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showInkAnnotation="0"/>
  <mc:AlternateContent xmlns:mc="http://schemas.openxmlformats.org/markup-compatibility/2006">
    <mc:Choice Requires="x15">
      <x15ac:absPath xmlns:x15ac="http://schemas.microsoft.com/office/spreadsheetml/2010/11/ac" url="C:\Users\lined.rey\Documents\PAAC 2022\PAAC 2022 APROBADO\"/>
    </mc:Choice>
  </mc:AlternateContent>
  <xr:revisionPtr revIDLastSave="0" documentId="8_{D4141173-22A9-4078-8304-67E5468A3654}" xr6:coauthVersionLast="45" xr6:coauthVersionMax="45" xr10:uidLastSave="{00000000-0000-0000-0000-000000000000}"/>
  <bookViews>
    <workbookView xWindow="-120" yWindow="-120" windowWidth="15600" windowHeight="11160" tabRatio="615" firstSheet="5" activeTab="14" xr2:uid="{00000000-000D-0000-FFFF-FFFF00000000}"/>
  </bookViews>
  <sheets>
    <sheet name="IV1+" sheetId="72" r:id="rId1"/>
    <sheet name="SA5+" sheetId="68" r:id="rId2"/>
    <sheet name="RC1+" sheetId="61" r:id="rId3"/>
    <sheet name="PR1+" sheetId="56" r:id="rId4"/>
    <sheet name="PR4+" sheetId="59" r:id="rId5"/>
    <sheet name="PR5+" sheetId="60" r:id="rId6"/>
    <sheet name="PP3+" sheetId="49" r:id="rId7"/>
    <sheet name="MS2+" sheetId="46" r:id="rId8"/>
    <sheet name="TH6+" sheetId="35" r:id="rId9"/>
    <sheet name="GJ3+" sheetId="29" r:id="rId10"/>
    <sheet name="EI2+" sheetId="25" r:id="rId11"/>
    <sheet name="EI3+" sheetId="26" r:id="rId12"/>
    <sheet name="AB2+" sheetId="5" r:id="rId13"/>
    <sheet name="GF9+" sheetId="15" r:id="rId14"/>
    <sheet name="GF10+" sheetId="16" r:id="rId15"/>
    <sheet name="DE3+" sheetId="19" r:id="rId16"/>
    <sheet name="Hoja2" sheetId="2" state="hidden"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58" i="72" l="1"/>
  <c r="W58" i="72"/>
  <c r="V58" i="72"/>
  <c r="U58" i="72"/>
  <c r="T58" i="72"/>
  <c r="S58" i="72"/>
  <c r="R58" i="72"/>
  <c r="M58" i="72" s="1"/>
  <c r="Q58" i="72" s="1"/>
  <c r="P58" i="72" s="1"/>
  <c r="X57" i="72"/>
  <c r="W57" i="72"/>
  <c r="V57" i="72"/>
  <c r="U57" i="72"/>
  <c r="T57" i="72"/>
  <c r="S57" i="72"/>
  <c r="R57" i="72"/>
  <c r="X56" i="72"/>
  <c r="W56" i="72"/>
  <c r="V56" i="72"/>
  <c r="U56" i="72"/>
  <c r="T56" i="72"/>
  <c r="S56" i="72"/>
  <c r="M56" i="72" s="1"/>
  <c r="R56" i="72"/>
  <c r="X55" i="72"/>
  <c r="W55" i="72"/>
  <c r="V55" i="72"/>
  <c r="U55" i="72"/>
  <c r="T55" i="72"/>
  <c r="S55" i="72"/>
  <c r="R55" i="72"/>
  <c r="X54" i="72"/>
  <c r="W54" i="72"/>
  <c r="V54" i="72"/>
  <c r="U54" i="72"/>
  <c r="T54" i="72"/>
  <c r="S54" i="72"/>
  <c r="R54" i="72"/>
  <c r="X53" i="72"/>
  <c r="W53" i="72"/>
  <c r="V53" i="72"/>
  <c r="U53" i="72"/>
  <c r="T53" i="72"/>
  <c r="S53" i="72"/>
  <c r="R53" i="72"/>
  <c r="O47" i="72"/>
  <c r="B48" i="72" s="1"/>
  <c r="Q48" i="72" s="1"/>
  <c r="Q23" i="72" s="1"/>
  <c r="R23" i="72"/>
  <c r="M54" i="72" l="1"/>
  <c r="M55" i="72"/>
  <c r="N55" i="72" s="1"/>
  <c r="Q55" i="72" s="1"/>
  <c r="P55" i="72" s="1"/>
  <c r="M53" i="72"/>
  <c r="M57" i="72"/>
  <c r="F83" i="72"/>
  <c r="N54" i="72"/>
  <c r="Q54" i="72" s="1"/>
  <c r="P54" i="72" s="1"/>
  <c r="N53" i="72"/>
  <c r="Q53" i="72" s="1"/>
  <c r="N56" i="72"/>
  <c r="Q56" i="72"/>
  <c r="P56" i="72" s="1"/>
  <c r="N57" i="72"/>
  <c r="Q57" i="72"/>
  <c r="P57" i="72" s="1"/>
  <c r="N58" i="72"/>
  <c r="P53" i="72" l="1"/>
  <c r="Q52" i="72"/>
  <c r="G60" i="72" s="1"/>
  <c r="R52" i="72" s="1"/>
  <c r="R50" i="72" s="1"/>
  <c r="S52" i="72" s="1"/>
  <c r="L83" i="72" l="1"/>
  <c r="J89" i="72"/>
  <c r="H88" i="72"/>
  <c r="I91" i="72"/>
  <c r="H91" i="72"/>
  <c r="H90" i="72"/>
  <c r="I89" i="72"/>
  <c r="I88" i="72"/>
  <c r="H92" i="72"/>
  <c r="J91" i="72"/>
  <c r="J88" i="72"/>
  <c r="I92" i="72"/>
  <c r="J92" i="72"/>
  <c r="J90" i="72"/>
  <c r="I90" i="72"/>
  <c r="H89" i="72"/>
  <c r="X58" i="68" l="1"/>
  <c r="W58" i="68"/>
  <c r="V58" i="68"/>
  <c r="U58" i="68"/>
  <c r="T58" i="68"/>
  <c r="S58" i="68"/>
  <c r="R58" i="68"/>
  <c r="X57" i="68"/>
  <c r="W57" i="68"/>
  <c r="V57" i="68"/>
  <c r="U57" i="68"/>
  <c r="T57" i="68"/>
  <c r="S57" i="68"/>
  <c r="R57" i="68"/>
  <c r="X56" i="68"/>
  <c r="W56" i="68"/>
  <c r="V56" i="68"/>
  <c r="U56" i="68"/>
  <c r="T56" i="68"/>
  <c r="S56" i="68"/>
  <c r="R56" i="68"/>
  <c r="M56" i="68"/>
  <c r="N56" i="68" s="1"/>
  <c r="X55" i="68"/>
  <c r="W55" i="68"/>
  <c r="V55" i="68"/>
  <c r="U55" i="68"/>
  <c r="T55" i="68"/>
  <c r="S55" i="68"/>
  <c r="R55" i="68"/>
  <c r="X54" i="68"/>
  <c r="W54" i="68"/>
  <c r="V54" i="68"/>
  <c r="U54" i="68"/>
  <c r="T54" i="68"/>
  <c r="S54" i="68"/>
  <c r="R54" i="68"/>
  <c r="X53" i="68"/>
  <c r="W53" i="68"/>
  <c r="V53" i="68"/>
  <c r="U53" i="68"/>
  <c r="T53" i="68"/>
  <c r="S53" i="68"/>
  <c r="R53" i="68"/>
  <c r="O47" i="68"/>
  <c r="B48" i="68" s="1"/>
  <c r="Q48" i="68" s="1"/>
  <c r="R23" i="68"/>
  <c r="M53" i="68" l="1"/>
  <c r="M54" i="68"/>
  <c r="M55" i="68"/>
  <c r="N55" i="68" s="1"/>
  <c r="M58" i="68"/>
  <c r="Q58" i="68" s="1"/>
  <c r="P58" i="68" s="1"/>
  <c r="M57" i="68"/>
  <c r="N53" i="68"/>
  <c r="Q53" i="68" s="1"/>
  <c r="N57" i="68"/>
  <c r="Q57" i="68" s="1"/>
  <c r="P57" i="68" s="1"/>
  <c r="Q55" i="68"/>
  <c r="P55" i="68" s="1"/>
  <c r="Q23" i="68"/>
  <c r="Q56" i="68"/>
  <c r="P56" i="68" s="1"/>
  <c r="N54" i="68"/>
  <c r="Q54" i="68" s="1"/>
  <c r="P54" i="68" s="1"/>
  <c r="N58" i="68"/>
  <c r="P53" i="68" l="1"/>
  <c r="Q52" i="68"/>
  <c r="G60" i="68" s="1"/>
  <c r="R52" i="68" s="1"/>
  <c r="R50" i="68" s="1"/>
  <c r="S52" i="68" s="1"/>
  <c r="L78" i="68" s="1"/>
  <c r="F78" i="68"/>
  <c r="I85" i="68"/>
  <c r="H87" i="68" l="1"/>
  <c r="H84" i="68"/>
  <c r="J84" i="68"/>
  <c r="I86" i="68"/>
  <c r="J86" i="68"/>
  <c r="I87" i="68"/>
  <c r="J87" i="68"/>
  <c r="J85" i="68"/>
  <c r="I83" i="68"/>
  <c r="J83" i="68"/>
  <c r="H83" i="68"/>
  <c r="I84" i="68"/>
  <c r="H86" i="68"/>
  <c r="H85" i="68"/>
  <c r="X58" i="61" l="1"/>
  <c r="W58" i="61"/>
  <c r="V58" i="61"/>
  <c r="U58" i="61"/>
  <c r="T58" i="61"/>
  <c r="S58" i="61"/>
  <c r="R58" i="61"/>
  <c r="X57" i="61"/>
  <c r="W57" i="61"/>
  <c r="V57" i="61"/>
  <c r="U57" i="61"/>
  <c r="T57" i="61"/>
  <c r="S57" i="61"/>
  <c r="R57" i="61"/>
  <c r="X56" i="61"/>
  <c r="W56" i="61"/>
  <c r="V56" i="61"/>
  <c r="U56" i="61"/>
  <c r="T56" i="61"/>
  <c r="S56" i="61"/>
  <c r="M56" i="61" s="1"/>
  <c r="R56" i="61"/>
  <c r="X55" i="61"/>
  <c r="W55" i="61"/>
  <c r="V55" i="61"/>
  <c r="U55" i="61"/>
  <c r="T55" i="61"/>
  <c r="S55" i="61"/>
  <c r="R55" i="61"/>
  <c r="M55" i="61" s="1"/>
  <c r="X54" i="61"/>
  <c r="W54" i="61"/>
  <c r="V54" i="61"/>
  <c r="U54" i="61"/>
  <c r="T54" i="61"/>
  <c r="S54" i="61"/>
  <c r="R54" i="61"/>
  <c r="X53" i="61"/>
  <c r="W53" i="61"/>
  <c r="V53" i="61"/>
  <c r="U53" i="61"/>
  <c r="T53" i="61"/>
  <c r="S53" i="61"/>
  <c r="R53" i="61"/>
  <c r="O47" i="61"/>
  <c r="B48" i="61" s="1"/>
  <c r="Q48" i="61" s="1"/>
  <c r="Q23" i="61" s="1"/>
  <c r="R23" i="61"/>
  <c r="M53" i="61" l="1"/>
  <c r="M54" i="61"/>
  <c r="M57" i="61"/>
  <c r="M58" i="61"/>
  <c r="F83" i="61"/>
  <c r="N53" i="61"/>
  <c r="Q53" i="61" s="1"/>
  <c r="N54" i="61"/>
  <c r="Q54" i="61" s="1"/>
  <c r="P54" i="61" s="1"/>
  <c r="Q55" i="61"/>
  <c r="P55" i="61" s="1"/>
  <c r="N55" i="61"/>
  <c r="N56" i="61"/>
  <c r="Q56" i="61"/>
  <c r="P56" i="61" s="1"/>
  <c r="N57" i="61"/>
  <c r="Q57" i="61"/>
  <c r="P57" i="61" s="1"/>
  <c r="Q58" i="61"/>
  <c r="P58" i="61" s="1"/>
  <c r="N58" i="61"/>
  <c r="Q52" i="61" l="1"/>
  <c r="G60" i="61" s="1"/>
  <c r="R52" i="61" s="1"/>
  <c r="R50" i="61" s="1"/>
  <c r="S52" i="61" s="1"/>
  <c r="P53" i="61"/>
  <c r="L83" i="61" l="1"/>
  <c r="H92" i="61"/>
  <c r="J92" i="61"/>
  <c r="I88" i="61"/>
  <c r="H88" i="61"/>
  <c r="J88" i="61"/>
  <c r="J89" i="61"/>
  <c r="H89" i="61"/>
  <c r="J90" i="61"/>
  <c r="I91" i="61"/>
  <c r="I92" i="61"/>
  <c r="J91" i="61"/>
  <c r="I89" i="61"/>
  <c r="H90" i="61"/>
  <c r="H91" i="61"/>
  <c r="I90" i="61"/>
  <c r="X58" i="60" l="1"/>
  <c r="W58" i="60"/>
  <c r="V58" i="60"/>
  <c r="U58" i="60"/>
  <c r="T58" i="60"/>
  <c r="S58" i="60"/>
  <c r="R58" i="60"/>
  <c r="X57" i="60"/>
  <c r="W57" i="60"/>
  <c r="V57" i="60"/>
  <c r="U57" i="60"/>
  <c r="T57" i="60"/>
  <c r="S57" i="60"/>
  <c r="R57" i="60"/>
  <c r="M57" i="60"/>
  <c r="X56" i="60"/>
  <c r="W56" i="60"/>
  <c r="V56" i="60"/>
  <c r="U56" i="60"/>
  <c r="T56" i="60"/>
  <c r="S56" i="60"/>
  <c r="R56" i="60"/>
  <c r="X55" i="60"/>
  <c r="W55" i="60"/>
  <c r="V55" i="60"/>
  <c r="U55" i="60"/>
  <c r="T55" i="60"/>
  <c r="S55" i="60"/>
  <c r="M55" i="60" s="1"/>
  <c r="R55" i="60"/>
  <c r="X54" i="60"/>
  <c r="W54" i="60"/>
  <c r="V54" i="60"/>
  <c r="U54" i="60"/>
  <c r="T54" i="60"/>
  <c r="S54" i="60"/>
  <c r="R54" i="60"/>
  <c r="X53" i="60"/>
  <c r="W53" i="60"/>
  <c r="V53" i="60"/>
  <c r="U53" i="60"/>
  <c r="T53" i="60"/>
  <c r="S53" i="60"/>
  <c r="R53" i="60"/>
  <c r="M53" i="60"/>
  <c r="O47" i="60"/>
  <c r="B48" i="60" s="1"/>
  <c r="Q48" i="60" s="1"/>
  <c r="R23" i="60"/>
  <c r="X58" i="59"/>
  <c r="W58" i="59"/>
  <c r="V58" i="59"/>
  <c r="U58" i="59"/>
  <c r="T58" i="59"/>
  <c r="S58" i="59"/>
  <c r="R58" i="59"/>
  <c r="X57" i="59"/>
  <c r="W57" i="59"/>
  <c r="V57" i="59"/>
  <c r="U57" i="59"/>
  <c r="T57" i="59"/>
  <c r="S57" i="59"/>
  <c r="M57" i="59" s="1"/>
  <c r="Q57" i="59" s="1"/>
  <c r="P57" i="59" s="1"/>
  <c r="R57" i="59"/>
  <c r="X56" i="59"/>
  <c r="W56" i="59"/>
  <c r="V56" i="59"/>
  <c r="U56" i="59"/>
  <c r="T56" i="59"/>
  <c r="S56" i="59"/>
  <c r="R56" i="59"/>
  <c r="X55" i="59"/>
  <c r="W55" i="59"/>
  <c r="V55" i="59"/>
  <c r="U55" i="59"/>
  <c r="T55" i="59"/>
  <c r="S55" i="59"/>
  <c r="R55" i="59"/>
  <c r="M55" i="59"/>
  <c r="N55" i="59" s="1"/>
  <c r="X54" i="59"/>
  <c r="W54" i="59"/>
  <c r="V54" i="59"/>
  <c r="U54" i="59"/>
  <c r="T54" i="59"/>
  <c r="S54" i="59"/>
  <c r="R54" i="59"/>
  <c r="X53" i="59"/>
  <c r="W53" i="59"/>
  <c r="V53" i="59"/>
  <c r="U53" i="59"/>
  <c r="T53" i="59"/>
  <c r="S53" i="59"/>
  <c r="R53" i="59"/>
  <c r="O47" i="59"/>
  <c r="B48" i="59" s="1"/>
  <c r="Q48" i="59" s="1"/>
  <c r="R23" i="59"/>
  <c r="X58" i="56"/>
  <c r="W58" i="56"/>
  <c r="V58" i="56"/>
  <c r="U58" i="56"/>
  <c r="T58" i="56"/>
  <c r="S58" i="56"/>
  <c r="R58" i="56"/>
  <c r="M58" i="56" s="1"/>
  <c r="X57" i="56"/>
  <c r="W57" i="56"/>
  <c r="V57" i="56"/>
  <c r="U57" i="56"/>
  <c r="T57" i="56"/>
  <c r="S57" i="56"/>
  <c r="R57" i="56"/>
  <c r="X56" i="56"/>
  <c r="W56" i="56"/>
  <c r="V56" i="56"/>
  <c r="U56" i="56"/>
  <c r="T56" i="56"/>
  <c r="S56" i="56"/>
  <c r="R56" i="56"/>
  <c r="M56" i="56" s="1"/>
  <c r="X55" i="56"/>
  <c r="W55" i="56"/>
  <c r="V55" i="56"/>
  <c r="U55" i="56"/>
  <c r="T55" i="56"/>
  <c r="S55" i="56"/>
  <c r="R55" i="56"/>
  <c r="X54" i="56"/>
  <c r="W54" i="56"/>
  <c r="V54" i="56"/>
  <c r="U54" i="56"/>
  <c r="T54" i="56"/>
  <c r="S54" i="56"/>
  <c r="R54" i="56"/>
  <c r="M54" i="56" s="1"/>
  <c r="X53" i="56"/>
  <c r="W53" i="56"/>
  <c r="V53" i="56"/>
  <c r="U53" i="56"/>
  <c r="T53" i="56"/>
  <c r="S53" i="56"/>
  <c r="R53" i="56"/>
  <c r="O47" i="56"/>
  <c r="B48" i="56" s="1"/>
  <c r="Q48" i="56" s="1"/>
  <c r="R23" i="56"/>
  <c r="M53" i="59" l="1"/>
  <c r="N53" i="59" s="1"/>
  <c r="M56" i="59"/>
  <c r="Q23" i="60"/>
  <c r="M54" i="60"/>
  <c r="N54" i="60" s="1"/>
  <c r="M56" i="60"/>
  <c r="N56" i="60" s="1"/>
  <c r="M58" i="60"/>
  <c r="M53" i="56"/>
  <c r="M57" i="56"/>
  <c r="Q23" i="56"/>
  <c r="Q57" i="56"/>
  <c r="P57" i="56" s="1"/>
  <c r="N57" i="56"/>
  <c r="N53" i="56"/>
  <c r="Q53" i="56" s="1"/>
  <c r="Q56" i="59"/>
  <c r="P56" i="59" s="1"/>
  <c r="N56" i="59"/>
  <c r="N56" i="56"/>
  <c r="Q56" i="56"/>
  <c r="P56" i="56" s="1"/>
  <c r="F83" i="56"/>
  <c r="N54" i="56"/>
  <c r="Q54" i="56" s="1"/>
  <c r="P54" i="56" s="1"/>
  <c r="Q58" i="56"/>
  <c r="P58" i="56" s="1"/>
  <c r="N58" i="56"/>
  <c r="Q56" i="60"/>
  <c r="P56" i="60" s="1"/>
  <c r="Q57" i="60"/>
  <c r="P57" i="60" s="1"/>
  <c r="N57" i="60"/>
  <c r="Q23" i="59"/>
  <c r="Q55" i="59"/>
  <c r="P55" i="59" s="1"/>
  <c r="N53" i="60"/>
  <c r="Q53" i="60" s="1"/>
  <c r="M55" i="56"/>
  <c r="Q53" i="59"/>
  <c r="F83" i="60"/>
  <c r="M54" i="59"/>
  <c r="N57" i="59"/>
  <c r="M58" i="59"/>
  <c r="Q54" i="60"/>
  <c r="P54" i="60" s="1"/>
  <c r="N55" i="60"/>
  <c r="Q55" i="60"/>
  <c r="P55" i="60" s="1"/>
  <c r="Q58" i="60" l="1"/>
  <c r="P58" i="60" s="1"/>
  <c r="N58" i="60"/>
  <c r="P53" i="56"/>
  <c r="N58" i="59"/>
  <c r="Q58" i="59"/>
  <c r="P58" i="59" s="1"/>
  <c r="P53" i="59"/>
  <c r="N54" i="59"/>
  <c r="Q54" i="59"/>
  <c r="P54" i="59" s="1"/>
  <c r="N55" i="56"/>
  <c r="Q55" i="56" s="1"/>
  <c r="P53" i="60"/>
  <c r="Q52" i="60"/>
  <c r="G60" i="60" s="1"/>
  <c r="R52" i="60" s="1"/>
  <c r="R50" i="60" s="1"/>
  <c r="S52" i="60" s="1"/>
  <c r="F83" i="59"/>
  <c r="P55" i="56" l="1"/>
  <c r="Q52" i="56"/>
  <c r="G60" i="56" s="1"/>
  <c r="R52" i="56" s="1"/>
  <c r="R50" i="56" s="1"/>
  <c r="S52" i="56" s="1"/>
  <c r="L83" i="60"/>
  <c r="H89" i="60"/>
  <c r="J92" i="60"/>
  <c r="I88" i="60"/>
  <c r="H88" i="60"/>
  <c r="H91" i="60"/>
  <c r="J88" i="60"/>
  <c r="J89" i="60"/>
  <c r="I89" i="60"/>
  <c r="I90" i="60"/>
  <c r="J91" i="60"/>
  <c r="I91" i="60"/>
  <c r="I92" i="60"/>
  <c r="H92" i="60"/>
  <c r="H90" i="60"/>
  <c r="J90" i="60"/>
  <c r="Q52" i="59"/>
  <c r="G60" i="59" s="1"/>
  <c r="R52" i="59" s="1"/>
  <c r="R50" i="59" s="1"/>
  <c r="S52" i="59" s="1"/>
  <c r="L83" i="56" l="1"/>
  <c r="I91" i="56"/>
  <c r="H91" i="56"/>
  <c r="H88" i="56"/>
  <c r="J91" i="56"/>
  <c r="H92" i="56"/>
  <c r="I92" i="56"/>
  <c r="H90" i="56"/>
  <c r="J89" i="56"/>
  <c r="I90" i="56"/>
  <c r="H89" i="56"/>
  <c r="J88" i="56"/>
  <c r="I88" i="56"/>
  <c r="J92" i="56"/>
  <c r="J90" i="56"/>
  <c r="I89" i="56"/>
  <c r="L83" i="59"/>
  <c r="H89" i="59"/>
  <c r="J88" i="59"/>
  <c r="J89" i="59"/>
  <c r="H92" i="59"/>
  <c r="J92" i="59"/>
  <c r="I88" i="59"/>
  <c r="H88" i="59"/>
  <c r="I91" i="59"/>
  <c r="I90" i="59"/>
  <c r="H91" i="59"/>
  <c r="I89" i="59"/>
  <c r="J91" i="59"/>
  <c r="I92" i="59"/>
  <c r="J90" i="59"/>
  <c r="H90" i="59"/>
  <c r="X59" i="49" l="1"/>
  <c r="W59" i="49"/>
  <c r="V59" i="49"/>
  <c r="U59" i="49"/>
  <c r="T59" i="49"/>
  <c r="S59" i="49"/>
  <c r="R59" i="49"/>
  <c r="X58" i="49"/>
  <c r="W58" i="49"/>
  <c r="V58" i="49"/>
  <c r="U58" i="49"/>
  <c r="T58" i="49"/>
  <c r="S58" i="49"/>
  <c r="R58" i="49"/>
  <c r="M58" i="49" s="1"/>
  <c r="X57" i="49"/>
  <c r="W57" i="49"/>
  <c r="V57" i="49"/>
  <c r="U57" i="49"/>
  <c r="T57" i="49"/>
  <c r="S57" i="49"/>
  <c r="M57" i="49" s="1"/>
  <c r="N57" i="49" s="1"/>
  <c r="R57" i="49"/>
  <c r="X56" i="49"/>
  <c r="W56" i="49"/>
  <c r="V56" i="49"/>
  <c r="U56" i="49"/>
  <c r="T56" i="49"/>
  <c r="S56" i="49"/>
  <c r="R56" i="49"/>
  <c r="P55" i="49"/>
  <c r="M55" i="49"/>
  <c r="N55" i="49" s="1"/>
  <c r="X54" i="49"/>
  <c r="W54" i="49"/>
  <c r="V54" i="49"/>
  <c r="U54" i="49"/>
  <c r="T54" i="49"/>
  <c r="S54" i="49"/>
  <c r="R54" i="49"/>
  <c r="M54" i="49"/>
  <c r="N54" i="49" s="1"/>
  <c r="X53" i="49"/>
  <c r="W53" i="49"/>
  <c r="V53" i="49"/>
  <c r="U53" i="49"/>
  <c r="T53" i="49"/>
  <c r="S53" i="49"/>
  <c r="R53" i="49"/>
  <c r="O47" i="49"/>
  <c r="B48" i="49" s="1"/>
  <c r="Q48" i="49" s="1"/>
  <c r="Q23" i="49" s="1"/>
  <c r="R23" i="49"/>
  <c r="M59" i="49" l="1"/>
  <c r="F93" i="49"/>
  <c r="N58" i="49"/>
  <c r="Q58" i="49"/>
  <c r="P58" i="49" s="1"/>
  <c r="N59" i="49"/>
  <c r="Q59" i="49" s="1"/>
  <c r="P59" i="49" s="1"/>
  <c r="Q54" i="49"/>
  <c r="P54" i="49" s="1"/>
  <c r="M53" i="49"/>
  <c r="Q57" i="49"/>
  <c r="P57" i="49" s="1"/>
  <c r="M56" i="49"/>
  <c r="N56" i="49" l="1"/>
  <c r="Q56" i="49" s="1"/>
  <c r="P56" i="49" s="1"/>
  <c r="N53" i="49"/>
  <c r="Q53" i="49" s="1"/>
  <c r="Q52" i="49" l="1"/>
  <c r="G61" i="49" s="1"/>
  <c r="R52" i="49" s="1"/>
  <c r="R50" i="49" s="1"/>
  <c r="S52" i="49" s="1"/>
  <c r="P53" i="49"/>
  <c r="L93" i="49" l="1"/>
  <c r="H102" i="49"/>
  <c r="I98" i="49"/>
  <c r="H98" i="49"/>
  <c r="J101" i="49"/>
  <c r="J100" i="49"/>
  <c r="J102" i="49"/>
  <c r="I102" i="49"/>
  <c r="J98" i="49"/>
  <c r="I101" i="49"/>
  <c r="H101" i="49"/>
  <c r="H99" i="49"/>
  <c r="H100" i="49"/>
  <c r="J99" i="49"/>
  <c r="I99" i="49"/>
  <c r="I100" i="49"/>
  <c r="X57" i="46" l="1"/>
  <c r="W57" i="46"/>
  <c r="V57" i="46"/>
  <c r="U57" i="46"/>
  <c r="T57" i="46"/>
  <c r="S57" i="46"/>
  <c r="M57" i="46" s="1"/>
  <c r="R57" i="46"/>
  <c r="X56" i="46"/>
  <c r="W56" i="46"/>
  <c r="V56" i="46"/>
  <c r="U56" i="46"/>
  <c r="T56" i="46"/>
  <c r="S56" i="46"/>
  <c r="R56" i="46"/>
  <c r="M56" i="46" s="1"/>
  <c r="Q56" i="46" s="1"/>
  <c r="P56" i="46" s="1"/>
  <c r="X55" i="46"/>
  <c r="W55" i="46"/>
  <c r="V55" i="46"/>
  <c r="U55" i="46"/>
  <c r="T55" i="46"/>
  <c r="S55" i="46"/>
  <c r="R55" i="46"/>
  <c r="X54" i="46"/>
  <c r="W54" i="46"/>
  <c r="V54" i="46"/>
  <c r="U54" i="46"/>
  <c r="T54" i="46"/>
  <c r="S54" i="46"/>
  <c r="R54" i="46"/>
  <c r="X53" i="46"/>
  <c r="W53" i="46"/>
  <c r="V53" i="46"/>
  <c r="U53" i="46"/>
  <c r="T53" i="46"/>
  <c r="S53" i="46"/>
  <c r="R53" i="46"/>
  <c r="O47" i="46"/>
  <c r="B48" i="46" s="1"/>
  <c r="Q48" i="46" s="1"/>
  <c r="R23" i="46"/>
  <c r="Q23" i="46" s="1"/>
  <c r="M53" i="46" l="1"/>
  <c r="M54" i="46"/>
  <c r="N54" i="46" s="1"/>
  <c r="Q54" i="46" s="1"/>
  <c r="P54" i="46" s="1"/>
  <c r="M55" i="46"/>
  <c r="N53" i="46"/>
  <c r="Q53" i="46" s="1"/>
  <c r="Q55" i="46"/>
  <c r="P55" i="46" s="1"/>
  <c r="N55" i="46"/>
  <c r="F80" i="46"/>
  <c r="Q57" i="46"/>
  <c r="P57" i="46" s="1"/>
  <c r="N57" i="46"/>
  <c r="N56" i="46"/>
  <c r="P53" i="46" l="1"/>
  <c r="Q52" i="46"/>
  <c r="G59" i="46" s="1"/>
  <c r="R52" i="46" s="1"/>
  <c r="R50" i="46" s="1"/>
  <c r="S52" i="46" s="1"/>
  <c r="L80" i="46" l="1"/>
  <c r="J89" i="46"/>
  <c r="I85" i="46"/>
  <c r="H85" i="46"/>
  <c r="I88" i="46"/>
  <c r="I89" i="46"/>
  <c r="H89" i="46"/>
  <c r="J88" i="46"/>
  <c r="H87" i="46"/>
  <c r="H88" i="46"/>
  <c r="J87" i="46"/>
  <c r="I87" i="46"/>
  <c r="J85" i="46"/>
  <c r="J86" i="46"/>
  <c r="I86" i="46"/>
  <c r="H86" i="46"/>
  <c r="X58" i="35" l="1"/>
  <c r="W58" i="35"/>
  <c r="V58" i="35"/>
  <c r="U58" i="35"/>
  <c r="T58" i="35"/>
  <c r="S58" i="35"/>
  <c r="M58" i="35" s="1"/>
  <c r="R58" i="35"/>
  <c r="X57" i="35"/>
  <c r="W57" i="35"/>
  <c r="V57" i="35"/>
  <c r="U57" i="35"/>
  <c r="T57" i="35"/>
  <c r="S57" i="35"/>
  <c r="R57" i="35"/>
  <c r="M57" i="35" s="1"/>
  <c r="X56" i="35"/>
  <c r="W56" i="35"/>
  <c r="V56" i="35"/>
  <c r="U56" i="35"/>
  <c r="T56" i="35"/>
  <c r="S56" i="35"/>
  <c r="R56" i="35"/>
  <c r="X55" i="35"/>
  <c r="W55" i="35"/>
  <c r="V55" i="35"/>
  <c r="U55" i="35"/>
  <c r="T55" i="35"/>
  <c r="S55" i="35"/>
  <c r="M55" i="35" s="1"/>
  <c r="Q55" i="35" s="1"/>
  <c r="P55" i="35" s="1"/>
  <c r="R55" i="35"/>
  <c r="X54" i="35"/>
  <c r="W54" i="35"/>
  <c r="V54" i="35"/>
  <c r="U54" i="35"/>
  <c r="T54" i="35"/>
  <c r="S54" i="35"/>
  <c r="R54" i="35"/>
  <c r="X53" i="35"/>
  <c r="W53" i="35"/>
  <c r="V53" i="35"/>
  <c r="U53" i="35"/>
  <c r="T53" i="35"/>
  <c r="S53" i="35"/>
  <c r="R53" i="35"/>
  <c r="M53" i="35"/>
  <c r="O47" i="35"/>
  <c r="B48" i="35" s="1"/>
  <c r="Q48" i="35" s="1"/>
  <c r="R23" i="35"/>
  <c r="M54" i="35" l="1"/>
  <c r="Q54" i="35"/>
  <c r="P54" i="35" s="1"/>
  <c r="N54" i="35"/>
  <c r="Q23" i="35"/>
  <c r="N57" i="35"/>
  <c r="Q57" i="35"/>
  <c r="P57" i="35" s="1"/>
  <c r="Q58" i="35"/>
  <c r="P58" i="35" s="1"/>
  <c r="N58" i="35"/>
  <c r="N53" i="35"/>
  <c r="Q53" i="35" s="1"/>
  <c r="N55" i="35"/>
  <c r="M56" i="35"/>
  <c r="P53" i="35" l="1"/>
  <c r="F83" i="35"/>
  <c r="N56" i="35"/>
  <c r="Q56" i="35"/>
  <c r="P56" i="35" s="1"/>
  <c r="Q52" i="35" l="1"/>
  <c r="G60" i="35" s="1"/>
  <c r="R52" i="35" s="1"/>
  <c r="R50" i="35" s="1"/>
  <c r="S52" i="35" s="1"/>
  <c r="H90" i="35"/>
  <c r="I89" i="35"/>
  <c r="J89" i="35"/>
  <c r="I91" i="35"/>
  <c r="H89" i="35"/>
  <c r="J92" i="35"/>
  <c r="J90" i="35"/>
  <c r="H91" i="35"/>
  <c r="J91" i="35"/>
  <c r="I90" i="35"/>
  <c r="H92" i="35"/>
  <c r="I92" i="35"/>
  <c r="L83" i="35" l="1"/>
  <c r="I88" i="35"/>
  <c r="H88" i="35"/>
  <c r="J88" i="35"/>
  <c r="X58" i="29"/>
  <c r="W58" i="29"/>
  <c r="V58" i="29"/>
  <c r="U58" i="29"/>
  <c r="T58" i="29"/>
  <c r="S58" i="29"/>
  <c r="M58" i="29" s="1"/>
  <c r="Q58" i="29" s="1"/>
  <c r="R58" i="29"/>
  <c r="P58" i="29"/>
  <c r="X57" i="29"/>
  <c r="W57" i="29"/>
  <c r="V57" i="29"/>
  <c r="U57" i="29"/>
  <c r="T57" i="29"/>
  <c r="S57" i="29"/>
  <c r="R57" i="29"/>
  <c r="X56" i="29"/>
  <c r="W56" i="29"/>
  <c r="V56" i="29"/>
  <c r="U56" i="29"/>
  <c r="T56" i="29"/>
  <c r="S56" i="29"/>
  <c r="R56" i="29"/>
  <c r="M56" i="29" s="1"/>
  <c r="N56" i="29" s="1"/>
  <c r="X55" i="29"/>
  <c r="W55" i="29"/>
  <c r="V55" i="29"/>
  <c r="U55" i="29"/>
  <c r="T55" i="29"/>
  <c r="S55" i="29"/>
  <c r="R55" i="29"/>
  <c r="X54" i="29"/>
  <c r="W54" i="29"/>
  <c r="V54" i="29"/>
  <c r="U54" i="29"/>
  <c r="T54" i="29"/>
  <c r="S54" i="29"/>
  <c r="M54" i="29" s="1"/>
  <c r="R54" i="29"/>
  <c r="X53" i="29"/>
  <c r="W53" i="29"/>
  <c r="V53" i="29"/>
  <c r="U53" i="29"/>
  <c r="T53" i="29"/>
  <c r="S53" i="29"/>
  <c r="R53" i="29"/>
  <c r="M53" i="29" s="1"/>
  <c r="O47" i="29"/>
  <c r="B48" i="29" s="1"/>
  <c r="Q48" i="29" s="1"/>
  <c r="R23" i="29"/>
  <c r="Q23" i="29" s="1"/>
  <c r="M55" i="29" l="1"/>
  <c r="N55" i="29" s="1"/>
  <c r="M57" i="29"/>
  <c r="N57" i="29" s="1"/>
  <c r="N53" i="29"/>
  <c r="Q53" i="29" s="1"/>
  <c r="Q57" i="29"/>
  <c r="P57" i="29" s="1"/>
  <c r="F83" i="29"/>
  <c r="Q56" i="29"/>
  <c r="P56" i="29" s="1"/>
  <c r="Q55" i="29"/>
  <c r="P55" i="29" s="1"/>
  <c r="N54" i="29"/>
  <c r="Q54" i="29" s="1"/>
  <c r="P54" i="29" s="1"/>
  <c r="N58" i="29"/>
  <c r="P53" i="29" l="1"/>
  <c r="Q52" i="29"/>
  <c r="G60" i="29" s="1"/>
  <c r="R52" i="29" s="1"/>
  <c r="R50" i="29" s="1"/>
  <c r="S52" i="29" s="1"/>
  <c r="J90" i="29" l="1"/>
  <c r="H88" i="29"/>
  <c r="I90" i="29"/>
  <c r="L83" i="29"/>
  <c r="I91" i="29"/>
  <c r="I92" i="29"/>
  <c r="H90" i="29"/>
  <c r="H91" i="29"/>
  <c r="J88" i="29"/>
  <c r="H89" i="29"/>
  <c r="I88" i="29"/>
  <c r="J91" i="29"/>
  <c r="H92" i="29"/>
  <c r="J89" i="29"/>
  <c r="I89" i="29"/>
  <c r="J92" i="29"/>
  <c r="X57" i="26" l="1"/>
  <c r="W57" i="26"/>
  <c r="V57" i="26"/>
  <c r="U57" i="26"/>
  <c r="T57" i="26"/>
  <c r="S57" i="26"/>
  <c r="M57" i="26" s="1"/>
  <c r="Q57" i="26" s="1"/>
  <c r="P57" i="26" s="1"/>
  <c r="R57" i="26"/>
  <c r="N57" i="26"/>
  <c r="X56" i="26"/>
  <c r="W56" i="26"/>
  <c r="V56" i="26"/>
  <c r="U56" i="26"/>
  <c r="T56" i="26"/>
  <c r="S56" i="26"/>
  <c r="R56" i="26"/>
  <c r="M56" i="26"/>
  <c r="X55" i="26"/>
  <c r="W55" i="26"/>
  <c r="V55" i="26"/>
  <c r="U55" i="26"/>
  <c r="T55" i="26"/>
  <c r="S55" i="26"/>
  <c r="R55" i="26"/>
  <c r="X54" i="26"/>
  <c r="W54" i="26"/>
  <c r="V54" i="26"/>
  <c r="U54" i="26"/>
  <c r="T54" i="26"/>
  <c r="S54" i="26"/>
  <c r="R54" i="26"/>
  <c r="X53" i="26"/>
  <c r="W53" i="26"/>
  <c r="V53" i="26"/>
  <c r="U53" i="26"/>
  <c r="T53" i="26"/>
  <c r="S53" i="26"/>
  <c r="R53" i="26"/>
  <c r="O47" i="26"/>
  <c r="B48" i="26" s="1"/>
  <c r="Q48" i="26" s="1"/>
  <c r="Q23" i="26" s="1"/>
  <c r="R23" i="26"/>
  <c r="X56" i="25"/>
  <c r="W56" i="25"/>
  <c r="V56" i="25"/>
  <c r="U56" i="25"/>
  <c r="T56" i="25"/>
  <c r="S56" i="25"/>
  <c r="R56" i="25"/>
  <c r="M56" i="25" s="1"/>
  <c r="X55" i="25"/>
  <c r="W55" i="25"/>
  <c r="V55" i="25"/>
  <c r="U55" i="25"/>
  <c r="T55" i="25"/>
  <c r="S55" i="25"/>
  <c r="R55" i="25"/>
  <c r="X54" i="25"/>
  <c r="W54" i="25"/>
  <c r="V54" i="25"/>
  <c r="U54" i="25"/>
  <c r="T54" i="25"/>
  <c r="S54" i="25"/>
  <c r="R54" i="25"/>
  <c r="X53" i="25"/>
  <c r="W53" i="25"/>
  <c r="V53" i="25"/>
  <c r="U53" i="25"/>
  <c r="T53" i="25"/>
  <c r="S53" i="25"/>
  <c r="R53" i="25"/>
  <c r="O47" i="25"/>
  <c r="B48" i="25" s="1"/>
  <c r="Q48" i="25" s="1"/>
  <c r="R23" i="25"/>
  <c r="M55" i="26" l="1"/>
  <c r="M53" i="25"/>
  <c r="M55" i="25"/>
  <c r="N55" i="25" s="1"/>
  <c r="M53" i="26"/>
  <c r="N53" i="26" s="1"/>
  <c r="M54" i="26"/>
  <c r="N56" i="25"/>
  <c r="Q56" i="25"/>
  <c r="P56" i="25" s="1"/>
  <c r="N53" i="25"/>
  <c r="Q53" i="25" s="1"/>
  <c r="Q56" i="26"/>
  <c r="P56" i="26" s="1"/>
  <c r="N56" i="26"/>
  <c r="Q55" i="25"/>
  <c r="P55" i="25" s="1"/>
  <c r="F81" i="26"/>
  <c r="Q53" i="26"/>
  <c r="Q23" i="25"/>
  <c r="M54" i="25"/>
  <c r="N54" i="26"/>
  <c r="Q54" i="26"/>
  <c r="P54" i="26" s="1"/>
  <c r="N55" i="26" l="1"/>
  <c r="Q55" i="26"/>
  <c r="P55" i="26" s="1"/>
  <c r="P53" i="25"/>
  <c r="N54" i="25"/>
  <c r="Q54" i="25" s="1"/>
  <c r="F80" i="25"/>
  <c r="P53" i="26"/>
  <c r="Q52" i="26"/>
  <c r="G59" i="26" s="1"/>
  <c r="R52" i="26" s="1"/>
  <c r="R50" i="26" s="1"/>
  <c r="S52" i="26" s="1"/>
  <c r="P54" i="25" l="1"/>
  <c r="Q52" i="25"/>
  <c r="G58" i="25" s="1"/>
  <c r="R52" i="25" s="1"/>
  <c r="R50" i="25" s="1"/>
  <c r="S52" i="25" s="1"/>
  <c r="H87" i="26"/>
  <c r="L81" i="26"/>
  <c r="I89" i="26"/>
  <c r="I90" i="26"/>
  <c r="H90" i="26"/>
  <c r="J89" i="26"/>
  <c r="H88" i="26"/>
  <c r="H89" i="26"/>
  <c r="J88" i="26"/>
  <c r="I88" i="26"/>
  <c r="J86" i="26"/>
  <c r="J87" i="26"/>
  <c r="I87" i="26"/>
  <c r="J90" i="26"/>
  <c r="I86" i="26"/>
  <c r="H86" i="26"/>
  <c r="L80" i="25" l="1"/>
  <c r="I86" i="25"/>
  <c r="H86" i="25"/>
  <c r="J85" i="25"/>
  <c r="H87" i="25"/>
  <c r="H85" i="25"/>
  <c r="I89" i="25"/>
  <c r="H88" i="25"/>
  <c r="J88" i="25"/>
  <c r="I85" i="25"/>
  <c r="H89" i="25"/>
  <c r="J86" i="25"/>
  <c r="J87" i="25"/>
  <c r="I87" i="25"/>
  <c r="I88" i="25"/>
  <c r="J89" i="25"/>
  <c r="X58" i="19" l="1"/>
  <c r="W58" i="19"/>
  <c r="V58" i="19"/>
  <c r="U58" i="19"/>
  <c r="T58" i="19"/>
  <c r="S58" i="19"/>
  <c r="R58" i="19"/>
  <c r="X57" i="19"/>
  <c r="W57" i="19"/>
  <c r="V57" i="19"/>
  <c r="U57" i="19"/>
  <c r="T57" i="19"/>
  <c r="S57" i="19"/>
  <c r="R57" i="19"/>
  <c r="M57" i="19" s="1"/>
  <c r="Q57" i="19" s="1"/>
  <c r="P57" i="19" s="1"/>
  <c r="X56" i="19"/>
  <c r="W56" i="19"/>
  <c r="V56" i="19"/>
  <c r="U56" i="19"/>
  <c r="T56" i="19"/>
  <c r="S56" i="19"/>
  <c r="R56" i="19"/>
  <c r="X55" i="19"/>
  <c r="W55" i="19"/>
  <c r="V55" i="19"/>
  <c r="U55" i="19"/>
  <c r="T55" i="19"/>
  <c r="S55" i="19"/>
  <c r="R55" i="19"/>
  <c r="X54" i="19"/>
  <c r="W54" i="19"/>
  <c r="V54" i="19"/>
  <c r="U54" i="19"/>
  <c r="T54" i="19"/>
  <c r="S54" i="19"/>
  <c r="R54" i="19"/>
  <c r="X53" i="19"/>
  <c r="W53" i="19"/>
  <c r="V53" i="19"/>
  <c r="U53" i="19"/>
  <c r="T53" i="19"/>
  <c r="S53" i="19"/>
  <c r="R53" i="19"/>
  <c r="O47" i="19"/>
  <c r="B48" i="19" s="1"/>
  <c r="Q48" i="19" s="1"/>
  <c r="R23" i="19"/>
  <c r="M55" i="19" l="1"/>
  <c r="M58" i="19"/>
  <c r="Q23" i="19"/>
  <c r="M53" i="19"/>
  <c r="M54" i="19"/>
  <c r="M56" i="19"/>
  <c r="N53" i="19"/>
  <c r="Q53" i="19" s="1"/>
  <c r="N54" i="19"/>
  <c r="Q54" i="19"/>
  <c r="P54" i="19" s="1"/>
  <c r="Q58" i="19"/>
  <c r="P58" i="19" s="1"/>
  <c r="N58" i="19"/>
  <c r="F83" i="19"/>
  <c r="N56" i="19"/>
  <c r="Q56" i="19"/>
  <c r="P56" i="19" s="1"/>
  <c r="N55" i="19"/>
  <c r="Q55" i="19"/>
  <c r="P55" i="19" s="1"/>
  <c r="N57" i="19"/>
  <c r="P53" i="19" l="1"/>
  <c r="Q52" i="19"/>
  <c r="G60" i="19" s="1"/>
  <c r="R52" i="19" s="1"/>
  <c r="R50" i="19" s="1"/>
  <c r="S52" i="19" s="1"/>
  <c r="L83" i="19" l="1"/>
  <c r="I91" i="19"/>
  <c r="I92" i="19"/>
  <c r="H92" i="19"/>
  <c r="J91" i="19"/>
  <c r="J88" i="19"/>
  <c r="J89" i="19"/>
  <c r="I89" i="19"/>
  <c r="H89" i="19"/>
  <c r="H90" i="19"/>
  <c r="H91" i="19"/>
  <c r="J90" i="19"/>
  <c r="I90" i="19"/>
  <c r="J92" i="19"/>
  <c r="I88" i="19"/>
  <c r="H88" i="19"/>
  <c r="X58" i="16" l="1"/>
  <c r="W58" i="16"/>
  <c r="V58" i="16"/>
  <c r="U58" i="16"/>
  <c r="T58" i="16"/>
  <c r="S58" i="16"/>
  <c r="R58" i="16"/>
  <c r="X57" i="16"/>
  <c r="W57" i="16"/>
  <c r="V57" i="16"/>
  <c r="U57" i="16"/>
  <c r="T57" i="16"/>
  <c r="S57" i="16"/>
  <c r="R57" i="16"/>
  <c r="X56" i="16"/>
  <c r="W56" i="16"/>
  <c r="V56" i="16"/>
  <c r="U56" i="16"/>
  <c r="T56" i="16"/>
  <c r="S56" i="16"/>
  <c r="R56" i="16"/>
  <c r="M56" i="16" s="1"/>
  <c r="X55" i="16"/>
  <c r="W55" i="16"/>
  <c r="V55" i="16"/>
  <c r="U55" i="16"/>
  <c r="T55" i="16"/>
  <c r="S55" i="16"/>
  <c r="R55" i="16"/>
  <c r="X54" i="16"/>
  <c r="W54" i="16"/>
  <c r="V54" i="16"/>
  <c r="U54" i="16"/>
  <c r="T54" i="16"/>
  <c r="S54" i="16"/>
  <c r="M54" i="16" s="1"/>
  <c r="Q54" i="16" s="1"/>
  <c r="P54" i="16" s="1"/>
  <c r="R54" i="16"/>
  <c r="N54" i="16"/>
  <c r="X53" i="16"/>
  <c r="W53" i="16"/>
  <c r="V53" i="16"/>
  <c r="U53" i="16"/>
  <c r="T53" i="16"/>
  <c r="S53" i="16"/>
  <c r="R53" i="16"/>
  <c r="O47" i="16"/>
  <c r="B48" i="16" s="1"/>
  <c r="Q48" i="16" s="1"/>
  <c r="R23" i="16"/>
  <c r="X58" i="15"/>
  <c r="W58" i="15"/>
  <c r="V58" i="15"/>
  <c r="U58" i="15"/>
  <c r="T58" i="15"/>
  <c r="S58" i="15"/>
  <c r="R58" i="15"/>
  <c r="M58" i="15" s="1"/>
  <c r="X57" i="15"/>
  <c r="W57" i="15"/>
  <c r="V57" i="15"/>
  <c r="U57" i="15"/>
  <c r="T57" i="15"/>
  <c r="S57" i="15"/>
  <c r="R57" i="15"/>
  <c r="X56" i="15"/>
  <c r="W56" i="15"/>
  <c r="V56" i="15"/>
  <c r="U56" i="15"/>
  <c r="T56" i="15"/>
  <c r="S56" i="15"/>
  <c r="R56" i="15"/>
  <c r="M56" i="15" s="1"/>
  <c r="X55" i="15"/>
  <c r="W55" i="15"/>
  <c r="V55" i="15"/>
  <c r="U55" i="15"/>
  <c r="T55" i="15"/>
  <c r="S55" i="15"/>
  <c r="R55" i="15"/>
  <c r="X54" i="15"/>
  <c r="W54" i="15"/>
  <c r="V54" i="15"/>
  <c r="U54" i="15"/>
  <c r="T54" i="15"/>
  <c r="S54" i="15"/>
  <c r="R54" i="15"/>
  <c r="M54" i="15" s="1"/>
  <c r="X53" i="15"/>
  <c r="W53" i="15"/>
  <c r="V53" i="15"/>
  <c r="U53" i="15"/>
  <c r="T53" i="15"/>
  <c r="S53" i="15"/>
  <c r="R53" i="15"/>
  <c r="O47" i="15"/>
  <c r="B48" i="15" s="1"/>
  <c r="Q48" i="15" s="1"/>
  <c r="R23" i="15"/>
  <c r="M55" i="15" l="1"/>
  <c r="Q55" i="15" s="1"/>
  <c r="P55" i="15" s="1"/>
  <c r="M53" i="16"/>
  <c r="N53" i="16" s="1"/>
  <c r="M57" i="16"/>
  <c r="Q57" i="16" s="1"/>
  <c r="P57" i="16" s="1"/>
  <c r="M58" i="16"/>
  <c r="Q58" i="16" s="1"/>
  <c r="P58" i="16" s="1"/>
  <c r="M55" i="16"/>
  <c r="N55" i="16" s="1"/>
  <c r="Q23" i="15"/>
  <c r="F83" i="15" s="1"/>
  <c r="Q56" i="15"/>
  <c r="P56" i="15" s="1"/>
  <c r="N56" i="15"/>
  <c r="N54" i="15"/>
  <c r="Q54" i="15"/>
  <c r="P54" i="15" s="1"/>
  <c r="N58" i="15"/>
  <c r="Q58" i="15"/>
  <c r="P58" i="15" s="1"/>
  <c r="Q56" i="16"/>
  <c r="P56" i="16" s="1"/>
  <c r="N56" i="16"/>
  <c r="N57" i="16"/>
  <c r="N55" i="15"/>
  <c r="N58" i="16"/>
  <c r="Q55" i="16"/>
  <c r="P55" i="16" s="1"/>
  <c r="Q23" i="16"/>
  <c r="Q53" i="16"/>
  <c r="M53" i="15"/>
  <c r="M57" i="15"/>
  <c r="X58" i="5"/>
  <c r="W58" i="5"/>
  <c r="V58" i="5"/>
  <c r="U58" i="5"/>
  <c r="T58" i="5"/>
  <c r="S58" i="5"/>
  <c r="R58" i="5"/>
  <c r="M58" i="5"/>
  <c r="Q58" i="5" s="1"/>
  <c r="P58" i="5" s="1"/>
  <c r="X57" i="5"/>
  <c r="W57" i="5"/>
  <c r="V57" i="5"/>
  <c r="U57" i="5"/>
  <c r="T57" i="5"/>
  <c r="S57" i="5"/>
  <c r="R57" i="5"/>
  <c r="X56" i="5"/>
  <c r="W56" i="5"/>
  <c r="V56" i="5"/>
  <c r="U56" i="5"/>
  <c r="T56" i="5"/>
  <c r="S56" i="5"/>
  <c r="R56" i="5"/>
  <c r="X55" i="5"/>
  <c r="W55" i="5"/>
  <c r="V55" i="5"/>
  <c r="U55" i="5"/>
  <c r="T55" i="5"/>
  <c r="S55" i="5"/>
  <c r="M55" i="5" s="1"/>
  <c r="R55" i="5"/>
  <c r="X54" i="5"/>
  <c r="W54" i="5"/>
  <c r="V54" i="5"/>
  <c r="U54" i="5"/>
  <c r="T54" i="5"/>
  <c r="S54" i="5"/>
  <c r="R54" i="5"/>
  <c r="M54" i="5" s="1"/>
  <c r="X53" i="5"/>
  <c r="W53" i="5"/>
  <c r="V53" i="5"/>
  <c r="U53" i="5"/>
  <c r="T53" i="5"/>
  <c r="S53" i="5"/>
  <c r="R53" i="5"/>
  <c r="O47" i="5"/>
  <c r="B48" i="5" s="1"/>
  <c r="Q48" i="5" s="1"/>
  <c r="R23" i="5"/>
  <c r="M56" i="5" l="1"/>
  <c r="M57" i="5"/>
  <c r="M53" i="5"/>
  <c r="F83" i="16"/>
  <c r="N53" i="15"/>
  <c r="Q53" i="15" s="1"/>
  <c r="N57" i="15"/>
  <c r="Q57" i="15"/>
  <c r="P57" i="15" s="1"/>
  <c r="P53" i="16"/>
  <c r="Q52" i="16"/>
  <c r="G60" i="16" s="1"/>
  <c r="R52" i="16" s="1"/>
  <c r="R50" i="16" s="1"/>
  <c r="S52" i="16" s="1"/>
  <c r="L83" i="16" s="1"/>
  <c r="Q23" i="5"/>
  <c r="N55" i="5"/>
  <c r="Q55" i="5" s="1"/>
  <c r="P55" i="5" s="1"/>
  <c r="Q57" i="5"/>
  <c r="P57" i="5" s="1"/>
  <c r="N57" i="5"/>
  <c r="N56" i="5"/>
  <c r="Q56" i="5" s="1"/>
  <c r="P56" i="5" s="1"/>
  <c r="F83" i="5"/>
  <c r="N53" i="5"/>
  <c r="Q53" i="5" s="1"/>
  <c r="Q54" i="5"/>
  <c r="P54" i="5" s="1"/>
  <c r="N54" i="5"/>
  <c r="N58" i="5"/>
  <c r="H92" i="16" l="1"/>
  <c r="I92" i="16"/>
  <c r="I89" i="16"/>
  <c r="J92" i="16"/>
  <c r="H88" i="16"/>
  <c r="I90" i="16"/>
  <c r="I91" i="16"/>
  <c r="J89" i="16"/>
  <c r="J91" i="16"/>
  <c r="H89" i="16"/>
  <c r="J88" i="16"/>
  <c r="Q52" i="15"/>
  <c r="G60" i="15" s="1"/>
  <c r="R52" i="15" s="1"/>
  <c r="R50" i="15" s="1"/>
  <c r="S52" i="15" s="1"/>
  <c r="P53" i="15"/>
  <c r="H91" i="16"/>
  <c r="I88" i="16"/>
  <c r="J90" i="16"/>
  <c r="H90" i="16"/>
  <c r="P53" i="5"/>
  <c r="Q52" i="5"/>
  <c r="G60" i="5" s="1"/>
  <c r="R52" i="5" s="1"/>
  <c r="R50" i="5" s="1"/>
  <c r="S52" i="5" s="1"/>
  <c r="L83" i="15" l="1"/>
  <c r="I91" i="15"/>
  <c r="H88" i="15"/>
  <c r="H91" i="15"/>
  <c r="I92" i="15"/>
  <c r="H90" i="15"/>
  <c r="J92" i="15"/>
  <c r="J91" i="15"/>
  <c r="J90" i="15"/>
  <c r="I88" i="15"/>
  <c r="H89" i="15"/>
  <c r="H92" i="15"/>
  <c r="I89" i="15"/>
  <c r="I90" i="15"/>
  <c r="J88" i="15"/>
  <c r="J89" i="15"/>
  <c r="L83" i="5"/>
  <c r="H90" i="5"/>
  <c r="H91" i="5"/>
  <c r="I90" i="5"/>
  <c r="I89" i="5"/>
  <c r="J88" i="5"/>
  <c r="J89" i="5"/>
  <c r="H89" i="5"/>
  <c r="H88" i="5"/>
  <c r="J92" i="5"/>
  <c r="I88" i="5"/>
  <c r="H92" i="5"/>
  <c r="I91" i="5"/>
  <c r="I92" i="5"/>
  <c r="J91" i="5"/>
  <c r="J90" i="5"/>
</calcChain>
</file>

<file path=xl/sharedStrings.xml><?xml version="1.0" encoding="utf-8"?>
<sst xmlns="http://schemas.openxmlformats.org/spreadsheetml/2006/main" count="2496" uniqueCount="469">
  <si>
    <t>Impacto</t>
  </si>
  <si>
    <t>CONTROLES</t>
  </si>
  <si>
    <t>Frecuencia</t>
  </si>
  <si>
    <t>Evidencia</t>
  </si>
  <si>
    <t>Muy Alta 100%</t>
  </si>
  <si>
    <t>Muy Baja 20%</t>
  </si>
  <si>
    <t>Baja 40%</t>
  </si>
  <si>
    <t>Media 60%</t>
  </si>
  <si>
    <t>Alta 80%</t>
  </si>
  <si>
    <t>Leve 20%</t>
  </si>
  <si>
    <t>Afectación mejor a 10 SMLMV</t>
  </si>
  <si>
    <t>El riesgo afecta la imagen de algún área de la organización.</t>
  </si>
  <si>
    <t>Sería imperceptible el impacto en el logro del objetivo.</t>
  </si>
  <si>
    <t>Menor 40%</t>
  </si>
  <si>
    <t>Entre 11 y 50 SMLMV</t>
  </si>
  <si>
    <t>El riesgo afecta la imagen de la entidad internamente, de conocimiento general nivel interno, de junta directiva y/o de proveedores.</t>
  </si>
  <si>
    <t>Impactaría de manera mínima en el logro del objetivo.</t>
  </si>
  <si>
    <t>Moderado 60%</t>
  </si>
  <si>
    <t>Entre 51 y 100 SMLMV</t>
  </si>
  <si>
    <t>El riesgo afecta la imagen de la entidad con algunos usuarios de relevancia frente al logro de los objetivos.</t>
  </si>
  <si>
    <t>Impactaría moderadamente el logro del objetivo.</t>
  </si>
  <si>
    <t>Mayor 80%</t>
  </si>
  <si>
    <t>Entre 100 y 500 SMLMV</t>
  </si>
  <si>
    <t>El riesgo afecta la imagen de la entidad con efecto publicitario sostenido a nivel de sector administrativo, nivel departamental o municipal.</t>
  </si>
  <si>
    <t>Impactaría en alto grado el objetivo del proceso.</t>
  </si>
  <si>
    <t>Catastrófico 100%</t>
  </si>
  <si>
    <t>Mayor a 500 SMLMV</t>
  </si>
  <si>
    <t>El riesgo afecta la imagen de la entidad a nivel nacional, con efecto publicitario sostenido a nivel país</t>
  </si>
  <si>
    <t>No se lograría el objetivo del proceso</t>
  </si>
  <si>
    <t>N/A</t>
  </si>
  <si>
    <t>Muy Baja</t>
  </si>
  <si>
    <t>La actividad critica que conlleva el riesgo se ejecuta máximo 4 veces al año</t>
  </si>
  <si>
    <t>Baja</t>
  </si>
  <si>
    <t>La actividad critica que conlleva el riesgo se ejecuta de 5 a 24 veces por año</t>
  </si>
  <si>
    <t>Media</t>
  </si>
  <si>
    <t>La actividad critica que conlleva el riesgo se ejecuta de 25 a 110 veces por año</t>
  </si>
  <si>
    <t>Alta</t>
  </si>
  <si>
    <t>La actividad critica que conlleva el riesgo se ejecuta de 111 a 365 veces por año</t>
  </si>
  <si>
    <t>Muy Alta</t>
  </si>
  <si>
    <t>La actividad critica que conlleva el riesgo se ejecuta más de 365 veces por año</t>
  </si>
  <si>
    <t>Alto</t>
  </si>
  <si>
    <t>Moderado</t>
  </si>
  <si>
    <t>Bajo</t>
  </si>
  <si>
    <t>Extremo</t>
  </si>
  <si>
    <t>Prob</t>
  </si>
  <si>
    <t>11</t>
  </si>
  <si>
    <t>21</t>
  </si>
  <si>
    <t>31</t>
  </si>
  <si>
    <t>41</t>
  </si>
  <si>
    <t>51</t>
  </si>
  <si>
    <t>12</t>
  </si>
  <si>
    <t>22</t>
  </si>
  <si>
    <t>32</t>
  </si>
  <si>
    <t>42</t>
  </si>
  <si>
    <t>52</t>
  </si>
  <si>
    <t>13</t>
  </si>
  <si>
    <t>23</t>
  </si>
  <si>
    <t>33</t>
  </si>
  <si>
    <t>43</t>
  </si>
  <si>
    <t>53</t>
  </si>
  <si>
    <t>14</t>
  </si>
  <si>
    <t>24</t>
  </si>
  <si>
    <t>34</t>
  </si>
  <si>
    <t>44</t>
  </si>
  <si>
    <t>54</t>
  </si>
  <si>
    <t>15</t>
  </si>
  <si>
    <t>25</t>
  </si>
  <si>
    <t>35</t>
  </si>
  <si>
    <t>45</t>
  </si>
  <si>
    <t>55</t>
  </si>
  <si>
    <t>PROBABILIDAD</t>
  </si>
  <si>
    <t>IMPACTO</t>
  </si>
  <si>
    <t xml:space="preserve">Mayor </t>
  </si>
  <si>
    <t>Catastrófico</t>
  </si>
  <si>
    <t>Calificación riesgo Residual</t>
  </si>
  <si>
    <t>Calificación riesgo 
inherente</t>
  </si>
  <si>
    <t>ANÁLISIS DE RIESGO</t>
  </si>
  <si>
    <t>IDENTIFICACIÓN DE RIESGO</t>
  </si>
  <si>
    <t>Comunicación Estratégica</t>
  </si>
  <si>
    <t>Coordinación y Articulación del SNBF y Agntes</t>
  </si>
  <si>
    <t>Direccionamiento Estratégico</t>
  </si>
  <si>
    <t>Mejora e Innovación</t>
  </si>
  <si>
    <t>Promoción y Prevención</t>
  </si>
  <si>
    <t>Protección</t>
  </si>
  <si>
    <t>Relación con el Ciudadano</t>
  </si>
  <si>
    <t>Adquisición de Bienes y Servicios</t>
  </si>
  <si>
    <t xml:space="preserve">Gestión del Talento Humano </t>
  </si>
  <si>
    <t>Gestión Financiera</t>
  </si>
  <si>
    <t>Gestión Jurídica</t>
  </si>
  <si>
    <t>Servicios Administrativos</t>
  </si>
  <si>
    <t>Evalución Independiente</t>
  </si>
  <si>
    <t>Inspección, Vigilacia y Control</t>
  </si>
  <si>
    <t>Monitoreo y Seguimiento a la Gestión</t>
  </si>
  <si>
    <t>Gestión de la Tecnología e Información</t>
  </si>
  <si>
    <t>PLAN DE TRATAMIENTO</t>
  </si>
  <si>
    <t>Descripción de la Actividad</t>
  </si>
  <si>
    <t>Fecha Inicio</t>
  </si>
  <si>
    <t>Fecha Fin</t>
  </si>
  <si>
    <t>Responsable</t>
  </si>
  <si>
    <t>Nivel</t>
  </si>
  <si>
    <t>MAPA DE CALOR</t>
  </si>
  <si>
    <t>APLICA EN:</t>
  </si>
  <si>
    <t>Dirección General</t>
  </si>
  <si>
    <t>Regional</t>
  </si>
  <si>
    <t xml:space="preserve">Centro Zonal </t>
  </si>
  <si>
    <t>VALIDACIÓN RIESGO DE CORRUPCIÓN</t>
  </si>
  <si>
    <t>Acción y Omisión</t>
  </si>
  <si>
    <t>Uso del Poder</t>
  </si>
  <si>
    <t>Desviación de la Gestión de lo Público</t>
  </si>
  <si>
    <t>Beneficio Privado</t>
  </si>
  <si>
    <t>CAUSAS</t>
  </si>
  <si>
    <t>CONSECUENCIAS</t>
  </si>
  <si>
    <t>Rara Vez</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</si>
  <si>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</si>
  <si>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</si>
  <si>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</si>
  <si>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</si>
  <si>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</si>
  <si>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</si>
  <si>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</si>
  <si>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o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</si>
  <si>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</si>
  <si>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</si>
  <si>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</si>
  <si>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</si>
  <si>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</si>
  <si>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</si>
  <si>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</si>
  <si>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</si>
  <si>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</si>
  <si>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</si>
  <si>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 xml:space="preserve">¿Generar daño ambiental? </t>
  </si>
  <si>
    <t>Improbable</t>
  </si>
  <si>
    <t>Posible</t>
  </si>
  <si>
    <t>Probable</t>
  </si>
  <si>
    <t>Casi Seguro</t>
  </si>
  <si>
    <t>Probabilidad de Ocurrencia</t>
  </si>
  <si>
    <t>Descripción</t>
  </si>
  <si>
    <t>Se espera que el evento ocurra en la mayoría de las circunstancias.</t>
  </si>
  <si>
    <t>Más de 1 vez al año.</t>
  </si>
  <si>
    <t>Es viable que el evento ocurra en la mayoría de las circunstancias.</t>
  </si>
  <si>
    <t>Al menos 1 vez en el último año.</t>
  </si>
  <si>
    <t>El evento podrá ocurrir en algún momento.</t>
  </si>
  <si>
    <t xml:space="preserve">Al menos 1 vez en los últimos 2 años. </t>
  </si>
  <si>
    <t>El evento puede ocurrir en algún momento.</t>
  </si>
  <si>
    <t>Al menos 1 vez en los últimos 5 años.</t>
  </si>
  <si>
    <t>El evento Puede Ocurrir solo en circunstancias excepcionales (poco comunes o anormales)</t>
  </si>
  <si>
    <t>No se ha presentado en los últimos 5 años.</t>
  </si>
  <si>
    <t>Nivel de Impacto</t>
  </si>
  <si>
    <t>Mayor</t>
  </si>
  <si>
    <t>Afectación parcial al proceso o más procesos Genera medianas consecuencias para la entidad.</t>
  </si>
  <si>
    <t>Impacto negativo de la Entidad Genera altas consecuencias para la entidad.</t>
  </si>
  <si>
    <t>Consecuencias desastrosas sobre el sectorGenera consecuencias desastrosas para la entidad.</t>
  </si>
  <si>
    <t>Periodicidad</t>
  </si>
  <si>
    <t>Propósito</t>
  </si>
  <si>
    <t>+</t>
  </si>
  <si>
    <t>Segregación y Autoridad del Responsable</t>
  </si>
  <si>
    <t>Evidencia de la Ejecución</t>
  </si>
  <si>
    <t xml:space="preserve">Calificación Diseño Control </t>
  </si>
  <si>
    <t>Calificación Ejecución Control</t>
  </si>
  <si>
    <t>Solidez Individual Control</t>
  </si>
  <si>
    <t>SOLIDEZ CONJUNTO DE CONTROLES</t>
  </si>
  <si>
    <t>PROCESO:</t>
  </si>
  <si>
    <t>¿Cómo se realiza la actividad de control?</t>
  </si>
  <si>
    <t>¿Qué pasa con las observaciones o desviaciones?</t>
  </si>
  <si>
    <t>CÓDIGO RIESGO:</t>
  </si>
  <si>
    <t>Descripción Control</t>
  </si>
  <si>
    <t>DESCRIPCIÓN DEL RIESGO DE CORRUPCIÓN</t>
  </si>
  <si>
    <t>X</t>
  </si>
  <si>
    <t>Nacional</t>
  </si>
  <si>
    <t>Correos electrónicos</t>
  </si>
  <si>
    <t>Soportes de la capacitación</t>
  </si>
  <si>
    <t>Abogados de la Dirección de Contratación</t>
  </si>
  <si>
    <t>Correo electrónico con respuesta a las inquietudes</t>
  </si>
  <si>
    <t>Correo electrónico con la divulgación realizada</t>
  </si>
  <si>
    <t>Cualquier colaborador de la regional</t>
  </si>
  <si>
    <t>Correo electrónico enviado con las inquietudes requeridas</t>
  </si>
  <si>
    <t>AB2+</t>
  </si>
  <si>
    <t>Direccionamiento indebido de la gestión contractual favoreciendo intereses privados o particulares.</t>
  </si>
  <si>
    <t>1. Inadecuada aplicación de controles, registro y verificación de Información por parte del área técnica, la Dirección de Contratación y grupos jurídicos en regionales, en la elaboración de documentación previa y en la suscripción del contrato.
2. Omisión en la aplicación de los lineamientos en materia de gestión contractual por parte del área técnica, la Dirección de Contratación , grupos jurídicos en regionales y Centros Zonales.
3. Tráfico de influencias</t>
  </si>
  <si>
    <t>1. Incumplimiento de los principios de transparencia, economía y selección objetiva de la contratación pública. 
2. Deficiencias en la prestación del servicio y afectación en el cumplimiento de la misión y los objetivos institucionales.
3. Procesos sancionatorios, disciplinarios, fiscales y penales.
4. Pérdida de la imagen y credibilidad institucional
5. Intervención de órganos de control.</t>
  </si>
  <si>
    <t>SI</t>
  </si>
  <si>
    <t>NO</t>
  </si>
  <si>
    <t>Los miembros del Comité de Contratación revisan y conceptuan mensualmente la contratación directa y estudios previos de procesos de selección que celebre la Dirección General y en las Direcciones Regionales,a través de los Comité de Contratación, dejando como evidencia las actas del comité.  En caso de identificar novedades, se remiten por correo electronico al area técnica  para su subsanación. (SDG)</t>
  </si>
  <si>
    <t>Asignado</t>
  </si>
  <si>
    <t>Adecuado</t>
  </si>
  <si>
    <t>Oportuna</t>
  </si>
  <si>
    <t>Prevenir</t>
  </si>
  <si>
    <t>Confiable</t>
  </si>
  <si>
    <t>Se identifica y se gestionan para subsanar la observación</t>
  </si>
  <si>
    <t>Completa</t>
  </si>
  <si>
    <t>Fuerte</t>
  </si>
  <si>
    <t>Los miembros del Comité de Contratación revisan y conceptuan mensualmente la contratación directa y estudios previos de procesos de selección que celebren las Direcciones Regionales, a través de los Comité de Contratación, dejando como evidencia las actas del comité. En caso de identificar novedades, se remiten por correo electronico al area técnica  para su subsanación. (REG)</t>
  </si>
  <si>
    <t>Los abogados de la Dirección de Contratación verifican mensualmente los requisitos para la suscripción, modificación o liquidación del contrato o convenio, a través del control de legalidad en cumplimiento a los puntos de control establecidos en cada uno de los procedimientos, dejando como evidencia los correos electronicos. En caso de identificar novedades, se remiten por correo electronico al area técnica  para su subsanación. (SDG)</t>
  </si>
  <si>
    <t>El Profesional de Gestión Contractual de la regional verifica mensualmente los requisitos para la suscripción, modificación o liquidación del contrato o convenio, a través del control de legalidad en cumplimiento a los puntos de control establecidos en cada uno de los procedimientos, dejando como evidencia los correos electronicos. En caso de identificar novedades, se remiten por correo electronico al area técnica  para su subsanación (REG)</t>
  </si>
  <si>
    <t>Realizar capacitaciones en las etapas precontractual, contractual y poscontractual en sede nacional y regionales.  (trimestral)</t>
  </si>
  <si>
    <t>Líderes grupos precontractual, contractual y poscontractual</t>
  </si>
  <si>
    <t>Divulgar las capacitaciones realizadas por la DCO en las etapas precontractual, contractual y poscontractual al interior de las regionales y centros zonales. (Trimestral)</t>
  </si>
  <si>
    <t xml:space="preserve">Coordinador grupo jurídico o quien haga sus veces en cada regional </t>
  </si>
  <si>
    <t>Centro Zonal</t>
  </si>
  <si>
    <t>Divulgar las capacitaciones realizadas por la DCO en las etapas precontractual, contractual y poscontractual al interior del centro zonal. (Trimestral)</t>
  </si>
  <si>
    <t>Designados del Centro Zonal</t>
  </si>
  <si>
    <t>Atender las inquietudes que sean requeridas por la sede de la dirección general, regionales y/o centros zonales relacionadas sobre la gestión contractual a través del correo consultasregionales@icbf.gov.co (Mensual)</t>
  </si>
  <si>
    <t>Presentar las inquietudes de la gestión contractual en los casos que se requiera a traves del correo consultasregionales@icbf.gov.co. (Cuando se requiera - Semestral)</t>
  </si>
  <si>
    <t>Cualquier colaborador del centro Zonal</t>
  </si>
  <si>
    <t>Coordinador Financiero o quien haga sus veces en la Regional.</t>
  </si>
  <si>
    <t>Coordinador del Grupo de Tesorería</t>
  </si>
  <si>
    <t>x</t>
  </si>
  <si>
    <t>GF9+</t>
  </si>
  <si>
    <t>Efectuar pagos sin el cumplimiento de los requisitos legales definidos por el ICBF, beneficiando a terceros o particulares.</t>
  </si>
  <si>
    <t>Falta de documentos soportes para realizar el pago.
Uso inadecuado de los recursos financieros del ICBF.
Deficiencia en la validación previa de los documentos por parte del supervisor del contrato y las áreas financieras encargadas de gestionar los pagos.</t>
  </si>
  <si>
    <t xml:space="preserve">Exponer a la entidad a posibles hallazgos de los entes de control, por el incumplimiento de los requisitos establecidos en la normatividad y los procedimientos vigentes </t>
  </si>
  <si>
    <t>Los profesionales de las coordinaciones financieras de las regionales realizan  revisión cuatrimestralmente de las cuentas por pagar radicadas y pagadas.</t>
  </si>
  <si>
    <t>Detectar</t>
  </si>
  <si>
    <t xml:space="preserve">Realizar Seminario de capacitación en el proceso tesoral de pagos a los responsables de pagaduria Regionales semestralmente. </t>
  </si>
  <si>
    <t>Actas y listas de asistencia de los seminarios.</t>
  </si>
  <si>
    <t>Incluir cuatrimestralmente en la asistencia técnica, revisión aleatoria a los procesos de recepción y tramite de cuentas  realizados por la regional.</t>
  </si>
  <si>
    <t>Profesional Grupo de Tesorería</t>
  </si>
  <si>
    <t>Acta de la Asistencia Técnica a la Regional o de la reunión virtual con la Regional. En caso de continuar con el aislamiento la evidencia será el  archivo de excel de seguimiento a las cuentas de cobro solicitado a las regionales.</t>
  </si>
  <si>
    <t>Socializar en Grupos de estudio de trabajo Regional  con Centro Zonal  la normatividad y procedimientos para el pago de cuentas en el ICBF   por lo menos uno cada seis meses.</t>
  </si>
  <si>
    <t>Coordinador Financiero de la Regional</t>
  </si>
  <si>
    <t>Listados de asistencia con acta de del Grupo de estudio.</t>
  </si>
  <si>
    <t>Realizar seguimiento trimestral aleatorias  al proceso de tramite y pago de las cuentas.</t>
  </si>
  <si>
    <t>Informe de seguimiento.</t>
  </si>
  <si>
    <t xml:space="preserve"> Socializar el resultado del Seguimiento trimestral al proceso de tramite y pago de las cuentas.</t>
  </si>
  <si>
    <t>Acta de comité de seguimiento.</t>
  </si>
  <si>
    <t>GF10+</t>
  </si>
  <si>
    <t>Inadecuada verificación  de los  documentos que soportan las liquidaciones,  en los  proceso de verificación y fiscalización, en beneficio de  particulares (aportantes o sujetos pasivos de la contribución).</t>
  </si>
  <si>
    <t>1.  Desconocimiento de la normatividad vigente, aplicable al   proceso de verificación y fiscalización.  
2. Omisión  en la liquidación,  de factores  que hacen parte del IBC.  
3. Alta rotación del personal en los grupos de Recaudo de las Regionales sin la adecuada transferencia de conocimiento, la perdida de experticia a través de la experiencia.</t>
  </si>
  <si>
    <t>Sanciones fiscales o penales por parte de entes de control.
Sanciones económicas.</t>
  </si>
  <si>
    <t>Los profesionales que realizan asistencia técnica (telefónica, correo electrónico, vía teams) a regionales en el Grupo de Recaudo harán seguimiento semestral al proceso de verificación y fiscalización a los funcionarios de las áreas de recaudo en los grupos regionales, para valoración permanente, solicitud y cruce de información fortaleciendo la correcta liquidación de aporte.</t>
  </si>
  <si>
    <t>Realizar Seminario de capacitación en los procesos de fiscalización a los grupos de Recaudo Regionales semestralmente.</t>
  </si>
  <si>
    <t>Grupo de Recaudo</t>
  </si>
  <si>
    <t>Listas de asistencia y presentación.</t>
  </si>
  <si>
    <t>Incluir  en la asistencia tecnica, revisión aleatoria a los procesos de fiscalizacion y verificacion realizados por la regional. Se medira semestralmente</t>
  </si>
  <si>
    <t>Realizar Grupos de estudio especificos del proceso de verificación y fiscalización semestralmente.</t>
  </si>
  <si>
    <t>Actas y listas de asistencia de los grupos de estudio y presentaciones.</t>
  </si>
  <si>
    <t>Programar y realizar  seguimientos semestral interno aleatorio a los expedientes  del  proceso de fiscalización y verificación del aporte parafiscal.</t>
  </si>
  <si>
    <t xml:space="preserve"> Acta de comité de seguimiento.</t>
  </si>
  <si>
    <t>DE3+</t>
  </si>
  <si>
    <t>Posibilidad de la afectación de la credibilidad del ICBF por el abuso del poder por parte de los directivos en la propuesta ajustada de los aspectos técnicos de los servicios en beneficio de un tercero o particular.</t>
  </si>
  <si>
    <t>Concentracion de poder y de decisión en ciertas actividades a un solo funcionario.
Falta de Etica Profesional.
Intereses personales.
Debilidad en la apropiación de los valores definidos en el codigo de integridad.
Tráfico de influencias</t>
  </si>
  <si>
    <t>Deficiente prestación del servicio
Incumplimiento de normas legales o fallos judiciales y requisitos establecidos por la Entidad.
Pérdida de confianza y credibilidad de la sociedad en el ICBF.
Incumplimiento de metas estrategicas.</t>
  </si>
  <si>
    <t>El profesional de la Subdirección de Mejoramiento Organizacional realiza seguimiento mensual al Plan Anticorrupción y de Atención al Ciudadano para apoyar el cumplimiento oportuno de las actividades formuladas para la vigencia mediante correos electronicos enviados a los responsables de las actividades del plan . Cuando se presenta alguna novedad de incumplimiento se generará alerta a los responsables con el fin de solicitar subsanación de la actividad.</t>
  </si>
  <si>
    <t xml:space="preserve">Socialización y apropiación del Plan Anticorrupción y de Atención al Ciudadano 2022 - semestral </t>
  </si>
  <si>
    <t>Profesional Subdirección de Mejoramiento Organizacional</t>
  </si>
  <si>
    <t>Presentación y listado de asistencia</t>
  </si>
  <si>
    <t xml:space="preserve">Divulgación de piezas gráficas de Transparencia a través del boletín Vive ICBF. - mensual </t>
  </si>
  <si>
    <t>Profesional de la Subdirección de Mejoramiento Organizacional</t>
  </si>
  <si>
    <t xml:space="preserve">Correos electronicos / Boletines </t>
  </si>
  <si>
    <t>Socializar y apropiar la ley de Transparencia y de Acceso a la Información Pública (Ley 1712 de 2014). - semestral</t>
  </si>
  <si>
    <t>Director Regional</t>
  </si>
  <si>
    <t xml:space="preserve">Socializar y apropiar la Ley de Transparencia y de acceso a la Información (Ley 1712 de 2014). - semestral </t>
  </si>
  <si>
    <t xml:space="preserve">Divulgar la Ley de Transparencia y de Accesos al Información Pública.- semestral </t>
  </si>
  <si>
    <t>Coordinador de Centro Zonal</t>
  </si>
  <si>
    <t>Correos electronicos</t>
  </si>
  <si>
    <t xml:space="preserve">Divulgar el Plan Anticorrupción y de Atención al Ciudadano 2022 - semestral </t>
  </si>
  <si>
    <t>Evaluación Independiente</t>
  </si>
  <si>
    <t>Jefe Oficina de Control Interno</t>
  </si>
  <si>
    <t>Presentaciones y Listados de Asistencia</t>
  </si>
  <si>
    <t>EI2+</t>
  </si>
  <si>
    <t xml:space="preserve">Posibilidad de emitir hallazgos, conclusiones y recomendaciones no objetivas aprovechando la posición como auditor para beneficiar o afectar al auditado o a terceros favoreciendo intereses particulares. </t>
  </si>
  <si>
    <t>Colaboradores de Control Interno relacionados directa o indirectamente con el proceso, o que mantienen lazos de amistad, enemistad o familiares con las personas auditadas o externas vinculadas con la prestación del servicio.</t>
  </si>
  <si>
    <t xml:space="preserve">Pérdida de confiabilidad en el resultado de la auditoría.
Manipulación del resultado de la auditoría.
No contribución a la mejora.
Pérdida imagen institucional.
Investigaciones disciplinarias.
Investigaciones penales.
</t>
  </si>
  <si>
    <t>Los profesionales de la Oficina de Control Interno al inicio de cada ejercicio de auditoría o evaluación suscriben el compromiso de confidencialidad, y el compromiso de ético del auditor.</t>
  </si>
  <si>
    <t>El director y el supervisor de auditorías o evaluaciones confirman con base en el marco normativo internacional que no existan impedimentos que afecten la independencia u objetividad por parte de los colaboradores que conformaran el equipo auditor.</t>
  </si>
  <si>
    <t>No Existe</t>
  </si>
  <si>
    <t>Realizar reuniones cuatrimestrales de equipo con el fin de fortalecer los conocimientos en materia de independencia y objetividad en el ejercicio de auditoria interna.</t>
  </si>
  <si>
    <t>Generar y aplicar el modelo para la declaración de independencia y objetividad por parte de los colaboradores de la Oficina de Control Interno.</t>
  </si>
  <si>
    <t>Modelo para la declaración de independencia y objetividad</t>
  </si>
  <si>
    <t>EI3+</t>
  </si>
  <si>
    <t xml:space="preserve">Revelación o entrega de información confidencial a la que se tuvo acceso como auditor para beneficiar o afectar al auditado o a terceros favoreciendo intereses particulares. </t>
  </si>
  <si>
    <t xml:space="preserve">Desconocimiento u omisión en la aplicación del Código de Ética por parte de los colaboradores de la OCI y auditores externos de apoyo. </t>
  </si>
  <si>
    <t xml:space="preserve">Incumplimiento del principio de confidencialidad en el ejercicio de la actividad de auditoria. 
Pérdida de imagen institucional.
Pérdida de confianza y credibilidad en el proceso. </t>
  </si>
  <si>
    <t>Realizar reuniones cuatrimestrales de equipo con el fin de fortalecer los conocimientos en materia de principio de confidencialidad en el ejercicio de auditoria interna.</t>
  </si>
  <si>
    <t>GJ3+</t>
  </si>
  <si>
    <t>Decisiones y actos proferidos o revisados en beneficio de intereses propios o de terceros durante el ejercicio del cobro coactivo, la defensa judicial, extrajudicial, emisión de conceptos y actos administrativos.</t>
  </si>
  <si>
    <t>Desviación legal de la actuación administrativa del funcionario o colaborar a cargo del proceso</t>
  </si>
  <si>
    <t>Detrimento Patrimonial del ICBF, pérdida de los recursos
Pérdida de imagen Institucional
Procesos sancionatorios, disciplinarios, fiscales y penales.</t>
  </si>
  <si>
    <t>El coordinador de grupo de la OAJ revisa de manera mensual la proyección de los actos y actuaciones que se adelantes dentro de los procesos de cobro coactivo, defensa judicial, extrajudicial y emisión de conceptos y actos administrativos. En caso de presentarse alguna desviación se deberá seguir el procedimiento previsto en la guía de anticorrupción los correos electrónicos o documentos físicos con observaciones que se realicen a la hora de revisar los documentos quedan como evidencia y registro.</t>
  </si>
  <si>
    <t>El Coordinador del Grupo Jurídico de la Regional revisa de manera mensual la proyección de los actos y actuaciones que se adelantes dentro de los procesos de cobro coactivo, defensa judicial, extrajudicial y emisión de conceptos y actos administrativos. En caso de presentarse alguna desviación se deberá seguir el procedimiento previsto en la guía de anticorrupción los correos electrónicos o documentos físicos con observaciones que se realicen a la hora de revisar los documentos quedan como evidencia y registro.</t>
  </si>
  <si>
    <t>Verificar que los contratistas y funcionarios públicos diligencien y registren el formato de publicación y divulgación proactiva de la Declaración de Bienes y Rentas, Registro de Conflicto de Interés y Declaración del Impuesto sobre la Renta y Complementarios. Ley 2013 del 30 de diciembre de 2019, en el cual de manera expresa señalen que en ejecución de sus actividades no presentan conflicto de intereses.</t>
  </si>
  <si>
    <t>Jefe de la OAJ</t>
  </si>
  <si>
    <t>Formato de publicación y divulgación proactiva de la Declaración de Bienes y Rentas, Registro de Conflicto de Interés y Declaración del Impuesto sobre la Renta y Complementarios.</t>
  </si>
  <si>
    <t>Promover y divulgar los documentos del ICBF entre los colaboradores que realizan actividades de Gestión Jurídica, relacionados con la política de transparencia, visibles en https://www.icbf.gov.co/transparencia/planeacion/codigo-integridad</t>
  </si>
  <si>
    <t xml:space="preserve">Correo electrónico </t>
  </si>
  <si>
    <t>Verificar que los contratistas y funcionarios públicos diligencien y registren el formato de publicación y divulgación proactiva de la Declaración de Bienes y Rentas, Registro de Conflicto de Interés y Declaración del Impuesto sobre la Renta y Complementarios. Ley 2013 del 30 de diciembre de 2019, en el cual de manera expresa señalen que en ejecución de sus actividades no presentan conflicto de intereses. (Aplica para los profesionales que ejercen el cobro coactivo, la defensa judicial y extrajudicial del ICBF, emisión de conceptos, revisión de actos administrativos).</t>
  </si>
  <si>
    <t>Directores Regionales</t>
  </si>
  <si>
    <t>Formato de publicación y divulgación proactiva de la Declaración de Bienes y Rentas, Registro de Conflicto de Interés y Declaración del Impuesto sobre la Renta y Complementarios y registro en el Sharepoint</t>
  </si>
  <si>
    <t>Memorando o correos electrónicos y registro correspondiente en  Sharepoint</t>
  </si>
  <si>
    <t>TH6+</t>
  </si>
  <si>
    <t>Promover o inducir actuaciones administrativas de las que se tenga conocimiento o competencia sin el cumplimiento de la normatividad legal vigente atendiendo intereses personales o de un tercero.</t>
  </si>
  <si>
    <t>La acción u omisión de un colaborador en desarrollo del proceso disciplinario  para favorecer o desfavorecer a los sujetos procesales.
La posible dilación de las actuaciones dentro del proceso disciplinario por parte de quienes puedan intervenir en el mismo.
Debilidades en seguimiento y control del estado actual de las actuaciones</t>
  </si>
  <si>
    <t>Deterioro de la imagen institucional frente a las acciones, omisiones y extralimitaciones en funciones de los servidores y ex servidores de la Entidad
Acciones contra la Entidad y contra los servidores públicos.
Afectación a las garantías procesales y legales en contra vía de los principios que rigen la función pública.</t>
  </si>
  <si>
    <t>El jefe de la Oficina de Control Interno Disciplinario revisa y analiza las decisiones y proyecto de auto elaborados por los abogados de la oficina.</t>
  </si>
  <si>
    <t>Sensibilizaciones mensuales a los colaboradores del ICBF en temas relacionado con la prevención de la falta disciplinaria.</t>
  </si>
  <si>
    <t>Profesionales de la Oficina de Control Interno Disciplinario</t>
  </si>
  <si>
    <t>Sensibilizaciones trimestrales a los jefes inmediatos sobre la aplicabilidad de la preservación del orden interno en la normatividad vigente disciplinaria.</t>
  </si>
  <si>
    <t>Jefe Oficina de Control Interno Disciplinario</t>
  </si>
  <si>
    <t>Informe</t>
  </si>
  <si>
    <t>Profesional de la Subdirección de Monitoreo y Evaluación</t>
  </si>
  <si>
    <t>MS2+</t>
  </si>
  <si>
    <t>Alteración en SIMEI de los datos reportados de la gestión institucional del ICBF para favorecer intereses particulares.</t>
  </si>
  <si>
    <t>No aplicación de las medidas de seguridad establecidas. 
Vulnerabilidad Informática en asignación de permisos.
Debilidad en la apropiación de conceptos del proceso.</t>
  </si>
  <si>
    <t>Pérdida de Credibilidad.
Pérdida de Imagen  y reputación.
Sanciones a nivel personal e institucional.
Falta de transparencia de la Gestión Institucional.</t>
  </si>
  <si>
    <t>El administrador del SIMEI gestiona y autoriza cuando se requiera los premisos de usuario en el aplicativo. Cuando se presente alguna novedad asigna o retira los permisos a los usuarios de acuerdo con el tipo de gestión que deba realizar en la herramienta. Como evidencia se cuenta con los correos electrónicos de notificación a los usuarios. Trimestral.</t>
  </si>
  <si>
    <t>Los profesionales de la Subdirección de Monitoreo y Evaluación realizan mensualmente el cruce de datos de las diferentes fuentes de información (Tablero de Control, y Metas Sociales y Financieras). Cuando se identifica alguna novedad se solicita mediante correo electrónico al área encargada de realizar el cargue la información sustentación de los datos cargados. El control se evidencia a través de los archivos de cruce de información y correos electrónicos.</t>
  </si>
  <si>
    <t>Implementación de mejoras en la gestión de usuarios desarrolladas para el aplicativo SIMEI durante la vigencia 2022. Trimestral.</t>
  </si>
  <si>
    <t>RFC Formato de requerimiento de cambios informáticos</t>
  </si>
  <si>
    <t>Revisión de roles de usuario asignados en la herramienta. Trimestral.</t>
  </si>
  <si>
    <t>Listado de usuarios activos aplicativo SIMEI</t>
  </si>
  <si>
    <t>PP3+</t>
  </si>
  <si>
    <t>Posibilidad de entrega o uso indebido de Alimento de Alto Valor Nutrición en puntos de entrega, unidades de servicios de los programas, modalidades o servicios del ICBF favoreciendo particulares o terceros.</t>
  </si>
  <si>
    <t>Desconocimiento del procedimiento de entrega del AAVN por parte de los operadores.
Debilidad  en la validación de entrega oportuna de AAVN.
Debilidad en el proceso de validación a la  entrega oportuna de AAVN 
Uso incorrecto del AAVN para fines personales o políticos distintos a los objetivos misionales.
Insuficiencia de talento humano para el desarrollo de supervisión de contratos de los programas misionales.</t>
  </si>
  <si>
    <t>Afectación de la imagen institucional de la entidad en todos los niveles.
Sanciones por ente de control
Obtención de beneficios propios de personas diferentes al ICBF  (Politicos,  economico, entre otros). 
Detrimento patrimonial.
Efectos negativos nutricionales para los niños, niñas y adolescentes beneficiarios de los programas y procesos misionales.</t>
  </si>
  <si>
    <t>DN: El Profesional del Grupo de AAVN realiza seguimiento mensual a los esquemas de control de entrega de AAVN establecidos para prevenir el uso inadecuado de AAVN enviando reportes a las Regionales con observaciones sobre la programación y novedades presentadas en la distribución evidencias en las actas de visita, soportes fotográficos, plan de visitas o soportes de asistencia técnica. SDG.</t>
  </si>
  <si>
    <t>DPI: El profesional del equipo de seguimiento a la ejecución  reporta de  manera trimestral  las alertas o insumos al supervisor del contrato respecto de la verificación de entrega de los AAVN a los usuarios desde las UDS verificadas. SDG</t>
  </si>
  <si>
    <t>DPI: El profesional del equipo de seguimiento a la ejecución revisa de manera trimestral las  acciones realizadas por el  supervisor del contrato frente a los presuntos  incumplimientos identificados en el marco  de la  verificación de entrega de los AAVN. REGIONAL</t>
  </si>
  <si>
    <t>DI: El profesional enlace  del equipo de implementación en la SDG realiza revisión de  la información de entrega de AAVN a las niñas y niños participantes de la Modalidad De Tú a Tú reportada por las Regionales. (MENSUAL)</t>
  </si>
  <si>
    <t>DI: El profesional enlace regional del equipo de implementación apoya el seguimiento a la entrega de AAVN a las niñas y niños participantes de la Modalidad De Tú a Tú reportada por los operadores del servicio. (MENSUAL)</t>
  </si>
  <si>
    <t>DI: El profesional designado por el centro zonal  realiza el seguimiento a la entrega de AAVN  a las niñas y niños participantes de la Modalidad De Tú a Tú reportada por los operadores del servicio. (MENSUAL)</t>
  </si>
  <si>
    <t xml:space="preserve">DFYC: El profesional de la Subdirección de Operaciones de la Dirección de Familia en la  SDG  realiza identificación y seguimiento a la entrega de los AAVN a las familias y evitar la destinación incorrecta a la población beneficiaria de los programas de familia a traves de los instrumentos de seguimiento  definidos para la modalidad de encontrarse novedades se notifica al supervisor del contrato y/o operador. </t>
  </si>
  <si>
    <r>
      <t>DN: Elaborar</t>
    </r>
    <r>
      <rPr>
        <b/>
        <sz val="14"/>
        <color theme="1"/>
        <rFont val="Calibri"/>
        <family val="2"/>
        <scheme val="minor"/>
      </rPr>
      <t xml:space="preserve"> </t>
    </r>
    <r>
      <rPr>
        <sz val="14"/>
        <color theme="1"/>
        <rFont val="Calibri"/>
        <family val="2"/>
        <scheme val="minor"/>
      </rPr>
      <t>el plan de visitas a los puntos de entrega primarios AAVN. (MENSUAL)</t>
    </r>
  </si>
  <si>
    <t>Profesional del Grupo de AAVN</t>
  </si>
  <si>
    <t>Plan de visitas</t>
  </si>
  <si>
    <t>DN: Aplicar el anexo 57 por parte la de interventoría a los puntos de entrega primarios AAVN.  (MENSUAL)</t>
  </si>
  <si>
    <t>Acta de visitas cargadas en el aplicativo de la interventoría</t>
  </si>
  <si>
    <t>DN: Realizar reporte y seguimiento al cierre de las novedades presentadas producto de la aplicación del anexo 57 por parte de la interventoría a los puntos de entrega primarios AAVN.  (MENSUAL)</t>
  </si>
  <si>
    <t>Matriz de seguimiento a novedades e informe semestral de gestión de cierre de novedades.</t>
  </si>
  <si>
    <t>DN: Realizar reporte y seguimiento al cierre de las novedades presentadas producto de la aplicación del anexo 57 por parte de la interventoría a los puntos de entrega primarios. AAVN.  (MENSUAL)</t>
  </si>
  <si>
    <t xml:space="preserve">Profesional del Grupo Asistencia Técnica ó Grupo Ciclos de Vida y Nutrición </t>
  </si>
  <si>
    <t xml:space="preserve"> El profesional designado por el coordinador zonal</t>
  </si>
  <si>
    <t>DPI: Realizar jornadas de cualificación  referentes a AAVN  las cuales son llevadas a cabo por  los equipos de seguimiento a la ejecución. (SEMESTRAL)</t>
  </si>
  <si>
    <t>Profesional de la Subdirección de Operaciones para la Primera Infancia</t>
  </si>
  <si>
    <t xml:space="preserve">Listado de asistencia de manera presencial o virtual, formato de evaluación, grabación de la sesión
</t>
  </si>
  <si>
    <t xml:space="preserve">DPI: Brindar  las  orientaciones técnicas  teniendo en cuenta lo establecido en los manuales técnicos operativos, frente al suministro de la bienestarina. (SEMESTRAL) </t>
  </si>
  <si>
    <t>Profesional Subdirección de Gestión Técnica para la Primera Infancia y/o
Profesional de la Subdirección de Operaciones para la Primera Infancia</t>
  </si>
  <si>
    <t>Correos electronicos o memorandos</t>
  </si>
  <si>
    <t>DPI: Realizar mesas de trabajo de articulación entre  el enlace de Asistencia técnica , enlace de seguimiento a la ejecución  y el profesional de nutrición. (TRIMESTRAL)</t>
  </si>
  <si>
    <t xml:space="preserve">Profesional de la Dirección Regional </t>
  </si>
  <si>
    <t>Acta de reunion con listado de asistencia</t>
  </si>
  <si>
    <t>DPI: Brindar orientaciones tecnicas para la adecuada entrega del AAVN a los usuarios. (SEMESTRAL)</t>
  </si>
  <si>
    <t>Profesional delegado por el Coordinador del Centro zonal</t>
  </si>
  <si>
    <t xml:space="preserve">Listado de asistencia de manera presencial o virtual
</t>
  </si>
  <si>
    <t>DI: Gestionar con la Dirección de Nutrición para la realización de las asistencias técnicas en el uso adecuado del AAVN a la modalidad de tú a tú, dirigido a Regionales y prestadores del servicio. (CUATRIMESTRAL)</t>
  </si>
  <si>
    <t xml:space="preserve">Profesional de la Direccion de Infancia </t>
  </si>
  <si>
    <t>Correo electrónico, acta de asistencia y listado de asistencia.</t>
  </si>
  <si>
    <t xml:space="preserve">DI:Consolidar la información frente la entrega de  AAVN a los participantes de modalidad de Tú a Tú (BIMESTRAL) </t>
  </si>
  <si>
    <t xml:space="preserve">Correo electrónico con reporte. </t>
  </si>
  <si>
    <t>DI:Gestionar el reporte de entregas mensuales del AAVN y remitir el consolidado a la Dirección de Infancia (MENSUAL)</t>
  </si>
  <si>
    <t xml:space="preserve"> Profesional enlace regional</t>
  </si>
  <si>
    <t>DI:Realizar Seguimiento a la entrega de AAVN a los participantes  de la modalidad Tú a Tú (MENSUAL)</t>
  </si>
  <si>
    <t>Formato de Entrega de Bienestarina. Actas de Reunión y Listados de Asistencia</t>
  </si>
  <si>
    <t>DI:Realizar Seguimiento a la entrega de AAVN a los paticipantes  de la modalidad Tú a Tú . (Donde aplique la supervisión de los contratos)(MENSUAL)</t>
  </si>
  <si>
    <t xml:space="preserve"> El profesional designado por el coordinador Cento zonal</t>
  </si>
  <si>
    <t>Formato de Entrega de Bienestarina a Beneficiarios. Actas de Reunión y Listados de Asistencia</t>
  </si>
  <si>
    <t>DAJ: Gestionar con la Dirección de Nutrición para la realización de las asistencias técnicas en el uso adecuado del AAVN a la modalidad de tú a tú, dirigido a Regionales y prestadores del servicio. CUATRIMESTRAL)</t>
  </si>
  <si>
    <t>Subdirector (a) de Operación de programas para la Adolescencia y Juventud.</t>
  </si>
  <si>
    <t>Acta de Reunión y Listado de Asistencia</t>
  </si>
  <si>
    <t>DAJ: Realizar Plan de Seguimiento a la entrega de AAVN a los usuarios de la oferta.(TRIMESTRAL)</t>
  </si>
  <si>
    <t>Profesional de la Subdirección  de Operación de programas para la Adolescencia y Juventud.</t>
  </si>
  <si>
    <t>Informes de Comisión o Actas de Reunión y Listados de Asistencia.</t>
  </si>
  <si>
    <t>DAJ: Gestionar el reporte de entregas del AAVN y remitir el consolidado a la Dirección de Adolescencia y Juventud  (MENSUAL)</t>
  </si>
  <si>
    <t>Coordinador del Grupo de Asistencia Técnica ó Coordinador del Grupo de Ciclos de Vida y Nutrición   con apoyo del profesional designado de la Dirección de Adolescencia y Juventud.</t>
  </si>
  <si>
    <t>Correo electrónico con la consolidación del reporte de entregas.</t>
  </si>
  <si>
    <t>DAJ: Realizar Plan de Seguimiento a la entrega de AAVN a los usuarios de la oferta.  (MENSUAL)
Nota: Aplica para las regionales que tengan en territorio la modalidad de tú a tú</t>
  </si>
  <si>
    <t>DAJ: Realizar Plan de Seguimiento a la entrega de AAVN a los usuarios de la oferta.  (MENSUAL)
Nota: Aplica para los Centros Zonales que tengan supervisión de la modalidad de tú a tú</t>
  </si>
  <si>
    <t>Coordinador de Centro Zonal con apoyo del profesional designado o Supervisor.</t>
  </si>
  <si>
    <t>DFC: Articulación con la Dirección de Nutrición para establecer las recomendaciones y obligaciones relacionadas con la recepción, almacenamiento, suministro e inventario de los  AAVN, los cuales quedaran consignadas en la minuta contractual. (ANUAL)</t>
  </si>
  <si>
    <t>Dirección de Familias y Comunidades</t>
  </si>
  <si>
    <t>Acta de Reunión o Correos</t>
  </si>
  <si>
    <t>DFC: Brindar orientaciones en los espacios de inducción a operadores frente a la recepción, almacenamiento, suministro e inventario de los AAVN. (ANUAL)</t>
  </si>
  <si>
    <t>Acta de Reunión, presentación, informes de comisión.</t>
  </si>
  <si>
    <t>DFC: Elaborar y socializar con las regionales reporte que de cuenta del numero de familias vinculadas a la modalidad Territorios Étnicos con Bienestar, que reciben AAVN.  (BIMESTRAL)</t>
  </si>
  <si>
    <t>DFC: Seguimiento a las entregas de los AAVN, de acuerdo con el  corte o fechas de entrega establecidas. (BIMESTRAL)</t>
  </si>
  <si>
    <t>Supervisor del contrato</t>
  </si>
  <si>
    <t xml:space="preserve">Formatos de seguimiento  de entrega de los AAVN </t>
  </si>
  <si>
    <t>PR1+</t>
  </si>
  <si>
    <t>Decisiones no correspondientes al acervo probatorio debido a que la Defensoría de Familia adopta decisiones que no responden a la realidad probatoria y fáctica, para favorecer un particular.</t>
  </si>
  <si>
    <t xml:space="preserve">Falta de apropiación en los Defensores de Familia  de  los procesos de  formación  que se realizan a los profesionales.
Omisión en los deberes o responsabilidades de los servidores públicos (autoformación y normatividad).
Inasistencia de los Servidores Públicos a las actividades de asistencia técnica. 
Falta de registro de información en el SIM.                                                                                                                                                  Registro de información en el SIM que no se soporta en la historia de atención. </t>
  </si>
  <si>
    <t>Pérdida de Credibilidad  
Sanciones legales 
Vulneración de derechos de los niños, niñas y adolescentes
Incumplimiento de la normatividad legal vigente</t>
  </si>
  <si>
    <t xml:space="preserve">El coordinador de autoridades administrativas realiza el comité consultivo nacional de restablecimiento de derechos. </t>
  </si>
  <si>
    <t>El coordinador de Autoridades Administrativas brinda asistencia técnica a los Defensores de Familia y equipos técnicos interdisciplinarios cuya temática es el proceso Administrativo de Restablecimiento de Derechos, normatividad vigente, Lineamientos, Procedimientos. (Nivel Nacional)</t>
  </si>
  <si>
    <t>Los colaboradores designados por el Coordinador de Asistencia Técnica/Protección brindan asistencia técnica a las Autoridades Administrativas y equipos técnicos interdisciplinarios cuya temática es el proceso Administrativo de Restablecimiento de Derechos, normatividad vigente, lineamientos, procedimientos (Nivel Regional).</t>
  </si>
  <si>
    <t>Acompañar el desarrollo del Comité Técnico Consultivo de los niveles Regional y Zonal con el fin de brindar recomendaciones técnicas para el Restablecimiento de Derechos en los casos que presentan mayor complejidad, en el marco de las estrategias adelantadas por la Dirección de Protección o según la necesidad que se presente.</t>
  </si>
  <si>
    <t xml:space="preserve">Equipo PARD </t>
  </si>
  <si>
    <t xml:space="preserve">Informe del desarrollo del comité técnico consultivo </t>
  </si>
  <si>
    <t>Realizar el reporte del seguimiento a la realización del Comité técnico consultivo para el Restablecimiento de Derechos de los niveles regional y zonal, verificando a través de las actas cargadas en la ruta correspondiente, de tal manera que cumpla con los parámetros establecidos en las Resoluciones 9198 de 2015 y 7397 de 2017.</t>
  </si>
  <si>
    <t>Reporte del porcentaje de cumplimiento del comité consultivo</t>
  </si>
  <si>
    <t xml:space="preserve">Realizar el reporte mensual de realización del Comité técnico consultivo para el Restablecimiento de Derechos del nivel zonal, verificando a través de las actas cargadas en la ruta correspondiente, que cumpla con los parámetros establecidos en las Resoluciones 9198 de 2015 y 7397 de 2017. </t>
  </si>
  <si>
    <t xml:space="preserve">Coordinador del grupo de asistencia técnica/ Protección </t>
  </si>
  <si>
    <t xml:space="preserve">Correo electrónico validando la revisión de las actas. </t>
  </si>
  <si>
    <t>Acompañamiento técnico continuo a la realización de los comites de adopciones regionales.</t>
  </si>
  <si>
    <t>Enlaces regionales Subdirección de Adopciones</t>
  </si>
  <si>
    <t>Registro de participación comité de adopciones</t>
  </si>
  <si>
    <t>Reporte consolidado Comité de Adopciones del SIM</t>
  </si>
  <si>
    <t>PR4+</t>
  </si>
  <si>
    <t xml:space="preserve">Sanciones disciplinarias o penales a la entidad o servidores involucrados por entes de control por decisiones irregulares debido a la aprobación de solicitudes de adopción. </t>
  </si>
  <si>
    <t>.-Falta de ética profesional
-Intereses personales
-Presión jerárquica -Omisión del proceso, actividad o procedimiento.</t>
  </si>
  <si>
    <t>.- Amenaza de los derechos de los niños, niñas y adolescentes. 
- Vulneración de los derechos de las familias adoptantes que cumplen con los requisitos. 
- Pérdida de Credibilidad 
- Perdida de Imagen  y reputación de la entidad. 
- Incumplimientos legales - Sanciones legales</t>
  </si>
  <si>
    <t>El comité de adopciones verifica que las familias cumplan con todos los requisitos que define el lienamiento tecnico del programa de adopción (LM16.P).</t>
  </si>
  <si>
    <t>El profesional Subdirección de adopciones genera el reporte automatico "Semaforo Tramite de Adopción" y seguimiento al proceso de preparación, evaluación y selección de familias residentes en Colombia.</t>
  </si>
  <si>
    <t xml:space="preserve">Realizar Sensibilización semestral frente al cumplimiento de los requisitos y pasos de la etapa administrativa para determinar si la familia es idónea o no para adoptar. </t>
  </si>
  <si>
    <t xml:space="preserve">Listados de asistencia y presentaciones, o actas de reunión o comité </t>
  </si>
  <si>
    <t xml:space="preserve">Realizar Sensibilización semestral a las defensorias de familia en centros zonales frente al cumplimiento de los requisitos y pasos de la etapa administrativa para determinar si la familia es idónea o no para adoptar. </t>
  </si>
  <si>
    <t>Comité de adopciones</t>
  </si>
  <si>
    <t>PR5+</t>
  </si>
  <si>
    <t>Sanciones disciplinarias o penales a la entidad o servidores involucrados por entes de control por decisiones irregulares debido a la omisión de solicitudes de adopción aprobadas para la posible asignación a un niño, niña y/o adolescente</t>
  </si>
  <si>
    <t>.-Falta de ética profesional
-Intereses personales
-Presión jerárquica
-Manipulación de los registros de información en la herramienta tecnológica.
-Omisión en el proceso de asignación de las familias adoptantes.</t>
  </si>
  <si>
    <t>.- Vulneración de los derechos de las familias adoptantes 
- Pérdida de Credibilidad
- Perdida de Imagen  y reputación  
- Violación al debido proceso</t>
  </si>
  <si>
    <t>Los profesionales enlaces regionales de la Subdirección de Adopciones realizan acompañamiento virtual o presencial a los comites de adopciones regionales.</t>
  </si>
  <si>
    <t>El profesional de la subdirección de adopciones genera el reporte de cruces nacionales.</t>
  </si>
  <si>
    <t xml:space="preserve">Realizar seguimiento mensual a la asignación de familias a niños, niñas y adolescentes de acuerdo con la lista de espera de cada Regional. </t>
  </si>
  <si>
    <t>Realizar seguimiento mensual a la asignación de familias a niños, niñas y adolescentes de acuerdo con la lista de espera.</t>
  </si>
  <si>
    <t xml:space="preserve">Comité de Adopciones </t>
  </si>
  <si>
    <t>RC1+</t>
  </si>
  <si>
    <t>Uso indebido de la información reservada y clasificada, incumpliendo con lo establecido en los instrumentos de gestión de información pública, para  beneficio propio o de terceros.</t>
  </si>
  <si>
    <t xml:space="preserve">Desconocimiento de las responsabilidades en el manejo de información por parte de los colaboradores que hacen parte del proceso relación con el ciudadano.
Desconocimiento de la información clasificada y/o reservada por parte de los colaboradores que hacen parte del proceso relación con el ciudadano. </t>
  </si>
  <si>
    <t>1. Incumplimiento de la misión y los objetivos institucionales del ICBF.                                                                              2. Afectación total o parcial en la prestación de servicios del ICBF.                                                                       3. Posibles procesos disciplinarios                                                                                                                           4. Afectación en la ejecución presupuestal.                                                                                                             5. Pérdida de la imagen y credibilidad institucional</t>
  </si>
  <si>
    <t>El profesional Especializado del Grupo Calidad realiza seguimiento mensual a las denuncias de presuntos actos de corrupción asociados al uso indebido de la información reservada y clasificada.</t>
  </si>
  <si>
    <t>El profesional Especializado del Grupo Calidad realiza seguimiento mensual a peticiones negadas por solicitud de información clasificada o reservada de la entidad.</t>
  </si>
  <si>
    <t>Socializar  semestralmente los Instrumentos de gestión de la información publica, especialmente el índice de información clasificada y reservada y resultado del monitoreo a la gestión de denuncias con los responsables de servicios y atención regionales y agentes de Centro de Contacto.</t>
  </si>
  <si>
    <t>Directora de Servicios y Atención</t>
  </si>
  <si>
    <t xml:space="preserve">Presentación y  listado de asistencia </t>
  </si>
  <si>
    <t>Realizar semestralmente la socialización del Índice de Información clasificada y reservada del ICBF, con los referentes de servicio y atención de los Centros Zonales, por parte del Referente de Servicios y Atención de la Dirección Regional.</t>
  </si>
  <si>
    <t>Responsable de Servicios y Atención</t>
  </si>
  <si>
    <t>Coordinador o Líder Grupo Gestión Documental / Referente Grupo Gestión Documental</t>
  </si>
  <si>
    <t>Listados de asistencias, presentación de la sensibilización</t>
  </si>
  <si>
    <t>Listado de personal autorizado</t>
  </si>
  <si>
    <t>Coordinador Grupo Administrativo y/o Gestión de Soporte / Referente documental de la Regional</t>
  </si>
  <si>
    <t>Coordinador Centro Zonal / Referente documental del Centro Zonal</t>
  </si>
  <si>
    <t>SA5+</t>
  </si>
  <si>
    <t>Posibilidad de alteración o sustracción de información en los archivos centrales beneficiando a terceros.</t>
  </si>
  <si>
    <t>* Falta de personal calificado para el manejo de los archivos.
* Falta de apropiación por parte de los colaboradores, de los procedimientos relacionados con la gestión documental del ICBF
* Falta de ética por parte de los colaboradores de la entidad.
*Posible tráfico de influencias para la alteración de información.</t>
  </si>
  <si>
    <t>*Investigaciones Disciplinarias y/o penales
*Vulneración del restablecimiento de derechos a un menor.
*Celebración indebida de contratos.
*Entorpecimiento de procesos.</t>
  </si>
  <si>
    <t>En la Sede de la Dirección General, el referente del archivo central y archivo histórico deben verificar que exista un correo o comunicado, en el cual se autoriza el ingreso a estos archivos - Mensual</t>
  </si>
  <si>
    <t>No se identifica y se gestionan para subsanar la observación</t>
  </si>
  <si>
    <t xml:space="preserve">En las Regionales, debe mediar un correo de autorización para  el ingreso a los depósitos de archivo central, el cual debe ser verificado por el Coordinador del  Grupo Administrativo y/o Gestión de Soporte o Referente documental  - Mensual </t>
  </si>
  <si>
    <t>En los Centros Zonales, debe mediar un correo de autorización para  el ingreso a los depósitos de archivo de gestión centralizado, el cual debe ser verificado por el Coordinador del Centro Zonal y el Responsable de Archivo - Mensual.</t>
  </si>
  <si>
    <t>En la Sede de la Dirección General, la Dirección Administrativa debe emitir una comunicación a nivel Nacional, donde se informe  a los colaboradores sobre las implicaciones legales y administrativas que,  puede generar la sustracción o alteración de información que produce y recibe la Entidad y que es custodiada en los archivos centrales - Anual</t>
  </si>
  <si>
    <t>En la Sede de la Dirección General, adelantar los trámites legales y administrativos que sean pertinentes en caso de presentarse sustracción o alteración de documentos. Cuando se requiera</t>
  </si>
  <si>
    <t>Realizar sensibilización anual sobre los efectos negativos de la alteración o sustracción información de los archivos centrales o fines particulares.</t>
  </si>
  <si>
    <t>Corrdinador o Líder Grupo Gestión Documental / Referente Grupo Gestión Documental</t>
  </si>
  <si>
    <t>Reportar semestralmente listado de personal autorizado para el ingreso a los depósitos de archivo centrales</t>
  </si>
  <si>
    <t>Validar semestralmente que el archivo central cuente con condiciones de seguridad mínimas que garanticen la custodia de la información, y en caso de requerirse elevar solicitud para que se generen las acciones correctivas a las fallas detectadas</t>
  </si>
  <si>
    <t>Realizar sensibilización anual  sobre los efectos negativos de la alteración o sustracción información de los archivos centrales o fines particulares.</t>
  </si>
  <si>
    <t>Validar semestralmente que el archivo de gestión centralizado cuente con condiciones de seguridad mínimas que garanticen la custodia de la información, y en caso de requerirse elevar solicitud para que se generen las acciones correctivas a las fallas detectadas</t>
  </si>
  <si>
    <t>Reportar semestralmente listado de personal autorizado para el ingreso a los depósitos de archivo de gestión centralizados</t>
  </si>
  <si>
    <t>IV1+</t>
  </si>
  <si>
    <t>Posibilidad en la afectación del servicio público del bienestar familiar por otorgamiento de licencias de funcionamiento sin el cumplimiento del procedimiento y del  rigor técnico, administrativo, financiero y legal requeridos en beneficio de los funcionarios, contratistas y/o particulares.</t>
  </si>
  <si>
    <t>1. Los profesionales del proceso de IVC no verifican estrictamente lo definido, tanto en las normas, procedimientos, instrumentos y formatos correspondientes y vigentes.
2. Interpretación diferente del alcance de los requisitos de los trámites por parte de los profesionales del proceso. 
3. Desactualización del registro de instituciones con licencias de funcionamiento que prestan servicios de protección integral. 
4. Inoportunidad en la solicitud de renovación de licencias de funcionamiento por parte del operador. 
5. Debilidad en el seguimiento por parte de la Regional en las actividades relacionadas con renovación de licencias de funcionamiento.</t>
  </si>
  <si>
    <t>1. Medidas legales y disciplinarias en contra de la entidad contratista y de los funcionarios públicos involucrados.
2. Afectación de la imagen Institucional.
3.Posible vulneración de Derechos ante la falta de aplicación de normatividad vigente.</t>
  </si>
  <si>
    <t xml:space="preserve">El enlace de la Oficina de Aseguramiento a la Calidad en la regional realiza el seguimiento mensual al vencimiento de las licencias de funcionamiento para disminuir la probabilidad que se preste servicios de protecciòn sin licencia de funcionamiento. Mediante oficio que las regionales certifican la renovaciòn oportuna de las licencias. En caso de novedades se envian correos electronicos a los operadores sobre el licenciamiento. </t>
  </si>
  <si>
    <t xml:space="preserve">El Coordinador del Gurpo de Licencias de Funcionamiento de la Sede de la Dirección General y/o el Jefe de la Oficina de Aseguramiento a la Calidad remite bimestralmente alertas oportunas a las direcciones regionales sobre el vencimiento de licencias para disminuir la probabilidad que se preste servicios de protecciòn sin licencia de funcionamiento. Mediante oficio que las regionales certifican la renovaciòn oportuna de las licencias. En caso de novedades se envian correos electronicos a los operadores sobre el licenciamiento. </t>
  </si>
  <si>
    <t>Los profesionales de la Oficina de Aseguramiento a la Calidad ejecutan el plan de trabajo con regionales aleatorias en el tema de licencias de funcionamiento (reporte semestral para verificar el cumplimiento del procedimiento de licencias de funcionamiento a nivel regional mediante lista de chequeo y/o normativa aplicable en caso de reportar novedades se registra en acta de visita y se remiten correos electronicos con las listas de chequeo</t>
  </si>
  <si>
    <t>Los profesionales de la Oficina de Aseguramiento a la Calidad realizan mensualmente revisiones y avales de licencias de funcionamiento previos a procesos contractuales para evitar contrataciones sin el cumplimiento de los requisitos del acto administrativo esto se hace mediante cruces de información del reporte por parte de las regionales con el acto administrativos y en caso de novedades se envia correo electronico a la regional para realizar los ajustes pertinentes.</t>
  </si>
  <si>
    <t xml:space="preserve">Planear en el primer semestre del año y desarrollar en el segundo semestre, una auditoría interna cruzada, entre los procedimientos de la Oficina de Aseguramiento de la Calidad.  </t>
  </si>
  <si>
    <t>Profesional designado de la Oficina de Aseguramiento</t>
  </si>
  <si>
    <t>Cronograma de planeación
Actas e informes de auditorías internas cruzadas.</t>
  </si>
  <si>
    <t>Realizar sesiones trimestrales de gestión del conocimiento al interior de la Oficina de Aseguramiento a la Calidad, con el fin de unificar criterios en la evaluación de requisitos.</t>
  </si>
  <si>
    <t>Presentaciones y listados de asistencia o  Actas de sesiones de gestión del conocimineto.</t>
  </si>
  <si>
    <t>Analizar resultados del plan de trabajo y realizar seguimiento a las acciones de mejora planteadas por la regional.</t>
  </si>
  <si>
    <t xml:space="preserve">Correos electrónicos </t>
  </si>
  <si>
    <t>Realizar revisión del procedimiento de licencia de funcionamiento inicial conjuntamente con profesionales de 2 regionales.</t>
  </si>
  <si>
    <t>Acta de revisión del procedimiento</t>
  </si>
  <si>
    <t xml:space="preserve">Aplicar el instrumento de autoevaluación diseñado desde la Sede de la Dirección General, con el fin de validar la aplicación del procedimiento en una muestra de trámites de Licencias de Funcionamiento adelantado en cada Dirección Regional. </t>
  </si>
  <si>
    <t>Enlace Regional Oficina de Aseguramiento a la Calidad</t>
  </si>
  <si>
    <t>Intrumento de autoevaluación diligenciado</t>
  </si>
  <si>
    <t>Presentar en el Comité de Seguimiento Parafiscal semestralmente el informe aleatorio realizado a los procesos de verificación y fiscalización llevados a cabo por la Regional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</si>
</sst>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34" x14ac:knownFonts="1">
    <font>
      <sz val="11"/>
      <color theme="1"/>
      <name val="Calibri"/>
      <family val="2"/>
      <scheme val="minor"/>
    </font>
    <font>
      <sz val="11"/>
      <color theme="1"/>
      <name val="Calibri"/>
      <family val="2"/>
      <scheme val="minor"/>
    </font>
    <font>
      <b/>
      <sz val="14"/>
      <color theme="1"/>
      <name val="Calibri"/>
      <family val="2"/>
      <scheme val="minor"/>
    </font>
    <font>
      <b/>
      <sz val="18"/>
      <color theme="1"/>
      <name val="Calibri"/>
      <family val="2"/>
      <scheme val="minor"/>
    </font>
    <font>
      <sz val="12"/>
      <color theme="1"/>
      <name val="Calibri"/>
      <family val="2"/>
      <scheme val="minor"/>
    </font>
    <font>
      <b/>
      <u/>
      <sz val="14"/>
      <color theme="1"/>
      <name val="Calibri"/>
      <family val="2"/>
      <scheme val="minor"/>
    </font>
    <font>
      <b/>
      <sz val="10"/>
      <color theme="1"/>
      <name val="Arial"/>
      <family val="2"/>
    </font>
    <font>
      <sz val="10"/>
      <color theme="1"/>
      <name val="Arial"/>
      <family val="2"/>
    </font>
    <font>
      <b/>
      <sz val="12"/>
      <color theme="1"/>
      <name val="Arial"/>
      <family val="2"/>
    </font>
    <font>
      <sz val="11"/>
      <color theme="1"/>
      <name val="Arial"/>
      <family val="2"/>
    </font>
    <font>
      <b/>
      <sz val="24"/>
      <color theme="1"/>
      <name val="Calibri"/>
      <family val="2"/>
      <scheme val="minor"/>
    </font>
    <font>
      <b/>
      <sz val="16"/>
      <color theme="1"/>
      <name val="Calibri"/>
      <family val="2"/>
      <scheme val="minor"/>
    </font>
    <font>
      <b/>
      <sz val="16"/>
      <color theme="0"/>
      <name val="Calibri"/>
      <family val="2"/>
      <scheme val="minor"/>
    </font>
    <font>
      <sz val="14"/>
      <color theme="1"/>
      <name val="Calibri"/>
      <family val="2"/>
      <scheme val="minor"/>
    </font>
    <font>
      <b/>
      <sz val="12"/>
      <color theme="1"/>
      <name val="Calibri"/>
      <family val="2"/>
      <scheme val="minor"/>
    </font>
    <font>
      <b/>
      <sz val="20"/>
      <color theme="1"/>
      <name val="Calibri"/>
      <family val="2"/>
      <scheme val="minor"/>
    </font>
    <font>
      <sz val="11"/>
      <color theme="0"/>
      <name val="Calibri"/>
      <family val="2"/>
      <scheme val="minor"/>
    </font>
    <font>
      <sz val="9"/>
      <color theme="1"/>
      <name val="Arial"/>
      <family val="2"/>
    </font>
    <font>
      <b/>
      <sz val="11"/>
      <color theme="1"/>
      <name val="Arial"/>
      <family val="2"/>
    </font>
    <font>
      <i/>
      <sz val="11"/>
      <color theme="1"/>
      <name val="Arial"/>
      <family val="2"/>
    </font>
    <font>
      <sz val="36"/>
      <color theme="1"/>
      <name val="Calibri"/>
      <family val="2"/>
      <scheme val="minor"/>
    </font>
    <font>
      <sz val="16"/>
      <color theme="1"/>
      <name val="Calibri"/>
      <family val="2"/>
      <scheme val="minor"/>
    </font>
    <font>
      <b/>
      <sz val="20"/>
      <color theme="0"/>
      <name val="Calibri"/>
      <family val="2"/>
      <scheme val="minor"/>
    </font>
    <font>
      <b/>
      <sz val="28"/>
      <color theme="1"/>
      <name val="Calibri"/>
      <family val="2"/>
      <scheme val="minor"/>
    </font>
    <font>
      <b/>
      <u/>
      <sz val="20"/>
      <color theme="1"/>
      <name val="Calibri"/>
      <family val="2"/>
      <scheme val="minor"/>
    </font>
    <font>
      <i/>
      <sz val="18"/>
      <color theme="1"/>
      <name val="Calibri"/>
      <family val="2"/>
      <scheme val="minor"/>
    </font>
    <font>
      <b/>
      <sz val="22"/>
      <color theme="0"/>
      <name val="Calibri"/>
      <family val="2"/>
      <scheme val="minor"/>
    </font>
    <font>
      <b/>
      <sz val="18"/>
      <color theme="0"/>
      <name val="Calibri"/>
      <family val="2"/>
      <scheme val="minor"/>
    </font>
    <font>
      <sz val="11"/>
      <name val="Calibri"/>
      <family val="2"/>
      <scheme val="minor"/>
    </font>
    <font>
      <sz val="14"/>
      <name val="Calibri"/>
      <family val="2"/>
      <scheme val="minor"/>
    </font>
    <font>
      <sz val="16"/>
      <name val="Calibri"/>
      <family val="2"/>
      <scheme val="minor"/>
    </font>
    <font>
      <sz val="18"/>
      <color theme="1"/>
      <name val="Calibri"/>
      <family val="2"/>
      <scheme val="minor"/>
    </font>
    <font>
      <i/>
      <sz val="14"/>
      <color theme="1"/>
      <name val="Calibri"/>
      <family val="2"/>
      <scheme val="minor"/>
    </font>
    <font>
      <b/>
      <u/>
      <sz val="16"/>
      <color theme="1"/>
      <name val="Calibri"/>
      <family val="2"/>
      <scheme val="minor"/>
    </font>
  </fonts>
  <fills count="12">
    <fill>
      <patternFill patternType="none"/>
    </fill>
    <fill>
      <patternFill patternType="gray125"/>
    </fill>
    <fill>
      <patternFill patternType="solid">
        <fgColor rgb="FF92D050"/>
        <bgColor indexed="64"/>
      </patternFill>
    </fill>
    <fill>
      <patternFill patternType="solid">
        <fgColor rgb="FF00B050"/>
        <bgColor indexed="64"/>
      </patternFill>
    </fill>
    <fill>
      <patternFill patternType="solid">
        <fgColor rgb="FFFFC000"/>
        <bgColor indexed="64"/>
      </patternFill>
    </fill>
    <fill>
      <patternFill patternType="solid">
        <fgColor rgb="FFC00000"/>
        <bgColor indexed="64"/>
      </patternFill>
    </fill>
    <fill>
      <patternFill patternType="solid">
        <fgColor theme="9" tint="-0.499984740745262"/>
        <bgColor indexed="64"/>
      </patternFill>
    </fill>
    <fill>
      <patternFill patternType="solid">
        <fgColor rgb="FFFFFF89"/>
        <bgColor indexed="64"/>
      </patternFill>
    </fill>
    <fill>
      <patternFill patternType="solid">
        <fgColor rgb="FFFFFF00"/>
        <bgColor indexed="64"/>
      </patternFill>
    </fill>
    <fill>
      <patternFill patternType="solid">
        <fgColor theme="9" tint="0.39997558519241921"/>
        <bgColor indexed="64"/>
      </patternFill>
    </fill>
    <fill>
      <patternFill patternType="solid">
        <fgColor rgb="FF4BACC6"/>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312">
    <xf numFmtId="0" fontId="0" fillId="0" borderId="0" xfId="0"/>
    <xf numFmtId="9" fontId="0" fillId="0" borderId="0" xfId="1" applyFont="1"/>
    <xf numFmtId="0" fontId="6" fillId="2" borderId="2" xfId="0" applyFont="1" applyFill="1" applyBorder="1" applyAlignment="1">
      <alignment horizontal="center" vertical="center" wrapText="1"/>
    </xf>
    <xf numFmtId="0" fontId="7" fillId="0" borderId="3" xfId="0" applyFont="1" applyBorder="1" applyAlignment="1">
      <alignment vertical="center" wrapText="1"/>
    </xf>
    <xf numFmtId="0" fontId="7" fillId="0" borderId="3" xfId="0" applyFont="1" applyBorder="1" applyAlignment="1">
      <alignment horizontal="justify" vertical="center" wrapText="1"/>
    </xf>
    <xf numFmtId="0" fontId="6" fillId="3" borderId="4" xfId="0" applyFont="1" applyFill="1" applyBorder="1" applyAlignment="1">
      <alignment horizontal="center" vertical="center" wrapText="1"/>
    </xf>
    <xf numFmtId="0" fontId="7" fillId="0" borderId="5" xfId="0" applyFont="1" applyBorder="1" applyAlignment="1">
      <alignment vertical="center" wrapText="1"/>
    </xf>
    <xf numFmtId="0" fontId="7" fillId="0" borderId="5" xfId="0" applyFont="1" applyBorder="1" applyAlignment="1">
      <alignment horizontal="justify" vertical="center" wrapText="1"/>
    </xf>
    <xf numFmtId="0" fontId="6" fillId="7" borderId="4"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9" fontId="9" fillId="0" borderId="3" xfId="0" applyNumberFormat="1" applyFont="1" applyBorder="1" applyAlignment="1">
      <alignment horizontal="center" vertical="center" wrapText="1"/>
    </xf>
    <xf numFmtId="0" fontId="8" fillId="3" borderId="4" xfId="0" applyFont="1" applyFill="1" applyBorder="1" applyAlignment="1">
      <alignment horizontal="center" vertical="center" wrapText="1"/>
    </xf>
    <xf numFmtId="9" fontId="9" fillId="0" borderId="5" xfId="0" applyNumberFormat="1" applyFont="1" applyBorder="1" applyAlignment="1">
      <alignment horizontal="center" vertical="center" wrapText="1"/>
    </xf>
    <xf numFmtId="0" fontId="8" fillId="7" borderId="4"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5" borderId="4" xfId="0" applyFont="1" applyFill="1" applyBorder="1" applyAlignment="1">
      <alignment horizontal="center" vertical="center" wrapText="1"/>
    </xf>
    <xf numFmtId="2" fontId="0" fillId="0" borderId="0" xfId="0" applyNumberFormat="1"/>
    <xf numFmtId="0" fontId="8" fillId="10" borderId="2" xfId="0" applyFont="1" applyFill="1" applyBorder="1" applyAlignment="1">
      <alignment horizontal="center" vertical="center" wrapText="1"/>
    </xf>
    <xf numFmtId="0" fontId="8" fillId="10" borderId="3" xfId="0" applyFont="1" applyFill="1" applyBorder="1" applyAlignment="1">
      <alignment horizontal="center" vertical="center" wrapText="1"/>
    </xf>
    <xf numFmtId="0" fontId="18" fillId="0" borderId="4" xfId="0" applyFont="1" applyBorder="1" applyAlignment="1">
      <alignment horizontal="center" vertical="center" wrapText="1"/>
    </xf>
    <xf numFmtId="0" fontId="9" fillId="0" borderId="5" xfId="0" applyFont="1" applyBorder="1" applyAlignment="1">
      <alignment horizontal="center" vertical="center" wrapText="1"/>
    </xf>
    <xf numFmtId="0" fontId="19" fillId="0" borderId="5" xfId="0" applyFont="1" applyBorder="1" applyAlignment="1">
      <alignment horizontal="justify" vertical="center" wrapText="1"/>
    </xf>
    <xf numFmtId="0" fontId="19" fillId="0" borderId="5" xfId="0" applyFont="1" applyBorder="1" applyAlignment="1">
      <alignment horizontal="center" vertical="center" wrapText="1"/>
    </xf>
    <xf numFmtId="0" fontId="18" fillId="7" borderId="2" xfId="0" applyFont="1" applyFill="1" applyBorder="1" applyAlignment="1">
      <alignment horizontal="center" vertical="center" wrapText="1"/>
    </xf>
    <xf numFmtId="0" fontId="18" fillId="7" borderId="3" xfId="0" applyFont="1" applyFill="1" applyBorder="1" applyAlignment="1">
      <alignment horizontal="center" vertical="center" wrapText="1"/>
    </xf>
    <xf numFmtId="0" fontId="17" fillId="0" borderId="11" xfId="0" applyFont="1" applyBorder="1" applyAlignment="1">
      <alignment horizontal="center" vertical="center" wrapText="1"/>
    </xf>
    <xf numFmtId="0" fontId="6" fillId="0" borderId="12" xfId="0" applyFont="1" applyBorder="1" applyAlignment="1">
      <alignment vertical="center" wrapText="1"/>
    </xf>
    <xf numFmtId="0" fontId="6" fillId="0" borderId="0" xfId="0" applyFont="1" applyBorder="1" applyAlignment="1">
      <alignment vertical="center" wrapText="1"/>
    </xf>
    <xf numFmtId="0" fontId="17" fillId="0" borderId="0" xfId="0" applyFont="1" applyBorder="1" applyAlignment="1">
      <alignment horizontal="justify" vertical="center" wrapText="1"/>
    </xf>
    <xf numFmtId="0" fontId="18" fillId="0" borderId="0" xfId="0" applyFont="1" applyFill="1" applyBorder="1" applyAlignment="1">
      <alignment horizontal="center" vertical="center" wrapText="1"/>
    </xf>
    <xf numFmtId="1" fontId="0" fillId="0" borderId="0" xfId="1" applyNumberFormat="1" applyFont="1"/>
    <xf numFmtId="0" fontId="0" fillId="0" borderId="8" xfId="0" applyBorder="1" applyProtection="1">
      <protection locked="0"/>
    </xf>
    <xf numFmtId="0" fontId="11" fillId="9" borderId="1" xfId="0" applyFont="1" applyFill="1" applyBorder="1" applyAlignment="1" applyProtection="1">
      <alignment horizontal="center" vertical="center" wrapText="1"/>
      <protection locked="0"/>
    </xf>
    <xf numFmtId="0" fontId="11" fillId="9" borderId="6" xfId="0" applyFont="1" applyFill="1" applyBorder="1" applyAlignment="1" applyProtection="1">
      <alignment horizontal="center" vertical="center"/>
      <protection locked="0"/>
    </xf>
    <xf numFmtId="0" fontId="0" fillId="0" borderId="1" xfId="0" applyBorder="1" applyProtection="1">
      <protection locked="0"/>
    </xf>
    <xf numFmtId="0" fontId="14" fillId="0" borderId="1" xfId="0" applyFont="1" applyBorder="1" applyAlignment="1" applyProtection="1">
      <alignment horizontal="center" vertical="center" wrapText="1"/>
      <protection locked="0"/>
    </xf>
    <xf numFmtId="1" fontId="0" fillId="0" borderId="0" xfId="1" applyNumberFormat="1" applyFont="1" applyBorder="1" applyAlignment="1" applyProtection="1">
      <alignment horizontal="center"/>
      <protection locked="0"/>
    </xf>
    <xf numFmtId="0" fontId="0" fillId="0" borderId="1" xfId="0" applyBorder="1" applyAlignment="1" applyProtection="1">
      <alignment horizontal="center" vertical="center"/>
      <protection locked="0"/>
    </xf>
    <xf numFmtId="1" fontId="0" fillId="0" borderId="1" xfId="1" applyNumberFormat="1" applyFont="1" applyBorder="1" applyAlignment="1" applyProtection="1">
      <alignment horizontal="center" vertical="center"/>
      <protection locked="0"/>
    </xf>
    <xf numFmtId="1" fontId="0" fillId="0" borderId="1" xfId="0" applyNumberFormat="1" applyBorder="1" applyAlignment="1" applyProtection="1">
      <alignment horizontal="center"/>
      <protection locked="0"/>
    </xf>
    <xf numFmtId="1" fontId="0" fillId="0" borderId="6" xfId="0" applyNumberFormat="1" applyBorder="1" applyAlignment="1" applyProtection="1">
      <alignment horizontal="center"/>
      <protection locked="0"/>
    </xf>
    <xf numFmtId="9" fontId="0" fillId="0" borderId="0" xfId="1" applyFont="1" applyBorder="1" applyAlignment="1" applyProtection="1">
      <alignment horizontal="center"/>
      <protection locked="0"/>
    </xf>
    <xf numFmtId="0" fontId="13" fillId="0" borderId="6" xfId="0" applyFon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22" fillId="5" borderId="1" xfId="0" applyFont="1" applyFill="1" applyBorder="1" applyAlignment="1" applyProtection="1">
      <alignment horizontal="center" vertical="center"/>
      <protection locked="0"/>
    </xf>
    <xf numFmtId="0" fontId="15" fillId="4" borderId="1" xfId="0" applyFont="1" applyFill="1" applyBorder="1" applyAlignment="1" applyProtection="1">
      <alignment horizontal="center" vertical="center"/>
      <protection locked="0"/>
    </xf>
    <xf numFmtId="0" fontId="15" fillId="8" borderId="1" xfId="0" applyFont="1" applyFill="1" applyBorder="1" applyAlignment="1" applyProtection="1">
      <alignment horizontal="center" vertical="center"/>
      <protection locked="0"/>
    </xf>
    <xf numFmtId="0" fontId="0" fillId="0" borderId="9" xfId="0" applyBorder="1" applyProtection="1">
      <protection locked="0"/>
    </xf>
    <xf numFmtId="0" fontId="0" fillId="0" borderId="0" xfId="0" applyProtection="1">
      <protection locked="0"/>
    </xf>
    <xf numFmtId="1" fontId="0" fillId="0" borderId="1" xfId="1" applyNumberFormat="1" applyFont="1" applyBorder="1" applyAlignment="1" applyProtection="1">
      <alignment horizontal="center" vertical="center"/>
    </xf>
    <xf numFmtId="0" fontId="11" fillId="9" borderId="1" xfId="0" applyFont="1" applyFill="1" applyBorder="1" applyAlignment="1" applyProtection="1">
      <alignment horizontal="center" vertical="center"/>
      <protection locked="0"/>
    </xf>
    <xf numFmtId="0" fontId="0" fillId="0" borderId="0" xfId="0" applyAlignment="1" applyProtection="1">
      <alignment vertical="center"/>
      <protection locked="0"/>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11" fillId="0" borderId="1" xfId="0" applyFont="1" applyBorder="1" applyAlignment="1" applyProtection="1">
      <alignment horizontal="center"/>
      <protection locked="0"/>
    </xf>
    <xf numFmtId="0" fontId="11" fillId="0" borderId="1"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11" fillId="0" borderId="1" xfId="0" applyFont="1" applyBorder="1" applyAlignment="1" applyProtection="1">
      <alignment horizontal="center"/>
      <protection locked="0"/>
    </xf>
    <xf numFmtId="0" fontId="11" fillId="0" borderId="1" xfId="0" applyFont="1" applyBorder="1" applyAlignment="1" applyProtection="1">
      <alignment horizontal="center" vertical="center"/>
      <protection locked="0"/>
    </xf>
    <xf numFmtId="0" fontId="12" fillId="6" borderId="0" xfId="0" applyFont="1" applyFill="1" applyAlignment="1" applyProtection="1">
      <alignment horizontal="center" vertical="center"/>
      <protection locked="0"/>
    </xf>
    <xf numFmtId="0" fontId="2" fillId="0" borderId="0" xfId="0" applyFont="1" applyAlignment="1" applyProtection="1">
      <alignment vertical="center"/>
      <protection locked="0"/>
    </xf>
    <xf numFmtId="0" fontId="2" fillId="0" borderId="0" xfId="0" applyFont="1" applyAlignment="1" applyProtection="1">
      <alignment horizontal="center" vertical="center"/>
      <protection locked="0"/>
    </xf>
    <xf numFmtId="0" fontId="5" fillId="0" borderId="0" xfId="0" applyFont="1" applyAlignment="1" applyProtection="1">
      <alignment vertical="center"/>
      <protection locked="0"/>
    </xf>
    <xf numFmtId="0" fontId="2" fillId="0" borderId="0" xfId="0" applyFont="1" applyProtection="1">
      <protection locked="0"/>
    </xf>
    <xf numFmtId="0" fontId="0" fillId="0" borderId="0" xfId="0" applyAlignment="1" applyProtection="1">
      <alignment horizontal="center"/>
      <protection locked="0"/>
    </xf>
    <xf numFmtId="0" fontId="2" fillId="0" borderId="0" xfId="0" applyFont="1" applyAlignment="1" applyProtection="1">
      <alignment horizontal="center"/>
      <protection locked="0"/>
    </xf>
    <xf numFmtId="0" fontId="13"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4" fillId="0" borderId="0" xfId="0"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2" fontId="0" fillId="0" borderId="0" xfId="0" applyNumberFormat="1" applyProtection="1">
      <protection locked="0"/>
    </xf>
    <xf numFmtId="164" fontId="0" fillId="0" borderId="0" xfId="0" applyNumberFormat="1" applyProtection="1">
      <protection locked="0"/>
    </xf>
    <xf numFmtId="0" fontId="10" fillId="0" borderId="0" xfId="0" applyFont="1" applyAlignment="1" applyProtection="1">
      <alignment horizontal="center" vertical="center"/>
      <protection locked="0"/>
    </xf>
    <xf numFmtId="0" fontId="13" fillId="0" borderId="0" xfId="0" applyFont="1" applyAlignment="1" applyProtection="1">
      <alignment horizontal="center" vertical="center"/>
      <protection locked="0"/>
    </xf>
    <xf numFmtId="0" fontId="3" fillId="0" borderId="0" xfId="0" applyFont="1" applyAlignment="1" applyProtection="1">
      <alignment vertical="center"/>
      <protection locked="0"/>
    </xf>
    <xf numFmtId="0" fontId="11" fillId="0" borderId="0" xfId="0" applyFont="1" applyAlignment="1" applyProtection="1">
      <alignment horizontal="center" vertical="center"/>
      <protection locked="0"/>
    </xf>
    <xf numFmtId="0" fontId="3" fillId="0" borderId="0" xfId="0" applyFont="1" applyAlignment="1" applyProtection="1">
      <alignment horizontal="right" vertical="center"/>
      <protection locked="0"/>
    </xf>
    <xf numFmtId="0" fontId="3" fillId="0" borderId="0" xfId="0" applyFont="1" applyProtection="1">
      <protection locked="0"/>
    </xf>
    <xf numFmtId="0" fontId="13" fillId="0" borderId="0" xfId="0" applyFont="1" applyAlignment="1" applyProtection="1">
      <alignment horizontal="justify" vertical="center"/>
      <protection locked="0"/>
    </xf>
    <xf numFmtId="0" fontId="13" fillId="0" borderId="0" xfId="0" applyFont="1" applyAlignment="1" applyProtection="1">
      <alignment vertical="center"/>
      <protection locked="0"/>
    </xf>
    <xf numFmtId="0" fontId="20" fillId="0" borderId="0" xfId="0" applyFont="1" applyAlignment="1" applyProtection="1">
      <alignment horizontal="center" vertical="center"/>
      <protection locked="0"/>
    </xf>
    <xf numFmtId="0" fontId="11" fillId="0" borderId="0" xfId="0" applyFont="1" applyAlignment="1" applyProtection="1">
      <alignment vertical="center"/>
      <protection locked="0"/>
    </xf>
    <xf numFmtId="0" fontId="13" fillId="0" borderId="1"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6" fillId="0" borderId="0" xfId="0" applyFont="1" applyAlignment="1">
      <alignment horizontal="center"/>
    </xf>
    <xf numFmtId="0" fontId="16" fillId="0" borderId="0" xfId="0" applyFont="1" applyAlignment="1" applyProtection="1">
      <alignment horizontal="center"/>
      <protection locked="0"/>
    </xf>
    <xf numFmtId="0" fontId="0" fillId="0" borderId="0" xfId="0" applyAlignment="1" applyProtection="1">
      <alignment horizontal="center" vertical="center" wrapText="1"/>
      <protection locked="0"/>
    </xf>
    <xf numFmtId="0" fontId="10" fillId="0" borderId="0" xfId="0" applyFont="1" applyAlignment="1" applyProtection="1">
      <alignment vertical="center"/>
      <protection locked="0"/>
    </xf>
    <xf numFmtId="0" fontId="21" fillId="0" borderId="0" xfId="0" applyFont="1" applyAlignment="1" applyProtection="1">
      <alignment horizontal="center" vertical="center"/>
      <protection locked="0"/>
    </xf>
    <xf numFmtId="0" fontId="11" fillId="5"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0" fillId="0" borderId="0" xfId="0" applyBorder="1" applyProtection="1">
      <protection locked="0"/>
    </xf>
    <xf numFmtId="0" fontId="12" fillId="6" borderId="0" xfId="0" applyFont="1" applyFill="1" applyBorder="1" applyAlignment="1" applyProtection="1">
      <alignment horizontal="center" vertical="center"/>
      <protection locked="0"/>
    </xf>
    <xf numFmtId="0" fontId="2" fillId="0" borderId="0" xfId="0" applyFont="1" applyBorder="1" applyAlignment="1" applyProtection="1">
      <alignment vertical="center"/>
      <protection locked="0"/>
    </xf>
    <xf numFmtId="0" fontId="2" fillId="0" borderId="0" xfId="0" applyFont="1" applyBorder="1" applyAlignment="1" applyProtection="1">
      <alignment horizontal="right" vertical="center"/>
      <protection locked="0"/>
    </xf>
    <xf numFmtId="0" fontId="2" fillId="0" borderId="0" xfId="0" applyFont="1" applyBorder="1" applyAlignment="1" applyProtection="1">
      <alignment horizontal="center" vertical="center"/>
      <protection locked="0"/>
    </xf>
    <xf numFmtId="0" fontId="5" fillId="0" borderId="0" xfId="0" applyFont="1" applyBorder="1" applyAlignment="1" applyProtection="1">
      <alignment vertical="center"/>
      <protection locked="0"/>
    </xf>
    <xf numFmtId="0" fontId="2" fillId="0" borderId="0" xfId="0" applyFont="1" applyBorder="1" applyProtection="1">
      <protection locked="0"/>
    </xf>
    <xf numFmtId="0" fontId="0" fillId="0" borderId="0" xfId="0" applyBorder="1" applyAlignment="1" applyProtection="1">
      <alignment horizontal="center"/>
      <protection locked="0"/>
    </xf>
    <xf numFmtId="0" fontId="2" fillId="0" borderId="0" xfId="0" applyFont="1" applyBorder="1" applyAlignment="1" applyProtection="1">
      <alignment horizontal="center"/>
      <protection locked="0"/>
    </xf>
    <xf numFmtId="0" fontId="13" fillId="0" borderId="0" xfId="0" applyFont="1" applyBorder="1" applyAlignment="1" applyProtection="1">
      <alignment horizontal="left" vertical="center"/>
      <protection locked="0"/>
    </xf>
    <xf numFmtId="0" fontId="0" fillId="0" borderId="0" xfId="0" applyBorder="1" applyAlignment="1" applyProtection="1">
      <alignment vertical="center"/>
      <protection locked="0"/>
    </xf>
    <xf numFmtId="0" fontId="3" fillId="0" borderId="0" xfId="0" applyFont="1" applyBorder="1" applyAlignment="1" applyProtection="1">
      <alignment horizontal="center" vertical="center"/>
      <protection locked="0"/>
    </xf>
    <xf numFmtId="0" fontId="4" fillId="0" borderId="0"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2" fontId="0" fillId="0" borderId="0" xfId="0" applyNumberFormat="1" applyBorder="1" applyProtection="1">
      <protection locked="0"/>
    </xf>
    <xf numFmtId="164" fontId="0" fillId="0" borderId="0" xfId="0" applyNumberFormat="1" applyBorder="1" applyProtection="1">
      <protection locked="0"/>
    </xf>
    <xf numFmtId="0" fontId="0" fillId="0" borderId="1" xfId="0" applyFont="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13" fillId="0" borderId="0" xfId="0" applyFont="1" applyBorder="1" applyAlignment="1" applyProtection="1">
      <alignment horizontal="center" vertical="center"/>
      <protection locked="0"/>
    </xf>
    <xf numFmtId="0" fontId="3" fillId="0" borderId="0" xfId="0" applyFont="1" applyBorder="1" applyAlignment="1" applyProtection="1">
      <alignment vertical="center"/>
      <protection locked="0"/>
    </xf>
    <xf numFmtId="0" fontId="11" fillId="0" borderId="0" xfId="0" applyFont="1" applyBorder="1" applyAlignment="1" applyProtection="1">
      <alignment horizontal="center" vertical="center"/>
      <protection locked="0"/>
    </xf>
    <xf numFmtId="0" fontId="3" fillId="0" borderId="0" xfId="0" applyFont="1" applyBorder="1" applyAlignment="1" applyProtection="1">
      <alignment horizontal="right" vertical="center"/>
      <protection locked="0"/>
    </xf>
    <xf numFmtId="0" fontId="3" fillId="0" borderId="0" xfId="0" applyFont="1" applyBorder="1" applyProtection="1">
      <protection locked="0"/>
    </xf>
    <xf numFmtId="0" fontId="13" fillId="0" borderId="0" xfId="0" applyFont="1" applyBorder="1" applyAlignment="1" applyProtection="1">
      <alignment horizontal="justify" vertical="center"/>
      <protection locked="0"/>
    </xf>
    <xf numFmtId="0" fontId="13" fillId="0" borderId="0" xfId="0" applyFont="1" applyBorder="1" applyAlignment="1" applyProtection="1">
      <alignment vertical="center"/>
      <protection locked="0"/>
    </xf>
    <xf numFmtId="0" fontId="20" fillId="0" borderId="0" xfId="0" applyFont="1" applyBorder="1" applyAlignment="1" applyProtection="1">
      <alignment horizontal="center" vertical="center"/>
      <protection locked="0"/>
    </xf>
    <xf numFmtId="0" fontId="0" fillId="0" borderId="0" xfId="0" applyFill="1" applyBorder="1" applyProtection="1">
      <protection locked="0"/>
    </xf>
    <xf numFmtId="0" fontId="13" fillId="0" borderId="0" xfId="0" applyFont="1" applyFill="1" applyBorder="1" applyAlignment="1" applyProtection="1">
      <alignment horizontal="left" vertical="center"/>
      <protection locked="0"/>
    </xf>
    <xf numFmtId="0" fontId="13" fillId="0" borderId="0" xfId="0" applyFont="1" applyFill="1" applyBorder="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horizontal="center"/>
      <protection locked="0"/>
    </xf>
    <xf numFmtId="0" fontId="11" fillId="0" borderId="0" xfId="0" applyFont="1" applyBorder="1" applyAlignment="1" applyProtection="1">
      <alignment vertical="center"/>
      <protection locked="0"/>
    </xf>
    <xf numFmtId="0" fontId="13" fillId="0" borderId="0" xfId="0" applyFont="1" applyFill="1" applyBorder="1" applyAlignment="1" applyProtection="1">
      <alignment vertical="center"/>
      <protection locked="0"/>
    </xf>
    <xf numFmtId="0" fontId="12" fillId="0" borderId="0" xfId="0" applyFont="1" applyFill="1" applyBorder="1" applyAlignment="1" applyProtection="1">
      <alignment horizontal="center" vertical="center"/>
      <protection locked="0"/>
    </xf>
    <xf numFmtId="0" fontId="16" fillId="0" borderId="0" xfId="0" applyFont="1" applyBorder="1" applyAlignment="1" applyProtection="1">
      <alignment horizontal="center"/>
    </xf>
    <xf numFmtId="0" fontId="16" fillId="0" borderId="0" xfId="0" applyFont="1" applyBorder="1" applyAlignment="1" applyProtection="1">
      <alignment horizontal="center"/>
      <protection locked="0"/>
    </xf>
    <xf numFmtId="0" fontId="0" fillId="0" borderId="0" xfId="0" applyFill="1" applyBorder="1" applyAlignment="1" applyProtection="1">
      <alignment horizontal="center" vertical="center" wrapText="1"/>
      <protection locked="0"/>
    </xf>
    <xf numFmtId="0" fontId="0" fillId="0" borderId="0" xfId="0" applyFill="1" applyBorder="1" applyAlignment="1" applyProtection="1">
      <alignment horizontal="center"/>
      <protection locked="0"/>
    </xf>
    <xf numFmtId="0" fontId="0" fillId="0" borderId="0" xfId="0" applyFill="1" applyBorder="1" applyAlignment="1" applyProtection="1">
      <alignment horizontal="center" vertical="center"/>
      <protection locked="0"/>
    </xf>
    <xf numFmtId="0" fontId="10" fillId="0" borderId="0" xfId="0" applyFont="1" applyBorder="1" applyAlignment="1" applyProtection="1">
      <alignment vertical="center"/>
      <protection locked="0"/>
    </xf>
    <xf numFmtId="0" fontId="10" fillId="0" borderId="0" xfId="0" applyFont="1" applyFill="1" applyBorder="1" applyAlignment="1" applyProtection="1">
      <alignment vertical="center"/>
      <protection locked="0"/>
    </xf>
    <xf numFmtId="0" fontId="10" fillId="0" borderId="0" xfId="0" applyFont="1" applyFill="1" applyBorder="1" applyAlignment="1" applyProtection="1">
      <alignment horizontal="center" vertical="center"/>
      <protection locked="0"/>
    </xf>
    <xf numFmtId="0" fontId="21" fillId="0" borderId="0" xfId="0" applyFont="1" applyBorder="1" applyAlignment="1" applyProtection="1">
      <alignment horizontal="center" vertical="center"/>
      <protection locked="0"/>
    </xf>
    <xf numFmtId="0" fontId="11" fillId="5" borderId="1" xfId="0" applyFont="1" applyFill="1" applyBorder="1" applyAlignment="1" applyProtection="1">
      <alignment horizontal="center" vertical="center" wrapText="1"/>
    </xf>
    <xf numFmtId="0" fontId="12" fillId="5" borderId="1" xfId="0" applyFont="1" applyFill="1" applyBorder="1" applyAlignment="1" applyProtection="1">
      <alignment horizontal="center" vertical="center" wrapText="1"/>
    </xf>
    <xf numFmtId="0" fontId="11" fillId="4" borderId="1" xfId="0" applyFont="1" applyFill="1" applyBorder="1" applyAlignment="1" applyProtection="1">
      <alignment horizontal="center" vertical="center" wrapText="1"/>
    </xf>
    <xf numFmtId="0" fontId="11" fillId="8" borderId="1" xfId="0" applyFont="1" applyFill="1" applyBorder="1" applyAlignment="1" applyProtection="1">
      <alignment horizontal="center" vertical="center" wrapText="1"/>
    </xf>
    <xf numFmtId="1" fontId="13" fillId="0" borderId="1" xfId="1" applyNumberFormat="1" applyFont="1" applyBorder="1" applyAlignment="1" applyProtection="1">
      <alignment horizontal="center" vertical="center"/>
    </xf>
    <xf numFmtId="1" fontId="13" fillId="0" borderId="1" xfId="1" applyNumberFormat="1" applyFont="1" applyBorder="1" applyAlignment="1" applyProtection="1">
      <alignment horizontal="center" vertical="center"/>
      <protection locked="0"/>
    </xf>
    <xf numFmtId="0" fontId="21" fillId="0" borderId="6" xfId="0" applyFont="1" applyBorder="1" applyAlignment="1" applyProtection="1">
      <alignment horizontal="center" vertical="center"/>
      <protection locked="0"/>
    </xf>
    <xf numFmtId="14" fontId="21" fillId="0" borderId="1" xfId="0" applyNumberFormat="1" applyFont="1" applyBorder="1" applyAlignment="1" applyProtection="1">
      <alignment horizontal="center" vertical="center"/>
      <protection locked="0"/>
    </xf>
    <xf numFmtId="0" fontId="31" fillId="0" borderId="6" xfId="0" applyFont="1" applyBorder="1" applyAlignment="1" applyProtection="1">
      <alignment horizontal="center" vertical="center"/>
      <protection locked="0"/>
    </xf>
    <xf numFmtId="14" fontId="31" fillId="0" borderId="1" xfId="0" applyNumberFormat="1" applyFont="1" applyBorder="1" applyAlignment="1" applyProtection="1">
      <alignment horizontal="center" vertical="center"/>
      <protection locked="0"/>
    </xf>
    <xf numFmtId="1" fontId="0" fillId="0" borderId="1" xfId="1" applyNumberFormat="1" applyFont="1" applyBorder="1" applyAlignment="1">
      <alignment horizontal="center" vertical="center"/>
    </xf>
    <xf numFmtId="1" fontId="0" fillId="8" borderId="1" xfId="1" applyNumberFormat="1" applyFont="1" applyFill="1" applyBorder="1" applyAlignment="1">
      <alignment horizontal="center" vertical="center"/>
    </xf>
    <xf numFmtId="14" fontId="0" fillId="0" borderId="1" xfId="0" applyNumberFormat="1" applyBorder="1" applyAlignment="1" applyProtection="1">
      <alignment horizontal="center" vertical="center" wrapText="1"/>
      <protection locked="0"/>
    </xf>
    <xf numFmtId="0" fontId="0" fillId="0" borderId="6" xfId="0" applyFont="1" applyBorder="1" applyAlignment="1" applyProtection="1">
      <alignment horizontal="center" vertical="center"/>
      <protection locked="0"/>
    </xf>
    <xf numFmtId="0" fontId="13" fillId="0" borderId="0" xfId="0" applyFont="1" applyBorder="1" applyProtection="1">
      <protection locked="0"/>
    </xf>
    <xf numFmtId="0" fontId="2" fillId="9" borderId="1" xfId="0" applyFont="1" applyFill="1" applyBorder="1" applyAlignment="1" applyProtection="1">
      <alignment horizontal="center" vertical="center" wrapText="1"/>
      <protection locked="0"/>
    </xf>
    <xf numFmtId="0" fontId="2" fillId="9" borderId="6" xfId="0" applyFont="1" applyFill="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9" borderId="1" xfId="0" applyFont="1" applyFill="1" applyBorder="1" applyAlignment="1" applyProtection="1">
      <alignment horizontal="center" vertical="center"/>
      <protection locked="0"/>
    </xf>
    <xf numFmtId="14" fontId="0" fillId="0" borderId="1" xfId="0" applyNumberFormat="1" applyFont="1" applyBorder="1" applyAlignment="1" applyProtection="1">
      <alignment horizontal="center" vertical="center"/>
      <protection locked="0"/>
    </xf>
    <xf numFmtId="0" fontId="26" fillId="6" borderId="1" xfId="0" applyFont="1" applyFill="1" applyBorder="1" applyAlignment="1" applyProtection="1">
      <alignment horizontal="center" vertical="center"/>
      <protection locked="0"/>
    </xf>
    <xf numFmtId="0" fontId="15" fillId="0" borderId="9" xfId="0" applyFont="1" applyBorder="1" applyAlignment="1" applyProtection="1">
      <alignment horizontal="center" vertical="center"/>
      <protection locked="0"/>
    </xf>
    <xf numFmtId="0" fontId="21" fillId="0" borderId="1" xfId="0" applyFont="1" applyBorder="1" applyAlignment="1" applyProtection="1">
      <alignment horizontal="justify" vertical="center"/>
      <protection locked="0"/>
    </xf>
    <xf numFmtId="0" fontId="3" fillId="0" borderId="1" xfId="0" applyFont="1" applyBorder="1" applyAlignment="1" applyProtection="1">
      <alignment horizontal="center" vertical="center"/>
      <protection locked="0"/>
    </xf>
    <xf numFmtId="0" fontId="13" fillId="0" borderId="1" xfId="0" applyFont="1" applyFill="1" applyBorder="1" applyAlignment="1" applyProtection="1">
      <alignment horizontal="left" vertical="center" wrapText="1"/>
      <protection locked="0"/>
    </xf>
    <xf numFmtId="0" fontId="13" fillId="0" borderId="1" xfId="0" applyFont="1" applyFill="1" applyBorder="1" applyAlignment="1" applyProtection="1">
      <alignment horizontal="left" vertical="center"/>
      <protection locked="0"/>
    </xf>
    <xf numFmtId="0" fontId="13" fillId="0" borderId="7" xfId="0" applyFont="1" applyFill="1" applyBorder="1" applyAlignment="1" applyProtection="1">
      <alignment horizontal="left" vertical="center" wrapText="1"/>
      <protection locked="0"/>
    </xf>
    <xf numFmtId="0" fontId="25" fillId="0" borderId="1" xfId="0"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3" fillId="0" borderId="0" xfId="0" applyFont="1" applyBorder="1" applyAlignment="1" applyProtection="1">
      <alignment horizontal="left" vertical="center"/>
      <protection locked="0"/>
    </xf>
    <xf numFmtId="0" fontId="15" fillId="0" borderId="1" xfId="0" applyFont="1" applyBorder="1" applyAlignment="1" applyProtection="1">
      <alignment horizontal="center" vertical="center"/>
      <protection locked="0"/>
    </xf>
    <xf numFmtId="0" fontId="0" fillId="0" borderId="6"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7" xfId="0" applyBorder="1" applyAlignment="1" applyProtection="1">
      <alignment horizontal="center"/>
      <protection locked="0"/>
    </xf>
    <xf numFmtId="0" fontId="15" fillId="0" borderId="1" xfId="0" applyFont="1" applyBorder="1" applyAlignment="1" applyProtection="1">
      <alignment horizontal="center" vertical="center"/>
    </xf>
    <xf numFmtId="0" fontId="3" fillId="0" borderId="6"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2" fillId="0" borderId="1" xfId="0" applyFont="1" applyBorder="1" applyAlignment="1" applyProtection="1">
      <alignment horizontal="center" wrapText="1"/>
      <protection locked="0"/>
    </xf>
    <xf numFmtId="0" fontId="2" fillId="0" borderId="1" xfId="0" applyFont="1" applyBorder="1" applyAlignment="1" applyProtection="1">
      <alignment horizontal="center" vertical="center" wrapText="1"/>
      <protection locked="0"/>
    </xf>
    <xf numFmtId="0" fontId="0" fillId="0" borderId="1" xfId="0" applyBorder="1" applyAlignment="1" applyProtection="1">
      <alignment horizontal="justify" vertical="center"/>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0" fillId="0" borderId="1" xfId="0" applyBorder="1" applyAlignment="1" applyProtection="1">
      <alignment horizontal="justify" vertical="center" wrapText="1"/>
      <protection locked="0"/>
    </xf>
    <xf numFmtId="0" fontId="4" fillId="0" borderId="1" xfId="0" applyFont="1" applyBorder="1" applyAlignment="1" applyProtection="1">
      <alignment horizontal="justify" vertical="center" wrapText="1"/>
      <protection locked="0"/>
    </xf>
    <xf numFmtId="0" fontId="0" fillId="0" borderId="6"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11" fillId="0" borderId="1" xfId="0" applyFont="1" applyBorder="1" applyAlignment="1" applyProtection="1">
      <alignment horizontal="center" vertical="center"/>
      <protection locked="0"/>
    </xf>
    <xf numFmtId="0" fontId="11" fillId="0" borderId="1" xfId="0" applyFont="1" applyBorder="1" applyAlignment="1" applyProtection="1">
      <alignment horizontal="center"/>
      <protection locked="0"/>
    </xf>
    <xf numFmtId="0" fontId="11" fillId="0" borderId="6" xfId="0" applyFont="1" applyBorder="1" applyAlignment="1" applyProtection="1">
      <alignment horizontal="center"/>
      <protection locked="0"/>
    </xf>
    <xf numFmtId="0" fontId="11" fillId="0" borderId="10" xfId="0" applyFont="1" applyBorder="1" applyAlignment="1" applyProtection="1">
      <alignment horizontal="center"/>
      <protection locked="0"/>
    </xf>
    <xf numFmtId="0" fontId="11" fillId="0" borderId="7" xfId="0" applyFont="1" applyBorder="1" applyAlignment="1" applyProtection="1">
      <alignment horizontal="center"/>
      <protection locked="0"/>
    </xf>
    <xf numFmtId="0" fontId="24" fillId="0" borderId="0" xfId="0" applyFont="1" applyBorder="1" applyAlignment="1" applyProtection="1">
      <alignment horizontal="center" vertical="center"/>
      <protection locked="0"/>
    </xf>
    <xf numFmtId="0" fontId="24" fillId="0" borderId="0" xfId="0" applyFont="1" applyBorder="1" applyAlignment="1" applyProtection="1">
      <alignment horizontal="right" vertical="center" textRotation="90"/>
      <protection locked="0"/>
    </xf>
    <xf numFmtId="0" fontId="11" fillId="0" borderId="6"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23" fillId="0" borderId="1" xfId="0" applyFont="1" applyBorder="1" applyAlignment="1" applyProtection="1">
      <alignment horizontal="center" vertical="center"/>
    </xf>
    <xf numFmtId="0" fontId="11" fillId="0" borderId="1" xfId="0" applyFont="1" applyBorder="1" applyAlignment="1" applyProtection="1">
      <alignment horizontal="center" vertical="center" wrapText="1"/>
      <protection locked="0"/>
    </xf>
    <xf numFmtId="0" fontId="12" fillId="6" borderId="1" xfId="0" applyFont="1" applyFill="1" applyBorder="1" applyAlignment="1" applyProtection="1">
      <alignment horizontal="center" vertical="center"/>
      <protection locked="0"/>
    </xf>
    <xf numFmtId="0" fontId="2" fillId="0" borderId="0" xfId="0" applyFont="1" applyBorder="1" applyAlignment="1" applyProtection="1">
      <alignment horizontal="left" vertical="center"/>
      <protection locked="0"/>
    </xf>
    <xf numFmtId="0" fontId="2" fillId="0" borderId="1" xfId="0" applyFont="1" applyBorder="1" applyAlignment="1" applyProtection="1">
      <alignment horizontal="center" vertical="center"/>
      <protection locked="0"/>
    </xf>
    <xf numFmtId="0" fontId="27" fillId="6" borderId="1" xfId="0" applyFont="1" applyFill="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3" fillId="0" borderId="1" xfId="0" applyFont="1" applyBorder="1" applyAlignment="1" applyProtection="1">
      <alignment horizontal="justify" vertical="center"/>
      <protection locked="0"/>
    </xf>
    <xf numFmtId="0" fontId="32"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0" fillId="0" borderId="1" xfId="0" applyFont="1" applyBorder="1" applyAlignment="1" applyProtection="1">
      <alignment horizontal="justify" vertical="center" wrapText="1"/>
      <protection locked="0"/>
    </xf>
    <xf numFmtId="0" fontId="0" fillId="0" borderId="6" xfId="0" applyFont="1" applyBorder="1" applyAlignment="1" applyProtection="1">
      <alignment horizontal="center" vertical="center" wrapText="1"/>
      <protection locked="0"/>
    </xf>
    <xf numFmtId="0" fontId="0" fillId="0" borderId="7" xfId="0" applyFont="1" applyBorder="1" applyAlignment="1" applyProtection="1">
      <alignment horizontal="center" vertical="center" wrapText="1"/>
      <protection locked="0"/>
    </xf>
    <xf numFmtId="0" fontId="0" fillId="0" borderId="1" xfId="0" applyFont="1" applyBorder="1" applyAlignment="1" applyProtection="1">
      <alignment horizontal="justify" vertical="center"/>
      <protection locked="0"/>
    </xf>
    <xf numFmtId="0" fontId="2" fillId="0" borderId="1" xfId="0" applyFont="1" applyBorder="1" applyAlignment="1" applyProtection="1">
      <alignment horizontal="center" vertical="center"/>
    </xf>
    <xf numFmtId="0" fontId="2" fillId="0" borderId="6"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0" fillId="0" borderId="6" xfId="0" applyFont="1" applyBorder="1" applyAlignment="1" applyProtection="1">
      <alignment horizontal="justify" vertical="center" wrapText="1"/>
      <protection locked="0"/>
    </xf>
    <xf numFmtId="0" fontId="0" fillId="0" borderId="10" xfId="0" applyFont="1" applyBorder="1" applyAlignment="1" applyProtection="1">
      <alignment horizontal="justify" vertical="center" wrapText="1"/>
      <protection locked="0"/>
    </xf>
    <xf numFmtId="0" fontId="0" fillId="0" borderId="7" xfId="0" applyFont="1" applyBorder="1" applyAlignment="1" applyProtection="1">
      <alignment horizontal="justify" vertical="center" wrapText="1"/>
      <protection locked="0"/>
    </xf>
    <xf numFmtId="0" fontId="28" fillId="0" borderId="6" xfId="0" applyFont="1" applyFill="1" applyBorder="1" applyAlignment="1" applyProtection="1">
      <alignment horizontal="center" vertical="center" wrapText="1"/>
      <protection locked="0"/>
    </xf>
    <xf numFmtId="0" fontId="28" fillId="0" borderId="10" xfId="0" applyFont="1" applyFill="1" applyBorder="1" applyAlignment="1" applyProtection="1">
      <alignment horizontal="center" vertical="center" wrapText="1"/>
      <protection locked="0"/>
    </xf>
    <xf numFmtId="0" fontId="28" fillId="0" borderId="7" xfId="0" applyFont="1" applyFill="1" applyBorder="1" applyAlignment="1" applyProtection="1">
      <alignment horizontal="center" vertical="center" wrapText="1"/>
      <protection locked="0"/>
    </xf>
    <xf numFmtId="0" fontId="0" fillId="0" borderId="1" xfId="0" applyFont="1" applyBorder="1" applyAlignment="1" applyProtection="1">
      <alignment horizontal="center" vertical="center" wrapText="1"/>
      <protection locked="0"/>
    </xf>
    <xf numFmtId="0" fontId="0" fillId="0" borderId="10"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xf>
    <xf numFmtId="0" fontId="33" fillId="0" borderId="0" xfId="0" applyFont="1" applyBorder="1" applyAlignment="1" applyProtection="1">
      <alignment horizontal="center" vertical="center"/>
      <protection locked="0"/>
    </xf>
    <xf numFmtId="0" fontId="11" fillId="0" borderId="7" xfId="0" applyFont="1" applyFill="1" applyBorder="1" applyAlignment="1" applyProtection="1">
      <alignment horizontal="left" vertical="center"/>
      <protection locked="0"/>
    </xf>
    <xf numFmtId="0" fontId="11" fillId="0" borderId="1" xfId="0" applyFont="1" applyFill="1" applyBorder="1" applyAlignment="1" applyProtection="1">
      <alignment horizontal="left" vertical="center"/>
      <protection locked="0"/>
    </xf>
    <xf numFmtId="0" fontId="13" fillId="0" borderId="1" xfId="0" applyFont="1" applyBorder="1" applyAlignment="1" applyProtection="1">
      <alignment horizontal="left" vertical="center" wrapText="1"/>
      <protection locked="0"/>
    </xf>
    <xf numFmtId="0" fontId="13" fillId="0" borderId="1" xfId="0" applyFont="1" applyBorder="1" applyAlignment="1" applyProtection="1">
      <alignment horizontal="left" vertical="center"/>
      <protection locked="0"/>
    </xf>
    <xf numFmtId="0" fontId="13" fillId="0" borderId="7" xfId="0" applyFont="1" applyBorder="1" applyAlignment="1" applyProtection="1">
      <alignment horizontal="justify" vertical="center" wrapText="1"/>
      <protection locked="0"/>
    </xf>
    <xf numFmtId="0" fontId="2" fillId="0" borderId="1" xfId="0" applyFont="1" applyBorder="1" applyAlignment="1" applyProtection="1">
      <alignment horizontal="justify" vertical="center"/>
      <protection locked="0"/>
    </xf>
    <xf numFmtId="0" fontId="3" fillId="0" borderId="0" xfId="0" applyFont="1" applyAlignment="1" applyProtection="1">
      <alignment horizontal="left" vertical="center"/>
      <protection locked="0"/>
    </xf>
    <xf numFmtId="0" fontId="15" fillId="0" borderId="1" xfId="0" applyFont="1" applyBorder="1" applyAlignment="1">
      <alignment horizontal="center" vertical="center"/>
    </xf>
    <xf numFmtId="0" fontId="24" fillId="0" borderId="0" xfId="0" applyFont="1" applyAlignment="1" applyProtection="1">
      <alignment horizontal="center" vertical="center"/>
      <protection locked="0"/>
    </xf>
    <xf numFmtId="0" fontId="24" fillId="0" borderId="0" xfId="0" applyFont="1" applyAlignment="1" applyProtection="1">
      <alignment horizontal="right" vertical="center" textRotation="90"/>
      <protection locked="0"/>
    </xf>
    <xf numFmtId="0" fontId="23" fillId="0" borderId="1" xfId="0" applyFont="1" applyBorder="1" applyAlignment="1">
      <alignment horizontal="center" vertical="center"/>
    </xf>
    <xf numFmtId="0" fontId="13" fillId="0" borderId="1" xfId="0" applyFont="1" applyBorder="1" applyAlignment="1" applyProtection="1">
      <alignment horizontal="justify" vertical="center" wrapText="1"/>
      <protection locked="0"/>
    </xf>
    <xf numFmtId="0" fontId="30" fillId="0" borderId="1"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protection locked="0"/>
    </xf>
    <xf numFmtId="0" fontId="30" fillId="0" borderId="7" xfId="0" applyFont="1" applyBorder="1" applyAlignment="1" applyProtection="1">
      <alignment horizontal="center" vertical="center" wrapText="1"/>
      <protection locked="0"/>
    </xf>
    <xf numFmtId="0" fontId="0" fillId="0" borderId="6" xfId="0" applyBorder="1" applyAlignment="1" applyProtection="1">
      <alignment horizontal="justify" vertical="center" wrapText="1"/>
      <protection locked="0"/>
    </xf>
    <xf numFmtId="0" fontId="0" fillId="0" borderId="10" xfId="0" applyBorder="1" applyAlignment="1" applyProtection="1">
      <alignment horizontal="justify" vertical="center" wrapText="1"/>
      <protection locked="0"/>
    </xf>
    <xf numFmtId="0" fontId="0" fillId="0" borderId="7" xfId="0" applyBorder="1" applyAlignment="1" applyProtection="1">
      <alignment horizontal="justify" vertical="center" wrapText="1"/>
      <protection locked="0"/>
    </xf>
    <xf numFmtId="0" fontId="0" fillId="0" borderId="6" xfId="0" applyBorder="1" applyAlignment="1" applyProtection="1">
      <alignment horizontal="justify" vertical="center"/>
      <protection locked="0"/>
    </xf>
    <xf numFmtId="0" fontId="0" fillId="0" borderId="10" xfId="0" applyBorder="1" applyAlignment="1" applyProtection="1">
      <alignment horizontal="justify" vertical="center"/>
      <protection locked="0"/>
    </xf>
    <xf numFmtId="0" fontId="0" fillId="0" borderId="7" xfId="0" applyBorder="1" applyAlignment="1" applyProtection="1">
      <alignment horizontal="justify" vertical="center"/>
      <protection locked="0"/>
    </xf>
    <xf numFmtId="0" fontId="13" fillId="0" borderId="6" xfId="0" applyFont="1" applyBorder="1" applyAlignment="1" applyProtection="1">
      <alignment horizontal="left" vertical="center"/>
      <protection locked="0"/>
    </xf>
    <xf numFmtId="0" fontId="13" fillId="0" borderId="10" xfId="0" applyFont="1" applyBorder="1" applyAlignment="1" applyProtection="1">
      <alignment horizontal="left" vertical="center"/>
      <protection locked="0"/>
    </xf>
    <xf numFmtId="0" fontId="13" fillId="0" borderId="7" xfId="0" applyFont="1" applyBorder="1" applyAlignment="1" applyProtection="1">
      <alignment horizontal="left" vertical="center"/>
      <protection locked="0"/>
    </xf>
    <xf numFmtId="0" fontId="0" fillId="0" borderId="6"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13" fillId="0" borderId="6" xfId="0" applyFont="1" applyBorder="1" applyAlignment="1" applyProtection="1">
      <alignment horizontal="left" vertical="center" wrapText="1"/>
      <protection locked="0"/>
    </xf>
    <xf numFmtId="0" fontId="13" fillId="0" borderId="10" xfId="0" applyFont="1" applyBorder="1" applyAlignment="1" applyProtection="1">
      <alignment horizontal="left" vertical="center" wrapText="1"/>
      <protection locked="0"/>
    </xf>
    <xf numFmtId="0" fontId="13" fillId="0" borderId="7" xfId="0" applyFont="1" applyBorder="1" applyAlignment="1" applyProtection="1">
      <alignment horizontal="left" vertical="center" wrapText="1"/>
      <protection locked="0"/>
    </xf>
    <xf numFmtId="0" fontId="13" fillId="0" borderId="13" xfId="0" applyFont="1" applyBorder="1" applyAlignment="1" applyProtection="1">
      <alignment horizontal="left" vertical="center"/>
      <protection locked="0"/>
    </xf>
    <xf numFmtId="0" fontId="13" fillId="0" borderId="8" xfId="0" applyFont="1" applyBorder="1" applyAlignment="1" applyProtection="1">
      <alignment horizontal="left" vertical="center"/>
      <protection locked="0"/>
    </xf>
    <xf numFmtId="0" fontId="13" fillId="0" borderId="14" xfId="0" applyFont="1" applyBorder="1" applyAlignment="1" applyProtection="1">
      <alignment horizontal="left" vertical="center"/>
      <protection locked="0"/>
    </xf>
    <xf numFmtId="0" fontId="0" fillId="11" borderId="6" xfId="0" applyFill="1" applyBorder="1" applyAlignment="1" applyProtection="1">
      <alignment horizontal="center" vertical="center" wrapText="1"/>
      <protection locked="0"/>
    </xf>
    <xf numFmtId="0" fontId="0" fillId="11" borderId="10" xfId="0" applyFill="1" applyBorder="1" applyAlignment="1" applyProtection="1">
      <alignment horizontal="center" vertical="center" wrapText="1"/>
      <protection locked="0"/>
    </xf>
    <xf numFmtId="0" fontId="0" fillId="11" borderId="7" xfId="0" applyFill="1" applyBorder="1" applyAlignment="1" applyProtection="1">
      <alignment horizontal="center" vertical="center" wrapText="1"/>
      <protection locked="0"/>
    </xf>
    <xf numFmtId="0" fontId="29" fillId="0" borderId="1" xfId="0" applyFont="1" applyBorder="1" applyAlignment="1" applyProtection="1">
      <alignment horizontal="left" vertical="center" wrapText="1"/>
      <protection locked="0"/>
    </xf>
    <xf numFmtId="0" fontId="21" fillId="0" borderId="1" xfId="0" applyFont="1" applyFill="1" applyBorder="1" applyAlignment="1" applyProtection="1">
      <alignment horizontal="justify" vertical="center" wrapText="1"/>
      <protection locked="0"/>
    </xf>
    <xf numFmtId="0" fontId="21" fillId="0" borderId="1" xfId="0" applyFont="1" applyFill="1" applyBorder="1" applyAlignment="1" applyProtection="1">
      <alignment horizontal="justify" vertical="center"/>
      <protection locked="0"/>
    </xf>
    <xf numFmtId="0" fontId="21" fillId="0" borderId="7" xfId="0" applyFont="1" applyFill="1" applyBorder="1" applyAlignment="1" applyProtection="1">
      <alignment horizontal="justify" vertical="center" wrapText="1"/>
      <protection locked="0"/>
    </xf>
    <xf numFmtId="0" fontId="13" fillId="0" borderId="6" xfId="0" applyFont="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locked="0"/>
    </xf>
    <xf numFmtId="0" fontId="31" fillId="0" borderId="1" xfId="0" applyFont="1" applyBorder="1" applyAlignment="1" applyProtection="1">
      <alignment horizontal="justify" vertical="center" wrapText="1"/>
      <protection locked="0"/>
    </xf>
    <xf numFmtId="0" fontId="31" fillId="0" borderId="6" xfId="0" applyFont="1" applyBorder="1" applyAlignment="1" applyProtection="1">
      <alignment horizontal="center" vertical="center" wrapText="1"/>
      <protection locked="0"/>
    </xf>
    <xf numFmtId="0" fontId="31" fillId="0" borderId="10" xfId="0" applyFont="1" applyBorder="1" applyAlignment="1" applyProtection="1">
      <alignment horizontal="center" vertical="center" wrapText="1"/>
      <protection locked="0"/>
    </xf>
    <xf numFmtId="0" fontId="31" fillId="0" borderId="7" xfId="0" applyFont="1" applyBorder="1" applyAlignment="1" applyProtection="1">
      <alignment horizontal="center" vertical="center" wrapText="1"/>
      <protection locked="0"/>
    </xf>
    <xf numFmtId="0" fontId="31" fillId="0" borderId="1" xfId="0" applyFont="1" applyBorder="1" applyAlignment="1" applyProtection="1">
      <alignment horizontal="center" vertical="center" wrapText="1"/>
      <protection locked="0"/>
    </xf>
    <xf numFmtId="0" fontId="13" fillId="0" borderId="1" xfId="0" applyFont="1" applyFill="1" applyBorder="1" applyAlignment="1" applyProtection="1">
      <alignment horizontal="justify" vertical="center" wrapText="1"/>
      <protection locked="0"/>
    </xf>
    <xf numFmtId="0" fontId="13" fillId="0" borderId="1" xfId="0" applyFont="1" applyFill="1" applyBorder="1" applyAlignment="1" applyProtection="1">
      <alignment horizontal="justify" vertical="center"/>
      <protection locked="0"/>
    </xf>
    <xf numFmtId="0" fontId="13" fillId="0" borderId="7" xfId="0" applyFont="1" applyFill="1" applyBorder="1" applyAlignment="1" applyProtection="1">
      <alignment horizontal="justify" vertical="center" wrapText="1"/>
      <protection locked="0"/>
    </xf>
    <xf numFmtId="0" fontId="0" fillId="8" borderId="1" xfId="0" applyFill="1" applyBorder="1" applyAlignment="1" applyProtection="1">
      <alignment horizontal="justify" vertical="center" wrapText="1"/>
      <protection locked="0"/>
    </xf>
    <xf numFmtId="0" fontId="21" fillId="0" borderId="1" xfId="0" applyFont="1" applyBorder="1" applyAlignment="1" applyProtection="1">
      <alignment horizontal="center" vertical="center"/>
      <protection locked="0"/>
    </xf>
    <xf numFmtId="0" fontId="13" fillId="0" borderId="1"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protection locked="0"/>
    </xf>
    <xf numFmtId="0" fontId="13" fillId="0" borderId="6" xfId="0" applyFont="1" applyFill="1" applyBorder="1" applyAlignment="1" applyProtection="1">
      <alignment horizontal="center" vertical="center" wrapText="1"/>
      <protection locked="0"/>
    </xf>
    <xf numFmtId="0" fontId="13" fillId="0" borderId="10" xfId="0" applyFont="1" applyFill="1" applyBorder="1" applyAlignment="1" applyProtection="1">
      <alignment horizontal="center" vertical="center" wrapText="1"/>
      <protection locked="0"/>
    </xf>
    <xf numFmtId="0" fontId="13" fillId="0" borderId="7" xfId="0" applyFont="1" applyFill="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21" fillId="0" borderId="1" xfId="0" applyFont="1" applyBorder="1" applyAlignment="1" applyProtection="1">
      <alignment horizontal="justify" vertical="center" wrapText="1"/>
      <protection locked="0"/>
    </xf>
    <xf numFmtId="0" fontId="21" fillId="0" borderId="6" xfId="0" applyFont="1" applyBorder="1" applyAlignment="1" applyProtection="1">
      <alignment horizontal="center" vertical="center" wrapText="1"/>
      <protection locked="0"/>
    </xf>
    <xf numFmtId="0" fontId="21" fillId="0" borderId="10" xfId="0" applyFont="1" applyBorder="1" applyAlignment="1" applyProtection="1">
      <alignment horizontal="center" vertical="center" wrapText="1"/>
      <protection locked="0"/>
    </xf>
    <xf numFmtId="0" fontId="21" fillId="0" borderId="7" xfId="0" applyFont="1" applyBorder="1" applyAlignment="1" applyProtection="1">
      <alignment horizontal="center" vertical="center" wrapText="1"/>
      <protection locked="0"/>
    </xf>
    <xf numFmtId="0" fontId="0" fillId="0" borderId="6"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1" xfId="0" applyBorder="1" applyAlignment="1" applyProtection="1">
      <alignment vertical="top" wrapText="1"/>
      <protection locked="0"/>
    </xf>
    <xf numFmtId="0" fontId="0" fillId="0" borderId="1" xfId="0" applyBorder="1" applyAlignment="1" applyProtection="1">
      <alignment vertical="top"/>
      <protection locked="0"/>
    </xf>
    <xf numFmtId="0" fontId="13" fillId="0" borderId="1" xfId="0" applyFont="1" applyBorder="1" applyAlignment="1" applyProtection="1">
      <alignment horizontal="center" vertical="center"/>
      <protection locked="0"/>
    </xf>
    <xf numFmtId="0" fontId="11" fillId="0" borderId="7" xfId="0" applyFont="1" applyFill="1" applyBorder="1" applyAlignment="1" applyProtection="1">
      <alignment horizontal="left" vertical="center" wrapText="1"/>
      <protection locked="0"/>
    </xf>
    <xf numFmtId="0" fontId="11" fillId="0" borderId="1" xfId="0" applyFont="1" applyFill="1" applyBorder="1" applyAlignment="1" applyProtection="1">
      <alignment horizontal="left" vertical="center" wrapText="1"/>
      <protection locked="0"/>
    </xf>
    <xf numFmtId="0" fontId="26" fillId="6" borderId="6" xfId="0" applyFont="1" applyFill="1" applyBorder="1" applyAlignment="1" applyProtection="1">
      <alignment horizontal="center" vertical="center"/>
      <protection locked="0"/>
    </xf>
    <xf numFmtId="0" fontId="26" fillId="6" borderId="10" xfId="0" applyFont="1" applyFill="1" applyBorder="1" applyAlignment="1" applyProtection="1">
      <alignment horizontal="center" vertical="center"/>
      <protection locked="0"/>
    </xf>
    <xf numFmtId="0" fontId="26" fillId="6" borderId="7" xfId="0" applyFont="1" applyFill="1" applyBorder="1" applyAlignment="1" applyProtection="1">
      <alignment horizontal="center" vertical="center"/>
      <protection locked="0"/>
    </xf>
    <xf numFmtId="0" fontId="28" fillId="0" borderId="1" xfId="0" applyFont="1" applyBorder="1" applyAlignment="1" applyProtection="1">
      <alignment horizontal="justify" vertical="center" wrapText="1"/>
      <protection locked="0"/>
    </xf>
    <xf numFmtId="0" fontId="28" fillId="0" borderId="6" xfId="0" applyFont="1" applyBorder="1" applyAlignment="1" applyProtection="1">
      <alignment horizontal="center" vertical="center" wrapText="1"/>
      <protection locked="0"/>
    </xf>
    <xf numFmtId="0" fontId="28" fillId="0" borderId="10" xfId="0" applyFont="1" applyBorder="1" applyAlignment="1" applyProtection="1">
      <alignment horizontal="center" vertical="center" wrapText="1"/>
      <protection locked="0"/>
    </xf>
    <xf numFmtId="0" fontId="28" fillId="0" borderId="7" xfId="0" applyFont="1" applyBorder="1" applyAlignment="1" applyProtection="1">
      <alignment horizontal="center" vertical="center" wrapText="1"/>
      <protection locked="0"/>
    </xf>
    <xf numFmtId="0" fontId="4" fillId="0" borderId="6" xfId="0" applyFont="1" applyBorder="1" applyAlignment="1" applyProtection="1">
      <alignment horizontal="justify" vertical="center" wrapText="1"/>
      <protection locked="0"/>
    </xf>
    <xf numFmtId="0" fontId="4" fillId="0" borderId="10" xfId="0" applyFont="1" applyBorder="1" applyAlignment="1" applyProtection="1">
      <alignment horizontal="justify" vertical="center" wrapText="1"/>
      <protection locked="0"/>
    </xf>
    <xf numFmtId="0" fontId="4" fillId="0" borderId="7" xfId="0" applyFont="1" applyBorder="1" applyAlignment="1" applyProtection="1">
      <alignment horizontal="justify" vertical="center" wrapText="1"/>
      <protection locked="0"/>
    </xf>
    <xf numFmtId="0" fontId="30" fillId="0" borderId="1" xfId="0" applyFont="1" applyBorder="1" applyAlignment="1" applyProtection="1">
      <alignment horizontal="justify" vertical="center" wrapText="1"/>
      <protection locked="0"/>
    </xf>
    <xf numFmtId="0" fontId="30" fillId="0" borderId="1" xfId="0" applyFont="1" applyBorder="1" applyAlignment="1" applyProtection="1">
      <alignment horizontal="justify" vertical="center"/>
      <protection locked="0"/>
    </xf>
  </cellXfs>
  <cellStyles count="2">
    <cellStyle name="Normal" xfId="0" builtinId="0"/>
    <cellStyle name="Porcentaje" xfId="1" builtinId="5"/>
  </cellStyles>
  <dxfs count="352">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000"/>
        </patternFill>
      </fill>
    </dxf>
    <dxf>
      <font>
        <color theme="0"/>
      </font>
      <fill>
        <patternFill>
          <bgColor rgb="FFC0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00B050"/>
        </patternFill>
      </fill>
    </dxf>
    <dxf>
      <fill>
        <patternFill>
          <bgColor theme="7" tint="0.39994506668294322"/>
        </patternFill>
      </fill>
    </dxf>
    <dxf>
      <fill>
        <patternFill>
          <bgColor rgb="FFFFC000"/>
        </patternFill>
      </fill>
    </dxf>
    <dxf>
      <font>
        <color theme="0"/>
      </font>
      <fill>
        <patternFill>
          <bgColor rgb="FFC00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000"/>
        </patternFill>
      </fill>
    </dxf>
    <dxf>
      <font>
        <color theme="0"/>
      </font>
      <fill>
        <patternFill>
          <bgColor rgb="FFC0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00B050"/>
        </patternFill>
      </fill>
    </dxf>
    <dxf>
      <fill>
        <patternFill>
          <bgColor theme="7" tint="0.39994506668294322"/>
        </patternFill>
      </fill>
    </dxf>
    <dxf>
      <fill>
        <patternFill>
          <bgColor rgb="FFFFC000"/>
        </patternFill>
      </fill>
    </dxf>
    <dxf>
      <font>
        <color theme="0"/>
      </font>
      <fill>
        <patternFill>
          <bgColor rgb="FFC00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000"/>
        </patternFill>
      </fill>
    </dxf>
    <dxf>
      <font>
        <color theme="0"/>
      </font>
      <fill>
        <patternFill>
          <bgColor rgb="FFC0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00B050"/>
        </patternFill>
      </fill>
    </dxf>
    <dxf>
      <fill>
        <patternFill>
          <bgColor theme="7" tint="0.39994506668294322"/>
        </patternFill>
      </fill>
    </dxf>
    <dxf>
      <fill>
        <patternFill>
          <bgColor rgb="FFFFC000"/>
        </patternFill>
      </fill>
    </dxf>
    <dxf>
      <font>
        <color theme="0"/>
      </font>
      <fill>
        <patternFill>
          <bgColor rgb="FFC00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000"/>
        </patternFill>
      </fill>
    </dxf>
    <dxf>
      <font>
        <color theme="0"/>
      </font>
      <fill>
        <patternFill>
          <bgColor rgb="FFC0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00B050"/>
        </patternFill>
      </fill>
    </dxf>
    <dxf>
      <fill>
        <patternFill>
          <bgColor theme="7" tint="0.39994506668294322"/>
        </patternFill>
      </fill>
    </dxf>
    <dxf>
      <fill>
        <patternFill>
          <bgColor rgb="FFFFC000"/>
        </patternFill>
      </fill>
    </dxf>
    <dxf>
      <font>
        <color theme="0"/>
      </font>
      <fill>
        <patternFill>
          <bgColor rgb="FFC00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000"/>
        </patternFill>
      </fill>
    </dxf>
    <dxf>
      <font>
        <color theme="0"/>
      </font>
      <fill>
        <patternFill>
          <bgColor rgb="FFC0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00B050"/>
        </patternFill>
      </fill>
    </dxf>
    <dxf>
      <fill>
        <patternFill>
          <bgColor theme="7" tint="0.39994506668294322"/>
        </patternFill>
      </fill>
    </dxf>
    <dxf>
      <fill>
        <patternFill>
          <bgColor rgb="FFFFC000"/>
        </patternFill>
      </fill>
    </dxf>
    <dxf>
      <font>
        <color theme="0"/>
      </font>
      <fill>
        <patternFill>
          <bgColor rgb="FFC00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000"/>
        </patternFill>
      </fill>
    </dxf>
    <dxf>
      <font>
        <color theme="0"/>
      </font>
      <fill>
        <patternFill>
          <bgColor rgb="FFC0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00B050"/>
        </patternFill>
      </fill>
    </dxf>
    <dxf>
      <fill>
        <patternFill>
          <bgColor theme="7" tint="0.39994506668294322"/>
        </patternFill>
      </fill>
    </dxf>
    <dxf>
      <fill>
        <patternFill>
          <bgColor rgb="FFFFC000"/>
        </patternFill>
      </fill>
    </dxf>
    <dxf>
      <font>
        <color theme="0"/>
      </font>
      <fill>
        <patternFill>
          <bgColor rgb="FFC00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000"/>
        </patternFill>
      </fill>
    </dxf>
    <dxf>
      <font>
        <color theme="0"/>
      </font>
      <fill>
        <patternFill>
          <bgColor rgb="FFC0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00B050"/>
        </patternFill>
      </fill>
    </dxf>
    <dxf>
      <fill>
        <patternFill>
          <bgColor theme="7" tint="0.39994506668294322"/>
        </patternFill>
      </fill>
    </dxf>
    <dxf>
      <fill>
        <patternFill>
          <bgColor rgb="FFFFC000"/>
        </patternFill>
      </fill>
    </dxf>
    <dxf>
      <font>
        <color theme="0"/>
      </font>
      <fill>
        <patternFill>
          <bgColor rgb="FFC00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000"/>
        </patternFill>
      </fill>
    </dxf>
    <dxf>
      <font>
        <color theme="0"/>
      </font>
      <fill>
        <patternFill>
          <bgColor rgb="FFC0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00B050"/>
        </patternFill>
      </fill>
    </dxf>
    <dxf>
      <fill>
        <patternFill>
          <bgColor theme="7" tint="0.39994506668294322"/>
        </patternFill>
      </fill>
    </dxf>
    <dxf>
      <fill>
        <patternFill>
          <bgColor rgb="FFFFC000"/>
        </patternFill>
      </fill>
    </dxf>
    <dxf>
      <font>
        <color theme="0"/>
      </font>
      <fill>
        <patternFill>
          <bgColor rgb="FFC00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000"/>
        </patternFill>
      </fill>
    </dxf>
    <dxf>
      <font>
        <color theme="0"/>
      </font>
      <fill>
        <patternFill>
          <bgColor rgb="FFC0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00B050"/>
        </patternFill>
      </fill>
    </dxf>
    <dxf>
      <fill>
        <patternFill>
          <bgColor theme="7" tint="0.39994506668294322"/>
        </patternFill>
      </fill>
    </dxf>
    <dxf>
      <fill>
        <patternFill>
          <bgColor rgb="FFFFC000"/>
        </patternFill>
      </fill>
    </dxf>
    <dxf>
      <font>
        <color theme="0"/>
      </font>
      <fill>
        <patternFill>
          <bgColor rgb="FFC00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000"/>
        </patternFill>
      </fill>
    </dxf>
    <dxf>
      <font>
        <color theme="0"/>
      </font>
      <fill>
        <patternFill>
          <bgColor rgb="FFC0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00B050"/>
        </patternFill>
      </fill>
    </dxf>
    <dxf>
      <fill>
        <patternFill>
          <bgColor theme="7" tint="0.39994506668294322"/>
        </patternFill>
      </fill>
    </dxf>
    <dxf>
      <fill>
        <patternFill>
          <bgColor rgb="FFFFC000"/>
        </patternFill>
      </fill>
    </dxf>
    <dxf>
      <font>
        <color theme="0"/>
      </font>
      <fill>
        <patternFill>
          <bgColor rgb="FFC00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000"/>
        </patternFill>
      </fill>
    </dxf>
    <dxf>
      <font>
        <color theme="0"/>
      </font>
      <fill>
        <patternFill>
          <bgColor rgb="FFC0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00B050"/>
        </patternFill>
      </fill>
    </dxf>
    <dxf>
      <fill>
        <patternFill>
          <bgColor theme="7" tint="0.39994506668294322"/>
        </patternFill>
      </fill>
    </dxf>
    <dxf>
      <fill>
        <patternFill>
          <bgColor rgb="FFFFC000"/>
        </patternFill>
      </fill>
    </dxf>
    <dxf>
      <font>
        <color theme="0"/>
      </font>
      <fill>
        <patternFill>
          <bgColor rgb="FFC00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000"/>
        </patternFill>
      </fill>
    </dxf>
    <dxf>
      <font>
        <color theme="0"/>
      </font>
      <fill>
        <patternFill>
          <bgColor rgb="FFC0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00B050"/>
        </patternFill>
      </fill>
    </dxf>
    <dxf>
      <fill>
        <patternFill>
          <bgColor theme="7" tint="0.39994506668294322"/>
        </patternFill>
      </fill>
    </dxf>
    <dxf>
      <fill>
        <patternFill>
          <bgColor rgb="FFFFC000"/>
        </patternFill>
      </fill>
    </dxf>
    <dxf>
      <font>
        <color theme="0"/>
      </font>
      <fill>
        <patternFill>
          <bgColor rgb="FFC00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000"/>
        </patternFill>
      </fill>
    </dxf>
    <dxf>
      <font>
        <color theme="0"/>
      </font>
      <fill>
        <patternFill>
          <bgColor rgb="FFC0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00B050"/>
        </patternFill>
      </fill>
    </dxf>
    <dxf>
      <fill>
        <patternFill>
          <bgColor theme="7" tint="0.39994506668294322"/>
        </patternFill>
      </fill>
    </dxf>
    <dxf>
      <fill>
        <patternFill>
          <bgColor rgb="FFFFC000"/>
        </patternFill>
      </fill>
    </dxf>
    <dxf>
      <font>
        <color theme="0"/>
      </font>
      <fill>
        <patternFill>
          <bgColor rgb="FFC00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000"/>
        </patternFill>
      </fill>
    </dxf>
    <dxf>
      <font>
        <color theme="0"/>
      </font>
      <fill>
        <patternFill>
          <bgColor rgb="FFC0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00B050"/>
        </patternFill>
      </fill>
    </dxf>
    <dxf>
      <fill>
        <patternFill>
          <bgColor theme="7" tint="0.39994506668294322"/>
        </patternFill>
      </fill>
    </dxf>
    <dxf>
      <fill>
        <patternFill>
          <bgColor rgb="FFFFC000"/>
        </patternFill>
      </fill>
    </dxf>
    <dxf>
      <font>
        <color theme="0"/>
      </font>
      <fill>
        <patternFill>
          <bgColor rgb="FFC00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000"/>
        </patternFill>
      </fill>
    </dxf>
    <dxf>
      <font>
        <color theme="0"/>
      </font>
      <fill>
        <patternFill>
          <bgColor rgb="FFC0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00B050"/>
        </patternFill>
      </fill>
    </dxf>
    <dxf>
      <fill>
        <patternFill>
          <bgColor theme="7" tint="0.39994506668294322"/>
        </patternFill>
      </fill>
    </dxf>
    <dxf>
      <fill>
        <patternFill>
          <bgColor rgb="FFFFC000"/>
        </patternFill>
      </fill>
    </dxf>
    <dxf>
      <font>
        <color theme="0"/>
      </font>
      <fill>
        <patternFill>
          <bgColor rgb="FFC00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FFFF00"/>
        </patternFill>
      </fill>
    </dxf>
    <dxf>
      <fill>
        <patternFill>
          <bgColor rgb="FFFFC000"/>
        </patternFill>
      </fill>
    </dxf>
    <dxf>
      <font>
        <color theme="0"/>
      </font>
      <fill>
        <patternFill>
          <bgColor rgb="FFC00000"/>
        </patternFill>
      </fill>
    </dxf>
    <dxf>
      <fill>
        <patternFill>
          <bgColor rgb="FF92D050"/>
        </patternFill>
      </fill>
    </dxf>
    <dxf>
      <fill>
        <patternFill>
          <bgColor rgb="FF00B050"/>
        </patternFill>
      </fill>
    </dxf>
    <dxf>
      <fill>
        <patternFill>
          <bgColor theme="7" tint="0.39994506668294322"/>
        </patternFill>
      </fill>
    </dxf>
    <dxf>
      <fill>
        <patternFill>
          <bgColor rgb="FFFFC000"/>
        </patternFill>
      </fill>
    </dxf>
    <dxf>
      <font>
        <color theme="0"/>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4.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94</xdr:row>
      <xdr:rowOff>0</xdr:rowOff>
    </xdr:from>
    <xdr:to>
      <xdr:col>3</xdr:col>
      <xdr:colOff>9525</xdr:colOff>
      <xdr:row>94</xdr:row>
      <xdr:rowOff>114300</xdr:rowOff>
    </xdr:to>
    <xdr:pic>
      <xdr:nvPicPr>
        <xdr:cNvPr id="2" name="Imagen 305" descr="http://www.icbf.gov.co/images/pobtrans.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 name="Imagen 306" descr="http://www.icbf.gov.co/images/pobtrans.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 name="Imagen 307" descr="http://www.icbf.gov.co/images/pobtrans.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 name="Imagen 697" descr="http://www.icbf.gov.co/images/pobtrans.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 name="Imagen 785" descr="http://www.icbf.gov.co/images/pobtrans.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 name="Imagen 790" descr="http://www.icbf.gov.co/images/pobtrans.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 name="Imagen 1079" descr="http://www.icbf.gov.co/images/pobtrans.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 name="Imagen 1566" descr="http://www.icbf.gov.co/images/pobtrans.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 name="Imagen 1570" descr="http://www.icbf.gov.co/images/pobtrans.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 name="Imagen 1687" descr="http://www.icbf.gov.co/images/pobtrans.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 name="Imagen 1914" descr="http://www.icbf.gov.co/images/pobtrans.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 name="Imagen 2186" descr="http://www.icbf.gov.co/images/pobtrans.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 name="Imagen 2221" descr="http://www.icbf.gov.co/images/pobtrans.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5" name="Imagen 2859" descr="http://www.icbf.gov.co/images/pobtrans.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6" name="Imagen 2870" descr="http://www.icbf.gov.co/images/pobtrans.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7" name="Imagen 2951" descr="http://www.icbf.gov.co/images/pobtrans.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8" name="Imagen 2954" descr="http://www.icbf.gov.co/images/pobtrans.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9" name="Imagen 3123" descr="http://www.icbf.gov.co/images/pobtrans.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0" name="Imagen 3206" descr="http://www.icbf.gov.co/images/pobtrans.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1" name="Imagen 3810" descr="http://www.icbf.gov.co/images/pobtrans.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2" name="Imagen 3821" descr="http://www.icbf.gov.co/images/pobtrans.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3" name="Imagen 3899" descr="http://www.icbf.gov.co/images/pobtrans.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4" name="Imagen 3909" descr="http://www.icbf.gov.co/images/pobtrans.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5" name="Imagen 4244" descr="http://www.icbf.gov.co/images/pobtrans.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6" name="Imagen 4461" descr="http://www.icbf.gov.co/images/pobtrans.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7" name="Imagen 4811" descr="http://www.icbf.gov.co/images/pobtrans.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8" name="Imagen 4820" descr="http://www.icbf.gov.co/images/pobtrans.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9" name="Imagen 5584" descr="http://www.icbf.gov.co/images/pobtrans.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0" name="Imagen 5931" descr="http://www.icbf.gov.co/images/pobtrans.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1" name="Imagen 6103" descr="http://www.icbf.gov.co/images/pobtrans.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2" name="Imagen 6107" descr="http://www.icbf.gov.co/images/pobtrans.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3" name="Imagen 6731" descr="http://www.icbf.gov.co/images/pobtrans.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4" name="Imagen 6951" descr="http://www.icbf.gov.co/images/pobtrans.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5" name="Imagen 7032" descr="http://www.icbf.gov.co/images/pobtrans.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6" name="Imagen 7042" descr="http://www.icbf.gov.co/images/pobtrans.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7" name="Imagen 7053" descr="http://www.icbf.gov.co/images/pobtrans.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8" name="Imagen 7120" descr="http://www.icbf.gov.co/images/pobtrans.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9" name="Imagen 7187" descr="http://www.icbf.gov.co/images/pobtrans.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0" name="Imagen 7417" descr="http://www.icbf.gov.co/images/pobtrans.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1" name="Imagen 7504" descr="http://www.icbf.gov.co/images/pobtrans.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2" name="Imagen 7597" descr="http://www.icbf.gov.co/images/pobtrans.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3" name="Imagen 7659" descr="http://www.icbf.gov.co/images/pobtrans.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4" name="Imagen 7767" descr="http://www.icbf.gov.co/images/pobtrans.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5" name="Imagen 7853" descr="http://www.icbf.gov.co/images/pobtrans.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6" name="Imagen 7936" descr="http://www.icbf.gov.co/images/pobtrans.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7" name="Imagen 8612" descr="http://www.icbf.gov.co/images/pobtrans.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8" name="Imagen 9931" descr="http://www.icbf.gov.co/images/pobtrans.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9" name="Imagen 10425" descr="http://www.icbf.gov.co/images/pobtrans.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0" name="Imagen 10665" descr="http://www.icbf.gov.co/images/pobtrans.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1" name="Imagen 12565" descr="http://www.icbf.gov.co/images/pobtrans.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2" name="Imagen 12591" descr="http://www.icbf.gov.co/images/pobtrans.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3" name="Imagen 12605" descr="http://www.icbf.gov.co/images/pobtrans.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4" name="Imagen 12623" descr="http://www.icbf.gov.co/images/pobtrans.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5" name="Imagen 12635" descr="http://www.icbf.gov.co/images/pobtrans.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6" name="Imagen 12645" descr="http://www.icbf.gov.co/images/pobtrans.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7" name="Imagen 12651" descr="http://www.icbf.gov.co/images/pobtrans.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8" name="Imagen 13130" descr="http://www.icbf.gov.co/images/pobtrans.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9" name="Imagen 13576" descr="http://www.icbf.gov.co/images/pobtrans.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0" name="Imagen 13599" descr="http://www.icbf.gov.co/images/pobtrans.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1" name="Imagen 13600" descr="http://www.icbf.gov.co/images/pobtrans.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2" name="Imagen 13603" descr="http://www.icbf.gov.co/images/pobtrans.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3" name="Imagen 13611" descr="http://www.icbf.gov.co/images/pobtrans.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4" name="Imagen 13903" descr="http://www.icbf.gov.co/images/pobtrans.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5" name="Imagen 13983" descr="http://www.icbf.gov.co/images/pobtrans.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6" name="Imagen 14387" descr="http://www.icbf.gov.co/images/pobtrans.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7" name="Imagen 14460" descr="http://www.icbf.gov.co/images/pobtrans.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8" name="Imagen 14689" descr="http://www.icbf.gov.co/images/pobtrans.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9" name="Imagen 14884" descr="http://www.icbf.gov.co/images/pobtrans.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0" name="Imagen 15080" descr="http://www.icbf.gov.co/images/pobtrans.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1" name="Imagen 15397" descr="http://www.icbf.gov.co/images/pobtrans.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2" name="Imagen 15538" descr="http://www.icbf.gov.co/images/pobtrans.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3" name="Imagen 15814" descr="http://www.icbf.gov.co/images/pobtrans.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4" name="Imagen 15817" descr="http://www.icbf.gov.co/images/pobtrans.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5" name="Imagen 16193" descr="http://www.icbf.gov.co/images/pobtrans.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6" name="Imagen 16273" descr="http://www.icbf.gov.co/images/pobtrans.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7" name="Imagen 16503" descr="http://www.icbf.gov.co/images/pobtrans.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8" name="Imagen 16724" descr="http://www.icbf.gov.co/images/pobtrans.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9" name="Imagen 17478" descr="http://www.icbf.gov.co/images/pobtrans.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0" name="Imagen 17640" descr="http://www.icbf.gov.co/images/pobtrans.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1" name="Imagen 17642" descr="http://www.icbf.gov.co/images/pobtrans.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2" name="Imagen 19004" descr="http://www.icbf.gov.co/images/pobtrans.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3" name="Imagen 19474" descr="http://www.icbf.gov.co/images/pobtrans.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4" name="Imagen 19708" descr="http://www.icbf.gov.co/images/pobtrans.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5" name="Imagen 19720" descr="http://www.icbf.gov.co/images/pobtrans.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6" name="Imagen 19739" descr="http://www.icbf.gov.co/images/pobtrans.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7" name="Imagen 19765" descr="http://www.icbf.gov.co/images/pobtrans.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8" name="Imagen 19774" descr="http://www.icbf.gov.co/images/pobtrans.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9" name="Imagen 20425" descr="http://www.icbf.gov.co/images/pobtrans.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0" name="Imagen 20722" descr="http://www.icbf.gov.co/images/pobtrans.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1" name="Imagen 20732" descr="http://www.icbf.gov.co/images/pobtrans.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2" name="Imagen 21759" descr="http://www.icbf.gov.co/images/pobtrans.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3" name="Imagen 21761" descr="http://www.icbf.gov.co/images/pobtrans.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4" name="Imagen 22260" descr="http://www.icbf.gov.co/images/pobtrans.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5" name="Imagen 22263" descr="http://www.icbf.gov.co/images/pobtrans.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6" name="Imagen 22421" descr="http://www.icbf.gov.co/images/pobtrans.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7" name="Imagen 22513" descr="http://www.icbf.gov.co/images/pobtrans.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8" name="Imagen 22526" descr="http://www.icbf.gov.co/images/pobtrans.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9" name="Imagen 22532" descr="http://www.icbf.gov.co/images/pobtrans.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0" name="Imagen 22541" descr="http://www.icbf.gov.co/images/pobtrans.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1" name="Imagen 22616" descr="http://www.icbf.gov.co/images/pobtrans.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2" name="Imagen 24926" descr="http://www.icbf.gov.co/images/pobtrans.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3" name="Imagen 25180" descr="http://www.icbf.gov.co/images/pobtrans.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4" name="Imagen 26352" descr="http://www.icbf.gov.co/images/pobtrans.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5" name="Imagen 26386" descr="http://www.icbf.gov.co/images/pobtrans.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6" name="Imagen 26401" descr="http://www.icbf.gov.co/images/pobtrans.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7" name="Imagen 26411" descr="http://www.icbf.gov.co/images/pobtrans.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8" name="Imagen 26420" descr="http://www.icbf.gov.co/images/pobtrans.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9" name="Imagen 26433" descr="http://www.icbf.gov.co/images/pobtrans.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0" name="Imagen 26468" descr="http://www.icbf.gov.co/images/pobtrans.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1" name="Imagen 26473" descr="http://www.icbf.gov.co/images/pobtrans.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2" name="Imagen 26476" descr="http://www.icbf.gov.co/images/pobtrans.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3" name="Imagen 26583" descr="http://www.icbf.gov.co/images/pobtrans.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4" name="Imagen 26594" descr="http://www.icbf.gov.co/images/pobtrans.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5" name="Imagen 26605" descr="http://www.icbf.gov.co/images/pobtrans.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6" name="Imagen 26617" descr="http://www.icbf.gov.co/images/pobtrans.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7" name="Imagen 26634" descr="http://www.icbf.gov.co/images/pobtrans.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8" name="Imagen 26666" descr="http://www.icbf.gov.co/images/pobtrans.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9" name="Imagen 26687" descr="http://www.icbf.gov.co/images/pobtrans.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0" name="Imagen 26713" descr="http://www.icbf.gov.co/images/pobtrans.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1" name="Imagen 26726" descr="http://www.icbf.gov.co/images/pobtrans.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2" name="Imagen 27432" descr="http://www.icbf.gov.co/images/pobtrans.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3" name="Imagen 29931" descr="http://www.icbf.gov.co/images/pobtrans.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4" name="Imagen 29941" descr="http://www.icbf.gov.co/images/pobtrans.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5" name="Imagen 29990" descr="http://www.icbf.gov.co/images/pobtrans.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6" name="Imagen 30000" descr="http://www.icbf.gov.co/images/pobtrans.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7" name="Imagen 30062" descr="http://www.icbf.gov.co/images/pobtrans.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8" name="Imagen 30457" descr="http://www.icbf.gov.co/images/pobtrans.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9" name="Imagen 30467" descr="http://www.icbf.gov.co/images/pobtrans.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0" name="Imagen 30991" descr="http://www.icbf.gov.co/images/pobtrans.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1" name="Imagen 31612" descr="http://www.icbf.gov.co/images/pobtrans.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2" name="Imagen 31624" descr="http://www.icbf.gov.co/images/pobtrans.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3" name="Imagen 32047" descr="http://www.icbf.gov.co/images/pobtrans.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4" name="Imagen 32272" descr="http://www.icbf.gov.co/images/pobtrans.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5" name="Imagen 32612" descr="http://www.icbf.gov.co/images/pobtrans.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6" name="Imagen 32881" descr="http://www.icbf.gov.co/images/pobtrans.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7" name="Imagen 34363" descr="http://www.icbf.gov.co/images/pobtrans.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8" name="Imagen 34367" descr="http://www.icbf.gov.co/images/pobtrans.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9" name="Imagen 34608" descr="http://www.icbf.gov.co/images/pobtrans.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0" name="Imagen 35048" descr="http://www.icbf.gov.co/images/pobtrans.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1" name="Imagen 35978" descr="http://www.icbf.gov.co/images/pobtrans.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2" name="Imagen 36001" descr="http://www.icbf.gov.co/images/pobtrans.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3" name="Imagen 36006" descr="http://www.icbf.gov.co/images/pobtrans.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4" name="Imagen 36010" descr="http://www.icbf.gov.co/images/pobtrans.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5" name="Imagen 36018" descr="http://www.icbf.gov.co/images/pobtrans.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6" name="Imagen 36027" descr="http://www.icbf.gov.co/images/pobtrans.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512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0</xdr:colOff>
      <xdr:row>94</xdr:row>
      <xdr:rowOff>0</xdr:rowOff>
    </xdr:from>
    <xdr:ext cx="9525" cy="114300"/>
    <xdr:pic>
      <xdr:nvPicPr>
        <xdr:cNvPr id="147" name="Imagen 146" descr="http://www.icbf.gov.co/images/pobtrans.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48" name="Imagen 147" descr="http://www.icbf.gov.co/images/pobtrans.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49" name="Imagen 148" descr="http://www.icbf.gov.co/images/pobtrans.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0" name="Imagen 149" descr="http://www.icbf.gov.co/images/pobtrans.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1" name="Imagen 150" descr="http://www.icbf.gov.co/images/pobtrans.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2" name="Imagen 151" descr="http://www.icbf.gov.co/images/pobtrans.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3" name="Imagen 152" descr="http://www.icbf.gov.co/images/pobtrans.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4" name="Imagen 153" descr="http://www.icbf.gov.co/images/pobtrans.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5" name="Imagen 154" descr="http://www.icbf.gov.co/images/pobtrans.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6" name="Imagen 155" descr="http://www.icbf.gov.co/images/pobtrans.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7" name="Imagen 156" descr="http://www.icbf.gov.co/images/pobtrans.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8" name="Imagen 157" descr="http://www.icbf.gov.co/images/pobtrans.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9" name="Imagen 158" descr="http://www.icbf.gov.co/images/pobtrans.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0" name="Imagen 159" descr="http://www.icbf.gov.co/images/pobtrans.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1" name="Imagen 160" descr="http://www.icbf.gov.co/images/pobtrans.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2" name="Imagen 161" descr="http://www.icbf.gov.co/images/pobtrans.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3" name="Imagen 162" descr="http://www.icbf.gov.co/images/pobtrans.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4" name="Imagen 163" descr="http://www.icbf.gov.co/images/pobtrans.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5" name="Imagen 164" descr="http://www.icbf.gov.co/images/pobtrans.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6" name="Imagen 165" descr="http://www.icbf.gov.co/images/pobtrans.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7" name="Imagen 166" descr="http://www.icbf.gov.co/images/pobtrans.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8" name="Imagen 167" descr="http://www.icbf.gov.co/images/pobtrans.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9" name="Imagen 168" descr="http://www.icbf.gov.co/images/pobtrans.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0" name="Imagen 169" descr="http://www.icbf.gov.co/images/pobtrans.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1" name="Imagen 170" descr="http://www.icbf.gov.co/images/pobtrans.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2" name="Imagen 171" descr="http://www.icbf.gov.co/images/pobtrans.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3" name="Imagen 172" descr="http://www.icbf.gov.co/images/pobtrans.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4" name="Imagen 173" descr="http://www.icbf.gov.co/images/pobtrans.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5" name="Imagen 174" descr="http://www.icbf.gov.co/images/pobtrans.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6" name="Imagen 175" descr="http://www.icbf.gov.co/images/pobtrans.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7" name="Imagen 176" descr="http://www.icbf.gov.co/images/pobtrans.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8" name="Imagen 177" descr="http://www.icbf.gov.co/images/pobtrans.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9" name="Imagen 178" descr="http://www.icbf.gov.co/images/pobtrans.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0" name="Imagen 179" descr="http://www.icbf.gov.co/images/pobtrans.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1" name="Imagen 180" descr="http://www.icbf.gov.co/images/pobtrans.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2" name="Imagen 181" descr="http://www.icbf.gov.co/images/pobtrans.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3" name="Imagen 182" descr="http://www.icbf.gov.co/images/pobtrans.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4" name="Imagen 183" descr="http://www.icbf.gov.co/images/pobtrans.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5" name="Imagen 184" descr="http://www.icbf.gov.co/images/pobtrans.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6" name="Imagen 185" descr="http://www.icbf.gov.co/images/pobtrans.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7" name="Imagen 186" descr="http://www.icbf.gov.co/images/pobtrans.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8" name="Imagen 187" descr="http://www.icbf.gov.co/images/pobtrans.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9" name="Imagen 188" descr="http://www.icbf.gov.co/images/pobtrans.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0" name="Imagen 189" descr="http://www.icbf.gov.co/images/pobtrans.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1" name="Imagen 190" descr="http://www.icbf.gov.co/images/pobtrans.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2" name="Imagen 191" descr="http://www.icbf.gov.co/images/pobtrans.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3" name="Imagen 192" descr="http://www.icbf.gov.co/images/pobtrans.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4" name="Imagen 193" descr="http://www.icbf.gov.co/images/pobtrans.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5" name="Imagen 194" descr="http://www.icbf.gov.co/images/pobtrans.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6" name="Imagen 195" descr="http://www.icbf.gov.co/images/pobtrans.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7" name="Imagen 196" descr="http://www.icbf.gov.co/images/pobtrans.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8" name="Imagen 197" descr="http://www.icbf.gov.co/images/pobtrans.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9" name="Imagen 198" descr="http://www.icbf.gov.co/images/pobtrans.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0" name="Imagen 199" descr="http://www.icbf.gov.co/images/pobtrans.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1" name="Imagen 200" descr="http://www.icbf.gov.co/images/pobtrans.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2" name="Imagen 201" descr="http://www.icbf.gov.co/images/pobtrans.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3" name="Imagen 202" descr="http://www.icbf.gov.co/images/pobtrans.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4" name="Imagen 203" descr="http://www.icbf.gov.co/images/pobtrans.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5" name="Imagen 204" descr="http://www.icbf.gov.co/images/pobtrans.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6" name="Imagen 205" descr="http://www.icbf.gov.co/images/pobtrans.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7" name="Imagen 206" descr="http://www.icbf.gov.co/images/pobtrans.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8" name="Imagen 207" descr="http://www.icbf.gov.co/images/pobtrans.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9" name="Imagen 208" descr="http://www.icbf.gov.co/images/pobtrans.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0" name="Imagen 209" descr="http://www.icbf.gov.co/images/pobtrans.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1" name="Imagen 210" descr="http://www.icbf.gov.co/images/pobtrans.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2" name="Imagen 211" descr="http://www.icbf.gov.co/images/pobtrans.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3" name="Imagen 212" descr="http://www.icbf.gov.co/images/pobtrans.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4" name="Imagen 213" descr="http://www.icbf.gov.co/images/pobtrans.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5" name="Imagen 214" descr="http://www.icbf.gov.co/images/pobtrans.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6" name="Imagen 215" descr="http://www.icbf.gov.co/images/pobtrans.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7" name="Imagen 216" descr="http://www.icbf.gov.co/images/pobtrans.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8" name="Imagen 217" descr="http://www.icbf.gov.co/images/pobtrans.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9" name="Imagen 218" descr="http://www.icbf.gov.co/images/pobtrans.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0" name="Imagen 219" descr="http://www.icbf.gov.co/images/pobtrans.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1" name="Imagen 220" descr="http://www.icbf.gov.co/images/pobtrans.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2" name="Imagen 221" descr="http://www.icbf.gov.co/images/pobtrans.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3" name="Imagen 222" descr="http://www.icbf.gov.co/images/pobtrans.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4" name="Imagen 223" descr="http://www.icbf.gov.co/images/pobtrans.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5" name="Imagen 224" descr="http://www.icbf.gov.co/images/pobtrans.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6" name="Imagen 225" descr="http://www.icbf.gov.co/images/pobtrans.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7" name="Imagen 226" descr="http://www.icbf.gov.co/images/pobtrans.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8" name="Imagen 227" descr="http://www.icbf.gov.co/images/pobtrans.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9" name="Imagen 228" descr="http://www.icbf.gov.co/images/pobtrans.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0" name="Imagen 229" descr="http://www.icbf.gov.co/images/pobtrans.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1" name="Imagen 230" descr="http://www.icbf.gov.co/images/pobtrans.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2" name="Imagen 231" descr="http://www.icbf.gov.co/images/pobtrans.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3" name="Imagen 232" descr="http://www.icbf.gov.co/images/pobtrans.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4" name="Imagen 233" descr="http://www.icbf.gov.co/images/pobtrans.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5" name="Imagen 234" descr="http://www.icbf.gov.co/images/pobtrans.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6" name="Imagen 235" descr="http://www.icbf.gov.co/images/pobtrans.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7" name="Imagen 236" descr="http://www.icbf.gov.co/images/pobtrans.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8" name="Imagen 237" descr="http://www.icbf.gov.co/images/pobtrans.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9" name="Imagen 238" descr="http://www.icbf.gov.co/images/pobtrans.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0" name="Imagen 239" descr="http://www.icbf.gov.co/images/pobtrans.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1" name="Imagen 240" descr="http://www.icbf.gov.co/images/pobtrans.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2" name="Imagen 241" descr="http://www.icbf.gov.co/images/pobtrans.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3" name="Imagen 242" descr="http://www.icbf.gov.co/images/pobtrans.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4" name="Imagen 243" descr="http://www.icbf.gov.co/images/pobtrans.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5" name="Imagen 244" descr="http://www.icbf.gov.co/images/pobtrans.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6" name="Imagen 245" descr="http://www.icbf.gov.co/images/pobtrans.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7" name="Imagen 246" descr="http://www.icbf.gov.co/images/pobtrans.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8" name="Imagen 247" descr="http://www.icbf.gov.co/images/pobtrans.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9" name="Imagen 248" descr="http://www.icbf.gov.co/images/pobtrans.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0" name="Imagen 249" descr="http://www.icbf.gov.co/images/pobtrans.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1" name="Imagen 250" descr="http://www.icbf.gov.co/images/pobtrans.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2" name="Imagen 251" descr="http://www.icbf.gov.co/images/pobtrans.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3" name="Imagen 252" descr="http://www.icbf.gov.co/images/pobtrans.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4" name="Imagen 253" descr="http://www.icbf.gov.co/images/pobtrans.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5" name="Imagen 254" descr="http://www.icbf.gov.co/images/pobtrans.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6" name="Imagen 255" descr="http://www.icbf.gov.co/images/pobtrans.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7" name="Imagen 256" descr="http://www.icbf.gov.co/images/pobtrans.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8" name="Imagen 257" descr="http://www.icbf.gov.co/images/pobtrans.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9" name="Imagen 258" descr="http://www.icbf.gov.co/images/pobtrans.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0" name="Imagen 259" descr="http://www.icbf.gov.co/images/pobtrans.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1" name="Imagen 260" descr="http://www.icbf.gov.co/images/pobtrans.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2" name="Imagen 261" descr="http://www.icbf.gov.co/images/pobtrans.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3" name="Imagen 262" descr="http://www.icbf.gov.co/images/pobtrans.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4" name="Imagen 263" descr="http://www.icbf.gov.co/images/pobtrans.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5" name="Imagen 264" descr="http://www.icbf.gov.co/images/pobtrans.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6" name="Imagen 265" descr="http://www.icbf.gov.co/images/pobtrans.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7" name="Imagen 266" descr="http://www.icbf.gov.co/images/pobtrans.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8" name="Imagen 267" descr="http://www.icbf.gov.co/images/pobtrans.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9" name="Imagen 268" descr="http://www.icbf.gov.co/images/pobtrans.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0" name="Imagen 269" descr="http://www.icbf.gov.co/images/pobtrans.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1" name="Imagen 270" descr="http://www.icbf.gov.co/images/pobtrans.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2" name="Imagen 271" descr="http://www.icbf.gov.co/images/pobtrans.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3" name="Imagen 272" descr="http://www.icbf.gov.co/images/pobtrans.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4" name="Imagen 273" descr="http://www.icbf.gov.co/images/pobtrans.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5" name="Imagen 274" descr="http://www.icbf.gov.co/images/pobtrans.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6" name="Imagen 275" descr="http://www.icbf.gov.co/images/pobtrans.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7" name="Imagen 276" descr="http://www.icbf.gov.co/images/pobtrans.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8" name="Imagen 277" descr="http://www.icbf.gov.co/images/pobtrans.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9" name="Imagen 278" descr="http://www.icbf.gov.co/images/pobtrans.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0" name="Imagen 279" descr="http://www.icbf.gov.co/images/pobtrans.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1" name="Imagen 280" descr="http://www.icbf.gov.co/images/pobtrans.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2" name="Imagen 281" descr="http://www.icbf.gov.co/images/pobtrans.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3" name="Imagen 282" descr="http://www.icbf.gov.co/images/pobtrans.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4" name="Imagen 283" descr="http://www.icbf.gov.co/images/pobtrans.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5" name="Imagen 284" descr="http://www.icbf.gov.co/images/pobtrans.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6" name="Imagen 285" descr="http://www.icbf.gov.co/images/pobtrans.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7" name="Imagen 286" descr="http://www.icbf.gov.co/images/pobtrans.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8" name="Imagen 287" descr="http://www.icbf.gov.co/images/pobtrans.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9" name="Imagen 288" descr="http://www.icbf.gov.co/images/pobtrans.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0" name="Imagen 289" descr="http://www.icbf.gov.co/images/pobtrans.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1" name="Imagen 290" descr="http://www.icbf.gov.co/images/pobtrans.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2" name="Imagen 291" descr="http://www.icbf.gov.co/images/pobtrans.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3" name="Imagen 292" descr="http://www.icbf.gov.co/images/pobtrans.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4" name="Imagen 293" descr="http://www.icbf.gov.co/images/pobtrans.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5" name="Imagen 294" descr="http://www.icbf.gov.co/images/pobtrans.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6" name="Imagen 295" descr="http://www.icbf.gov.co/images/pobtrans.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7" name="Imagen 296" descr="http://www.icbf.gov.co/images/pobtrans.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8" name="Imagen 297" descr="http://www.icbf.gov.co/images/pobtrans.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9" name="Imagen 298" descr="http://www.icbf.gov.co/images/pobtrans.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0" name="Imagen 299" descr="http://www.icbf.gov.co/images/pobtrans.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1" name="Imagen 300" descr="http://www.icbf.gov.co/images/pobtrans.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2" name="Imagen 301" descr="http://www.icbf.gov.co/images/pobtrans.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3" name="Imagen 302" descr="http://www.icbf.gov.co/images/pobtrans.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4" name="Imagen 303" descr="http://www.icbf.gov.co/images/pobtrans.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5" name="Imagen 304" descr="http://www.icbf.gov.co/images/pobtrans.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6" name="Imagen 305" descr="http://www.icbf.gov.co/images/pobtrans.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7" name="Imagen 306" descr="http://www.icbf.gov.co/images/pobtrans.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8" name="Imagen 307" descr="http://www.icbf.gov.co/images/pobtrans.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9" name="Imagen 308" descr="http://www.icbf.gov.co/images/pobtrans.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0" name="Imagen 309" descr="http://www.icbf.gov.co/images/pobtrans.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1" name="Imagen 310" descr="http://www.icbf.gov.co/images/pobtrans.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2" name="Imagen 311" descr="http://www.icbf.gov.co/images/pobtrans.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3" name="Imagen 312" descr="http://www.icbf.gov.co/images/pobtrans.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4" name="Imagen 313" descr="http://www.icbf.gov.co/images/pobtrans.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5" name="Imagen 314" descr="http://www.icbf.gov.co/images/pobtrans.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6" name="Imagen 315" descr="http://www.icbf.gov.co/images/pobtrans.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7" name="Imagen 316" descr="http://www.icbf.gov.co/images/pobtrans.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8" name="Imagen 317" descr="http://www.icbf.gov.co/images/pobtrans.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9" name="Imagen 318" descr="http://www.icbf.gov.co/images/pobtrans.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512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3</xdr:col>
      <xdr:colOff>0</xdr:colOff>
      <xdr:row>94</xdr:row>
      <xdr:rowOff>0</xdr:rowOff>
    </xdr:from>
    <xdr:to>
      <xdr:col>3</xdr:col>
      <xdr:colOff>9525</xdr:colOff>
      <xdr:row>94</xdr:row>
      <xdr:rowOff>114300</xdr:rowOff>
    </xdr:to>
    <xdr:pic>
      <xdr:nvPicPr>
        <xdr:cNvPr id="2" name="Imagen 305" descr="http://www.icbf.gov.co/images/pobtrans.gif">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 name="Imagen 306" descr="http://www.icbf.gov.co/images/pobtrans.gif">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 name="Imagen 307" descr="http://www.icbf.gov.co/images/pobtrans.gif">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 name="Imagen 697" descr="http://www.icbf.gov.co/images/pobtrans.gif">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 name="Imagen 785" descr="http://www.icbf.gov.co/images/pobtrans.gif">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 name="Imagen 790" descr="http://www.icbf.gov.co/images/pobtrans.gif">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 name="Imagen 1079" descr="http://www.icbf.gov.co/images/pobtrans.gif">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 name="Imagen 1566" descr="http://www.icbf.gov.co/images/pobtrans.gif">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 name="Imagen 1570" descr="http://www.icbf.gov.co/images/pobtrans.gif">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 name="Imagen 1687" descr="http://www.icbf.gov.co/images/pobtrans.gif">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 name="Imagen 1914" descr="http://www.icbf.gov.co/images/pobtrans.gif">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 name="Imagen 2186" descr="http://www.icbf.gov.co/images/pobtrans.gif">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 name="Imagen 2221" descr="http://www.icbf.gov.co/images/pobtrans.gif">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5" name="Imagen 2859" descr="http://www.icbf.gov.co/images/pobtrans.gif">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6" name="Imagen 2870" descr="http://www.icbf.gov.co/images/pobtrans.gif">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7" name="Imagen 2951" descr="http://www.icbf.gov.co/images/pobtrans.gif">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8" name="Imagen 2954" descr="http://www.icbf.gov.co/images/pobtrans.gif">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9" name="Imagen 3123" descr="http://www.icbf.gov.co/images/pobtrans.gif">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0" name="Imagen 3206" descr="http://www.icbf.gov.co/images/pobtrans.gif">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1" name="Imagen 3810" descr="http://www.icbf.gov.co/images/pobtrans.gif">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2" name="Imagen 3821" descr="http://www.icbf.gov.co/images/pobtrans.gif">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3" name="Imagen 3899" descr="http://www.icbf.gov.co/images/pobtrans.gif">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4" name="Imagen 3909" descr="http://www.icbf.gov.co/images/pobtrans.gif">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5" name="Imagen 4244" descr="http://www.icbf.gov.co/images/pobtrans.gif">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6" name="Imagen 4461" descr="http://www.icbf.gov.co/images/pobtrans.gif">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7" name="Imagen 4811" descr="http://www.icbf.gov.co/images/pobtrans.gif">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8" name="Imagen 4820" descr="http://www.icbf.gov.co/images/pobtrans.gif">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9" name="Imagen 5584" descr="http://www.icbf.gov.co/images/pobtrans.gif">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0" name="Imagen 5931" descr="http://www.icbf.gov.co/images/pobtrans.gif">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1" name="Imagen 6103" descr="http://www.icbf.gov.co/images/pobtrans.gif">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2" name="Imagen 6107" descr="http://www.icbf.gov.co/images/pobtrans.gif">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3" name="Imagen 6731" descr="http://www.icbf.gov.co/images/pobtrans.gif">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4" name="Imagen 6951" descr="http://www.icbf.gov.co/images/pobtrans.gif">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5" name="Imagen 7032" descr="http://www.icbf.gov.co/images/pobtrans.gif">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6" name="Imagen 7042" descr="http://www.icbf.gov.co/images/pobtrans.gif">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7" name="Imagen 7053" descr="http://www.icbf.gov.co/images/pobtrans.gif">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8" name="Imagen 7120" descr="http://www.icbf.gov.co/images/pobtrans.gif">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9" name="Imagen 7187" descr="http://www.icbf.gov.co/images/pobtrans.gif">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0" name="Imagen 7417" descr="http://www.icbf.gov.co/images/pobtrans.gif">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1" name="Imagen 7504" descr="http://www.icbf.gov.co/images/pobtrans.gif">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2" name="Imagen 7597" descr="http://www.icbf.gov.co/images/pobtrans.gif">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3" name="Imagen 7659" descr="http://www.icbf.gov.co/images/pobtrans.gif">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4" name="Imagen 7767" descr="http://www.icbf.gov.co/images/pobtrans.gif">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5" name="Imagen 7853" descr="http://www.icbf.gov.co/images/pobtrans.gif">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6" name="Imagen 7936" descr="http://www.icbf.gov.co/images/pobtrans.gif">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7" name="Imagen 8612" descr="http://www.icbf.gov.co/images/pobtrans.gif">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8" name="Imagen 9931" descr="http://www.icbf.gov.co/images/pobtrans.gif">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9" name="Imagen 10425" descr="http://www.icbf.gov.co/images/pobtrans.gif">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0" name="Imagen 10665" descr="http://www.icbf.gov.co/images/pobtrans.gif">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1" name="Imagen 12565" descr="http://www.icbf.gov.co/images/pobtrans.gif">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2" name="Imagen 12591" descr="http://www.icbf.gov.co/images/pobtrans.gif">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3" name="Imagen 12605" descr="http://www.icbf.gov.co/images/pobtrans.gif">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4" name="Imagen 12623" descr="http://www.icbf.gov.co/images/pobtrans.gif">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5" name="Imagen 12635" descr="http://www.icbf.gov.co/images/pobtrans.gif">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6" name="Imagen 12645" descr="http://www.icbf.gov.co/images/pobtrans.gif">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7" name="Imagen 12651" descr="http://www.icbf.gov.co/images/pobtrans.gif">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8" name="Imagen 13130" descr="http://www.icbf.gov.co/images/pobtrans.gif">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9" name="Imagen 13576" descr="http://www.icbf.gov.co/images/pobtrans.gif">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0" name="Imagen 13599" descr="http://www.icbf.gov.co/images/pobtrans.gif">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1" name="Imagen 13600" descr="http://www.icbf.gov.co/images/pobtrans.gif">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2" name="Imagen 13603" descr="http://www.icbf.gov.co/images/pobtrans.gif">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3" name="Imagen 13611" descr="http://www.icbf.gov.co/images/pobtrans.gif">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4" name="Imagen 13903" descr="http://www.icbf.gov.co/images/pobtrans.gif">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5" name="Imagen 13983" descr="http://www.icbf.gov.co/images/pobtrans.gif">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6" name="Imagen 14387" descr="http://www.icbf.gov.co/images/pobtrans.gif">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7" name="Imagen 14460" descr="http://www.icbf.gov.co/images/pobtrans.gif">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8" name="Imagen 14689" descr="http://www.icbf.gov.co/images/pobtrans.gif">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9" name="Imagen 14884" descr="http://www.icbf.gov.co/images/pobtrans.gif">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0" name="Imagen 15080" descr="http://www.icbf.gov.co/images/pobtrans.gif">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1" name="Imagen 15397" descr="http://www.icbf.gov.co/images/pobtrans.gif">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2" name="Imagen 15538" descr="http://www.icbf.gov.co/images/pobtrans.gif">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3" name="Imagen 15814" descr="http://www.icbf.gov.co/images/pobtrans.gif">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4" name="Imagen 15817" descr="http://www.icbf.gov.co/images/pobtrans.gif">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5" name="Imagen 16193" descr="http://www.icbf.gov.co/images/pobtrans.gif">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6" name="Imagen 16273" descr="http://www.icbf.gov.co/images/pobtrans.gif">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7" name="Imagen 16503" descr="http://www.icbf.gov.co/images/pobtrans.gif">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8" name="Imagen 16724" descr="http://www.icbf.gov.co/images/pobtrans.gif">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9" name="Imagen 17478" descr="http://www.icbf.gov.co/images/pobtrans.gif">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0" name="Imagen 17640" descr="http://www.icbf.gov.co/images/pobtrans.gif">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1" name="Imagen 17642" descr="http://www.icbf.gov.co/images/pobtrans.gif">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2" name="Imagen 19004" descr="http://www.icbf.gov.co/images/pobtrans.gif">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3" name="Imagen 19474" descr="http://www.icbf.gov.co/images/pobtrans.gif">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4" name="Imagen 19708" descr="http://www.icbf.gov.co/images/pobtrans.gif">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5" name="Imagen 19720" descr="http://www.icbf.gov.co/images/pobtrans.gif">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6" name="Imagen 19739" descr="http://www.icbf.gov.co/images/pobtrans.gif">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7" name="Imagen 19765" descr="http://www.icbf.gov.co/images/pobtrans.gif">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8" name="Imagen 19774" descr="http://www.icbf.gov.co/images/pobtrans.gif">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9" name="Imagen 20425" descr="http://www.icbf.gov.co/images/pobtrans.gif">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0" name="Imagen 20722" descr="http://www.icbf.gov.co/images/pobtrans.gif">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1" name="Imagen 20732" descr="http://www.icbf.gov.co/images/pobtrans.gif">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2" name="Imagen 21759" descr="http://www.icbf.gov.co/images/pobtrans.gif">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3" name="Imagen 21761" descr="http://www.icbf.gov.co/images/pobtrans.gif">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4" name="Imagen 22260" descr="http://www.icbf.gov.co/images/pobtrans.gif">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5" name="Imagen 22263" descr="http://www.icbf.gov.co/images/pobtrans.gif">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6" name="Imagen 22421" descr="http://www.icbf.gov.co/images/pobtrans.gif">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7" name="Imagen 22513" descr="http://www.icbf.gov.co/images/pobtrans.gif">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8" name="Imagen 22526" descr="http://www.icbf.gov.co/images/pobtrans.gif">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9" name="Imagen 22532" descr="http://www.icbf.gov.co/images/pobtrans.gif">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0" name="Imagen 22541" descr="http://www.icbf.gov.co/images/pobtrans.gif">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1" name="Imagen 22616" descr="http://www.icbf.gov.co/images/pobtrans.gif">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2" name="Imagen 24926" descr="http://www.icbf.gov.co/images/pobtrans.gif">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3" name="Imagen 25180" descr="http://www.icbf.gov.co/images/pobtrans.gif">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4" name="Imagen 26352" descr="http://www.icbf.gov.co/images/pobtrans.gif">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5" name="Imagen 26386" descr="http://www.icbf.gov.co/images/pobtrans.gif">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6" name="Imagen 26401" descr="http://www.icbf.gov.co/images/pobtrans.gif">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7" name="Imagen 26411" descr="http://www.icbf.gov.co/images/pobtrans.gif">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8" name="Imagen 26420" descr="http://www.icbf.gov.co/images/pobtrans.gif">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9" name="Imagen 26433" descr="http://www.icbf.gov.co/images/pobtrans.gif">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0" name="Imagen 26468" descr="http://www.icbf.gov.co/images/pobtrans.gif">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1" name="Imagen 26473" descr="http://www.icbf.gov.co/images/pobtrans.gif">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2" name="Imagen 26476" descr="http://www.icbf.gov.co/images/pobtrans.gif">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3" name="Imagen 26583" descr="http://www.icbf.gov.co/images/pobtrans.gif">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4" name="Imagen 26594" descr="http://www.icbf.gov.co/images/pobtrans.gif">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5" name="Imagen 26605" descr="http://www.icbf.gov.co/images/pobtrans.gif">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6" name="Imagen 26617" descr="http://www.icbf.gov.co/images/pobtrans.gif">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7" name="Imagen 26634" descr="http://www.icbf.gov.co/images/pobtrans.gif">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8" name="Imagen 26666" descr="http://www.icbf.gov.co/images/pobtrans.gif">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9" name="Imagen 26687" descr="http://www.icbf.gov.co/images/pobtrans.gif">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0" name="Imagen 26713" descr="http://www.icbf.gov.co/images/pobtrans.gif">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1" name="Imagen 26726" descr="http://www.icbf.gov.co/images/pobtrans.gif">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2" name="Imagen 27432" descr="http://www.icbf.gov.co/images/pobtrans.gif">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3" name="Imagen 29931" descr="http://www.icbf.gov.co/images/pobtrans.gif">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4" name="Imagen 29941" descr="http://www.icbf.gov.co/images/pobtrans.gif">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5" name="Imagen 29990" descr="http://www.icbf.gov.co/images/pobtrans.gif">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6" name="Imagen 30000" descr="http://www.icbf.gov.co/images/pobtrans.gif">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7" name="Imagen 30062" descr="http://www.icbf.gov.co/images/pobtrans.gif">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8" name="Imagen 30457" descr="http://www.icbf.gov.co/images/pobtrans.gif">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9" name="Imagen 30467" descr="http://www.icbf.gov.co/images/pobtrans.gif">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0" name="Imagen 30991" descr="http://www.icbf.gov.co/images/pobtrans.gif">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1" name="Imagen 31612" descr="http://www.icbf.gov.co/images/pobtrans.gif">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2" name="Imagen 31624" descr="http://www.icbf.gov.co/images/pobtrans.gif">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3" name="Imagen 32047" descr="http://www.icbf.gov.co/images/pobtrans.gif">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4" name="Imagen 32272" descr="http://www.icbf.gov.co/images/pobtrans.gif">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5" name="Imagen 32612" descr="http://www.icbf.gov.co/images/pobtrans.gif">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6" name="Imagen 32881" descr="http://www.icbf.gov.co/images/pobtrans.gif">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7" name="Imagen 34363" descr="http://www.icbf.gov.co/images/pobtrans.gif">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8" name="Imagen 34367" descr="http://www.icbf.gov.co/images/pobtrans.gif">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9" name="Imagen 34608" descr="http://www.icbf.gov.co/images/pobtrans.gif">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0" name="Imagen 35048" descr="http://www.icbf.gov.co/images/pobtrans.gif">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1" name="Imagen 35978" descr="http://www.icbf.gov.co/images/pobtrans.gif">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2" name="Imagen 36001" descr="http://www.icbf.gov.co/images/pobtrans.gif">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3" name="Imagen 36006" descr="http://www.icbf.gov.co/images/pobtrans.gif">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4" name="Imagen 36010" descr="http://www.icbf.gov.co/images/pobtrans.gif">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5" name="Imagen 36018" descr="http://www.icbf.gov.co/images/pobtrans.gif">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6" name="Imagen 36027" descr="http://www.icbf.gov.co/images/pobtrans.gif">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2036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0</xdr:colOff>
      <xdr:row>94</xdr:row>
      <xdr:rowOff>0</xdr:rowOff>
    </xdr:from>
    <xdr:ext cx="9525" cy="114300"/>
    <xdr:pic>
      <xdr:nvPicPr>
        <xdr:cNvPr id="147" name="Imagen 146" descr="http://www.icbf.gov.co/images/pobtrans.gif">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48" name="Imagen 147" descr="http://www.icbf.gov.co/images/pobtrans.gif">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49" name="Imagen 148" descr="http://www.icbf.gov.co/images/pobtrans.gif">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0" name="Imagen 149" descr="http://www.icbf.gov.co/images/pobtrans.gif">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1" name="Imagen 150" descr="http://www.icbf.gov.co/images/pobtrans.gif">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2" name="Imagen 151" descr="http://www.icbf.gov.co/images/pobtrans.gif">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3" name="Imagen 152" descr="http://www.icbf.gov.co/images/pobtrans.gif">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4" name="Imagen 153" descr="http://www.icbf.gov.co/images/pobtrans.gif">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5" name="Imagen 154" descr="http://www.icbf.gov.co/images/pobtrans.gif">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6" name="Imagen 155" descr="http://www.icbf.gov.co/images/pobtrans.gif">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7" name="Imagen 156" descr="http://www.icbf.gov.co/images/pobtrans.gif">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8" name="Imagen 157" descr="http://www.icbf.gov.co/images/pobtrans.gif">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9" name="Imagen 158" descr="http://www.icbf.gov.co/images/pobtrans.gif">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0" name="Imagen 159" descr="http://www.icbf.gov.co/images/pobtrans.gif">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1" name="Imagen 160" descr="http://www.icbf.gov.co/images/pobtrans.gif">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2" name="Imagen 161" descr="http://www.icbf.gov.co/images/pobtrans.gif">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3" name="Imagen 162" descr="http://www.icbf.gov.co/images/pobtrans.gif">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4" name="Imagen 163" descr="http://www.icbf.gov.co/images/pobtrans.gif">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5" name="Imagen 164" descr="http://www.icbf.gov.co/images/pobtrans.gif">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6" name="Imagen 165" descr="http://www.icbf.gov.co/images/pobtrans.gif">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7" name="Imagen 166" descr="http://www.icbf.gov.co/images/pobtrans.gif">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8" name="Imagen 167" descr="http://www.icbf.gov.co/images/pobtrans.gif">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9" name="Imagen 168" descr="http://www.icbf.gov.co/images/pobtrans.gif">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0" name="Imagen 169" descr="http://www.icbf.gov.co/images/pobtrans.gif">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1" name="Imagen 170" descr="http://www.icbf.gov.co/images/pobtrans.gif">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2" name="Imagen 171" descr="http://www.icbf.gov.co/images/pobtrans.gif">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3" name="Imagen 172" descr="http://www.icbf.gov.co/images/pobtrans.gif">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4" name="Imagen 173" descr="http://www.icbf.gov.co/images/pobtrans.gif">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5" name="Imagen 174" descr="http://www.icbf.gov.co/images/pobtrans.gif">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6" name="Imagen 175" descr="http://www.icbf.gov.co/images/pobtrans.gif">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7" name="Imagen 176" descr="http://www.icbf.gov.co/images/pobtrans.gif">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8" name="Imagen 177" descr="http://www.icbf.gov.co/images/pobtrans.gif">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9" name="Imagen 178" descr="http://www.icbf.gov.co/images/pobtrans.gif">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0" name="Imagen 179" descr="http://www.icbf.gov.co/images/pobtrans.gif">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1" name="Imagen 180" descr="http://www.icbf.gov.co/images/pobtrans.gif">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2" name="Imagen 181" descr="http://www.icbf.gov.co/images/pobtrans.gif">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3" name="Imagen 182" descr="http://www.icbf.gov.co/images/pobtrans.gif">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4" name="Imagen 183" descr="http://www.icbf.gov.co/images/pobtrans.gif">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5" name="Imagen 184" descr="http://www.icbf.gov.co/images/pobtrans.gif">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6" name="Imagen 185" descr="http://www.icbf.gov.co/images/pobtrans.gif">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7" name="Imagen 186" descr="http://www.icbf.gov.co/images/pobtrans.gif">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8" name="Imagen 187" descr="http://www.icbf.gov.co/images/pobtrans.gif">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9" name="Imagen 188" descr="http://www.icbf.gov.co/images/pobtrans.gif">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0" name="Imagen 189" descr="http://www.icbf.gov.co/images/pobtrans.gif">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1" name="Imagen 190" descr="http://www.icbf.gov.co/images/pobtrans.gif">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2" name="Imagen 191" descr="http://www.icbf.gov.co/images/pobtrans.gif">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3" name="Imagen 192" descr="http://www.icbf.gov.co/images/pobtrans.gif">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4" name="Imagen 193" descr="http://www.icbf.gov.co/images/pobtrans.gif">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5" name="Imagen 194" descr="http://www.icbf.gov.co/images/pobtrans.gif">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6" name="Imagen 195" descr="http://www.icbf.gov.co/images/pobtrans.gif">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7" name="Imagen 196" descr="http://www.icbf.gov.co/images/pobtrans.gif">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8" name="Imagen 197" descr="http://www.icbf.gov.co/images/pobtrans.gif">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9" name="Imagen 198" descr="http://www.icbf.gov.co/images/pobtrans.gif">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0" name="Imagen 199" descr="http://www.icbf.gov.co/images/pobtrans.gif">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1" name="Imagen 200" descr="http://www.icbf.gov.co/images/pobtrans.gif">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2" name="Imagen 201" descr="http://www.icbf.gov.co/images/pobtrans.gif">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3" name="Imagen 202" descr="http://www.icbf.gov.co/images/pobtrans.gif">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4" name="Imagen 203" descr="http://www.icbf.gov.co/images/pobtrans.gif">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5" name="Imagen 204" descr="http://www.icbf.gov.co/images/pobtrans.gif">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6" name="Imagen 205" descr="http://www.icbf.gov.co/images/pobtrans.gif">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7" name="Imagen 206" descr="http://www.icbf.gov.co/images/pobtrans.gif">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8" name="Imagen 207" descr="http://www.icbf.gov.co/images/pobtrans.gif">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9" name="Imagen 208" descr="http://www.icbf.gov.co/images/pobtrans.gif">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0" name="Imagen 209" descr="http://www.icbf.gov.co/images/pobtrans.gif">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1" name="Imagen 210" descr="http://www.icbf.gov.co/images/pobtrans.gif">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2" name="Imagen 211" descr="http://www.icbf.gov.co/images/pobtrans.gif">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3" name="Imagen 212" descr="http://www.icbf.gov.co/images/pobtrans.gif">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4" name="Imagen 213" descr="http://www.icbf.gov.co/images/pobtrans.gif">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5" name="Imagen 214" descr="http://www.icbf.gov.co/images/pobtrans.gif">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6" name="Imagen 215" descr="http://www.icbf.gov.co/images/pobtrans.gif">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7" name="Imagen 216" descr="http://www.icbf.gov.co/images/pobtrans.gif">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8" name="Imagen 217" descr="http://www.icbf.gov.co/images/pobtrans.gif">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9" name="Imagen 218" descr="http://www.icbf.gov.co/images/pobtrans.gif">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0" name="Imagen 219" descr="http://www.icbf.gov.co/images/pobtrans.gif">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1" name="Imagen 220" descr="http://www.icbf.gov.co/images/pobtrans.gif">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2" name="Imagen 221" descr="http://www.icbf.gov.co/images/pobtrans.gif">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3" name="Imagen 222" descr="http://www.icbf.gov.co/images/pobtrans.gif">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4" name="Imagen 223" descr="http://www.icbf.gov.co/images/pobtrans.gif">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5" name="Imagen 224" descr="http://www.icbf.gov.co/images/pobtrans.gif">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6" name="Imagen 225" descr="http://www.icbf.gov.co/images/pobtrans.gif">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7" name="Imagen 226" descr="http://www.icbf.gov.co/images/pobtrans.gif">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8" name="Imagen 227" descr="http://www.icbf.gov.co/images/pobtrans.gif">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9" name="Imagen 228" descr="http://www.icbf.gov.co/images/pobtrans.gif">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0" name="Imagen 229" descr="http://www.icbf.gov.co/images/pobtrans.gif">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1" name="Imagen 230" descr="http://www.icbf.gov.co/images/pobtrans.gif">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2" name="Imagen 231" descr="http://www.icbf.gov.co/images/pobtrans.gif">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3" name="Imagen 232" descr="http://www.icbf.gov.co/images/pobtrans.gif">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4" name="Imagen 233" descr="http://www.icbf.gov.co/images/pobtrans.gif">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5" name="Imagen 234" descr="http://www.icbf.gov.co/images/pobtrans.gif">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6" name="Imagen 235" descr="http://www.icbf.gov.co/images/pobtrans.gif">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7" name="Imagen 236" descr="http://www.icbf.gov.co/images/pobtrans.gif">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8" name="Imagen 237" descr="http://www.icbf.gov.co/images/pobtrans.gif">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9" name="Imagen 238" descr="http://www.icbf.gov.co/images/pobtrans.gif">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0" name="Imagen 239" descr="http://www.icbf.gov.co/images/pobtrans.gif">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1" name="Imagen 240" descr="http://www.icbf.gov.co/images/pobtrans.gif">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2" name="Imagen 241" descr="http://www.icbf.gov.co/images/pobtrans.gif">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3" name="Imagen 242" descr="http://www.icbf.gov.co/images/pobtrans.gif">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4" name="Imagen 243" descr="http://www.icbf.gov.co/images/pobtrans.gif">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5" name="Imagen 244" descr="http://www.icbf.gov.co/images/pobtrans.gif">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6" name="Imagen 245" descr="http://www.icbf.gov.co/images/pobtrans.gif">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7" name="Imagen 246" descr="http://www.icbf.gov.co/images/pobtrans.gif">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8" name="Imagen 247" descr="http://www.icbf.gov.co/images/pobtrans.gif">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9" name="Imagen 248" descr="http://www.icbf.gov.co/images/pobtrans.gif">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0" name="Imagen 249" descr="http://www.icbf.gov.co/images/pobtrans.gif">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1" name="Imagen 250" descr="http://www.icbf.gov.co/images/pobtrans.gif">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2" name="Imagen 251" descr="http://www.icbf.gov.co/images/pobtrans.gif">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3" name="Imagen 252" descr="http://www.icbf.gov.co/images/pobtrans.gif">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4" name="Imagen 253" descr="http://www.icbf.gov.co/images/pobtrans.gif">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5" name="Imagen 254" descr="http://www.icbf.gov.co/images/pobtrans.gif">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6" name="Imagen 255" descr="http://www.icbf.gov.co/images/pobtrans.gif">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7" name="Imagen 256" descr="http://www.icbf.gov.co/images/pobtrans.gif">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8" name="Imagen 257" descr="http://www.icbf.gov.co/images/pobtrans.gif">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9" name="Imagen 258" descr="http://www.icbf.gov.co/images/pobtrans.gif">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0" name="Imagen 259" descr="http://www.icbf.gov.co/images/pobtrans.gif">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1" name="Imagen 260" descr="http://www.icbf.gov.co/images/pobtrans.gif">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2" name="Imagen 261" descr="http://www.icbf.gov.co/images/pobtrans.gif">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3" name="Imagen 262" descr="http://www.icbf.gov.co/images/pobtrans.gif">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4" name="Imagen 263" descr="http://www.icbf.gov.co/images/pobtrans.gif">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5" name="Imagen 264" descr="http://www.icbf.gov.co/images/pobtrans.gif">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6" name="Imagen 265" descr="http://www.icbf.gov.co/images/pobtrans.gif">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7" name="Imagen 266" descr="http://www.icbf.gov.co/images/pobtrans.gif">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8" name="Imagen 267" descr="http://www.icbf.gov.co/images/pobtrans.gif">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9" name="Imagen 268" descr="http://www.icbf.gov.co/images/pobtrans.gif">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0" name="Imagen 269" descr="http://www.icbf.gov.co/images/pobtrans.gif">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1" name="Imagen 270" descr="http://www.icbf.gov.co/images/pobtrans.gif">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2" name="Imagen 271" descr="http://www.icbf.gov.co/images/pobtrans.gif">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3" name="Imagen 272" descr="http://www.icbf.gov.co/images/pobtrans.gif">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4" name="Imagen 273" descr="http://www.icbf.gov.co/images/pobtrans.gif">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5" name="Imagen 274" descr="http://www.icbf.gov.co/images/pobtrans.gif">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6" name="Imagen 275" descr="http://www.icbf.gov.co/images/pobtrans.gif">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7" name="Imagen 276" descr="http://www.icbf.gov.co/images/pobtrans.gif">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8" name="Imagen 277" descr="http://www.icbf.gov.co/images/pobtrans.gif">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9" name="Imagen 278" descr="http://www.icbf.gov.co/images/pobtrans.gif">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0" name="Imagen 279" descr="http://www.icbf.gov.co/images/pobtrans.gif">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1" name="Imagen 280" descr="http://www.icbf.gov.co/images/pobtrans.gif">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2" name="Imagen 281" descr="http://www.icbf.gov.co/images/pobtrans.gif">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3" name="Imagen 282" descr="http://www.icbf.gov.co/images/pobtrans.gif">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4" name="Imagen 283" descr="http://www.icbf.gov.co/images/pobtrans.gif">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5" name="Imagen 284" descr="http://www.icbf.gov.co/images/pobtrans.gif">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6" name="Imagen 285" descr="http://www.icbf.gov.co/images/pobtrans.gif">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7" name="Imagen 286" descr="http://www.icbf.gov.co/images/pobtrans.gif">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8" name="Imagen 287" descr="http://www.icbf.gov.co/images/pobtrans.gif">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9" name="Imagen 288" descr="http://www.icbf.gov.co/images/pobtrans.gif">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0" name="Imagen 289" descr="http://www.icbf.gov.co/images/pobtrans.gif">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1" name="Imagen 290" descr="http://www.icbf.gov.co/images/pobtrans.gif">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2" name="Imagen 291" descr="http://www.icbf.gov.co/images/pobtrans.gif">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3" name="Imagen 292" descr="http://www.icbf.gov.co/images/pobtrans.gif">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4" name="Imagen 293" descr="http://www.icbf.gov.co/images/pobtrans.gif">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5" name="Imagen 294" descr="http://www.icbf.gov.co/images/pobtrans.gif">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6" name="Imagen 295" descr="http://www.icbf.gov.co/images/pobtrans.gif">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7" name="Imagen 296" descr="http://www.icbf.gov.co/images/pobtrans.gif">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8" name="Imagen 297" descr="http://www.icbf.gov.co/images/pobtrans.gif">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9" name="Imagen 298" descr="http://www.icbf.gov.co/images/pobtrans.gif">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0" name="Imagen 299" descr="http://www.icbf.gov.co/images/pobtrans.gif">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1" name="Imagen 300" descr="http://www.icbf.gov.co/images/pobtrans.gif">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2" name="Imagen 301" descr="http://www.icbf.gov.co/images/pobtrans.gif">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3" name="Imagen 302" descr="http://www.icbf.gov.co/images/pobtrans.gif">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4" name="Imagen 303" descr="http://www.icbf.gov.co/images/pobtrans.gif">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5" name="Imagen 304" descr="http://www.icbf.gov.co/images/pobtrans.gif">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6" name="Imagen 305" descr="http://www.icbf.gov.co/images/pobtrans.gif">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7" name="Imagen 306" descr="http://www.icbf.gov.co/images/pobtrans.gif">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8" name="Imagen 307" descr="http://www.icbf.gov.co/images/pobtrans.gif">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9" name="Imagen 308" descr="http://www.icbf.gov.co/images/pobtrans.gif">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0" name="Imagen 309" descr="http://www.icbf.gov.co/images/pobtrans.gif">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1" name="Imagen 310" descr="http://www.icbf.gov.co/images/pobtrans.gif">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2" name="Imagen 311" descr="http://www.icbf.gov.co/images/pobtrans.gif">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3" name="Imagen 312" descr="http://www.icbf.gov.co/images/pobtrans.gif">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4" name="Imagen 313" descr="http://www.icbf.gov.co/images/pobtrans.gif">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5" name="Imagen 314" descr="http://www.icbf.gov.co/images/pobtrans.gif">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6" name="Imagen 315" descr="http://www.icbf.gov.co/images/pobtrans.gif">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7" name="Imagen 316" descr="http://www.icbf.gov.co/images/pobtrans.gif">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8" name="Imagen 317" descr="http://www.icbf.gov.co/images/pobtrans.gif">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9" name="Imagen 318" descr="http://www.icbf.gov.co/images/pobtrans.gif">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2036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3</xdr:col>
      <xdr:colOff>0</xdr:colOff>
      <xdr:row>91</xdr:row>
      <xdr:rowOff>0</xdr:rowOff>
    </xdr:from>
    <xdr:to>
      <xdr:col>3</xdr:col>
      <xdr:colOff>9525</xdr:colOff>
      <xdr:row>91</xdr:row>
      <xdr:rowOff>114300</xdr:rowOff>
    </xdr:to>
    <xdr:pic>
      <xdr:nvPicPr>
        <xdr:cNvPr id="2" name="Imagen 305" descr="http://www.icbf.gov.co/images/pobtrans.gif">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 name="Imagen 306" descr="http://www.icbf.gov.co/images/pobtrans.gif">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 name="Imagen 307" descr="http://www.icbf.gov.co/images/pobtrans.gif">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 name="Imagen 697" descr="http://www.icbf.gov.co/images/pobtrans.gif">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 name="Imagen 785" descr="http://www.icbf.gov.co/images/pobtrans.gif">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 name="Imagen 790" descr="http://www.icbf.gov.co/images/pobtrans.gif">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 name="Imagen 1079" descr="http://www.icbf.gov.co/images/pobtrans.gif">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 name="Imagen 1566" descr="http://www.icbf.gov.co/images/pobtrans.gif">
          <a:extLst>
            <a:ext uri="{FF2B5EF4-FFF2-40B4-BE49-F238E27FC236}">
              <a16:creationId xmlns:a16="http://schemas.microsoft.com/office/drawing/2014/main" id="{00000000-0008-0000-0A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 name="Imagen 1570" descr="http://www.icbf.gov.co/images/pobtrans.gif">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1" name="Imagen 1687" descr="http://www.icbf.gov.co/images/pobtrans.gif">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 name="Imagen 1914" descr="http://www.icbf.gov.co/images/pobtrans.gif">
          <a:extLst>
            <a:ext uri="{FF2B5EF4-FFF2-40B4-BE49-F238E27FC236}">
              <a16:creationId xmlns:a16="http://schemas.microsoft.com/office/drawing/2014/main" id="{00000000-0008-0000-0A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 name="Imagen 2186" descr="http://www.icbf.gov.co/images/pobtrans.gif">
          <a:extLst>
            <a:ext uri="{FF2B5EF4-FFF2-40B4-BE49-F238E27FC236}">
              <a16:creationId xmlns:a16="http://schemas.microsoft.com/office/drawing/2014/main" id="{00000000-0008-0000-0A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4" name="Imagen 2221" descr="http://www.icbf.gov.co/images/pobtrans.gif">
          <a:extLst>
            <a:ext uri="{FF2B5EF4-FFF2-40B4-BE49-F238E27FC236}">
              <a16:creationId xmlns:a16="http://schemas.microsoft.com/office/drawing/2014/main" id="{00000000-0008-0000-0A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5" name="Imagen 2859" descr="http://www.icbf.gov.co/images/pobtrans.gif">
          <a:extLst>
            <a:ext uri="{FF2B5EF4-FFF2-40B4-BE49-F238E27FC236}">
              <a16:creationId xmlns:a16="http://schemas.microsoft.com/office/drawing/2014/main" id="{00000000-0008-0000-0A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6" name="Imagen 2870" descr="http://www.icbf.gov.co/images/pobtrans.gif">
          <a:extLst>
            <a:ext uri="{FF2B5EF4-FFF2-40B4-BE49-F238E27FC236}">
              <a16:creationId xmlns:a16="http://schemas.microsoft.com/office/drawing/2014/main" id="{00000000-0008-0000-0A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7" name="Imagen 2951" descr="http://www.icbf.gov.co/images/pobtrans.gif">
          <a:extLst>
            <a:ext uri="{FF2B5EF4-FFF2-40B4-BE49-F238E27FC236}">
              <a16:creationId xmlns:a16="http://schemas.microsoft.com/office/drawing/2014/main" id="{00000000-0008-0000-0A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8" name="Imagen 2954" descr="http://www.icbf.gov.co/images/pobtrans.gif">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9" name="Imagen 3123" descr="http://www.icbf.gov.co/images/pobtrans.gif">
          <a:extLst>
            <a:ext uri="{FF2B5EF4-FFF2-40B4-BE49-F238E27FC236}">
              <a16:creationId xmlns:a16="http://schemas.microsoft.com/office/drawing/2014/main" id="{00000000-0008-0000-0A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20" name="Imagen 3206" descr="http://www.icbf.gov.co/images/pobtrans.gif">
          <a:extLst>
            <a:ext uri="{FF2B5EF4-FFF2-40B4-BE49-F238E27FC236}">
              <a16:creationId xmlns:a16="http://schemas.microsoft.com/office/drawing/2014/main" id="{00000000-0008-0000-0A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21" name="Imagen 3810" descr="http://www.icbf.gov.co/images/pobtrans.gif">
          <a:extLst>
            <a:ext uri="{FF2B5EF4-FFF2-40B4-BE49-F238E27FC236}">
              <a16:creationId xmlns:a16="http://schemas.microsoft.com/office/drawing/2014/main" id="{00000000-0008-0000-0A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22" name="Imagen 3821" descr="http://www.icbf.gov.co/images/pobtrans.gif">
          <a:extLst>
            <a:ext uri="{FF2B5EF4-FFF2-40B4-BE49-F238E27FC236}">
              <a16:creationId xmlns:a16="http://schemas.microsoft.com/office/drawing/2014/main" id="{00000000-0008-0000-0A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23" name="Imagen 3899" descr="http://www.icbf.gov.co/images/pobtrans.gif">
          <a:extLst>
            <a:ext uri="{FF2B5EF4-FFF2-40B4-BE49-F238E27FC236}">
              <a16:creationId xmlns:a16="http://schemas.microsoft.com/office/drawing/2014/main" id="{00000000-0008-0000-0A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24" name="Imagen 3909" descr="http://www.icbf.gov.co/images/pobtrans.gif">
          <a:extLst>
            <a:ext uri="{FF2B5EF4-FFF2-40B4-BE49-F238E27FC236}">
              <a16:creationId xmlns:a16="http://schemas.microsoft.com/office/drawing/2014/main" id="{00000000-0008-0000-0A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25" name="Imagen 4244" descr="http://www.icbf.gov.co/images/pobtrans.gif">
          <a:extLst>
            <a:ext uri="{FF2B5EF4-FFF2-40B4-BE49-F238E27FC236}">
              <a16:creationId xmlns:a16="http://schemas.microsoft.com/office/drawing/2014/main" id="{00000000-0008-0000-0A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26" name="Imagen 4461" descr="http://www.icbf.gov.co/images/pobtrans.gif">
          <a:extLst>
            <a:ext uri="{FF2B5EF4-FFF2-40B4-BE49-F238E27FC236}">
              <a16:creationId xmlns:a16="http://schemas.microsoft.com/office/drawing/2014/main" id="{00000000-0008-0000-0A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27" name="Imagen 4811" descr="http://www.icbf.gov.co/images/pobtrans.gif">
          <a:extLst>
            <a:ext uri="{FF2B5EF4-FFF2-40B4-BE49-F238E27FC236}">
              <a16:creationId xmlns:a16="http://schemas.microsoft.com/office/drawing/2014/main" id="{00000000-0008-0000-0A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28" name="Imagen 4820" descr="http://www.icbf.gov.co/images/pobtrans.gif">
          <a:extLst>
            <a:ext uri="{FF2B5EF4-FFF2-40B4-BE49-F238E27FC236}">
              <a16:creationId xmlns:a16="http://schemas.microsoft.com/office/drawing/2014/main" id="{00000000-0008-0000-0A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29" name="Imagen 5584" descr="http://www.icbf.gov.co/images/pobtrans.gif">
          <a:extLst>
            <a:ext uri="{FF2B5EF4-FFF2-40B4-BE49-F238E27FC236}">
              <a16:creationId xmlns:a16="http://schemas.microsoft.com/office/drawing/2014/main" id="{00000000-0008-0000-0A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0" name="Imagen 5931" descr="http://www.icbf.gov.co/images/pobtrans.gif">
          <a:extLst>
            <a:ext uri="{FF2B5EF4-FFF2-40B4-BE49-F238E27FC236}">
              <a16:creationId xmlns:a16="http://schemas.microsoft.com/office/drawing/2014/main" id="{00000000-0008-0000-0A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1" name="Imagen 6103" descr="http://www.icbf.gov.co/images/pobtrans.gif">
          <a:extLst>
            <a:ext uri="{FF2B5EF4-FFF2-40B4-BE49-F238E27FC236}">
              <a16:creationId xmlns:a16="http://schemas.microsoft.com/office/drawing/2014/main" id="{00000000-0008-0000-0A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2" name="Imagen 6107" descr="http://www.icbf.gov.co/images/pobtrans.gif">
          <a:extLst>
            <a:ext uri="{FF2B5EF4-FFF2-40B4-BE49-F238E27FC236}">
              <a16:creationId xmlns:a16="http://schemas.microsoft.com/office/drawing/2014/main" id="{00000000-0008-0000-0A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3" name="Imagen 6731" descr="http://www.icbf.gov.co/images/pobtrans.gif">
          <a:extLst>
            <a:ext uri="{FF2B5EF4-FFF2-40B4-BE49-F238E27FC236}">
              <a16:creationId xmlns:a16="http://schemas.microsoft.com/office/drawing/2014/main" id="{00000000-0008-0000-0A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4" name="Imagen 6951" descr="http://www.icbf.gov.co/images/pobtrans.gif">
          <a:extLst>
            <a:ext uri="{FF2B5EF4-FFF2-40B4-BE49-F238E27FC236}">
              <a16:creationId xmlns:a16="http://schemas.microsoft.com/office/drawing/2014/main" id="{00000000-0008-0000-0A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5" name="Imagen 7032" descr="http://www.icbf.gov.co/images/pobtrans.gif">
          <a:extLst>
            <a:ext uri="{FF2B5EF4-FFF2-40B4-BE49-F238E27FC236}">
              <a16:creationId xmlns:a16="http://schemas.microsoft.com/office/drawing/2014/main" id="{00000000-0008-0000-0A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6" name="Imagen 7042" descr="http://www.icbf.gov.co/images/pobtrans.gif">
          <a:extLst>
            <a:ext uri="{FF2B5EF4-FFF2-40B4-BE49-F238E27FC236}">
              <a16:creationId xmlns:a16="http://schemas.microsoft.com/office/drawing/2014/main" id="{00000000-0008-0000-0A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7" name="Imagen 7053" descr="http://www.icbf.gov.co/images/pobtrans.gif">
          <a:extLst>
            <a:ext uri="{FF2B5EF4-FFF2-40B4-BE49-F238E27FC236}">
              <a16:creationId xmlns:a16="http://schemas.microsoft.com/office/drawing/2014/main" id="{00000000-0008-0000-0A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8" name="Imagen 7120" descr="http://www.icbf.gov.co/images/pobtrans.gif">
          <a:extLst>
            <a:ext uri="{FF2B5EF4-FFF2-40B4-BE49-F238E27FC236}">
              <a16:creationId xmlns:a16="http://schemas.microsoft.com/office/drawing/2014/main" id="{00000000-0008-0000-0A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9" name="Imagen 7187" descr="http://www.icbf.gov.co/images/pobtrans.gif">
          <a:extLst>
            <a:ext uri="{FF2B5EF4-FFF2-40B4-BE49-F238E27FC236}">
              <a16:creationId xmlns:a16="http://schemas.microsoft.com/office/drawing/2014/main" id="{00000000-0008-0000-0A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0" name="Imagen 7417" descr="http://www.icbf.gov.co/images/pobtrans.gif">
          <a:extLst>
            <a:ext uri="{FF2B5EF4-FFF2-40B4-BE49-F238E27FC236}">
              <a16:creationId xmlns:a16="http://schemas.microsoft.com/office/drawing/2014/main" id="{00000000-0008-0000-0A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1" name="Imagen 7504" descr="http://www.icbf.gov.co/images/pobtrans.gif">
          <a:extLst>
            <a:ext uri="{FF2B5EF4-FFF2-40B4-BE49-F238E27FC236}">
              <a16:creationId xmlns:a16="http://schemas.microsoft.com/office/drawing/2014/main" id="{00000000-0008-0000-0A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2" name="Imagen 7597" descr="http://www.icbf.gov.co/images/pobtrans.gif">
          <a:extLst>
            <a:ext uri="{FF2B5EF4-FFF2-40B4-BE49-F238E27FC236}">
              <a16:creationId xmlns:a16="http://schemas.microsoft.com/office/drawing/2014/main" id="{00000000-0008-0000-0A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3" name="Imagen 7659" descr="http://www.icbf.gov.co/images/pobtrans.gif">
          <a:extLst>
            <a:ext uri="{FF2B5EF4-FFF2-40B4-BE49-F238E27FC236}">
              <a16:creationId xmlns:a16="http://schemas.microsoft.com/office/drawing/2014/main" id="{00000000-0008-0000-0A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4" name="Imagen 7767" descr="http://www.icbf.gov.co/images/pobtrans.gif">
          <a:extLst>
            <a:ext uri="{FF2B5EF4-FFF2-40B4-BE49-F238E27FC236}">
              <a16:creationId xmlns:a16="http://schemas.microsoft.com/office/drawing/2014/main" id="{00000000-0008-0000-0A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5" name="Imagen 7853" descr="http://www.icbf.gov.co/images/pobtrans.gif">
          <a:extLst>
            <a:ext uri="{FF2B5EF4-FFF2-40B4-BE49-F238E27FC236}">
              <a16:creationId xmlns:a16="http://schemas.microsoft.com/office/drawing/2014/main" id="{00000000-0008-0000-0A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6" name="Imagen 7936" descr="http://www.icbf.gov.co/images/pobtrans.gif">
          <a:extLst>
            <a:ext uri="{FF2B5EF4-FFF2-40B4-BE49-F238E27FC236}">
              <a16:creationId xmlns:a16="http://schemas.microsoft.com/office/drawing/2014/main" id="{00000000-0008-0000-0A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7" name="Imagen 8612" descr="http://www.icbf.gov.co/images/pobtrans.gif">
          <a:extLst>
            <a:ext uri="{FF2B5EF4-FFF2-40B4-BE49-F238E27FC236}">
              <a16:creationId xmlns:a16="http://schemas.microsoft.com/office/drawing/2014/main" id="{00000000-0008-0000-0A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8" name="Imagen 9931" descr="http://www.icbf.gov.co/images/pobtrans.gif">
          <a:extLst>
            <a:ext uri="{FF2B5EF4-FFF2-40B4-BE49-F238E27FC236}">
              <a16:creationId xmlns:a16="http://schemas.microsoft.com/office/drawing/2014/main" id="{00000000-0008-0000-0A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9" name="Imagen 10425" descr="http://www.icbf.gov.co/images/pobtrans.gif">
          <a:extLst>
            <a:ext uri="{FF2B5EF4-FFF2-40B4-BE49-F238E27FC236}">
              <a16:creationId xmlns:a16="http://schemas.microsoft.com/office/drawing/2014/main" id="{00000000-0008-0000-0A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0" name="Imagen 10665" descr="http://www.icbf.gov.co/images/pobtrans.gif">
          <a:extLst>
            <a:ext uri="{FF2B5EF4-FFF2-40B4-BE49-F238E27FC236}">
              <a16:creationId xmlns:a16="http://schemas.microsoft.com/office/drawing/2014/main" id="{00000000-0008-0000-0A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1" name="Imagen 12565" descr="http://www.icbf.gov.co/images/pobtrans.gif">
          <a:extLst>
            <a:ext uri="{FF2B5EF4-FFF2-40B4-BE49-F238E27FC236}">
              <a16:creationId xmlns:a16="http://schemas.microsoft.com/office/drawing/2014/main" id="{00000000-0008-0000-0A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2" name="Imagen 12591" descr="http://www.icbf.gov.co/images/pobtrans.gif">
          <a:extLst>
            <a:ext uri="{FF2B5EF4-FFF2-40B4-BE49-F238E27FC236}">
              <a16:creationId xmlns:a16="http://schemas.microsoft.com/office/drawing/2014/main" id="{00000000-0008-0000-0A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3" name="Imagen 12605" descr="http://www.icbf.gov.co/images/pobtrans.gif">
          <a:extLst>
            <a:ext uri="{FF2B5EF4-FFF2-40B4-BE49-F238E27FC236}">
              <a16:creationId xmlns:a16="http://schemas.microsoft.com/office/drawing/2014/main" id="{00000000-0008-0000-0A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4" name="Imagen 12623" descr="http://www.icbf.gov.co/images/pobtrans.gif">
          <a:extLst>
            <a:ext uri="{FF2B5EF4-FFF2-40B4-BE49-F238E27FC236}">
              <a16:creationId xmlns:a16="http://schemas.microsoft.com/office/drawing/2014/main" id="{00000000-0008-0000-0A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5" name="Imagen 12635" descr="http://www.icbf.gov.co/images/pobtrans.gif">
          <a:extLst>
            <a:ext uri="{FF2B5EF4-FFF2-40B4-BE49-F238E27FC236}">
              <a16:creationId xmlns:a16="http://schemas.microsoft.com/office/drawing/2014/main" id="{00000000-0008-0000-0A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6" name="Imagen 12645" descr="http://www.icbf.gov.co/images/pobtrans.gif">
          <a:extLst>
            <a:ext uri="{FF2B5EF4-FFF2-40B4-BE49-F238E27FC236}">
              <a16:creationId xmlns:a16="http://schemas.microsoft.com/office/drawing/2014/main" id="{00000000-0008-0000-0A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7" name="Imagen 12651" descr="http://www.icbf.gov.co/images/pobtrans.gif">
          <a:extLst>
            <a:ext uri="{FF2B5EF4-FFF2-40B4-BE49-F238E27FC236}">
              <a16:creationId xmlns:a16="http://schemas.microsoft.com/office/drawing/2014/main" id="{00000000-0008-0000-0A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8" name="Imagen 13130" descr="http://www.icbf.gov.co/images/pobtrans.gif">
          <a:extLst>
            <a:ext uri="{FF2B5EF4-FFF2-40B4-BE49-F238E27FC236}">
              <a16:creationId xmlns:a16="http://schemas.microsoft.com/office/drawing/2014/main" id="{00000000-0008-0000-0A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9" name="Imagen 13576" descr="http://www.icbf.gov.co/images/pobtrans.gif">
          <a:extLst>
            <a:ext uri="{FF2B5EF4-FFF2-40B4-BE49-F238E27FC236}">
              <a16:creationId xmlns:a16="http://schemas.microsoft.com/office/drawing/2014/main" id="{00000000-0008-0000-0A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0" name="Imagen 13599" descr="http://www.icbf.gov.co/images/pobtrans.gif">
          <a:extLst>
            <a:ext uri="{FF2B5EF4-FFF2-40B4-BE49-F238E27FC236}">
              <a16:creationId xmlns:a16="http://schemas.microsoft.com/office/drawing/2014/main" id="{00000000-0008-0000-0A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1" name="Imagen 13600" descr="http://www.icbf.gov.co/images/pobtrans.gif">
          <a:extLst>
            <a:ext uri="{FF2B5EF4-FFF2-40B4-BE49-F238E27FC236}">
              <a16:creationId xmlns:a16="http://schemas.microsoft.com/office/drawing/2014/main" id="{00000000-0008-0000-0A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2" name="Imagen 13603" descr="http://www.icbf.gov.co/images/pobtrans.gif">
          <a:extLst>
            <a:ext uri="{FF2B5EF4-FFF2-40B4-BE49-F238E27FC236}">
              <a16:creationId xmlns:a16="http://schemas.microsoft.com/office/drawing/2014/main" id="{00000000-0008-0000-0A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3" name="Imagen 13611" descr="http://www.icbf.gov.co/images/pobtrans.gif">
          <a:extLst>
            <a:ext uri="{FF2B5EF4-FFF2-40B4-BE49-F238E27FC236}">
              <a16:creationId xmlns:a16="http://schemas.microsoft.com/office/drawing/2014/main" id="{00000000-0008-0000-0A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4" name="Imagen 13903" descr="http://www.icbf.gov.co/images/pobtrans.gif">
          <a:extLst>
            <a:ext uri="{FF2B5EF4-FFF2-40B4-BE49-F238E27FC236}">
              <a16:creationId xmlns:a16="http://schemas.microsoft.com/office/drawing/2014/main" id="{00000000-0008-0000-0A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5" name="Imagen 13983" descr="http://www.icbf.gov.co/images/pobtrans.gif">
          <a:extLst>
            <a:ext uri="{FF2B5EF4-FFF2-40B4-BE49-F238E27FC236}">
              <a16:creationId xmlns:a16="http://schemas.microsoft.com/office/drawing/2014/main" id="{00000000-0008-0000-0A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6" name="Imagen 14387" descr="http://www.icbf.gov.co/images/pobtrans.gif">
          <a:extLst>
            <a:ext uri="{FF2B5EF4-FFF2-40B4-BE49-F238E27FC236}">
              <a16:creationId xmlns:a16="http://schemas.microsoft.com/office/drawing/2014/main" id="{00000000-0008-0000-0A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7" name="Imagen 14460" descr="http://www.icbf.gov.co/images/pobtrans.gif">
          <a:extLst>
            <a:ext uri="{FF2B5EF4-FFF2-40B4-BE49-F238E27FC236}">
              <a16:creationId xmlns:a16="http://schemas.microsoft.com/office/drawing/2014/main" id="{00000000-0008-0000-0A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8" name="Imagen 14689" descr="http://www.icbf.gov.co/images/pobtrans.gif">
          <a:extLst>
            <a:ext uri="{FF2B5EF4-FFF2-40B4-BE49-F238E27FC236}">
              <a16:creationId xmlns:a16="http://schemas.microsoft.com/office/drawing/2014/main" id="{00000000-0008-0000-0A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9" name="Imagen 14884" descr="http://www.icbf.gov.co/images/pobtrans.gif">
          <a:extLst>
            <a:ext uri="{FF2B5EF4-FFF2-40B4-BE49-F238E27FC236}">
              <a16:creationId xmlns:a16="http://schemas.microsoft.com/office/drawing/2014/main" id="{00000000-0008-0000-0A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0" name="Imagen 15080" descr="http://www.icbf.gov.co/images/pobtrans.gif">
          <a:extLst>
            <a:ext uri="{FF2B5EF4-FFF2-40B4-BE49-F238E27FC236}">
              <a16:creationId xmlns:a16="http://schemas.microsoft.com/office/drawing/2014/main" id="{00000000-0008-0000-0A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1" name="Imagen 15397" descr="http://www.icbf.gov.co/images/pobtrans.gif">
          <a:extLst>
            <a:ext uri="{FF2B5EF4-FFF2-40B4-BE49-F238E27FC236}">
              <a16:creationId xmlns:a16="http://schemas.microsoft.com/office/drawing/2014/main" id="{00000000-0008-0000-0A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2" name="Imagen 15538" descr="http://www.icbf.gov.co/images/pobtrans.gif">
          <a:extLst>
            <a:ext uri="{FF2B5EF4-FFF2-40B4-BE49-F238E27FC236}">
              <a16:creationId xmlns:a16="http://schemas.microsoft.com/office/drawing/2014/main" id="{00000000-0008-0000-0A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3" name="Imagen 15814" descr="http://www.icbf.gov.co/images/pobtrans.gif">
          <a:extLst>
            <a:ext uri="{FF2B5EF4-FFF2-40B4-BE49-F238E27FC236}">
              <a16:creationId xmlns:a16="http://schemas.microsoft.com/office/drawing/2014/main" id="{00000000-0008-0000-0A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4" name="Imagen 15817" descr="http://www.icbf.gov.co/images/pobtrans.gif">
          <a:extLst>
            <a:ext uri="{FF2B5EF4-FFF2-40B4-BE49-F238E27FC236}">
              <a16:creationId xmlns:a16="http://schemas.microsoft.com/office/drawing/2014/main" id="{00000000-0008-0000-0A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5" name="Imagen 16193" descr="http://www.icbf.gov.co/images/pobtrans.gif">
          <a:extLst>
            <a:ext uri="{FF2B5EF4-FFF2-40B4-BE49-F238E27FC236}">
              <a16:creationId xmlns:a16="http://schemas.microsoft.com/office/drawing/2014/main" id="{00000000-0008-0000-0A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6" name="Imagen 16273" descr="http://www.icbf.gov.co/images/pobtrans.gif">
          <a:extLst>
            <a:ext uri="{FF2B5EF4-FFF2-40B4-BE49-F238E27FC236}">
              <a16:creationId xmlns:a16="http://schemas.microsoft.com/office/drawing/2014/main" id="{00000000-0008-0000-0A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7" name="Imagen 16503" descr="http://www.icbf.gov.co/images/pobtrans.gif">
          <a:extLst>
            <a:ext uri="{FF2B5EF4-FFF2-40B4-BE49-F238E27FC236}">
              <a16:creationId xmlns:a16="http://schemas.microsoft.com/office/drawing/2014/main" id="{00000000-0008-0000-0A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8" name="Imagen 16724" descr="http://www.icbf.gov.co/images/pobtrans.gif">
          <a:extLst>
            <a:ext uri="{FF2B5EF4-FFF2-40B4-BE49-F238E27FC236}">
              <a16:creationId xmlns:a16="http://schemas.microsoft.com/office/drawing/2014/main" id="{00000000-0008-0000-0A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9" name="Imagen 17478" descr="http://www.icbf.gov.co/images/pobtrans.gif">
          <a:extLst>
            <a:ext uri="{FF2B5EF4-FFF2-40B4-BE49-F238E27FC236}">
              <a16:creationId xmlns:a16="http://schemas.microsoft.com/office/drawing/2014/main" id="{00000000-0008-0000-0A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0" name="Imagen 17640" descr="http://www.icbf.gov.co/images/pobtrans.gif">
          <a:extLst>
            <a:ext uri="{FF2B5EF4-FFF2-40B4-BE49-F238E27FC236}">
              <a16:creationId xmlns:a16="http://schemas.microsoft.com/office/drawing/2014/main" id="{00000000-0008-0000-0A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1" name="Imagen 17642" descr="http://www.icbf.gov.co/images/pobtrans.gif">
          <a:extLst>
            <a:ext uri="{FF2B5EF4-FFF2-40B4-BE49-F238E27FC236}">
              <a16:creationId xmlns:a16="http://schemas.microsoft.com/office/drawing/2014/main" id="{00000000-0008-0000-0A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2" name="Imagen 19004" descr="http://www.icbf.gov.co/images/pobtrans.gif">
          <a:extLst>
            <a:ext uri="{FF2B5EF4-FFF2-40B4-BE49-F238E27FC236}">
              <a16:creationId xmlns:a16="http://schemas.microsoft.com/office/drawing/2014/main" id="{00000000-0008-0000-0A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3" name="Imagen 19474" descr="http://www.icbf.gov.co/images/pobtrans.gif">
          <a:extLst>
            <a:ext uri="{FF2B5EF4-FFF2-40B4-BE49-F238E27FC236}">
              <a16:creationId xmlns:a16="http://schemas.microsoft.com/office/drawing/2014/main" id="{00000000-0008-0000-0A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4" name="Imagen 19708" descr="http://www.icbf.gov.co/images/pobtrans.gif">
          <a:extLst>
            <a:ext uri="{FF2B5EF4-FFF2-40B4-BE49-F238E27FC236}">
              <a16:creationId xmlns:a16="http://schemas.microsoft.com/office/drawing/2014/main" id="{00000000-0008-0000-0A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5" name="Imagen 19720" descr="http://www.icbf.gov.co/images/pobtrans.gif">
          <a:extLst>
            <a:ext uri="{FF2B5EF4-FFF2-40B4-BE49-F238E27FC236}">
              <a16:creationId xmlns:a16="http://schemas.microsoft.com/office/drawing/2014/main" id="{00000000-0008-0000-0A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6" name="Imagen 19739" descr="http://www.icbf.gov.co/images/pobtrans.gif">
          <a:extLst>
            <a:ext uri="{FF2B5EF4-FFF2-40B4-BE49-F238E27FC236}">
              <a16:creationId xmlns:a16="http://schemas.microsoft.com/office/drawing/2014/main" id="{00000000-0008-0000-0A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7" name="Imagen 19765" descr="http://www.icbf.gov.co/images/pobtrans.gif">
          <a:extLst>
            <a:ext uri="{FF2B5EF4-FFF2-40B4-BE49-F238E27FC236}">
              <a16:creationId xmlns:a16="http://schemas.microsoft.com/office/drawing/2014/main" id="{00000000-0008-0000-0A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8" name="Imagen 19774" descr="http://www.icbf.gov.co/images/pobtrans.gif">
          <a:extLst>
            <a:ext uri="{FF2B5EF4-FFF2-40B4-BE49-F238E27FC236}">
              <a16:creationId xmlns:a16="http://schemas.microsoft.com/office/drawing/2014/main" id="{00000000-0008-0000-0A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9" name="Imagen 20425" descr="http://www.icbf.gov.co/images/pobtrans.gif">
          <a:extLst>
            <a:ext uri="{FF2B5EF4-FFF2-40B4-BE49-F238E27FC236}">
              <a16:creationId xmlns:a16="http://schemas.microsoft.com/office/drawing/2014/main" id="{00000000-0008-0000-0A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0" name="Imagen 20722" descr="http://www.icbf.gov.co/images/pobtrans.gif">
          <a:extLst>
            <a:ext uri="{FF2B5EF4-FFF2-40B4-BE49-F238E27FC236}">
              <a16:creationId xmlns:a16="http://schemas.microsoft.com/office/drawing/2014/main" id="{00000000-0008-0000-0A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1" name="Imagen 20732" descr="http://www.icbf.gov.co/images/pobtrans.gif">
          <a:extLst>
            <a:ext uri="{FF2B5EF4-FFF2-40B4-BE49-F238E27FC236}">
              <a16:creationId xmlns:a16="http://schemas.microsoft.com/office/drawing/2014/main" id="{00000000-0008-0000-0A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2" name="Imagen 21759" descr="http://www.icbf.gov.co/images/pobtrans.gif">
          <a:extLst>
            <a:ext uri="{FF2B5EF4-FFF2-40B4-BE49-F238E27FC236}">
              <a16:creationId xmlns:a16="http://schemas.microsoft.com/office/drawing/2014/main" id="{00000000-0008-0000-0A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3" name="Imagen 21761" descr="http://www.icbf.gov.co/images/pobtrans.gif">
          <a:extLst>
            <a:ext uri="{FF2B5EF4-FFF2-40B4-BE49-F238E27FC236}">
              <a16:creationId xmlns:a16="http://schemas.microsoft.com/office/drawing/2014/main" id="{00000000-0008-0000-0A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4" name="Imagen 22260" descr="http://www.icbf.gov.co/images/pobtrans.gif">
          <a:extLst>
            <a:ext uri="{FF2B5EF4-FFF2-40B4-BE49-F238E27FC236}">
              <a16:creationId xmlns:a16="http://schemas.microsoft.com/office/drawing/2014/main" id="{00000000-0008-0000-0A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5" name="Imagen 22263" descr="http://www.icbf.gov.co/images/pobtrans.gif">
          <a:extLst>
            <a:ext uri="{FF2B5EF4-FFF2-40B4-BE49-F238E27FC236}">
              <a16:creationId xmlns:a16="http://schemas.microsoft.com/office/drawing/2014/main" id="{00000000-0008-0000-0A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6" name="Imagen 22421" descr="http://www.icbf.gov.co/images/pobtrans.gif">
          <a:extLst>
            <a:ext uri="{FF2B5EF4-FFF2-40B4-BE49-F238E27FC236}">
              <a16:creationId xmlns:a16="http://schemas.microsoft.com/office/drawing/2014/main" id="{00000000-0008-0000-0A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7" name="Imagen 22513" descr="http://www.icbf.gov.co/images/pobtrans.gif">
          <a:extLst>
            <a:ext uri="{FF2B5EF4-FFF2-40B4-BE49-F238E27FC236}">
              <a16:creationId xmlns:a16="http://schemas.microsoft.com/office/drawing/2014/main" id="{00000000-0008-0000-0A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8" name="Imagen 22526" descr="http://www.icbf.gov.co/images/pobtrans.gif">
          <a:extLst>
            <a:ext uri="{FF2B5EF4-FFF2-40B4-BE49-F238E27FC236}">
              <a16:creationId xmlns:a16="http://schemas.microsoft.com/office/drawing/2014/main" id="{00000000-0008-0000-0A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9" name="Imagen 22532" descr="http://www.icbf.gov.co/images/pobtrans.gif">
          <a:extLst>
            <a:ext uri="{FF2B5EF4-FFF2-40B4-BE49-F238E27FC236}">
              <a16:creationId xmlns:a16="http://schemas.microsoft.com/office/drawing/2014/main" id="{00000000-0008-0000-0A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0" name="Imagen 22541" descr="http://www.icbf.gov.co/images/pobtrans.gif">
          <a:extLst>
            <a:ext uri="{FF2B5EF4-FFF2-40B4-BE49-F238E27FC236}">
              <a16:creationId xmlns:a16="http://schemas.microsoft.com/office/drawing/2014/main" id="{00000000-0008-0000-0A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1" name="Imagen 22616" descr="http://www.icbf.gov.co/images/pobtrans.gif">
          <a:extLst>
            <a:ext uri="{FF2B5EF4-FFF2-40B4-BE49-F238E27FC236}">
              <a16:creationId xmlns:a16="http://schemas.microsoft.com/office/drawing/2014/main" id="{00000000-0008-0000-0A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2" name="Imagen 24926" descr="http://www.icbf.gov.co/images/pobtrans.gif">
          <a:extLst>
            <a:ext uri="{FF2B5EF4-FFF2-40B4-BE49-F238E27FC236}">
              <a16:creationId xmlns:a16="http://schemas.microsoft.com/office/drawing/2014/main" id="{00000000-0008-0000-0A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3" name="Imagen 25180" descr="http://www.icbf.gov.co/images/pobtrans.gif">
          <a:extLst>
            <a:ext uri="{FF2B5EF4-FFF2-40B4-BE49-F238E27FC236}">
              <a16:creationId xmlns:a16="http://schemas.microsoft.com/office/drawing/2014/main" id="{00000000-0008-0000-0A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4" name="Imagen 26352" descr="http://www.icbf.gov.co/images/pobtrans.gif">
          <a:extLst>
            <a:ext uri="{FF2B5EF4-FFF2-40B4-BE49-F238E27FC236}">
              <a16:creationId xmlns:a16="http://schemas.microsoft.com/office/drawing/2014/main" id="{00000000-0008-0000-0A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5" name="Imagen 26386" descr="http://www.icbf.gov.co/images/pobtrans.gif">
          <a:extLst>
            <a:ext uri="{FF2B5EF4-FFF2-40B4-BE49-F238E27FC236}">
              <a16:creationId xmlns:a16="http://schemas.microsoft.com/office/drawing/2014/main" id="{00000000-0008-0000-0A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6" name="Imagen 26401" descr="http://www.icbf.gov.co/images/pobtrans.gif">
          <a:extLst>
            <a:ext uri="{FF2B5EF4-FFF2-40B4-BE49-F238E27FC236}">
              <a16:creationId xmlns:a16="http://schemas.microsoft.com/office/drawing/2014/main" id="{00000000-0008-0000-0A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7" name="Imagen 26411" descr="http://www.icbf.gov.co/images/pobtrans.gif">
          <a:extLst>
            <a:ext uri="{FF2B5EF4-FFF2-40B4-BE49-F238E27FC236}">
              <a16:creationId xmlns:a16="http://schemas.microsoft.com/office/drawing/2014/main" id="{00000000-0008-0000-0A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8" name="Imagen 26420" descr="http://www.icbf.gov.co/images/pobtrans.gif">
          <a:extLst>
            <a:ext uri="{FF2B5EF4-FFF2-40B4-BE49-F238E27FC236}">
              <a16:creationId xmlns:a16="http://schemas.microsoft.com/office/drawing/2014/main" id="{00000000-0008-0000-0A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9" name="Imagen 26433" descr="http://www.icbf.gov.co/images/pobtrans.gif">
          <a:extLst>
            <a:ext uri="{FF2B5EF4-FFF2-40B4-BE49-F238E27FC236}">
              <a16:creationId xmlns:a16="http://schemas.microsoft.com/office/drawing/2014/main" id="{00000000-0008-0000-0A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10" name="Imagen 26468" descr="http://www.icbf.gov.co/images/pobtrans.gif">
          <a:extLst>
            <a:ext uri="{FF2B5EF4-FFF2-40B4-BE49-F238E27FC236}">
              <a16:creationId xmlns:a16="http://schemas.microsoft.com/office/drawing/2014/main" id="{00000000-0008-0000-0A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11" name="Imagen 26473" descr="http://www.icbf.gov.co/images/pobtrans.gif">
          <a:extLst>
            <a:ext uri="{FF2B5EF4-FFF2-40B4-BE49-F238E27FC236}">
              <a16:creationId xmlns:a16="http://schemas.microsoft.com/office/drawing/2014/main" id="{00000000-0008-0000-0A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12" name="Imagen 26476" descr="http://www.icbf.gov.co/images/pobtrans.gif">
          <a:extLst>
            <a:ext uri="{FF2B5EF4-FFF2-40B4-BE49-F238E27FC236}">
              <a16:creationId xmlns:a16="http://schemas.microsoft.com/office/drawing/2014/main" id="{00000000-0008-0000-0A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13" name="Imagen 26583" descr="http://www.icbf.gov.co/images/pobtrans.gif">
          <a:extLst>
            <a:ext uri="{FF2B5EF4-FFF2-40B4-BE49-F238E27FC236}">
              <a16:creationId xmlns:a16="http://schemas.microsoft.com/office/drawing/2014/main" id="{00000000-0008-0000-0A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14" name="Imagen 26594" descr="http://www.icbf.gov.co/images/pobtrans.gif">
          <a:extLst>
            <a:ext uri="{FF2B5EF4-FFF2-40B4-BE49-F238E27FC236}">
              <a16:creationId xmlns:a16="http://schemas.microsoft.com/office/drawing/2014/main" id="{00000000-0008-0000-0A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15" name="Imagen 26605" descr="http://www.icbf.gov.co/images/pobtrans.gif">
          <a:extLst>
            <a:ext uri="{FF2B5EF4-FFF2-40B4-BE49-F238E27FC236}">
              <a16:creationId xmlns:a16="http://schemas.microsoft.com/office/drawing/2014/main" id="{00000000-0008-0000-0A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16" name="Imagen 26617" descr="http://www.icbf.gov.co/images/pobtrans.gif">
          <a:extLst>
            <a:ext uri="{FF2B5EF4-FFF2-40B4-BE49-F238E27FC236}">
              <a16:creationId xmlns:a16="http://schemas.microsoft.com/office/drawing/2014/main" id="{00000000-0008-0000-0A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17" name="Imagen 26634" descr="http://www.icbf.gov.co/images/pobtrans.gif">
          <a:extLst>
            <a:ext uri="{FF2B5EF4-FFF2-40B4-BE49-F238E27FC236}">
              <a16:creationId xmlns:a16="http://schemas.microsoft.com/office/drawing/2014/main" id="{00000000-0008-0000-0A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18" name="Imagen 26666" descr="http://www.icbf.gov.co/images/pobtrans.gif">
          <a:extLst>
            <a:ext uri="{FF2B5EF4-FFF2-40B4-BE49-F238E27FC236}">
              <a16:creationId xmlns:a16="http://schemas.microsoft.com/office/drawing/2014/main" id="{00000000-0008-0000-0A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19" name="Imagen 26687" descr="http://www.icbf.gov.co/images/pobtrans.gif">
          <a:extLst>
            <a:ext uri="{FF2B5EF4-FFF2-40B4-BE49-F238E27FC236}">
              <a16:creationId xmlns:a16="http://schemas.microsoft.com/office/drawing/2014/main" id="{00000000-0008-0000-0A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0" name="Imagen 26713" descr="http://www.icbf.gov.co/images/pobtrans.gif">
          <a:extLst>
            <a:ext uri="{FF2B5EF4-FFF2-40B4-BE49-F238E27FC236}">
              <a16:creationId xmlns:a16="http://schemas.microsoft.com/office/drawing/2014/main" id="{00000000-0008-0000-0A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1" name="Imagen 26726" descr="http://www.icbf.gov.co/images/pobtrans.gif">
          <a:extLst>
            <a:ext uri="{FF2B5EF4-FFF2-40B4-BE49-F238E27FC236}">
              <a16:creationId xmlns:a16="http://schemas.microsoft.com/office/drawing/2014/main" id="{00000000-0008-0000-0A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2" name="Imagen 27432" descr="http://www.icbf.gov.co/images/pobtrans.gif">
          <a:extLst>
            <a:ext uri="{FF2B5EF4-FFF2-40B4-BE49-F238E27FC236}">
              <a16:creationId xmlns:a16="http://schemas.microsoft.com/office/drawing/2014/main" id="{00000000-0008-0000-0A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3" name="Imagen 29931" descr="http://www.icbf.gov.co/images/pobtrans.gif">
          <a:extLst>
            <a:ext uri="{FF2B5EF4-FFF2-40B4-BE49-F238E27FC236}">
              <a16:creationId xmlns:a16="http://schemas.microsoft.com/office/drawing/2014/main" id="{00000000-0008-0000-0A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4" name="Imagen 29941" descr="http://www.icbf.gov.co/images/pobtrans.gif">
          <a:extLst>
            <a:ext uri="{FF2B5EF4-FFF2-40B4-BE49-F238E27FC236}">
              <a16:creationId xmlns:a16="http://schemas.microsoft.com/office/drawing/2014/main" id="{00000000-0008-0000-0A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5" name="Imagen 29990" descr="http://www.icbf.gov.co/images/pobtrans.gif">
          <a:extLst>
            <a:ext uri="{FF2B5EF4-FFF2-40B4-BE49-F238E27FC236}">
              <a16:creationId xmlns:a16="http://schemas.microsoft.com/office/drawing/2014/main" id="{00000000-0008-0000-0A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6" name="Imagen 30000" descr="http://www.icbf.gov.co/images/pobtrans.gif">
          <a:extLst>
            <a:ext uri="{FF2B5EF4-FFF2-40B4-BE49-F238E27FC236}">
              <a16:creationId xmlns:a16="http://schemas.microsoft.com/office/drawing/2014/main" id="{00000000-0008-0000-0A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7" name="Imagen 30062" descr="http://www.icbf.gov.co/images/pobtrans.gif">
          <a:extLst>
            <a:ext uri="{FF2B5EF4-FFF2-40B4-BE49-F238E27FC236}">
              <a16:creationId xmlns:a16="http://schemas.microsoft.com/office/drawing/2014/main" id="{00000000-0008-0000-0A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8" name="Imagen 30457" descr="http://www.icbf.gov.co/images/pobtrans.gif">
          <a:extLst>
            <a:ext uri="{FF2B5EF4-FFF2-40B4-BE49-F238E27FC236}">
              <a16:creationId xmlns:a16="http://schemas.microsoft.com/office/drawing/2014/main" id="{00000000-0008-0000-0A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9" name="Imagen 30467" descr="http://www.icbf.gov.co/images/pobtrans.gif">
          <a:extLst>
            <a:ext uri="{FF2B5EF4-FFF2-40B4-BE49-F238E27FC236}">
              <a16:creationId xmlns:a16="http://schemas.microsoft.com/office/drawing/2014/main" id="{00000000-0008-0000-0A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0" name="Imagen 30991" descr="http://www.icbf.gov.co/images/pobtrans.gif">
          <a:extLst>
            <a:ext uri="{FF2B5EF4-FFF2-40B4-BE49-F238E27FC236}">
              <a16:creationId xmlns:a16="http://schemas.microsoft.com/office/drawing/2014/main" id="{00000000-0008-0000-0A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1" name="Imagen 31612" descr="http://www.icbf.gov.co/images/pobtrans.gif">
          <a:extLst>
            <a:ext uri="{FF2B5EF4-FFF2-40B4-BE49-F238E27FC236}">
              <a16:creationId xmlns:a16="http://schemas.microsoft.com/office/drawing/2014/main" id="{00000000-0008-0000-0A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2" name="Imagen 31624" descr="http://www.icbf.gov.co/images/pobtrans.gif">
          <a:extLst>
            <a:ext uri="{FF2B5EF4-FFF2-40B4-BE49-F238E27FC236}">
              <a16:creationId xmlns:a16="http://schemas.microsoft.com/office/drawing/2014/main" id="{00000000-0008-0000-0A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3" name="Imagen 32047" descr="http://www.icbf.gov.co/images/pobtrans.gif">
          <a:extLst>
            <a:ext uri="{FF2B5EF4-FFF2-40B4-BE49-F238E27FC236}">
              <a16:creationId xmlns:a16="http://schemas.microsoft.com/office/drawing/2014/main" id="{00000000-0008-0000-0A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4" name="Imagen 32272" descr="http://www.icbf.gov.co/images/pobtrans.gif">
          <a:extLst>
            <a:ext uri="{FF2B5EF4-FFF2-40B4-BE49-F238E27FC236}">
              <a16:creationId xmlns:a16="http://schemas.microsoft.com/office/drawing/2014/main" id="{00000000-0008-0000-0A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5" name="Imagen 32612" descr="http://www.icbf.gov.co/images/pobtrans.gif">
          <a:extLst>
            <a:ext uri="{FF2B5EF4-FFF2-40B4-BE49-F238E27FC236}">
              <a16:creationId xmlns:a16="http://schemas.microsoft.com/office/drawing/2014/main" id="{00000000-0008-0000-0A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6" name="Imagen 32881" descr="http://www.icbf.gov.co/images/pobtrans.gif">
          <a:extLst>
            <a:ext uri="{FF2B5EF4-FFF2-40B4-BE49-F238E27FC236}">
              <a16:creationId xmlns:a16="http://schemas.microsoft.com/office/drawing/2014/main" id="{00000000-0008-0000-0A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7" name="Imagen 34363" descr="http://www.icbf.gov.co/images/pobtrans.gif">
          <a:extLst>
            <a:ext uri="{FF2B5EF4-FFF2-40B4-BE49-F238E27FC236}">
              <a16:creationId xmlns:a16="http://schemas.microsoft.com/office/drawing/2014/main" id="{00000000-0008-0000-0A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8" name="Imagen 34367" descr="http://www.icbf.gov.co/images/pobtrans.gif">
          <a:extLst>
            <a:ext uri="{FF2B5EF4-FFF2-40B4-BE49-F238E27FC236}">
              <a16:creationId xmlns:a16="http://schemas.microsoft.com/office/drawing/2014/main" id="{00000000-0008-0000-0A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9" name="Imagen 34608" descr="http://www.icbf.gov.co/images/pobtrans.gif">
          <a:extLst>
            <a:ext uri="{FF2B5EF4-FFF2-40B4-BE49-F238E27FC236}">
              <a16:creationId xmlns:a16="http://schemas.microsoft.com/office/drawing/2014/main" id="{00000000-0008-0000-0A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40" name="Imagen 35048" descr="http://www.icbf.gov.co/images/pobtrans.gif">
          <a:extLst>
            <a:ext uri="{FF2B5EF4-FFF2-40B4-BE49-F238E27FC236}">
              <a16:creationId xmlns:a16="http://schemas.microsoft.com/office/drawing/2014/main" id="{00000000-0008-0000-0A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41" name="Imagen 35978" descr="http://www.icbf.gov.co/images/pobtrans.gif">
          <a:extLst>
            <a:ext uri="{FF2B5EF4-FFF2-40B4-BE49-F238E27FC236}">
              <a16:creationId xmlns:a16="http://schemas.microsoft.com/office/drawing/2014/main" id="{00000000-0008-0000-0A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42" name="Imagen 36001" descr="http://www.icbf.gov.co/images/pobtrans.gif">
          <a:extLst>
            <a:ext uri="{FF2B5EF4-FFF2-40B4-BE49-F238E27FC236}">
              <a16:creationId xmlns:a16="http://schemas.microsoft.com/office/drawing/2014/main" id="{00000000-0008-0000-0A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43" name="Imagen 36006" descr="http://www.icbf.gov.co/images/pobtrans.gif">
          <a:extLst>
            <a:ext uri="{FF2B5EF4-FFF2-40B4-BE49-F238E27FC236}">
              <a16:creationId xmlns:a16="http://schemas.microsoft.com/office/drawing/2014/main" id="{00000000-0008-0000-0A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44" name="Imagen 36010" descr="http://www.icbf.gov.co/images/pobtrans.gif">
          <a:extLst>
            <a:ext uri="{FF2B5EF4-FFF2-40B4-BE49-F238E27FC236}">
              <a16:creationId xmlns:a16="http://schemas.microsoft.com/office/drawing/2014/main" id="{00000000-0008-0000-0A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45" name="Imagen 36018" descr="http://www.icbf.gov.co/images/pobtrans.gif">
          <a:extLst>
            <a:ext uri="{FF2B5EF4-FFF2-40B4-BE49-F238E27FC236}">
              <a16:creationId xmlns:a16="http://schemas.microsoft.com/office/drawing/2014/main" id="{00000000-0008-0000-0A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46" name="Imagen 36027" descr="http://www.icbf.gov.co/images/pobtrans.gif">
          <a:extLst>
            <a:ext uri="{FF2B5EF4-FFF2-40B4-BE49-F238E27FC236}">
              <a16:creationId xmlns:a16="http://schemas.microsoft.com/office/drawing/2014/main" id="{00000000-0008-0000-0A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7553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0</xdr:colOff>
      <xdr:row>91</xdr:row>
      <xdr:rowOff>0</xdr:rowOff>
    </xdr:from>
    <xdr:ext cx="9525" cy="114300"/>
    <xdr:pic>
      <xdr:nvPicPr>
        <xdr:cNvPr id="147" name="Imagen 146" descr="http://www.icbf.gov.co/images/pobtrans.gif">
          <a:extLst>
            <a:ext uri="{FF2B5EF4-FFF2-40B4-BE49-F238E27FC236}">
              <a16:creationId xmlns:a16="http://schemas.microsoft.com/office/drawing/2014/main" id="{00000000-0008-0000-0A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48" name="Imagen 147" descr="http://www.icbf.gov.co/images/pobtrans.gif">
          <a:extLst>
            <a:ext uri="{FF2B5EF4-FFF2-40B4-BE49-F238E27FC236}">
              <a16:creationId xmlns:a16="http://schemas.microsoft.com/office/drawing/2014/main" id="{00000000-0008-0000-0A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49" name="Imagen 148" descr="http://www.icbf.gov.co/images/pobtrans.gif">
          <a:extLst>
            <a:ext uri="{FF2B5EF4-FFF2-40B4-BE49-F238E27FC236}">
              <a16:creationId xmlns:a16="http://schemas.microsoft.com/office/drawing/2014/main" id="{00000000-0008-0000-0A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0" name="Imagen 149" descr="http://www.icbf.gov.co/images/pobtrans.gif">
          <a:extLst>
            <a:ext uri="{FF2B5EF4-FFF2-40B4-BE49-F238E27FC236}">
              <a16:creationId xmlns:a16="http://schemas.microsoft.com/office/drawing/2014/main" id="{00000000-0008-0000-0A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1" name="Imagen 150" descr="http://www.icbf.gov.co/images/pobtrans.gif">
          <a:extLst>
            <a:ext uri="{FF2B5EF4-FFF2-40B4-BE49-F238E27FC236}">
              <a16:creationId xmlns:a16="http://schemas.microsoft.com/office/drawing/2014/main" id="{00000000-0008-0000-0A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2" name="Imagen 151" descr="http://www.icbf.gov.co/images/pobtrans.gif">
          <a:extLst>
            <a:ext uri="{FF2B5EF4-FFF2-40B4-BE49-F238E27FC236}">
              <a16:creationId xmlns:a16="http://schemas.microsoft.com/office/drawing/2014/main" id="{00000000-0008-0000-0A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3" name="Imagen 152" descr="http://www.icbf.gov.co/images/pobtrans.gif">
          <a:extLst>
            <a:ext uri="{FF2B5EF4-FFF2-40B4-BE49-F238E27FC236}">
              <a16:creationId xmlns:a16="http://schemas.microsoft.com/office/drawing/2014/main" id="{00000000-0008-0000-0A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4" name="Imagen 153" descr="http://www.icbf.gov.co/images/pobtrans.gif">
          <a:extLst>
            <a:ext uri="{FF2B5EF4-FFF2-40B4-BE49-F238E27FC236}">
              <a16:creationId xmlns:a16="http://schemas.microsoft.com/office/drawing/2014/main" id="{00000000-0008-0000-0A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5" name="Imagen 154" descr="http://www.icbf.gov.co/images/pobtrans.gif">
          <a:extLst>
            <a:ext uri="{FF2B5EF4-FFF2-40B4-BE49-F238E27FC236}">
              <a16:creationId xmlns:a16="http://schemas.microsoft.com/office/drawing/2014/main" id="{00000000-0008-0000-0A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6" name="Imagen 155" descr="http://www.icbf.gov.co/images/pobtrans.gif">
          <a:extLst>
            <a:ext uri="{FF2B5EF4-FFF2-40B4-BE49-F238E27FC236}">
              <a16:creationId xmlns:a16="http://schemas.microsoft.com/office/drawing/2014/main" id="{00000000-0008-0000-0A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7" name="Imagen 156" descr="http://www.icbf.gov.co/images/pobtrans.gif">
          <a:extLst>
            <a:ext uri="{FF2B5EF4-FFF2-40B4-BE49-F238E27FC236}">
              <a16:creationId xmlns:a16="http://schemas.microsoft.com/office/drawing/2014/main" id="{00000000-0008-0000-0A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8" name="Imagen 157" descr="http://www.icbf.gov.co/images/pobtrans.gif">
          <a:extLst>
            <a:ext uri="{FF2B5EF4-FFF2-40B4-BE49-F238E27FC236}">
              <a16:creationId xmlns:a16="http://schemas.microsoft.com/office/drawing/2014/main" id="{00000000-0008-0000-0A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9" name="Imagen 158" descr="http://www.icbf.gov.co/images/pobtrans.gif">
          <a:extLst>
            <a:ext uri="{FF2B5EF4-FFF2-40B4-BE49-F238E27FC236}">
              <a16:creationId xmlns:a16="http://schemas.microsoft.com/office/drawing/2014/main" id="{00000000-0008-0000-0A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0" name="Imagen 159" descr="http://www.icbf.gov.co/images/pobtrans.gif">
          <a:extLst>
            <a:ext uri="{FF2B5EF4-FFF2-40B4-BE49-F238E27FC236}">
              <a16:creationId xmlns:a16="http://schemas.microsoft.com/office/drawing/2014/main" id="{00000000-0008-0000-0A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1" name="Imagen 160" descr="http://www.icbf.gov.co/images/pobtrans.gif">
          <a:extLst>
            <a:ext uri="{FF2B5EF4-FFF2-40B4-BE49-F238E27FC236}">
              <a16:creationId xmlns:a16="http://schemas.microsoft.com/office/drawing/2014/main" id="{00000000-0008-0000-0A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2" name="Imagen 161" descr="http://www.icbf.gov.co/images/pobtrans.gif">
          <a:extLst>
            <a:ext uri="{FF2B5EF4-FFF2-40B4-BE49-F238E27FC236}">
              <a16:creationId xmlns:a16="http://schemas.microsoft.com/office/drawing/2014/main" id="{00000000-0008-0000-0A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3" name="Imagen 162" descr="http://www.icbf.gov.co/images/pobtrans.gif">
          <a:extLst>
            <a:ext uri="{FF2B5EF4-FFF2-40B4-BE49-F238E27FC236}">
              <a16:creationId xmlns:a16="http://schemas.microsoft.com/office/drawing/2014/main" id="{00000000-0008-0000-0A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4" name="Imagen 163" descr="http://www.icbf.gov.co/images/pobtrans.gif">
          <a:extLst>
            <a:ext uri="{FF2B5EF4-FFF2-40B4-BE49-F238E27FC236}">
              <a16:creationId xmlns:a16="http://schemas.microsoft.com/office/drawing/2014/main" id="{00000000-0008-0000-0A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5" name="Imagen 164" descr="http://www.icbf.gov.co/images/pobtrans.gif">
          <a:extLst>
            <a:ext uri="{FF2B5EF4-FFF2-40B4-BE49-F238E27FC236}">
              <a16:creationId xmlns:a16="http://schemas.microsoft.com/office/drawing/2014/main" id="{00000000-0008-0000-0A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6" name="Imagen 165" descr="http://www.icbf.gov.co/images/pobtrans.gif">
          <a:extLst>
            <a:ext uri="{FF2B5EF4-FFF2-40B4-BE49-F238E27FC236}">
              <a16:creationId xmlns:a16="http://schemas.microsoft.com/office/drawing/2014/main" id="{00000000-0008-0000-0A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7" name="Imagen 166" descr="http://www.icbf.gov.co/images/pobtrans.gif">
          <a:extLst>
            <a:ext uri="{FF2B5EF4-FFF2-40B4-BE49-F238E27FC236}">
              <a16:creationId xmlns:a16="http://schemas.microsoft.com/office/drawing/2014/main" id="{00000000-0008-0000-0A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8" name="Imagen 167" descr="http://www.icbf.gov.co/images/pobtrans.gif">
          <a:extLst>
            <a:ext uri="{FF2B5EF4-FFF2-40B4-BE49-F238E27FC236}">
              <a16:creationId xmlns:a16="http://schemas.microsoft.com/office/drawing/2014/main" id="{00000000-0008-0000-0A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9" name="Imagen 168" descr="http://www.icbf.gov.co/images/pobtrans.gif">
          <a:extLst>
            <a:ext uri="{FF2B5EF4-FFF2-40B4-BE49-F238E27FC236}">
              <a16:creationId xmlns:a16="http://schemas.microsoft.com/office/drawing/2014/main" id="{00000000-0008-0000-0A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0" name="Imagen 169" descr="http://www.icbf.gov.co/images/pobtrans.gif">
          <a:extLst>
            <a:ext uri="{FF2B5EF4-FFF2-40B4-BE49-F238E27FC236}">
              <a16:creationId xmlns:a16="http://schemas.microsoft.com/office/drawing/2014/main" id="{00000000-0008-0000-0A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1" name="Imagen 170" descr="http://www.icbf.gov.co/images/pobtrans.gif">
          <a:extLst>
            <a:ext uri="{FF2B5EF4-FFF2-40B4-BE49-F238E27FC236}">
              <a16:creationId xmlns:a16="http://schemas.microsoft.com/office/drawing/2014/main" id="{00000000-0008-0000-0A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2" name="Imagen 171" descr="http://www.icbf.gov.co/images/pobtrans.gif">
          <a:extLst>
            <a:ext uri="{FF2B5EF4-FFF2-40B4-BE49-F238E27FC236}">
              <a16:creationId xmlns:a16="http://schemas.microsoft.com/office/drawing/2014/main" id="{00000000-0008-0000-0A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3" name="Imagen 172" descr="http://www.icbf.gov.co/images/pobtrans.gif">
          <a:extLst>
            <a:ext uri="{FF2B5EF4-FFF2-40B4-BE49-F238E27FC236}">
              <a16:creationId xmlns:a16="http://schemas.microsoft.com/office/drawing/2014/main" id="{00000000-0008-0000-0A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4" name="Imagen 173" descr="http://www.icbf.gov.co/images/pobtrans.gif">
          <a:extLst>
            <a:ext uri="{FF2B5EF4-FFF2-40B4-BE49-F238E27FC236}">
              <a16:creationId xmlns:a16="http://schemas.microsoft.com/office/drawing/2014/main" id="{00000000-0008-0000-0A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5" name="Imagen 174" descr="http://www.icbf.gov.co/images/pobtrans.gif">
          <a:extLst>
            <a:ext uri="{FF2B5EF4-FFF2-40B4-BE49-F238E27FC236}">
              <a16:creationId xmlns:a16="http://schemas.microsoft.com/office/drawing/2014/main" id="{00000000-0008-0000-0A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6" name="Imagen 175" descr="http://www.icbf.gov.co/images/pobtrans.gif">
          <a:extLst>
            <a:ext uri="{FF2B5EF4-FFF2-40B4-BE49-F238E27FC236}">
              <a16:creationId xmlns:a16="http://schemas.microsoft.com/office/drawing/2014/main" id="{00000000-0008-0000-0A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7" name="Imagen 176" descr="http://www.icbf.gov.co/images/pobtrans.gif">
          <a:extLst>
            <a:ext uri="{FF2B5EF4-FFF2-40B4-BE49-F238E27FC236}">
              <a16:creationId xmlns:a16="http://schemas.microsoft.com/office/drawing/2014/main" id="{00000000-0008-0000-0A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8" name="Imagen 177" descr="http://www.icbf.gov.co/images/pobtrans.gif">
          <a:extLst>
            <a:ext uri="{FF2B5EF4-FFF2-40B4-BE49-F238E27FC236}">
              <a16:creationId xmlns:a16="http://schemas.microsoft.com/office/drawing/2014/main" id="{00000000-0008-0000-0A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9" name="Imagen 178" descr="http://www.icbf.gov.co/images/pobtrans.gif">
          <a:extLst>
            <a:ext uri="{FF2B5EF4-FFF2-40B4-BE49-F238E27FC236}">
              <a16:creationId xmlns:a16="http://schemas.microsoft.com/office/drawing/2014/main" id="{00000000-0008-0000-0A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0" name="Imagen 179" descr="http://www.icbf.gov.co/images/pobtrans.gif">
          <a:extLst>
            <a:ext uri="{FF2B5EF4-FFF2-40B4-BE49-F238E27FC236}">
              <a16:creationId xmlns:a16="http://schemas.microsoft.com/office/drawing/2014/main" id="{00000000-0008-0000-0A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1" name="Imagen 180" descr="http://www.icbf.gov.co/images/pobtrans.gif">
          <a:extLst>
            <a:ext uri="{FF2B5EF4-FFF2-40B4-BE49-F238E27FC236}">
              <a16:creationId xmlns:a16="http://schemas.microsoft.com/office/drawing/2014/main" id="{00000000-0008-0000-0A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2" name="Imagen 181" descr="http://www.icbf.gov.co/images/pobtrans.gif">
          <a:extLst>
            <a:ext uri="{FF2B5EF4-FFF2-40B4-BE49-F238E27FC236}">
              <a16:creationId xmlns:a16="http://schemas.microsoft.com/office/drawing/2014/main" id="{00000000-0008-0000-0A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3" name="Imagen 182" descr="http://www.icbf.gov.co/images/pobtrans.gif">
          <a:extLst>
            <a:ext uri="{FF2B5EF4-FFF2-40B4-BE49-F238E27FC236}">
              <a16:creationId xmlns:a16="http://schemas.microsoft.com/office/drawing/2014/main" id="{00000000-0008-0000-0A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4" name="Imagen 183" descr="http://www.icbf.gov.co/images/pobtrans.gif">
          <a:extLst>
            <a:ext uri="{FF2B5EF4-FFF2-40B4-BE49-F238E27FC236}">
              <a16:creationId xmlns:a16="http://schemas.microsoft.com/office/drawing/2014/main" id="{00000000-0008-0000-0A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5" name="Imagen 184" descr="http://www.icbf.gov.co/images/pobtrans.gif">
          <a:extLst>
            <a:ext uri="{FF2B5EF4-FFF2-40B4-BE49-F238E27FC236}">
              <a16:creationId xmlns:a16="http://schemas.microsoft.com/office/drawing/2014/main" id="{00000000-0008-0000-0A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6" name="Imagen 185" descr="http://www.icbf.gov.co/images/pobtrans.gif">
          <a:extLst>
            <a:ext uri="{FF2B5EF4-FFF2-40B4-BE49-F238E27FC236}">
              <a16:creationId xmlns:a16="http://schemas.microsoft.com/office/drawing/2014/main" id="{00000000-0008-0000-0A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7" name="Imagen 186" descr="http://www.icbf.gov.co/images/pobtrans.gif">
          <a:extLst>
            <a:ext uri="{FF2B5EF4-FFF2-40B4-BE49-F238E27FC236}">
              <a16:creationId xmlns:a16="http://schemas.microsoft.com/office/drawing/2014/main" id="{00000000-0008-0000-0A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8" name="Imagen 187" descr="http://www.icbf.gov.co/images/pobtrans.gif">
          <a:extLst>
            <a:ext uri="{FF2B5EF4-FFF2-40B4-BE49-F238E27FC236}">
              <a16:creationId xmlns:a16="http://schemas.microsoft.com/office/drawing/2014/main" id="{00000000-0008-0000-0A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9" name="Imagen 188" descr="http://www.icbf.gov.co/images/pobtrans.gif">
          <a:extLst>
            <a:ext uri="{FF2B5EF4-FFF2-40B4-BE49-F238E27FC236}">
              <a16:creationId xmlns:a16="http://schemas.microsoft.com/office/drawing/2014/main" id="{00000000-0008-0000-0A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0" name="Imagen 189" descr="http://www.icbf.gov.co/images/pobtrans.gif">
          <a:extLst>
            <a:ext uri="{FF2B5EF4-FFF2-40B4-BE49-F238E27FC236}">
              <a16:creationId xmlns:a16="http://schemas.microsoft.com/office/drawing/2014/main" id="{00000000-0008-0000-0A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1" name="Imagen 190" descr="http://www.icbf.gov.co/images/pobtrans.gif">
          <a:extLst>
            <a:ext uri="{FF2B5EF4-FFF2-40B4-BE49-F238E27FC236}">
              <a16:creationId xmlns:a16="http://schemas.microsoft.com/office/drawing/2014/main" id="{00000000-0008-0000-0A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2" name="Imagen 191" descr="http://www.icbf.gov.co/images/pobtrans.gif">
          <a:extLst>
            <a:ext uri="{FF2B5EF4-FFF2-40B4-BE49-F238E27FC236}">
              <a16:creationId xmlns:a16="http://schemas.microsoft.com/office/drawing/2014/main" id="{00000000-0008-0000-0A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3" name="Imagen 192" descr="http://www.icbf.gov.co/images/pobtrans.gif">
          <a:extLst>
            <a:ext uri="{FF2B5EF4-FFF2-40B4-BE49-F238E27FC236}">
              <a16:creationId xmlns:a16="http://schemas.microsoft.com/office/drawing/2014/main" id="{00000000-0008-0000-0A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4" name="Imagen 193" descr="http://www.icbf.gov.co/images/pobtrans.gif">
          <a:extLst>
            <a:ext uri="{FF2B5EF4-FFF2-40B4-BE49-F238E27FC236}">
              <a16:creationId xmlns:a16="http://schemas.microsoft.com/office/drawing/2014/main" id="{00000000-0008-0000-0A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5" name="Imagen 194" descr="http://www.icbf.gov.co/images/pobtrans.gif">
          <a:extLst>
            <a:ext uri="{FF2B5EF4-FFF2-40B4-BE49-F238E27FC236}">
              <a16:creationId xmlns:a16="http://schemas.microsoft.com/office/drawing/2014/main" id="{00000000-0008-0000-0A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6" name="Imagen 195" descr="http://www.icbf.gov.co/images/pobtrans.gif">
          <a:extLst>
            <a:ext uri="{FF2B5EF4-FFF2-40B4-BE49-F238E27FC236}">
              <a16:creationId xmlns:a16="http://schemas.microsoft.com/office/drawing/2014/main" id="{00000000-0008-0000-0A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7" name="Imagen 196" descr="http://www.icbf.gov.co/images/pobtrans.gif">
          <a:extLst>
            <a:ext uri="{FF2B5EF4-FFF2-40B4-BE49-F238E27FC236}">
              <a16:creationId xmlns:a16="http://schemas.microsoft.com/office/drawing/2014/main" id="{00000000-0008-0000-0A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8" name="Imagen 197" descr="http://www.icbf.gov.co/images/pobtrans.gif">
          <a:extLst>
            <a:ext uri="{FF2B5EF4-FFF2-40B4-BE49-F238E27FC236}">
              <a16:creationId xmlns:a16="http://schemas.microsoft.com/office/drawing/2014/main" id="{00000000-0008-0000-0A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9" name="Imagen 198" descr="http://www.icbf.gov.co/images/pobtrans.gif">
          <a:extLst>
            <a:ext uri="{FF2B5EF4-FFF2-40B4-BE49-F238E27FC236}">
              <a16:creationId xmlns:a16="http://schemas.microsoft.com/office/drawing/2014/main" id="{00000000-0008-0000-0A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0" name="Imagen 199" descr="http://www.icbf.gov.co/images/pobtrans.gif">
          <a:extLst>
            <a:ext uri="{FF2B5EF4-FFF2-40B4-BE49-F238E27FC236}">
              <a16:creationId xmlns:a16="http://schemas.microsoft.com/office/drawing/2014/main" id="{00000000-0008-0000-0A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1" name="Imagen 200" descr="http://www.icbf.gov.co/images/pobtrans.gif">
          <a:extLst>
            <a:ext uri="{FF2B5EF4-FFF2-40B4-BE49-F238E27FC236}">
              <a16:creationId xmlns:a16="http://schemas.microsoft.com/office/drawing/2014/main" id="{00000000-0008-0000-0A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2" name="Imagen 201" descr="http://www.icbf.gov.co/images/pobtrans.gif">
          <a:extLst>
            <a:ext uri="{FF2B5EF4-FFF2-40B4-BE49-F238E27FC236}">
              <a16:creationId xmlns:a16="http://schemas.microsoft.com/office/drawing/2014/main" id="{00000000-0008-0000-0A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3" name="Imagen 202" descr="http://www.icbf.gov.co/images/pobtrans.gif">
          <a:extLst>
            <a:ext uri="{FF2B5EF4-FFF2-40B4-BE49-F238E27FC236}">
              <a16:creationId xmlns:a16="http://schemas.microsoft.com/office/drawing/2014/main" id="{00000000-0008-0000-0A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4" name="Imagen 203" descr="http://www.icbf.gov.co/images/pobtrans.gif">
          <a:extLst>
            <a:ext uri="{FF2B5EF4-FFF2-40B4-BE49-F238E27FC236}">
              <a16:creationId xmlns:a16="http://schemas.microsoft.com/office/drawing/2014/main" id="{00000000-0008-0000-0A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5" name="Imagen 204" descr="http://www.icbf.gov.co/images/pobtrans.gif">
          <a:extLst>
            <a:ext uri="{FF2B5EF4-FFF2-40B4-BE49-F238E27FC236}">
              <a16:creationId xmlns:a16="http://schemas.microsoft.com/office/drawing/2014/main" id="{00000000-0008-0000-0A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6" name="Imagen 205" descr="http://www.icbf.gov.co/images/pobtrans.gif">
          <a:extLst>
            <a:ext uri="{FF2B5EF4-FFF2-40B4-BE49-F238E27FC236}">
              <a16:creationId xmlns:a16="http://schemas.microsoft.com/office/drawing/2014/main" id="{00000000-0008-0000-0A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7" name="Imagen 206" descr="http://www.icbf.gov.co/images/pobtrans.gif">
          <a:extLst>
            <a:ext uri="{FF2B5EF4-FFF2-40B4-BE49-F238E27FC236}">
              <a16:creationId xmlns:a16="http://schemas.microsoft.com/office/drawing/2014/main" id="{00000000-0008-0000-0A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8" name="Imagen 207" descr="http://www.icbf.gov.co/images/pobtrans.gif">
          <a:extLst>
            <a:ext uri="{FF2B5EF4-FFF2-40B4-BE49-F238E27FC236}">
              <a16:creationId xmlns:a16="http://schemas.microsoft.com/office/drawing/2014/main" id="{00000000-0008-0000-0A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9" name="Imagen 208" descr="http://www.icbf.gov.co/images/pobtrans.gif">
          <a:extLst>
            <a:ext uri="{FF2B5EF4-FFF2-40B4-BE49-F238E27FC236}">
              <a16:creationId xmlns:a16="http://schemas.microsoft.com/office/drawing/2014/main" id="{00000000-0008-0000-0A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0" name="Imagen 209" descr="http://www.icbf.gov.co/images/pobtrans.gif">
          <a:extLst>
            <a:ext uri="{FF2B5EF4-FFF2-40B4-BE49-F238E27FC236}">
              <a16:creationId xmlns:a16="http://schemas.microsoft.com/office/drawing/2014/main" id="{00000000-0008-0000-0A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1" name="Imagen 210" descr="http://www.icbf.gov.co/images/pobtrans.gif">
          <a:extLst>
            <a:ext uri="{FF2B5EF4-FFF2-40B4-BE49-F238E27FC236}">
              <a16:creationId xmlns:a16="http://schemas.microsoft.com/office/drawing/2014/main" id="{00000000-0008-0000-0A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2" name="Imagen 211" descr="http://www.icbf.gov.co/images/pobtrans.gif">
          <a:extLst>
            <a:ext uri="{FF2B5EF4-FFF2-40B4-BE49-F238E27FC236}">
              <a16:creationId xmlns:a16="http://schemas.microsoft.com/office/drawing/2014/main" id="{00000000-0008-0000-0A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3" name="Imagen 212" descr="http://www.icbf.gov.co/images/pobtrans.gif">
          <a:extLst>
            <a:ext uri="{FF2B5EF4-FFF2-40B4-BE49-F238E27FC236}">
              <a16:creationId xmlns:a16="http://schemas.microsoft.com/office/drawing/2014/main" id="{00000000-0008-0000-0A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4" name="Imagen 213" descr="http://www.icbf.gov.co/images/pobtrans.gif">
          <a:extLst>
            <a:ext uri="{FF2B5EF4-FFF2-40B4-BE49-F238E27FC236}">
              <a16:creationId xmlns:a16="http://schemas.microsoft.com/office/drawing/2014/main" id="{00000000-0008-0000-0A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5" name="Imagen 214" descr="http://www.icbf.gov.co/images/pobtrans.gif">
          <a:extLst>
            <a:ext uri="{FF2B5EF4-FFF2-40B4-BE49-F238E27FC236}">
              <a16:creationId xmlns:a16="http://schemas.microsoft.com/office/drawing/2014/main" id="{00000000-0008-0000-0A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6" name="Imagen 215" descr="http://www.icbf.gov.co/images/pobtrans.gif">
          <a:extLst>
            <a:ext uri="{FF2B5EF4-FFF2-40B4-BE49-F238E27FC236}">
              <a16:creationId xmlns:a16="http://schemas.microsoft.com/office/drawing/2014/main" id="{00000000-0008-0000-0A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7" name="Imagen 216" descr="http://www.icbf.gov.co/images/pobtrans.gif">
          <a:extLst>
            <a:ext uri="{FF2B5EF4-FFF2-40B4-BE49-F238E27FC236}">
              <a16:creationId xmlns:a16="http://schemas.microsoft.com/office/drawing/2014/main" id="{00000000-0008-0000-0A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8" name="Imagen 217" descr="http://www.icbf.gov.co/images/pobtrans.gif">
          <a:extLst>
            <a:ext uri="{FF2B5EF4-FFF2-40B4-BE49-F238E27FC236}">
              <a16:creationId xmlns:a16="http://schemas.microsoft.com/office/drawing/2014/main" id="{00000000-0008-0000-0A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9" name="Imagen 218" descr="http://www.icbf.gov.co/images/pobtrans.gif">
          <a:extLst>
            <a:ext uri="{FF2B5EF4-FFF2-40B4-BE49-F238E27FC236}">
              <a16:creationId xmlns:a16="http://schemas.microsoft.com/office/drawing/2014/main" id="{00000000-0008-0000-0A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20" name="Imagen 219" descr="http://www.icbf.gov.co/images/pobtrans.gif">
          <a:extLst>
            <a:ext uri="{FF2B5EF4-FFF2-40B4-BE49-F238E27FC236}">
              <a16:creationId xmlns:a16="http://schemas.microsoft.com/office/drawing/2014/main" id="{00000000-0008-0000-0A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21" name="Imagen 220" descr="http://www.icbf.gov.co/images/pobtrans.gif">
          <a:extLst>
            <a:ext uri="{FF2B5EF4-FFF2-40B4-BE49-F238E27FC236}">
              <a16:creationId xmlns:a16="http://schemas.microsoft.com/office/drawing/2014/main" id="{00000000-0008-0000-0A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22" name="Imagen 221" descr="http://www.icbf.gov.co/images/pobtrans.gif">
          <a:extLst>
            <a:ext uri="{FF2B5EF4-FFF2-40B4-BE49-F238E27FC236}">
              <a16:creationId xmlns:a16="http://schemas.microsoft.com/office/drawing/2014/main" id="{00000000-0008-0000-0A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23" name="Imagen 222" descr="http://www.icbf.gov.co/images/pobtrans.gif">
          <a:extLst>
            <a:ext uri="{FF2B5EF4-FFF2-40B4-BE49-F238E27FC236}">
              <a16:creationId xmlns:a16="http://schemas.microsoft.com/office/drawing/2014/main" id="{00000000-0008-0000-0A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24" name="Imagen 223" descr="http://www.icbf.gov.co/images/pobtrans.gif">
          <a:extLst>
            <a:ext uri="{FF2B5EF4-FFF2-40B4-BE49-F238E27FC236}">
              <a16:creationId xmlns:a16="http://schemas.microsoft.com/office/drawing/2014/main" id="{00000000-0008-0000-0A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25" name="Imagen 224" descr="http://www.icbf.gov.co/images/pobtrans.gif">
          <a:extLst>
            <a:ext uri="{FF2B5EF4-FFF2-40B4-BE49-F238E27FC236}">
              <a16:creationId xmlns:a16="http://schemas.microsoft.com/office/drawing/2014/main" id="{00000000-0008-0000-0A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26" name="Imagen 225" descr="http://www.icbf.gov.co/images/pobtrans.gif">
          <a:extLst>
            <a:ext uri="{FF2B5EF4-FFF2-40B4-BE49-F238E27FC236}">
              <a16:creationId xmlns:a16="http://schemas.microsoft.com/office/drawing/2014/main" id="{00000000-0008-0000-0A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27" name="Imagen 226" descr="http://www.icbf.gov.co/images/pobtrans.gif">
          <a:extLst>
            <a:ext uri="{FF2B5EF4-FFF2-40B4-BE49-F238E27FC236}">
              <a16:creationId xmlns:a16="http://schemas.microsoft.com/office/drawing/2014/main" id="{00000000-0008-0000-0A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28" name="Imagen 227" descr="http://www.icbf.gov.co/images/pobtrans.gif">
          <a:extLst>
            <a:ext uri="{FF2B5EF4-FFF2-40B4-BE49-F238E27FC236}">
              <a16:creationId xmlns:a16="http://schemas.microsoft.com/office/drawing/2014/main" id="{00000000-0008-0000-0A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29" name="Imagen 228" descr="http://www.icbf.gov.co/images/pobtrans.gif">
          <a:extLst>
            <a:ext uri="{FF2B5EF4-FFF2-40B4-BE49-F238E27FC236}">
              <a16:creationId xmlns:a16="http://schemas.microsoft.com/office/drawing/2014/main" id="{00000000-0008-0000-0A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0" name="Imagen 229" descr="http://www.icbf.gov.co/images/pobtrans.gif">
          <a:extLst>
            <a:ext uri="{FF2B5EF4-FFF2-40B4-BE49-F238E27FC236}">
              <a16:creationId xmlns:a16="http://schemas.microsoft.com/office/drawing/2014/main" id="{00000000-0008-0000-0A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1" name="Imagen 230" descr="http://www.icbf.gov.co/images/pobtrans.gif">
          <a:extLst>
            <a:ext uri="{FF2B5EF4-FFF2-40B4-BE49-F238E27FC236}">
              <a16:creationId xmlns:a16="http://schemas.microsoft.com/office/drawing/2014/main" id="{00000000-0008-0000-0A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2" name="Imagen 231" descr="http://www.icbf.gov.co/images/pobtrans.gif">
          <a:extLst>
            <a:ext uri="{FF2B5EF4-FFF2-40B4-BE49-F238E27FC236}">
              <a16:creationId xmlns:a16="http://schemas.microsoft.com/office/drawing/2014/main" id="{00000000-0008-0000-0A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3" name="Imagen 232" descr="http://www.icbf.gov.co/images/pobtrans.gif">
          <a:extLst>
            <a:ext uri="{FF2B5EF4-FFF2-40B4-BE49-F238E27FC236}">
              <a16:creationId xmlns:a16="http://schemas.microsoft.com/office/drawing/2014/main" id="{00000000-0008-0000-0A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4" name="Imagen 233" descr="http://www.icbf.gov.co/images/pobtrans.gif">
          <a:extLst>
            <a:ext uri="{FF2B5EF4-FFF2-40B4-BE49-F238E27FC236}">
              <a16:creationId xmlns:a16="http://schemas.microsoft.com/office/drawing/2014/main" id="{00000000-0008-0000-0A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5" name="Imagen 234" descr="http://www.icbf.gov.co/images/pobtrans.gif">
          <a:extLst>
            <a:ext uri="{FF2B5EF4-FFF2-40B4-BE49-F238E27FC236}">
              <a16:creationId xmlns:a16="http://schemas.microsoft.com/office/drawing/2014/main" id="{00000000-0008-0000-0A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6" name="Imagen 235" descr="http://www.icbf.gov.co/images/pobtrans.gif">
          <a:extLst>
            <a:ext uri="{FF2B5EF4-FFF2-40B4-BE49-F238E27FC236}">
              <a16:creationId xmlns:a16="http://schemas.microsoft.com/office/drawing/2014/main" id="{00000000-0008-0000-0A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7" name="Imagen 236" descr="http://www.icbf.gov.co/images/pobtrans.gif">
          <a:extLst>
            <a:ext uri="{FF2B5EF4-FFF2-40B4-BE49-F238E27FC236}">
              <a16:creationId xmlns:a16="http://schemas.microsoft.com/office/drawing/2014/main" id="{00000000-0008-0000-0A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8" name="Imagen 237" descr="http://www.icbf.gov.co/images/pobtrans.gif">
          <a:extLst>
            <a:ext uri="{FF2B5EF4-FFF2-40B4-BE49-F238E27FC236}">
              <a16:creationId xmlns:a16="http://schemas.microsoft.com/office/drawing/2014/main" id="{00000000-0008-0000-0A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9" name="Imagen 238" descr="http://www.icbf.gov.co/images/pobtrans.gif">
          <a:extLst>
            <a:ext uri="{FF2B5EF4-FFF2-40B4-BE49-F238E27FC236}">
              <a16:creationId xmlns:a16="http://schemas.microsoft.com/office/drawing/2014/main" id="{00000000-0008-0000-0A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0" name="Imagen 239" descr="http://www.icbf.gov.co/images/pobtrans.gif">
          <a:extLst>
            <a:ext uri="{FF2B5EF4-FFF2-40B4-BE49-F238E27FC236}">
              <a16:creationId xmlns:a16="http://schemas.microsoft.com/office/drawing/2014/main" id="{00000000-0008-0000-0A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1" name="Imagen 240" descr="http://www.icbf.gov.co/images/pobtrans.gif">
          <a:extLst>
            <a:ext uri="{FF2B5EF4-FFF2-40B4-BE49-F238E27FC236}">
              <a16:creationId xmlns:a16="http://schemas.microsoft.com/office/drawing/2014/main" id="{00000000-0008-0000-0A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2" name="Imagen 241" descr="http://www.icbf.gov.co/images/pobtrans.gif">
          <a:extLst>
            <a:ext uri="{FF2B5EF4-FFF2-40B4-BE49-F238E27FC236}">
              <a16:creationId xmlns:a16="http://schemas.microsoft.com/office/drawing/2014/main" id="{00000000-0008-0000-0A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3" name="Imagen 242" descr="http://www.icbf.gov.co/images/pobtrans.gif">
          <a:extLst>
            <a:ext uri="{FF2B5EF4-FFF2-40B4-BE49-F238E27FC236}">
              <a16:creationId xmlns:a16="http://schemas.microsoft.com/office/drawing/2014/main" id="{00000000-0008-0000-0A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4" name="Imagen 243" descr="http://www.icbf.gov.co/images/pobtrans.gif">
          <a:extLst>
            <a:ext uri="{FF2B5EF4-FFF2-40B4-BE49-F238E27FC236}">
              <a16:creationId xmlns:a16="http://schemas.microsoft.com/office/drawing/2014/main" id="{00000000-0008-0000-0A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5" name="Imagen 244" descr="http://www.icbf.gov.co/images/pobtrans.gif">
          <a:extLst>
            <a:ext uri="{FF2B5EF4-FFF2-40B4-BE49-F238E27FC236}">
              <a16:creationId xmlns:a16="http://schemas.microsoft.com/office/drawing/2014/main" id="{00000000-0008-0000-0A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6" name="Imagen 245" descr="http://www.icbf.gov.co/images/pobtrans.gif">
          <a:extLst>
            <a:ext uri="{FF2B5EF4-FFF2-40B4-BE49-F238E27FC236}">
              <a16:creationId xmlns:a16="http://schemas.microsoft.com/office/drawing/2014/main" id="{00000000-0008-0000-0A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7" name="Imagen 246" descr="http://www.icbf.gov.co/images/pobtrans.gif">
          <a:extLst>
            <a:ext uri="{FF2B5EF4-FFF2-40B4-BE49-F238E27FC236}">
              <a16:creationId xmlns:a16="http://schemas.microsoft.com/office/drawing/2014/main" id="{00000000-0008-0000-0A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8" name="Imagen 247" descr="http://www.icbf.gov.co/images/pobtrans.gif">
          <a:extLst>
            <a:ext uri="{FF2B5EF4-FFF2-40B4-BE49-F238E27FC236}">
              <a16:creationId xmlns:a16="http://schemas.microsoft.com/office/drawing/2014/main" id="{00000000-0008-0000-0A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9" name="Imagen 248" descr="http://www.icbf.gov.co/images/pobtrans.gif">
          <a:extLst>
            <a:ext uri="{FF2B5EF4-FFF2-40B4-BE49-F238E27FC236}">
              <a16:creationId xmlns:a16="http://schemas.microsoft.com/office/drawing/2014/main" id="{00000000-0008-0000-0A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0" name="Imagen 249" descr="http://www.icbf.gov.co/images/pobtrans.gif">
          <a:extLst>
            <a:ext uri="{FF2B5EF4-FFF2-40B4-BE49-F238E27FC236}">
              <a16:creationId xmlns:a16="http://schemas.microsoft.com/office/drawing/2014/main" id="{00000000-0008-0000-0A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1" name="Imagen 250" descr="http://www.icbf.gov.co/images/pobtrans.gif">
          <a:extLst>
            <a:ext uri="{FF2B5EF4-FFF2-40B4-BE49-F238E27FC236}">
              <a16:creationId xmlns:a16="http://schemas.microsoft.com/office/drawing/2014/main" id="{00000000-0008-0000-0A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2" name="Imagen 251" descr="http://www.icbf.gov.co/images/pobtrans.gif">
          <a:extLst>
            <a:ext uri="{FF2B5EF4-FFF2-40B4-BE49-F238E27FC236}">
              <a16:creationId xmlns:a16="http://schemas.microsoft.com/office/drawing/2014/main" id="{00000000-0008-0000-0A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3" name="Imagen 252" descr="http://www.icbf.gov.co/images/pobtrans.gif">
          <a:extLst>
            <a:ext uri="{FF2B5EF4-FFF2-40B4-BE49-F238E27FC236}">
              <a16:creationId xmlns:a16="http://schemas.microsoft.com/office/drawing/2014/main" id="{00000000-0008-0000-0A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4" name="Imagen 253" descr="http://www.icbf.gov.co/images/pobtrans.gif">
          <a:extLst>
            <a:ext uri="{FF2B5EF4-FFF2-40B4-BE49-F238E27FC236}">
              <a16:creationId xmlns:a16="http://schemas.microsoft.com/office/drawing/2014/main" id="{00000000-0008-0000-0A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5" name="Imagen 254" descr="http://www.icbf.gov.co/images/pobtrans.gif">
          <a:extLst>
            <a:ext uri="{FF2B5EF4-FFF2-40B4-BE49-F238E27FC236}">
              <a16:creationId xmlns:a16="http://schemas.microsoft.com/office/drawing/2014/main" id="{00000000-0008-0000-0A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6" name="Imagen 255" descr="http://www.icbf.gov.co/images/pobtrans.gif">
          <a:extLst>
            <a:ext uri="{FF2B5EF4-FFF2-40B4-BE49-F238E27FC236}">
              <a16:creationId xmlns:a16="http://schemas.microsoft.com/office/drawing/2014/main" id="{00000000-0008-0000-0A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7" name="Imagen 256" descr="http://www.icbf.gov.co/images/pobtrans.gif">
          <a:extLst>
            <a:ext uri="{FF2B5EF4-FFF2-40B4-BE49-F238E27FC236}">
              <a16:creationId xmlns:a16="http://schemas.microsoft.com/office/drawing/2014/main" id="{00000000-0008-0000-0A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8" name="Imagen 257" descr="http://www.icbf.gov.co/images/pobtrans.gif">
          <a:extLst>
            <a:ext uri="{FF2B5EF4-FFF2-40B4-BE49-F238E27FC236}">
              <a16:creationId xmlns:a16="http://schemas.microsoft.com/office/drawing/2014/main" id="{00000000-0008-0000-0A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9" name="Imagen 258" descr="http://www.icbf.gov.co/images/pobtrans.gif">
          <a:extLst>
            <a:ext uri="{FF2B5EF4-FFF2-40B4-BE49-F238E27FC236}">
              <a16:creationId xmlns:a16="http://schemas.microsoft.com/office/drawing/2014/main" id="{00000000-0008-0000-0A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0" name="Imagen 259" descr="http://www.icbf.gov.co/images/pobtrans.gif">
          <a:extLst>
            <a:ext uri="{FF2B5EF4-FFF2-40B4-BE49-F238E27FC236}">
              <a16:creationId xmlns:a16="http://schemas.microsoft.com/office/drawing/2014/main" id="{00000000-0008-0000-0A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1" name="Imagen 260" descr="http://www.icbf.gov.co/images/pobtrans.gif">
          <a:extLst>
            <a:ext uri="{FF2B5EF4-FFF2-40B4-BE49-F238E27FC236}">
              <a16:creationId xmlns:a16="http://schemas.microsoft.com/office/drawing/2014/main" id="{00000000-0008-0000-0A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2" name="Imagen 261" descr="http://www.icbf.gov.co/images/pobtrans.gif">
          <a:extLst>
            <a:ext uri="{FF2B5EF4-FFF2-40B4-BE49-F238E27FC236}">
              <a16:creationId xmlns:a16="http://schemas.microsoft.com/office/drawing/2014/main" id="{00000000-0008-0000-0A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3" name="Imagen 262" descr="http://www.icbf.gov.co/images/pobtrans.gif">
          <a:extLst>
            <a:ext uri="{FF2B5EF4-FFF2-40B4-BE49-F238E27FC236}">
              <a16:creationId xmlns:a16="http://schemas.microsoft.com/office/drawing/2014/main" id="{00000000-0008-0000-0A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4" name="Imagen 263" descr="http://www.icbf.gov.co/images/pobtrans.gif">
          <a:extLst>
            <a:ext uri="{FF2B5EF4-FFF2-40B4-BE49-F238E27FC236}">
              <a16:creationId xmlns:a16="http://schemas.microsoft.com/office/drawing/2014/main" id="{00000000-0008-0000-0A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5" name="Imagen 264" descr="http://www.icbf.gov.co/images/pobtrans.gif">
          <a:extLst>
            <a:ext uri="{FF2B5EF4-FFF2-40B4-BE49-F238E27FC236}">
              <a16:creationId xmlns:a16="http://schemas.microsoft.com/office/drawing/2014/main" id="{00000000-0008-0000-0A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6" name="Imagen 265" descr="http://www.icbf.gov.co/images/pobtrans.gif">
          <a:extLst>
            <a:ext uri="{FF2B5EF4-FFF2-40B4-BE49-F238E27FC236}">
              <a16:creationId xmlns:a16="http://schemas.microsoft.com/office/drawing/2014/main" id="{00000000-0008-0000-0A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7" name="Imagen 266" descr="http://www.icbf.gov.co/images/pobtrans.gif">
          <a:extLst>
            <a:ext uri="{FF2B5EF4-FFF2-40B4-BE49-F238E27FC236}">
              <a16:creationId xmlns:a16="http://schemas.microsoft.com/office/drawing/2014/main" id="{00000000-0008-0000-0A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8" name="Imagen 267" descr="http://www.icbf.gov.co/images/pobtrans.gif">
          <a:extLst>
            <a:ext uri="{FF2B5EF4-FFF2-40B4-BE49-F238E27FC236}">
              <a16:creationId xmlns:a16="http://schemas.microsoft.com/office/drawing/2014/main" id="{00000000-0008-0000-0A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9" name="Imagen 268" descr="http://www.icbf.gov.co/images/pobtrans.gif">
          <a:extLst>
            <a:ext uri="{FF2B5EF4-FFF2-40B4-BE49-F238E27FC236}">
              <a16:creationId xmlns:a16="http://schemas.microsoft.com/office/drawing/2014/main" id="{00000000-0008-0000-0A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70" name="Imagen 269" descr="http://www.icbf.gov.co/images/pobtrans.gif">
          <a:extLst>
            <a:ext uri="{FF2B5EF4-FFF2-40B4-BE49-F238E27FC236}">
              <a16:creationId xmlns:a16="http://schemas.microsoft.com/office/drawing/2014/main" id="{00000000-0008-0000-0A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71" name="Imagen 270" descr="http://www.icbf.gov.co/images/pobtrans.gif">
          <a:extLst>
            <a:ext uri="{FF2B5EF4-FFF2-40B4-BE49-F238E27FC236}">
              <a16:creationId xmlns:a16="http://schemas.microsoft.com/office/drawing/2014/main" id="{00000000-0008-0000-0A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72" name="Imagen 271" descr="http://www.icbf.gov.co/images/pobtrans.gif">
          <a:extLst>
            <a:ext uri="{FF2B5EF4-FFF2-40B4-BE49-F238E27FC236}">
              <a16:creationId xmlns:a16="http://schemas.microsoft.com/office/drawing/2014/main" id="{00000000-0008-0000-0A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73" name="Imagen 272" descr="http://www.icbf.gov.co/images/pobtrans.gif">
          <a:extLst>
            <a:ext uri="{FF2B5EF4-FFF2-40B4-BE49-F238E27FC236}">
              <a16:creationId xmlns:a16="http://schemas.microsoft.com/office/drawing/2014/main" id="{00000000-0008-0000-0A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74" name="Imagen 273" descr="http://www.icbf.gov.co/images/pobtrans.gif">
          <a:extLst>
            <a:ext uri="{FF2B5EF4-FFF2-40B4-BE49-F238E27FC236}">
              <a16:creationId xmlns:a16="http://schemas.microsoft.com/office/drawing/2014/main" id="{00000000-0008-0000-0A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75" name="Imagen 274" descr="http://www.icbf.gov.co/images/pobtrans.gif">
          <a:extLst>
            <a:ext uri="{FF2B5EF4-FFF2-40B4-BE49-F238E27FC236}">
              <a16:creationId xmlns:a16="http://schemas.microsoft.com/office/drawing/2014/main" id="{00000000-0008-0000-0A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76" name="Imagen 275" descr="http://www.icbf.gov.co/images/pobtrans.gif">
          <a:extLst>
            <a:ext uri="{FF2B5EF4-FFF2-40B4-BE49-F238E27FC236}">
              <a16:creationId xmlns:a16="http://schemas.microsoft.com/office/drawing/2014/main" id="{00000000-0008-0000-0A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77" name="Imagen 276" descr="http://www.icbf.gov.co/images/pobtrans.gif">
          <a:extLst>
            <a:ext uri="{FF2B5EF4-FFF2-40B4-BE49-F238E27FC236}">
              <a16:creationId xmlns:a16="http://schemas.microsoft.com/office/drawing/2014/main" id="{00000000-0008-0000-0A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78" name="Imagen 277" descr="http://www.icbf.gov.co/images/pobtrans.gif">
          <a:extLst>
            <a:ext uri="{FF2B5EF4-FFF2-40B4-BE49-F238E27FC236}">
              <a16:creationId xmlns:a16="http://schemas.microsoft.com/office/drawing/2014/main" id="{00000000-0008-0000-0A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79" name="Imagen 278" descr="http://www.icbf.gov.co/images/pobtrans.gif">
          <a:extLst>
            <a:ext uri="{FF2B5EF4-FFF2-40B4-BE49-F238E27FC236}">
              <a16:creationId xmlns:a16="http://schemas.microsoft.com/office/drawing/2014/main" id="{00000000-0008-0000-0A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80" name="Imagen 279" descr="http://www.icbf.gov.co/images/pobtrans.gif">
          <a:extLst>
            <a:ext uri="{FF2B5EF4-FFF2-40B4-BE49-F238E27FC236}">
              <a16:creationId xmlns:a16="http://schemas.microsoft.com/office/drawing/2014/main" id="{00000000-0008-0000-0A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81" name="Imagen 280" descr="http://www.icbf.gov.co/images/pobtrans.gif">
          <a:extLst>
            <a:ext uri="{FF2B5EF4-FFF2-40B4-BE49-F238E27FC236}">
              <a16:creationId xmlns:a16="http://schemas.microsoft.com/office/drawing/2014/main" id="{00000000-0008-0000-0A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82" name="Imagen 281" descr="http://www.icbf.gov.co/images/pobtrans.gif">
          <a:extLst>
            <a:ext uri="{FF2B5EF4-FFF2-40B4-BE49-F238E27FC236}">
              <a16:creationId xmlns:a16="http://schemas.microsoft.com/office/drawing/2014/main" id="{00000000-0008-0000-0A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83" name="Imagen 282" descr="http://www.icbf.gov.co/images/pobtrans.gif">
          <a:extLst>
            <a:ext uri="{FF2B5EF4-FFF2-40B4-BE49-F238E27FC236}">
              <a16:creationId xmlns:a16="http://schemas.microsoft.com/office/drawing/2014/main" id="{00000000-0008-0000-0A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84" name="Imagen 283" descr="http://www.icbf.gov.co/images/pobtrans.gif">
          <a:extLst>
            <a:ext uri="{FF2B5EF4-FFF2-40B4-BE49-F238E27FC236}">
              <a16:creationId xmlns:a16="http://schemas.microsoft.com/office/drawing/2014/main" id="{00000000-0008-0000-0A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85" name="Imagen 284" descr="http://www.icbf.gov.co/images/pobtrans.gif">
          <a:extLst>
            <a:ext uri="{FF2B5EF4-FFF2-40B4-BE49-F238E27FC236}">
              <a16:creationId xmlns:a16="http://schemas.microsoft.com/office/drawing/2014/main" id="{00000000-0008-0000-0A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86" name="Imagen 285" descr="http://www.icbf.gov.co/images/pobtrans.gif">
          <a:extLst>
            <a:ext uri="{FF2B5EF4-FFF2-40B4-BE49-F238E27FC236}">
              <a16:creationId xmlns:a16="http://schemas.microsoft.com/office/drawing/2014/main" id="{00000000-0008-0000-0A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87" name="Imagen 286" descr="http://www.icbf.gov.co/images/pobtrans.gif">
          <a:extLst>
            <a:ext uri="{FF2B5EF4-FFF2-40B4-BE49-F238E27FC236}">
              <a16:creationId xmlns:a16="http://schemas.microsoft.com/office/drawing/2014/main" id="{00000000-0008-0000-0A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88" name="Imagen 287" descr="http://www.icbf.gov.co/images/pobtrans.gif">
          <a:extLst>
            <a:ext uri="{FF2B5EF4-FFF2-40B4-BE49-F238E27FC236}">
              <a16:creationId xmlns:a16="http://schemas.microsoft.com/office/drawing/2014/main" id="{00000000-0008-0000-0A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89" name="Imagen 288" descr="http://www.icbf.gov.co/images/pobtrans.gif">
          <a:extLst>
            <a:ext uri="{FF2B5EF4-FFF2-40B4-BE49-F238E27FC236}">
              <a16:creationId xmlns:a16="http://schemas.microsoft.com/office/drawing/2014/main" id="{00000000-0008-0000-0A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90" name="Imagen 289" descr="http://www.icbf.gov.co/images/pobtrans.gif">
          <a:extLst>
            <a:ext uri="{FF2B5EF4-FFF2-40B4-BE49-F238E27FC236}">
              <a16:creationId xmlns:a16="http://schemas.microsoft.com/office/drawing/2014/main" id="{00000000-0008-0000-0A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91" name="Imagen 290" descr="http://www.icbf.gov.co/images/pobtrans.gif">
          <a:extLst>
            <a:ext uri="{FF2B5EF4-FFF2-40B4-BE49-F238E27FC236}">
              <a16:creationId xmlns:a16="http://schemas.microsoft.com/office/drawing/2014/main" id="{00000000-0008-0000-0A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92" name="Imagen 291" descr="http://www.icbf.gov.co/images/pobtrans.gif">
          <a:extLst>
            <a:ext uri="{FF2B5EF4-FFF2-40B4-BE49-F238E27FC236}">
              <a16:creationId xmlns:a16="http://schemas.microsoft.com/office/drawing/2014/main" id="{00000000-0008-0000-0A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93" name="Imagen 292" descr="http://www.icbf.gov.co/images/pobtrans.gif">
          <a:extLst>
            <a:ext uri="{FF2B5EF4-FFF2-40B4-BE49-F238E27FC236}">
              <a16:creationId xmlns:a16="http://schemas.microsoft.com/office/drawing/2014/main" id="{00000000-0008-0000-0A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94" name="Imagen 293" descr="http://www.icbf.gov.co/images/pobtrans.gif">
          <a:extLst>
            <a:ext uri="{FF2B5EF4-FFF2-40B4-BE49-F238E27FC236}">
              <a16:creationId xmlns:a16="http://schemas.microsoft.com/office/drawing/2014/main" id="{00000000-0008-0000-0A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95" name="Imagen 294" descr="http://www.icbf.gov.co/images/pobtrans.gif">
          <a:extLst>
            <a:ext uri="{FF2B5EF4-FFF2-40B4-BE49-F238E27FC236}">
              <a16:creationId xmlns:a16="http://schemas.microsoft.com/office/drawing/2014/main" id="{00000000-0008-0000-0A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96" name="Imagen 295" descr="http://www.icbf.gov.co/images/pobtrans.gif">
          <a:extLst>
            <a:ext uri="{FF2B5EF4-FFF2-40B4-BE49-F238E27FC236}">
              <a16:creationId xmlns:a16="http://schemas.microsoft.com/office/drawing/2014/main" id="{00000000-0008-0000-0A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97" name="Imagen 296" descr="http://www.icbf.gov.co/images/pobtrans.gif">
          <a:extLst>
            <a:ext uri="{FF2B5EF4-FFF2-40B4-BE49-F238E27FC236}">
              <a16:creationId xmlns:a16="http://schemas.microsoft.com/office/drawing/2014/main" id="{00000000-0008-0000-0A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98" name="Imagen 297" descr="http://www.icbf.gov.co/images/pobtrans.gif">
          <a:extLst>
            <a:ext uri="{FF2B5EF4-FFF2-40B4-BE49-F238E27FC236}">
              <a16:creationId xmlns:a16="http://schemas.microsoft.com/office/drawing/2014/main" id="{00000000-0008-0000-0A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99" name="Imagen 298" descr="http://www.icbf.gov.co/images/pobtrans.gif">
          <a:extLst>
            <a:ext uri="{FF2B5EF4-FFF2-40B4-BE49-F238E27FC236}">
              <a16:creationId xmlns:a16="http://schemas.microsoft.com/office/drawing/2014/main" id="{00000000-0008-0000-0A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00" name="Imagen 299" descr="http://www.icbf.gov.co/images/pobtrans.gif">
          <a:extLst>
            <a:ext uri="{FF2B5EF4-FFF2-40B4-BE49-F238E27FC236}">
              <a16:creationId xmlns:a16="http://schemas.microsoft.com/office/drawing/2014/main" id="{00000000-0008-0000-0A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01" name="Imagen 300" descr="http://www.icbf.gov.co/images/pobtrans.gif">
          <a:extLst>
            <a:ext uri="{FF2B5EF4-FFF2-40B4-BE49-F238E27FC236}">
              <a16:creationId xmlns:a16="http://schemas.microsoft.com/office/drawing/2014/main" id="{00000000-0008-0000-0A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02" name="Imagen 301" descr="http://www.icbf.gov.co/images/pobtrans.gif">
          <a:extLst>
            <a:ext uri="{FF2B5EF4-FFF2-40B4-BE49-F238E27FC236}">
              <a16:creationId xmlns:a16="http://schemas.microsoft.com/office/drawing/2014/main" id="{00000000-0008-0000-0A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03" name="Imagen 302" descr="http://www.icbf.gov.co/images/pobtrans.gif">
          <a:extLst>
            <a:ext uri="{FF2B5EF4-FFF2-40B4-BE49-F238E27FC236}">
              <a16:creationId xmlns:a16="http://schemas.microsoft.com/office/drawing/2014/main" id="{00000000-0008-0000-0A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04" name="Imagen 303" descr="http://www.icbf.gov.co/images/pobtrans.gif">
          <a:extLst>
            <a:ext uri="{FF2B5EF4-FFF2-40B4-BE49-F238E27FC236}">
              <a16:creationId xmlns:a16="http://schemas.microsoft.com/office/drawing/2014/main" id="{00000000-0008-0000-0A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05" name="Imagen 304" descr="http://www.icbf.gov.co/images/pobtrans.gif">
          <a:extLst>
            <a:ext uri="{FF2B5EF4-FFF2-40B4-BE49-F238E27FC236}">
              <a16:creationId xmlns:a16="http://schemas.microsoft.com/office/drawing/2014/main" id="{00000000-0008-0000-0A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06" name="Imagen 305" descr="http://www.icbf.gov.co/images/pobtrans.gif">
          <a:extLst>
            <a:ext uri="{FF2B5EF4-FFF2-40B4-BE49-F238E27FC236}">
              <a16:creationId xmlns:a16="http://schemas.microsoft.com/office/drawing/2014/main" id="{00000000-0008-0000-0A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07" name="Imagen 306" descr="http://www.icbf.gov.co/images/pobtrans.gif">
          <a:extLst>
            <a:ext uri="{FF2B5EF4-FFF2-40B4-BE49-F238E27FC236}">
              <a16:creationId xmlns:a16="http://schemas.microsoft.com/office/drawing/2014/main" id="{00000000-0008-0000-0A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08" name="Imagen 307" descr="http://www.icbf.gov.co/images/pobtrans.gif">
          <a:extLst>
            <a:ext uri="{FF2B5EF4-FFF2-40B4-BE49-F238E27FC236}">
              <a16:creationId xmlns:a16="http://schemas.microsoft.com/office/drawing/2014/main" id="{00000000-0008-0000-0A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09" name="Imagen 308" descr="http://www.icbf.gov.co/images/pobtrans.gif">
          <a:extLst>
            <a:ext uri="{FF2B5EF4-FFF2-40B4-BE49-F238E27FC236}">
              <a16:creationId xmlns:a16="http://schemas.microsoft.com/office/drawing/2014/main" id="{00000000-0008-0000-0A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10" name="Imagen 309" descr="http://www.icbf.gov.co/images/pobtrans.gif">
          <a:extLst>
            <a:ext uri="{FF2B5EF4-FFF2-40B4-BE49-F238E27FC236}">
              <a16:creationId xmlns:a16="http://schemas.microsoft.com/office/drawing/2014/main" id="{00000000-0008-0000-0A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11" name="Imagen 310" descr="http://www.icbf.gov.co/images/pobtrans.gif">
          <a:extLst>
            <a:ext uri="{FF2B5EF4-FFF2-40B4-BE49-F238E27FC236}">
              <a16:creationId xmlns:a16="http://schemas.microsoft.com/office/drawing/2014/main" id="{00000000-0008-0000-0A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12" name="Imagen 311" descr="http://www.icbf.gov.co/images/pobtrans.gif">
          <a:extLst>
            <a:ext uri="{FF2B5EF4-FFF2-40B4-BE49-F238E27FC236}">
              <a16:creationId xmlns:a16="http://schemas.microsoft.com/office/drawing/2014/main" id="{00000000-0008-0000-0A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13" name="Imagen 312" descr="http://www.icbf.gov.co/images/pobtrans.gif">
          <a:extLst>
            <a:ext uri="{FF2B5EF4-FFF2-40B4-BE49-F238E27FC236}">
              <a16:creationId xmlns:a16="http://schemas.microsoft.com/office/drawing/2014/main" id="{00000000-0008-0000-0A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14" name="Imagen 313" descr="http://www.icbf.gov.co/images/pobtrans.gif">
          <a:extLst>
            <a:ext uri="{FF2B5EF4-FFF2-40B4-BE49-F238E27FC236}">
              <a16:creationId xmlns:a16="http://schemas.microsoft.com/office/drawing/2014/main" id="{00000000-0008-0000-0A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15" name="Imagen 314" descr="http://www.icbf.gov.co/images/pobtrans.gif">
          <a:extLst>
            <a:ext uri="{FF2B5EF4-FFF2-40B4-BE49-F238E27FC236}">
              <a16:creationId xmlns:a16="http://schemas.microsoft.com/office/drawing/2014/main" id="{00000000-0008-0000-0A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16" name="Imagen 315" descr="http://www.icbf.gov.co/images/pobtrans.gif">
          <a:extLst>
            <a:ext uri="{FF2B5EF4-FFF2-40B4-BE49-F238E27FC236}">
              <a16:creationId xmlns:a16="http://schemas.microsoft.com/office/drawing/2014/main" id="{00000000-0008-0000-0A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17" name="Imagen 316" descr="http://www.icbf.gov.co/images/pobtrans.gif">
          <a:extLst>
            <a:ext uri="{FF2B5EF4-FFF2-40B4-BE49-F238E27FC236}">
              <a16:creationId xmlns:a16="http://schemas.microsoft.com/office/drawing/2014/main" id="{00000000-0008-0000-0A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18" name="Imagen 317" descr="http://www.icbf.gov.co/images/pobtrans.gif">
          <a:extLst>
            <a:ext uri="{FF2B5EF4-FFF2-40B4-BE49-F238E27FC236}">
              <a16:creationId xmlns:a16="http://schemas.microsoft.com/office/drawing/2014/main" id="{00000000-0008-0000-0A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19" name="Imagen 318" descr="http://www.icbf.gov.co/images/pobtrans.gif">
          <a:extLst>
            <a:ext uri="{FF2B5EF4-FFF2-40B4-BE49-F238E27FC236}">
              <a16:creationId xmlns:a16="http://schemas.microsoft.com/office/drawing/2014/main" id="{00000000-0008-0000-0A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7553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3</xdr:col>
      <xdr:colOff>0</xdr:colOff>
      <xdr:row>92</xdr:row>
      <xdr:rowOff>0</xdr:rowOff>
    </xdr:from>
    <xdr:to>
      <xdr:col>3</xdr:col>
      <xdr:colOff>9525</xdr:colOff>
      <xdr:row>92</xdr:row>
      <xdr:rowOff>114300</xdr:rowOff>
    </xdr:to>
    <xdr:pic>
      <xdr:nvPicPr>
        <xdr:cNvPr id="2" name="Imagen 305" descr="http://www.icbf.gov.co/images/pobtrans.gif">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3" name="Imagen 306" descr="http://www.icbf.gov.co/images/pobtrans.gif">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4" name="Imagen 307" descr="http://www.icbf.gov.co/images/pobtrans.gif">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5" name="Imagen 697" descr="http://www.icbf.gov.co/images/pobtrans.gif">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6" name="Imagen 785" descr="http://www.icbf.gov.co/images/pobtrans.gif">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7" name="Imagen 790" descr="http://www.icbf.gov.co/images/pobtrans.gif">
          <a:extLst>
            <a:ext uri="{FF2B5EF4-FFF2-40B4-BE49-F238E27FC236}">
              <a16:creationId xmlns:a16="http://schemas.microsoft.com/office/drawing/2014/main" id="{00000000-0008-0000-0B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8" name="Imagen 1079" descr="http://www.icbf.gov.co/images/pobtrans.gif">
          <a:extLst>
            <a:ext uri="{FF2B5EF4-FFF2-40B4-BE49-F238E27FC236}">
              <a16:creationId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9" name="Imagen 1566" descr="http://www.icbf.gov.co/images/pobtrans.gif">
          <a:extLst>
            <a:ext uri="{FF2B5EF4-FFF2-40B4-BE49-F238E27FC236}">
              <a16:creationId xmlns:a16="http://schemas.microsoft.com/office/drawing/2014/main" id="{00000000-0008-0000-0B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0" name="Imagen 1570" descr="http://www.icbf.gov.co/images/pobtrans.gif">
          <a:extLst>
            <a:ext uri="{FF2B5EF4-FFF2-40B4-BE49-F238E27FC236}">
              <a16:creationId xmlns:a16="http://schemas.microsoft.com/office/drawing/2014/main" id="{00000000-0008-0000-0B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1" name="Imagen 1687" descr="http://www.icbf.gov.co/images/pobtrans.gif">
          <a:extLst>
            <a:ext uri="{FF2B5EF4-FFF2-40B4-BE49-F238E27FC236}">
              <a16:creationId xmlns:a16="http://schemas.microsoft.com/office/drawing/2014/main" id="{00000000-0008-0000-0B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2" name="Imagen 1914" descr="http://www.icbf.gov.co/images/pobtrans.gif">
          <a:extLst>
            <a:ext uri="{FF2B5EF4-FFF2-40B4-BE49-F238E27FC236}">
              <a16:creationId xmlns:a16="http://schemas.microsoft.com/office/drawing/2014/main" id="{00000000-0008-0000-0B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3" name="Imagen 2186" descr="http://www.icbf.gov.co/images/pobtrans.gif">
          <a:extLst>
            <a:ext uri="{FF2B5EF4-FFF2-40B4-BE49-F238E27FC236}">
              <a16:creationId xmlns:a16="http://schemas.microsoft.com/office/drawing/2014/main" id="{00000000-0008-0000-0B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4" name="Imagen 2221" descr="http://www.icbf.gov.co/images/pobtrans.gif">
          <a:extLst>
            <a:ext uri="{FF2B5EF4-FFF2-40B4-BE49-F238E27FC236}">
              <a16:creationId xmlns:a16="http://schemas.microsoft.com/office/drawing/2014/main" id="{00000000-0008-0000-0B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5" name="Imagen 2859" descr="http://www.icbf.gov.co/images/pobtrans.gif">
          <a:extLst>
            <a:ext uri="{FF2B5EF4-FFF2-40B4-BE49-F238E27FC236}">
              <a16:creationId xmlns:a16="http://schemas.microsoft.com/office/drawing/2014/main" id="{00000000-0008-0000-0B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6" name="Imagen 2870" descr="http://www.icbf.gov.co/images/pobtrans.gif">
          <a:extLst>
            <a:ext uri="{FF2B5EF4-FFF2-40B4-BE49-F238E27FC236}">
              <a16:creationId xmlns:a16="http://schemas.microsoft.com/office/drawing/2014/main" id="{00000000-0008-0000-0B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7" name="Imagen 2951" descr="http://www.icbf.gov.co/images/pobtrans.gif">
          <a:extLst>
            <a:ext uri="{FF2B5EF4-FFF2-40B4-BE49-F238E27FC236}">
              <a16:creationId xmlns:a16="http://schemas.microsoft.com/office/drawing/2014/main" id="{00000000-0008-0000-0B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8" name="Imagen 2954" descr="http://www.icbf.gov.co/images/pobtrans.gif">
          <a:extLst>
            <a:ext uri="{FF2B5EF4-FFF2-40B4-BE49-F238E27FC236}">
              <a16:creationId xmlns:a16="http://schemas.microsoft.com/office/drawing/2014/main" id="{00000000-0008-0000-0B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9" name="Imagen 3123" descr="http://www.icbf.gov.co/images/pobtrans.gif">
          <a:extLst>
            <a:ext uri="{FF2B5EF4-FFF2-40B4-BE49-F238E27FC236}">
              <a16:creationId xmlns:a16="http://schemas.microsoft.com/office/drawing/2014/main" id="{00000000-0008-0000-0B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20" name="Imagen 3206" descr="http://www.icbf.gov.co/images/pobtrans.gif">
          <a:extLst>
            <a:ext uri="{FF2B5EF4-FFF2-40B4-BE49-F238E27FC236}">
              <a16:creationId xmlns:a16="http://schemas.microsoft.com/office/drawing/2014/main" id="{00000000-0008-0000-0B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21" name="Imagen 3810" descr="http://www.icbf.gov.co/images/pobtrans.gif">
          <a:extLst>
            <a:ext uri="{FF2B5EF4-FFF2-40B4-BE49-F238E27FC236}">
              <a16:creationId xmlns:a16="http://schemas.microsoft.com/office/drawing/2014/main" id="{00000000-0008-0000-0B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22" name="Imagen 3821" descr="http://www.icbf.gov.co/images/pobtrans.gif">
          <a:extLst>
            <a:ext uri="{FF2B5EF4-FFF2-40B4-BE49-F238E27FC236}">
              <a16:creationId xmlns:a16="http://schemas.microsoft.com/office/drawing/2014/main" id="{00000000-0008-0000-0B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23" name="Imagen 3899" descr="http://www.icbf.gov.co/images/pobtrans.gif">
          <a:extLst>
            <a:ext uri="{FF2B5EF4-FFF2-40B4-BE49-F238E27FC236}">
              <a16:creationId xmlns:a16="http://schemas.microsoft.com/office/drawing/2014/main" id="{00000000-0008-0000-0B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24" name="Imagen 3909" descr="http://www.icbf.gov.co/images/pobtrans.gif">
          <a:extLst>
            <a:ext uri="{FF2B5EF4-FFF2-40B4-BE49-F238E27FC236}">
              <a16:creationId xmlns:a16="http://schemas.microsoft.com/office/drawing/2014/main" id="{00000000-0008-0000-0B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25" name="Imagen 4244" descr="http://www.icbf.gov.co/images/pobtrans.gif">
          <a:extLst>
            <a:ext uri="{FF2B5EF4-FFF2-40B4-BE49-F238E27FC236}">
              <a16:creationId xmlns:a16="http://schemas.microsoft.com/office/drawing/2014/main" id="{00000000-0008-0000-0B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26" name="Imagen 4461" descr="http://www.icbf.gov.co/images/pobtrans.gif">
          <a:extLst>
            <a:ext uri="{FF2B5EF4-FFF2-40B4-BE49-F238E27FC236}">
              <a16:creationId xmlns:a16="http://schemas.microsoft.com/office/drawing/2014/main" id="{00000000-0008-0000-0B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27" name="Imagen 4811" descr="http://www.icbf.gov.co/images/pobtrans.gif">
          <a:extLst>
            <a:ext uri="{FF2B5EF4-FFF2-40B4-BE49-F238E27FC236}">
              <a16:creationId xmlns:a16="http://schemas.microsoft.com/office/drawing/2014/main" id="{00000000-0008-0000-0B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28" name="Imagen 4820" descr="http://www.icbf.gov.co/images/pobtrans.gif">
          <a:extLst>
            <a:ext uri="{FF2B5EF4-FFF2-40B4-BE49-F238E27FC236}">
              <a16:creationId xmlns:a16="http://schemas.microsoft.com/office/drawing/2014/main" id="{00000000-0008-0000-0B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29" name="Imagen 5584" descr="http://www.icbf.gov.co/images/pobtrans.gif">
          <a:extLst>
            <a:ext uri="{FF2B5EF4-FFF2-40B4-BE49-F238E27FC236}">
              <a16:creationId xmlns:a16="http://schemas.microsoft.com/office/drawing/2014/main" id="{00000000-0008-0000-0B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30" name="Imagen 5931" descr="http://www.icbf.gov.co/images/pobtrans.gif">
          <a:extLst>
            <a:ext uri="{FF2B5EF4-FFF2-40B4-BE49-F238E27FC236}">
              <a16:creationId xmlns:a16="http://schemas.microsoft.com/office/drawing/2014/main" id="{00000000-0008-0000-0B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31" name="Imagen 6103" descr="http://www.icbf.gov.co/images/pobtrans.gif">
          <a:extLst>
            <a:ext uri="{FF2B5EF4-FFF2-40B4-BE49-F238E27FC236}">
              <a16:creationId xmlns:a16="http://schemas.microsoft.com/office/drawing/2014/main" id="{00000000-0008-0000-0B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32" name="Imagen 6107" descr="http://www.icbf.gov.co/images/pobtrans.gif">
          <a:extLst>
            <a:ext uri="{FF2B5EF4-FFF2-40B4-BE49-F238E27FC236}">
              <a16:creationId xmlns:a16="http://schemas.microsoft.com/office/drawing/2014/main" id="{00000000-0008-0000-0B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33" name="Imagen 6731" descr="http://www.icbf.gov.co/images/pobtrans.gif">
          <a:extLst>
            <a:ext uri="{FF2B5EF4-FFF2-40B4-BE49-F238E27FC236}">
              <a16:creationId xmlns:a16="http://schemas.microsoft.com/office/drawing/2014/main" id="{00000000-0008-0000-0B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34" name="Imagen 6951" descr="http://www.icbf.gov.co/images/pobtrans.gif">
          <a:extLst>
            <a:ext uri="{FF2B5EF4-FFF2-40B4-BE49-F238E27FC236}">
              <a16:creationId xmlns:a16="http://schemas.microsoft.com/office/drawing/2014/main" id="{00000000-0008-0000-0B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35" name="Imagen 7032" descr="http://www.icbf.gov.co/images/pobtrans.gif">
          <a:extLst>
            <a:ext uri="{FF2B5EF4-FFF2-40B4-BE49-F238E27FC236}">
              <a16:creationId xmlns:a16="http://schemas.microsoft.com/office/drawing/2014/main" id="{00000000-0008-0000-0B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36" name="Imagen 7042" descr="http://www.icbf.gov.co/images/pobtrans.gif">
          <a:extLst>
            <a:ext uri="{FF2B5EF4-FFF2-40B4-BE49-F238E27FC236}">
              <a16:creationId xmlns:a16="http://schemas.microsoft.com/office/drawing/2014/main" id="{00000000-0008-0000-0B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37" name="Imagen 7053" descr="http://www.icbf.gov.co/images/pobtrans.gif">
          <a:extLst>
            <a:ext uri="{FF2B5EF4-FFF2-40B4-BE49-F238E27FC236}">
              <a16:creationId xmlns:a16="http://schemas.microsoft.com/office/drawing/2014/main" id="{00000000-0008-0000-0B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38" name="Imagen 7120" descr="http://www.icbf.gov.co/images/pobtrans.gif">
          <a:extLst>
            <a:ext uri="{FF2B5EF4-FFF2-40B4-BE49-F238E27FC236}">
              <a16:creationId xmlns:a16="http://schemas.microsoft.com/office/drawing/2014/main" id="{00000000-0008-0000-0B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39" name="Imagen 7187" descr="http://www.icbf.gov.co/images/pobtrans.gif">
          <a:extLst>
            <a:ext uri="{FF2B5EF4-FFF2-40B4-BE49-F238E27FC236}">
              <a16:creationId xmlns:a16="http://schemas.microsoft.com/office/drawing/2014/main" id="{00000000-0008-0000-0B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40" name="Imagen 7417" descr="http://www.icbf.gov.co/images/pobtrans.gif">
          <a:extLst>
            <a:ext uri="{FF2B5EF4-FFF2-40B4-BE49-F238E27FC236}">
              <a16:creationId xmlns:a16="http://schemas.microsoft.com/office/drawing/2014/main" id="{00000000-0008-0000-0B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41" name="Imagen 7504" descr="http://www.icbf.gov.co/images/pobtrans.gif">
          <a:extLst>
            <a:ext uri="{FF2B5EF4-FFF2-40B4-BE49-F238E27FC236}">
              <a16:creationId xmlns:a16="http://schemas.microsoft.com/office/drawing/2014/main" id="{00000000-0008-0000-0B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42" name="Imagen 7597" descr="http://www.icbf.gov.co/images/pobtrans.gif">
          <a:extLst>
            <a:ext uri="{FF2B5EF4-FFF2-40B4-BE49-F238E27FC236}">
              <a16:creationId xmlns:a16="http://schemas.microsoft.com/office/drawing/2014/main" id="{00000000-0008-0000-0B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43" name="Imagen 7659" descr="http://www.icbf.gov.co/images/pobtrans.gif">
          <a:extLst>
            <a:ext uri="{FF2B5EF4-FFF2-40B4-BE49-F238E27FC236}">
              <a16:creationId xmlns:a16="http://schemas.microsoft.com/office/drawing/2014/main" id="{00000000-0008-0000-0B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44" name="Imagen 7767" descr="http://www.icbf.gov.co/images/pobtrans.gif">
          <a:extLst>
            <a:ext uri="{FF2B5EF4-FFF2-40B4-BE49-F238E27FC236}">
              <a16:creationId xmlns:a16="http://schemas.microsoft.com/office/drawing/2014/main" id="{00000000-0008-0000-0B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45" name="Imagen 7853" descr="http://www.icbf.gov.co/images/pobtrans.gif">
          <a:extLst>
            <a:ext uri="{FF2B5EF4-FFF2-40B4-BE49-F238E27FC236}">
              <a16:creationId xmlns:a16="http://schemas.microsoft.com/office/drawing/2014/main" id="{00000000-0008-0000-0B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46" name="Imagen 7936" descr="http://www.icbf.gov.co/images/pobtrans.gif">
          <a:extLst>
            <a:ext uri="{FF2B5EF4-FFF2-40B4-BE49-F238E27FC236}">
              <a16:creationId xmlns:a16="http://schemas.microsoft.com/office/drawing/2014/main" id="{00000000-0008-0000-0B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47" name="Imagen 8612" descr="http://www.icbf.gov.co/images/pobtrans.gif">
          <a:extLst>
            <a:ext uri="{FF2B5EF4-FFF2-40B4-BE49-F238E27FC236}">
              <a16:creationId xmlns:a16="http://schemas.microsoft.com/office/drawing/2014/main" id="{00000000-0008-0000-0B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48" name="Imagen 9931" descr="http://www.icbf.gov.co/images/pobtrans.gif">
          <a:extLst>
            <a:ext uri="{FF2B5EF4-FFF2-40B4-BE49-F238E27FC236}">
              <a16:creationId xmlns:a16="http://schemas.microsoft.com/office/drawing/2014/main" id="{00000000-0008-0000-0B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49" name="Imagen 10425" descr="http://www.icbf.gov.co/images/pobtrans.gif">
          <a:extLst>
            <a:ext uri="{FF2B5EF4-FFF2-40B4-BE49-F238E27FC236}">
              <a16:creationId xmlns:a16="http://schemas.microsoft.com/office/drawing/2014/main" id="{00000000-0008-0000-0B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50" name="Imagen 10665" descr="http://www.icbf.gov.co/images/pobtrans.gif">
          <a:extLst>
            <a:ext uri="{FF2B5EF4-FFF2-40B4-BE49-F238E27FC236}">
              <a16:creationId xmlns:a16="http://schemas.microsoft.com/office/drawing/2014/main" id="{00000000-0008-0000-0B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51" name="Imagen 12565" descr="http://www.icbf.gov.co/images/pobtrans.gif">
          <a:extLst>
            <a:ext uri="{FF2B5EF4-FFF2-40B4-BE49-F238E27FC236}">
              <a16:creationId xmlns:a16="http://schemas.microsoft.com/office/drawing/2014/main" id="{00000000-0008-0000-0B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52" name="Imagen 12591" descr="http://www.icbf.gov.co/images/pobtrans.gif">
          <a:extLst>
            <a:ext uri="{FF2B5EF4-FFF2-40B4-BE49-F238E27FC236}">
              <a16:creationId xmlns:a16="http://schemas.microsoft.com/office/drawing/2014/main" id="{00000000-0008-0000-0B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53" name="Imagen 12605" descr="http://www.icbf.gov.co/images/pobtrans.gif">
          <a:extLst>
            <a:ext uri="{FF2B5EF4-FFF2-40B4-BE49-F238E27FC236}">
              <a16:creationId xmlns:a16="http://schemas.microsoft.com/office/drawing/2014/main" id="{00000000-0008-0000-0B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54" name="Imagen 12623" descr="http://www.icbf.gov.co/images/pobtrans.gif">
          <a:extLst>
            <a:ext uri="{FF2B5EF4-FFF2-40B4-BE49-F238E27FC236}">
              <a16:creationId xmlns:a16="http://schemas.microsoft.com/office/drawing/2014/main" id="{00000000-0008-0000-0B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55" name="Imagen 12635" descr="http://www.icbf.gov.co/images/pobtrans.gif">
          <a:extLst>
            <a:ext uri="{FF2B5EF4-FFF2-40B4-BE49-F238E27FC236}">
              <a16:creationId xmlns:a16="http://schemas.microsoft.com/office/drawing/2014/main" id="{00000000-0008-0000-0B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56" name="Imagen 12645" descr="http://www.icbf.gov.co/images/pobtrans.gif">
          <a:extLst>
            <a:ext uri="{FF2B5EF4-FFF2-40B4-BE49-F238E27FC236}">
              <a16:creationId xmlns:a16="http://schemas.microsoft.com/office/drawing/2014/main" id="{00000000-0008-0000-0B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57" name="Imagen 12651" descr="http://www.icbf.gov.co/images/pobtrans.gif">
          <a:extLst>
            <a:ext uri="{FF2B5EF4-FFF2-40B4-BE49-F238E27FC236}">
              <a16:creationId xmlns:a16="http://schemas.microsoft.com/office/drawing/2014/main" id="{00000000-0008-0000-0B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58" name="Imagen 13130" descr="http://www.icbf.gov.co/images/pobtrans.gif">
          <a:extLst>
            <a:ext uri="{FF2B5EF4-FFF2-40B4-BE49-F238E27FC236}">
              <a16:creationId xmlns:a16="http://schemas.microsoft.com/office/drawing/2014/main" id="{00000000-0008-0000-0B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59" name="Imagen 13576" descr="http://www.icbf.gov.co/images/pobtrans.gif">
          <a:extLst>
            <a:ext uri="{FF2B5EF4-FFF2-40B4-BE49-F238E27FC236}">
              <a16:creationId xmlns:a16="http://schemas.microsoft.com/office/drawing/2014/main" id="{00000000-0008-0000-0B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60" name="Imagen 13599" descr="http://www.icbf.gov.co/images/pobtrans.gif">
          <a:extLst>
            <a:ext uri="{FF2B5EF4-FFF2-40B4-BE49-F238E27FC236}">
              <a16:creationId xmlns:a16="http://schemas.microsoft.com/office/drawing/2014/main" id="{00000000-0008-0000-0B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61" name="Imagen 13600" descr="http://www.icbf.gov.co/images/pobtrans.gif">
          <a:extLst>
            <a:ext uri="{FF2B5EF4-FFF2-40B4-BE49-F238E27FC236}">
              <a16:creationId xmlns:a16="http://schemas.microsoft.com/office/drawing/2014/main" id="{00000000-0008-0000-0B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62" name="Imagen 13603" descr="http://www.icbf.gov.co/images/pobtrans.gif">
          <a:extLst>
            <a:ext uri="{FF2B5EF4-FFF2-40B4-BE49-F238E27FC236}">
              <a16:creationId xmlns:a16="http://schemas.microsoft.com/office/drawing/2014/main" id="{00000000-0008-0000-0B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63" name="Imagen 13611" descr="http://www.icbf.gov.co/images/pobtrans.gif">
          <a:extLst>
            <a:ext uri="{FF2B5EF4-FFF2-40B4-BE49-F238E27FC236}">
              <a16:creationId xmlns:a16="http://schemas.microsoft.com/office/drawing/2014/main" id="{00000000-0008-0000-0B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64" name="Imagen 13903" descr="http://www.icbf.gov.co/images/pobtrans.gif">
          <a:extLst>
            <a:ext uri="{FF2B5EF4-FFF2-40B4-BE49-F238E27FC236}">
              <a16:creationId xmlns:a16="http://schemas.microsoft.com/office/drawing/2014/main" id="{00000000-0008-0000-0B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65" name="Imagen 13983" descr="http://www.icbf.gov.co/images/pobtrans.gif">
          <a:extLst>
            <a:ext uri="{FF2B5EF4-FFF2-40B4-BE49-F238E27FC236}">
              <a16:creationId xmlns:a16="http://schemas.microsoft.com/office/drawing/2014/main" id="{00000000-0008-0000-0B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66" name="Imagen 14387" descr="http://www.icbf.gov.co/images/pobtrans.gif">
          <a:extLst>
            <a:ext uri="{FF2B5EF4-FFF2-40B4-BE49-F238E27FC236}">
              <a16:creationId xmlns:a16="http://schemas.microsoft.com/office/drawing/2014/main" id="{00000000-0008-0000-0B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67" name="Imagen 14460" descr="http://www.icbf.gov.co/images/pobtrans.gif">
          <a:extLst>
            <a:ext uri="{FF2B5EF4-FFF2-40B4-BE49-F238E27FC236}">
              <a16:creationId xmlns:a16="http://schemas.microsoft.com/office/drawing/2014/main" id="{00000000-0008-0000-0B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68" name="Imagen 14689" descr="http://www.icbf.gov.co/images/pobtrans.gif">
          <a:extLst>
            <a:ext uri="{FF2B5EF4-FFF2-40B4-BE49-F238E27FC236}">
              <a16:creationId xmlns:a16="http://schemas.microsoft.com/office/drawing/2014/main" id="{00000000-0008-0000-0B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69" name="Imagen 14884" descr="http://www.icbf.gov.co/images/pobtrans.gif">
          <a:extLst>
            <a:ext uri="{FF2B5EF4-FFF2-40B4-BE49-F238E27FC236}">
              <a16:creationId xmlns:a16="http://schemas.microsoft.com/office/drawing/2014/main" id="{00000000-0008-0000-0B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70" name="Imagen 15080" descr="http://www.icbf.gov.co/images/pobtrans.gif">
          <a:extLst>
            <a:ext uri="{FF2B5EF4-FFF2-40B4-BE49-F238E27FC236}">
              <a16:creationId xmlns:a16="http://schemas.microsoft.com/office/drawing/2014/main" id="{00000000-0008-0000-0B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71" name="Imagen 15397" descr="http://www.icbf.gov.co/images/pobtrans.gif">
          <a:extLst>
            <a:ext uri="{FF2B5EF4-FFF2-40B4-BE49-F238E27FC236}">
              <a16:creationId xmlns:a16="http://schemas.microsoft.com/office/drawing/2014/main" id="{00000000-0008-0000-0B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72" name="Imagen 15538" descr="http://www.icbf.gov.co/images/pobtrans.gif">
          <a:extLst>
            <a:ext uri="{FF2B5EF4-FFF2-40B4-BE49-F238E27FC236}">
              <a16:creationId xmlns:a16="http://schemas.microsoft.com/office/drawing/2014/main" id="{00000000-0008-0000-0B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73" name="Imagen 15814" descr="http://www.icbf.gov.co/images/pobtrans.gif">
          <a:extLst>
            <a:ext uri="{FF2B5EF4-FFF2-40B4-BE49-F238E27FC236}">
              <a16:creationId xmlns:a16="http://schemas.microsoft.com/office/drawing/2014/main" id="{00000000-0008-0000-0B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74" name="Imagen 15817" descr="http://www.icbf.gov.co/images/pobtrans.gif">
          <a:extLst>
            <a:ext uri="{FF2B5EF4-FFF2-40B4-BE49-F238E27FC236}">
              <a16:creationId xmlns:a16="http://schemas.microsoft.com/office/drawing/2014/main" id="{00000000-0008-0000-0B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75" name="Imagen 16193" descr="http://www.icbf.gov.co/images/pobtrans.gif">
          <a:extLst>
            <a:ext uri="{FF2B5EF4-FFF2-40B4-BE49-F238E27FC236}">
              <a16:creationId xmlns:a16="http://schemas.microsoft.com/office/drawing/2014/main" id="{00000000-0008-0000-0B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76" name="Imagen 16273" descr="http://www.icbf.gov.co/images/pobtrans.gif">
          <a:extLst>
            <a:ext uri="{FF2B5EF4-FFF2-40B4-BE49-F238E27FC236}">
              <a16:creationId xmlns:a16="http://schemas.microsoft.com/office/drawing/2014/main" id="{00000000-0008-0000-0B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77" name="Imagen 16503" descr="http://www.icbf.gov.co/images/pobtrans.gif">
          <a:extLst>
            <a:ext uri="{FF2B5EF4-FFF2-40B4-BE49-F238E27FC236}">
              <a16:creationId xmlns:a16="http://schemas.microsoft.com/office/drawing/2014/main" id="{00000000-0008-0000-0B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78" name="Imagen 16724" descr="http://www.icbf.gov.co/images/pobtrans.gif">
          <a:extLst>
            <a:ext uri="{FF2B5EF4-FFF2-40B4-BE49-F238E27FC236}">
              <a16:creationId xmlns:a16="http://schemas.microsoft.com/office/drawing/2014/main" id="{00000000-0008-0000-0B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79" name="Imagen 17478" descr="http://www.icbf.gov.co/images/pobtrans.gif">
          <a:extLst>
            <a:ext uri="{FF2B5EF4-FFF2-40B4-BE49-F238E27FC236}">
              <a16:creationId xmlns:a16="http://schemas.microsoft.com/office/drawing/2014/main" id="{00000000-0008-0000-0B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80" name="Imagen 17640" descr="http://www.icbf.gov.co/images/pobtrans.gif">
          <a:extLst>
            <a:ext uri="{FF2B5EF4-FFF2-40B4-BE49-F238E27FC236}">
              <a16:creationId xmlns:a16="http://schemas.microsoft.com/office/drawing/2014/main" id="{00000000-0008-0000-0B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81" name="Imagen 17642" descr="http://www.icbf.gov.co/images/pobtrans.gif">
          <a:extLst>
            <a:ext uri="{FF2B5EF4-FFF2-40B4-BE49-F238E27FC236}">
              <a16:creationId xmlns:a16="http://schemas.microsoft.com/office/drawing/2014/main" id="{00000000-0008-0000-0B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82" name="Imagen 19004" descr="http://www.icbf.gov.co/images/pobtrans.gif">
          <a:extLst>
            <a:ext uri="{FF2B5EF4-FFF2-40B4-BE49-F238E27FC236}">
              <a16:creationId xmlns:a16="http://schemas.microsoft.com/office/drawing/2014/main" id="{00000000-0008-0000-0B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83" name="Imagen 19474" descr="http://www.icbf.gov.co/images/pobtrans.gif">
          <a:extLst>
            <a:ext uri="{FF2B5EF4-FFF2-40B4-BE49-F238E27FC236}">
              <a16:creationId xmlns:a16="http://schemas.microsoft.com/office/drawing/2014/main" id="{00000000-0008-0000-0B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84" name="Imagen 19708" descr="http://www.icbf.gov.co/images/pobtrans.gif">
          <a:extLst>
            <a:ext uri="{FF2B5EF4-FFF2-40B4-BE49-F238E27FC236}">
              <a16:creationId xmlns:a16="http://schemas.microsoft.com/office/drawing/2014/main" id="{00000000-0008-0000-0B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85" name="Imagen 19720" descr="http://www.icbf.gov.co/images/pobtrans.gif">
          <a:extLst>
            <a:ext uri="{FF2B5EF4-FFF2-40B4-BE49-F238E27FC236}">
              <a16:creationId xmlns:a16="http://schemas.microsoft.com/office/drawing/2014/main" id="{00000000-0008-0000-0B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86" name="Imagen 19739" descr="http://www.icbf.gov.co/images/pobtrans.gif">
          <a:extLst>
            <a:ext uri="{FF2B5EF4-FFF2-40B4-BE49-F238E27FC236}">
              <a16:creationId xmlns:a16="http://schemas.microsoft.com/office/drawing/2014/main" id="{00000000-0008-0000-0B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87" name="Imagen 19765" descr="http://www.icbf.gov.co/images/pobtrans.gif">
          <a:extLst>
            <a:ext uri="{FF2B5EF4-FFF2-40B4-BE49-F238E27FC236}">
              <a16:creationId xmlns:a16="http://schemas.microsoft.com/office/drawing/2014/main" id="{00000000-0008-0000-0B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88" name="Imagen 19774" descr="http://www.icbf.gov.co/images/pobtrans.gif">
          <a:extLst>
            <a:ext uri="{FF2B5EF4-FFF2-40B4-BE49-F238E27FC236}">
              <a16:creationId xmlns:a16="http://schemas.microsoft.com/office/drawing/2014/main" id="{00000000-0008-0000-0B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89" name="Imagen 20425" descr="http://www.icbf.gov.co/images/pobtrans.gif">
          <a:extLst>
            <a:ext uri="{FF2B5EF4-FFF2-40B4-BE49-F238E27FC236}">
              <a16:creationId xmlns:a16="http://schemas.microsoft.com/office/drawing/2014/main" id="{00000000-0008-0000-0B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90" name="Imagen 20722" descr="http://www.icbf.gov.co/images/pobtrans.gif">
          <a:extLst>
            <a:ext uri="{FF2B5EF4-FFF2-40B4-BE49-F238E27FC236}">
              <a16:creationId xmlns:a16="http://schemas.microsoft.com/office/drawing/2014/main" id="{00000000-0008-0000-0B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91" name="Imagen 20732" descr="http://www.icbf.gov.co/images/pobtrans.gif">
          <a:extLst>
            <a:ext uri="{FF2B5EF4-FFF2-40B4-BE49-F238E27FC236}">
              <a16:creationId xmlns:a16="http://schemas.microsoft.com/office/drawing/2014/main" id="{00000000-0008-0000-0B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92" name="Imagen 21759" descr="http://www.icbf.gov.co/images/pobtrans.gif">
          <a:extLst>
            <a:ext uri="{FF2B5EF4-FFF2-40B4-BE49-F238E27FC236}">
              <a16:creationId xmlns:a16="http://schemas.microsoft.com/office/drawing/2014/main" id="{00000000-0008-0000-0B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93" name="Imagen 21761" descr="http://www.icbf.gov.co/images/pobtrans.gif">
          <a:extLst>
            <a:ext uri="{FF2B5EF4-FFF2-40B4-BE49-F238E27FC236}">
              <a16:creationId xmlns:a16="http://schemas.microsoft.com/office/drawing/2014/main" id="{00000000-0008-0000-0B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94" name="Imagen 22260" descr="http://www.icbf.gov.co/images/pobtrans.gif">
          <a:extLst>
            <a:ext uri="{FF2B5EF4-FFF2-40B4-BE49-F238E27FC236}">
              <a16:creationId xmlns:a16="http://schemas.microsoft.com/office/drawing/2014/main" id="{00000000-0008-0000-0B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95" name="Imagen 22263" descr="http://www.icbf.gov.co/images/pobtrans.gif">
          <a:extLst>
            <a:ext uri="{FF2B5EF4-FFF2-40B4-BE49-F238E27FC236}">
              <a16:creationId xmlns:a16="http://schemas.microsoft.com/office/drawing/2014/main" id="{00000000-0008-0000-0B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96" name="Imagen 22421" descr="http://www.icbf.gov.co/images/pobtrans.gif">
          <a:extLst>
            <a:ext uri="{FF2B5EF4-FFF2-40B4-BE49-F238E27FC236}">
              <a16:creationId xmlns:a16="http://schemas.microsoft.com/office/drawing/2014/main" id="{00000000-0008-0000-0B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97" name="Imagen 22513" descr="http://www.icbf.gov.co/images/pobtrans.gif">
          <a:extLst>
            <a:ext uri="{FF2B5EF4-FFF2-40B4-BE49-F238E27FC236}">
              <a16:creationId xmlns:a16="http://schemas.microsoft.com/office/drawing/2014/main" id="{00000000-0008-0000-0B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98" name="Imagen 22526" descr="http://www.icbf.gov.co/images/pobtrans.gif">
          <a:extLst>
            <a:ext uri="{FF2B5EF4-FFF2-40B4-BE49-F238E27FC236}">
              <a16:creationId xmlns:a16="http://schemas.microsoft.com/office/drawing/2014/main" id="{00000000-0008-0000-0B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99" name="Imagen 22532" descr="http://www.icbf.gov.co/images/pobtrans.gif">
          <a:extLst>
            <a:ext uri="{FF2B5EF4-FFF2-40B4-BE49-F238E27FC236}">
              <a16:creationId xmlns:a16="http://schemas.microsoft.com/office/drawing/2014/main" id="{00000000-0008-0000-0B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00" name="Imagen 22541" descr="http://www.icbf.gov.co/images/pobtrans.gif">
          <a:extLst>
            <a:ext uri="{FF2B5EF4-FFF2-40B4-BE49-F238E27FC236}">
              <a16:creationId xmlns:a16="http://schemas.microsoft.com/office/drawing/2014/main" id="{00000000-0008-0000-0B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01" name="Imagen 22616" descr="http://www.icbf.gov.co/images/pobtrans.gif">
          <a:extLst>
            <a:ext uri="{FF2B5EF4-FFF2-40B4-BE49-F238E27FC236}">
              <a16:creationId xmlns:a16="http://schemas.microsoft.com/office/drawing/2014/main" id="{00000000-0008-0000-0B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02" name="Imagen 24926" descr="http://www.icbf.gov.co/images/pobtrans.gif">
          <a:extLst>
            <a:ext uri="{FF2B5EF4-FFF2-40B4-BE49-F238E27FC236}">
              <a16:creationId xmlns:a16="http://schemas.microsoft.com/office/drawing/2014/main" id="{00000000-0008-0000-0B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03" name="Imagen 25180" descr="http://www.icbf.gov.co/images/pobtrans.gif">
          <a:extLst>
            <a:ext uri="{FF2B5EF4-FFF2-40B4-BE49-F238E27FC236}">
              <a16:creationId xmlns:a16="http://schemas.microsoft.com/office/drawing/2014/main" id="{00000000-0008-0000-0B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04" name="Imagen 26352" descr="http://www.icbf.gov.co/images/pobtrans.gif">
          <a:extLst>
            <a:ext uri="{FF2B5EF4-FFF2-40B4-BE49-F238E27FC236}">
              <a16:creationId xmlns:a16="http://schemas.microsoft.com/office/drawing/2014/main" id="{00000000-0008-0000-0B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05" name="Imagen 26386" descr="http://www.icbf.gov.co/images/pobtrans.gif">
          <a:extLst>
            <a:ext uri="{FF2B5EF4-FFF2-40B4-BE49-F238E27FC236}">
              <a16:creationId xmlns:a16="http://schemas.microsoft.com/office/drawing/2014/main" id="{00000000-0008-0000-0B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06" name="Imagen 26401" descr="http://www.icbf.gov.co/images/pobtrans.gif">
          <a:extLst>
            <a:ext uri="{FF2B5EF4-FFF2-40B4-BE49-F238E27FC236}">
              <a16:creationId xmlns:a16="http://schemas.microsoft.com/office/drawing/2014/main" id="{00000000-0008-0000-0B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07" name="Imagen 26411" descr="http://www.icbf.gov.co/images/pobtrans.gif">
          <a:extLst>
            <a:ext uri="{FF2B5EF4-FFF2-40B4-BE49-F238E27FC236}">
              <a16:creationId xmlns:a16="http://schemas.microsoft.com/office/drawing/2014/main" id="{00000000-0008-0000-0B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08" name="Imagen 26420" descr="http://www.icbf.gov.co/images/pobtrans.gif">
          <a:extLst>
            <a:ext uri="{FF2B5EF4-FFF2-40B4-BE49-F238E27FC236}">
              <a16:creationId xmlns:a16="http://schemas.microsoft.com/office/drawing/2014/main" id="{00000000-0008-0000-0B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09" name="Imagen 26433" descr="http://www.icbf.gov.co/images/pobtrans.gif">
          <a:extLst>
            <a:ext uri="{FF2B5EF4-FFF2-40B4-BE49-F238E27FC236}">
              <a16:creationId xmlns:a16="http://schemas.microsoft.com/office/drawing/2014/main" id="{00000000-0008-0000-0B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10" name="Imagen 26468" descr="http://www.icbf.gov.co/images/pobtrans.gif">
          <a:extLst>
            <a:ext uri="{FF2B5EF4-FFF2-40B4-BE49-F238E27FC236}">
              <a16:creationId xmlns:a16="http://schemas.microsoft.com/office/drawing/2014/main" id="{00000000-0008-0000-0B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11" name="Imagen 26473" descr="http://www.icbf.gov.co/images/pobtrans.gif">
          <a:extLst>
            <a:ext uri="{FF2B5EF4-FFF2-40B4-BE49-F238E27FC236}">
              <a16:creationId xmlns:a16="http://schemas.microsoft.com/office/drawing/2014/main" id="{00000000-0008-0000-0B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12" name="Imagen 26476" descr="http://www.icbf.gov.co/images/pobtrans.gif">
          <a:extLst>
            <a:ext uri="{FF2B5EF4-FFF2-40B4-BE49-F238E27FC236}">
              <a16:creationId xmlns:a16="http://schemas.microsoft.com/office/drawing/2014/main" id="{00000000-0008-0000-0B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13" name="Imagen 26583" descr="http://www.icbf.gov.co/images/pobtrans.gif">
          <a:extLst>
            <a:ext uri="{FF2B5EF4-FFF2-40B4-BE49-F238E27FC236}">
              <a16:creationId xmlns:a16="http://schemas.microsoft.com/office/drawing/2014/main" id="{00000000-0008-0000-0B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14" name="Imagen 26594" descr="http://www.icbf.gov.co/images/pobtrans.gif">
          <a:extLst>
            <a:ext uri="{FF2B5EF4-FFF2-40B4-BE49-F238E27FC236}">
              <a16:creationId xmlns:a16="http://schemas.microsoft.com/office/drawing/2014/main" id="{00000000-0008-0000-0B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15" name="Imagen 26605" descr="http://www.icbf.gov.co/images/pobtrans.gif">
          <a:extLst>
            <a:ext uri="{FF2B5EF4-FFF2-40B4-BE49-F238E27FC236}">
              <a16:creationId xmlns:a16="http://schemas.microsoft.com/office/drawing/2014/main" id="{00000000-0008-0000-0B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16" name="Imagen 26617" descr="http://www.icbf.gov.co/images/pobtrans.gif">
          <a:extLst>
            <a:ext uri="{FF2B5EF4-FFF2-40B4-BE49-F238E27FC236}">
              <a16:creationId xmlns:a16="http://schemas.microsoft.com/office/drawing/2014/main" id="{00000000-0008-0000-0B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17" name="Imagen 26634" descr="http://www.icbf.gov.co/images/pobtrans.gif">
          <a:extLst>
            <a:ext uri="{FF2B5EF4-FFF2-40B4-BE49-F238E27FC236}">
              <a16:creationId xmlns:a16="http://schemas.microsoft.com/office/drawing/2014/main" id="{00000000-0008-0000-0B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18" name="Imagen 26666" descr="http://www.icbf.gov.co/images/pobtrans.gif">
          <a:extLst>
            <a:ext uri="{FF2B5EF4-FFF2-40B4-BE49-F238E27FC236}">
              <a16:creationId xmlns:a16="http://schemas.microsoft.com/office/drawing/2014/main" id="{00000000-0008-0000-0B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19" name="Imagen 26687" descr="http://www.icbf.gov.co/images/pobtrans.gif">
          <a:extLst>
            <a:ext uri="{FF2B5EF4-FFF2-40B4-BE49-F238E27FC236}">
              <a16:creationId xmlns:a16="http://schemas.microsoft.com/office/drawing/2014/main" id="{00000000-0008-0000-0B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20" name="Imagen 26713" descr="http://www.icbf.gov.co/images/pobtrans.gif">
          <a:extLst>
            <a:ext uri="{FF2B5EF4-FFF2-40B4-BE49-F238E27FC236}">
              <a16:creationId xmlns:a16="http://schemas.microsoft.com/office/drawing/2014/main" id="{00000000-0008-0000-0B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21" name="Imagen 26726" descr="http://www.icbf.gov.co/images/pobtrans.gif">
          <a:extLst>
            <a:ext uri="{FF2B5EF4-FFF2-40B4-BE49-F238E27FC236}">
              <a16:creationId xmlns:a16="http://schemas.microsoft.com/office/drawing/2014/main" id="{00000000-0008-0000-0B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22" name="Imagen 27432" descr="http://www.icbf.gov.co/images/pobtrans.gif">
          <a:extLst>
            <a:ext uri="{FF2B5EF4-FFF2-40B4-BE49-F238E27FC236}">
              <a16:creationId xmlns:a16="http://schemas.microsoft.com/office/drawing/2014/main" id="{00000000-0008-0000-0B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23" name="Imagen 29931" descr="http://www.icbf.gov.co/images/pobtrans.gif">
          <a:extLst>
            <a:ext uri="{FF2B5EF4-FFF2-40B4-BE49-F238E27FC236}">
              <a16:creationId xmlns:a16="http://schemas.microsoft.com/office/drawing/2014/main" id="{00000000-0008-0000-0B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24" name="Imagen 29941" descr="http://www.icbf.gov.co/images/pobtrans.gif">
          <a:extLst>
            <a:ext uri="{FF2B5EF4-FFF2-40B4-BE49-F238E27FC236}">
              <a16:creationId xmlns:a16="http://schemas.microsoft.com/office/drawing/2014/main" id="{00000000-0008-0000-0B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25" name="Imagen 29990" descr="http://www.icbf.gov.co/images/pobtrans.gif">
          <a:extLst>
            <a:ext uri="{FF2B5EF4-FFF2-40B4-BE49-F238E27FC236}">
              <a16:creationId xmlns:a16="http://schemas.microsoft.com/office/drawing/2014/main" id="{00000000-0008-0000-0B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26" name="Imagen 30000" descr="http://www.icbf.gov.co/images/pobtrans.gif">
          <a:extLst>
            <a:ext uri="{FF2B5EF4-FFF2-40B4-BE49-F238E27FC236}">
              <a16:creationId xmlns:a16="http://schemas.microsoft.com/office/drawing/2014/main" id="{00000000-0008-0000-0B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27" name="Imagen 30062" descr="http://www.icbf.gov.co/images/pobtrans.gif">
          <a:extLst>
            <a:ext uri="{FF2B5EF4-FFF2-40B4-BE49-F238E27FC236}">
              <a16:creationId xmlns:a16="http://schemas.microsoft.com/office/drawing/2014/main" id="{00000000-0008-0000-0B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28" name="Imagen 30457" descr="http://www.icbf.gov.co/images/pobtrans.gif">
          <a:extLst>
            <a:ext uri="{FF2B5EF4-FFF2-40B4-BE49-F238E27FC236}">
              <a16:creationId xmlns:a16="http://schemas.microsoft.com/office/drawing/2014/main" id="{00000000-0008-0000-0B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29" name="Imagen 30467" descr="http://www.icbf.gov.co/images/pobtrans.gif">
          <a:extLst>
            <a:ext uri="{FF2B5EF4-FFF2-40B4-BE49-F238E27FC236}">
              <a16:creationId xmlns:a16="http://schemas.microsoft.com/office/drawing/2014/main" id="{00000000-0008-0000-0B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30" name="Imagen 30991" descr="http://www.icbf.gov.co/images/pobtrans.gif">
          <a:extLst>
            <a:ext uri="{FF2B5EF4-FFF2-40B4-BE49-F238E27FC236}">
              <a16:creationId xmlns:a16="http://schemas.microsoft.com/office/drawing/2014/main" id="{00000000-0008-0000-0B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31" name="Imagen 31612" descr="http://www.icbf.gov.co/images/pobtrans.gif">
          <a:extLst>
            <a:ext uri="{FF2B5EF4-FFF2-40B4-BE49-F238E27FC236}">
              <a16:creationId xmlns:a16="http://schemas.microsoft.com/office/drawing/2014/main" id="{00000000-0008-0000-0B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32" name="Imagen 31624" descr="http://www.icbf.gov.co/images/pobtrans.gif">
          <a:extLst>
            <a:ext uri="{FF2B5EF4-FFF2-40B4-BE49-F238E27FC236}">
              <a16:creationId xmlns:a16="http://schemas.microsoft.com/office/drawing/2014/main" id="{00000000-0008-0000-0B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33" name="Imagen 32047" descr="http://www.icbf.gov.co/images/pobtrans.gif">
          <a:extLst>
            <a:ext uri="{FF2B5EF4-FFF2-40B4-BE49-F238E27FC236}">
              <a16:creationId xmlns:a16="http://schemas.microsoft.com/office/drawing/2014/main" id="{00000000-0008-0000-0B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34" name="Imagen 32272" descr="http://www.icbf.gov.co/images/pobtrans.gif">
          <a:extLst>
            <a:ext uri="{FF2B5EF4-FFF2-40B4-BE49-F238E27FC236}">
              <a16:creationId xmlns:a16="http://schemas.microsoft.com/office/drawing/2014/main" id="{00000000-0008-0000-0B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35" name="Imagen 32612" descr="http://www.icbf.gov.co/images/pobtrans.gif">
          <a:extLst>
            <a:ext uri="{FF2B5EF4-FFF2-40B4-BE49-F238E27FC236}">
              <a16:creationId xmlns:a16="http://schemas.microsoft.com/office/drawing/2014/main" id="{00000000-0008-0000-0B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36" name="Imagen 32881" descr="http://www.icbf.gov.co/images/pobtrans.gif">
          <a:extLst>
            <a:ext uri="{FF2B5EF4-FFF2-40B4-BE49-F238E27FC236}">
              <a16:creationId xmlns:a16="http://schemas.microsoft.com/office/drawing/2014/main" id="{00000000-0008-0000-0B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37" name="Imagen 34363" descr="http://www.icbf.gov.co/images/pobtrans.gif">
          <a:extLst>
            <a:ext uri="{FF2B5EF4-FFF2-40B4-BE49-F238E27FC236}">
              <a16:creationId xmlns:a16="http://schemas.microsoft.com/office/drawing/2014/main" id="{00000000-0008-0000-0B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38" name="Imagen 34367" descr="http://www.icbf.gov.co/images/pobtrans.gif">
          <a:extLst>
            <a:ext uri="{FF2B5EF4-FFF2-40B4-BE49-F238E27FC236}">
              <a16:creationId xmlns:a16="http://schemas.microsoft.com/office/drawing/2014/main" id="{00000000-0008-0000-0B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39" name="Imagen 34608" descr="http://www.icbf.gov.co/images/pobtrans.gif">
          <a:extLst>
            <a:ext uri="{FF2B5EF4-FFF2-40B4-BE49-F238E27FC236}">
              <a16:creationId xmlns:a16="http://schemas.microsoft.com/office/drawing/2014/main" id="{00000000-0008-0000-0B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40" name="Imagen 35048" descr="http://www.icbf.gov.co/images/pobtrans.gif">
          <a:extLst>
            <a:ext uri="{FF2B5EF4-FFF2-40B4-BE49-F238E27FC236}">
              <a16:creationId xmlns:a16="http://schemas.microsoft.com/office/drawing/2014/main" id="{00000000-0008-0000-0B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41" name="Imagen 35978" descr="http://www.icbf.gov.co/images/pobtrans.gif">
          <a:extLst>
            <a:ext uri="{FF2B5EF4-FFF2-40B4-BE49-F238E27FC236}">
              <a16:creationId xmlns:a16="http://schemas.microsoft.com/office/drawing/2014/main" id="{00000000-0008-0000-0B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42" name="Imagen 36001" descr="http://www.icbf.gov.co/images/pobtrans.gif">
          <a:extLst>
            <a:ext uri="{FF2B5EF4-FFF2-40B4-BE49-F238E27FC236}">
              <a16:creationId xmlns:a16="http://schemas.microsoft.com/office/drawing/2014/main" id="{00000000-0008-0000-0B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43" name="Imagen 36006" descr="http://www.icbf.gov.co/images/pobtrans.gif">
          <a:extLst>
            <a:ext uri="{FF2B5EF4-FFF2-40B4-BE49-F238E27FC236}">
              <a16:creationId xmlns:a16="http://schemas.microsoft.com/office/drawing/2014/main" id="{00000000-0008-0000-0B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44" name="Imagen 36010" descr="http://www.icbf.gov.co/images/pobtrans.gif">
          <a:extLst>
            <a:ext uri="{FF2B5EF4-FFF2-40B4-BE49-F238E27FC236}">
              <a16:creationId xmlns:a16="http://schemas.microsoft.com/office/drawing/2014/main" id="{00000000-0008-0000-0B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45" name="Imagen 36018" descr="http://www.icbf.gov.co/images/pobtrans.gif">
          <a:extLst>
            <a:ext uri="{FF2B5EF4-FFF2-40B4-BE49-F238E27FC236}">
              <a16:creationId xmlns:a16="http://schemas.microsoft.com/office/drawing/2014/main" id="{00000000-0008-0000-0B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46" name="Imagen 36027" descr="http://www.icbf.gov.co/images/pobtrans.gif">
          <a:extLst>
            <a:ext uri="{FF2B5EF4-FFF2-40B4-BE49-F238E27FC236}">
              <a16:creationId xmlns:a16="http://schemas.microsoft.com/office/drawing/2014/main" id="{00000000-0008-0000-0B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1936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0</xdr:colOff>
      <xdr:row>92</xdr:row>
      <xdr:rowOff>0</xdr:rowOff>
    </xdr:from>
    <xdr:ext cx="9525" cy="114300"/>
    <xdr:pic>
      <xdr:nvPicPr>
        <xdr:cNvPr id="147" name="Imagen 146" descr="http://www.icbf.gov.co/images/pobtrans.gif">
          <a:extLst>
            <a:ext uri="{FF2B5EF4-FFF2-40B4-BE49-F238E27FC236}">
              <a16:creationId xmlns:a16="http://schemas.microsoft.com/office/drawing/2014/main" id="{00000000-0008-0000-0B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48" name="Imagen 147" descr="http://www.icbf.gov.co/images/pobtrans.gif">
          <a:extLst>
            <a:ext uri="{FF2B5EF4-FFF2-40B4-BE49-F238E27FC236}">
              <a16:creationId xmlns:a16="http://schemas.microsoft.com/office/drawing/2014/main" id="{00000000-0008-0000-0B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49" name="Imagen 148" descr="http://www.icbf.gov.co/images/pobtrans.gif">
          <a:extLst>
            <a:ext uri="{FF2B5EF4-FFF2-40B4-BE49-F238E27FC236}">
              <a16:creationId xmlns:a16="http://schemas.microsoft.com/office/drawing/2014/main" id="{00000000-0008-0000-0B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50" name="Imagen 149" descr="http://www.icbf.gov.co/images/pobtrans.gif">
          <a:extLst>
            <a:ext uri="{FF2B5EF4-FFF2-40B4-BE49-F238E27FC236}">
              <a16:creationId xmlns:a16="http://schemas.microsoft.com/office/drawing/2014/main" id="{00000000-0008-0000-0B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51" name="Imagen 150" descr="http://www.icbf.gov.co/images/pobtrans.gif">
          <a:extLst>
            <a:ext uri="{FF2B5EF4-FFF2-40B4-BE49-F238E27FC236}">
              <a16:creationId xmlns:a16="http://schemas.microsoft.com/office/drawing/2014/main" id="{00000000-0008-0000-0B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52" name="Imagen 151" descr="http://www.icbf.gov.co/images/pobtrans.gif">
          <a:extLst>
            <a:ext uri="{FF2B5EF4-FFF2-40B4-BE49-F238E27FC236}">
              <a16:creationId xmlns:a16="http://schemas.microsoft.com/office/drawing/2014/main" id="{00000000-0008-0000-0B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53" name="Imagen 152" descr="http://www.icbf.gov.co/images/pobtrans.gif">
          <a:extLst>
            <a:ext uri="{FF2B5EF4-FFF2-40B4-BE49-F238E27FC236}">
              <a16:creationId xmlns:a16="http://schemas.microsoft.com/office/drawing/2014/main" id="{00000000-0008-0000-0B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54" name="Imagen 153" descr="http://www.icbf.gov.co/images/pobtrans.gif">
          <a:extLst>
            <a:ext uri="{FF2B5EF4-FFF2-40B4-BE49-F238E27FC236}">
              <a16:creationId xmlns:a16="http://schemas.microsoft.com/office/drawing/2014/main" id="{00000000-0008-0000-0B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55" name="Imagen 154" descr="http://www.icbf.gov.co/images/pobtrans.gif">
          <a:extLst>
            <a:ext uri="{FF2B5EF4-FFF2-40B4-BE49-F238E27FC236}">
              <a16:creationId xmlns:a16="http://schemas.microsoft.com/office/drawing/2014/main" id="{00000000-0008-0000-0B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56" name="Imagen 155" descr="http://www.icbf.gov.co/images/pobtrans.gif">
          <a:extLst>
            <a:ext uri="{FF2B5EF4-FFF2-40B4-BE49-F238E27FC236}">
              <a16:creationId xmlns:a16="http://schemas.microsoft.com/office/drawing/2014/main" id="{00000000-0008-0000-0B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57" name="Imagen 156" descr="http://www.icbf.gov.co/images/pobtrans.gif">
          <a:extLst>
            <a:ext uri="{FF2B5EF4-FFF2-40B4-BE49-F238E27FC236}">
              <a16:creationId xmlns:a16="http://schemas.microsoft.com/office/drawing/2014/main" id="{00000000-0008-0000-0B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58" name="Imagen 157" descr="http://www.icbf.gov.co/images/pobtrans.gif">
          <a:extLst>
            <a:ext uri="{FF2B5EF4-FFF2-40B4-BE49-F238E27FC236}">
              <a16:creationId xmlns:a16="http://schemas.microsoft.com/office/drawing/2014/main" id="{00000000-0008-0000-0B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59" name="Imagen 158" descr="http://www.icbf.gov.co/images/pobtrans.gif">
          <a:extLst>
            <a:ext uri="{FF2B5EF4-FFF2-40B4-BE49-F238E27FC236}">
              <a16:creationId xmlns:a16="http://schemas.microsoft.com/office/drawing/2014/main" id="{00000000-0008-0000-0B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60" name="Imagen 159" descr="http://www.icbf.gov.co/images/pobtrans.gif">
          <a:extLst>
            <a:ext uri="{FF2B5EF4-FFF2-40B4-BE49-F238E27FC236}">
              <a16:creationId xmlns:a16="http://schemas.microsoft.com/office/drawing/2014/main" id="{00000000-0008-0000-0B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61" name="Imagen 160" descr="http://www.icbf.gov.co/images/pobtrans.gif">
          <a:extLst>
            <a:ext uri="{FF2B5EF4-FFF2-40B4-BE49-F238E27FC236}">
              <a16:creationId xmlns:a16="http://schemas.microsoft.com/office/drawing/2014/main" id="{00000000-0008-0000-0B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62" name="Imagen 161" descr="http://www.icbf.gov.co/images/pobtrans.gif">
          <a:extLst>
            <a:ext uri="{FF2B5EF4-FFF2-40B4-BE49-F238E27FC236}">
              <a16:creationId xmlns:a16="http://schemas.microsoft.com/office/drawing/2014/main" id="{00000000-0008-0000-0B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63" name="Imagen 162" descr="http://www.icbf.gov.co/images/pobtrans.gif">
          <a:extLst>
            <a:ext uri="{FF2B5EF4-FFF2-40B4-BE49-F238E27FC236}">
              <a16:creationId xmlns:a16="http://schemas.microsoft.com/office/drawing/2014/main" id="{00000000-0008-0000-0B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64" name="Imagen 163" descr="http://www.icbf.gov.co/images/pobtrans.gif">
          <a:extLst>
            <a:ext uri="{FF2B5EF4-FFF2-40B4-BE49-F238E27FC236}">
              <a16:creationId xmlns:a16="http://schemas.microsoft.com/office/drawing/2014/main" id="{00000000-0008-0000-0B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65" name="Imagen 164" descr="http://www.icbf.gov.co/images/pobtrans.gif">
          <a:extLst>
            <a:ext uri="{FF2B5EF4-FFF2-40B4-BE49-F238E27FC236}">
              <a16:creationId xmlns:a16="http://schemas.microsoft.com/office/drawing/2014/main" id="{00000000-0008-0000-0B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66" name="Imagen 165" descr="http://www.icbf.gov.co/images/pobtrans.gif">
          <a:extLst>
            <a:ext uri="{FF2B5EF4-FFF2-40B4-BE49-F238E27FC236}">
              <a16:creationId xmlns:a16="http://schemas.microsoft.com/office/drawing/2014/main" id="{00000000-0008-0000-0B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67" name="Imagen 166" descr="http://www.icbf.gov.co/images/pobtrans.gif">
          <a:extLst>
            <a:ext uri="{FF2B5EF4-FFF2-40B4-BE49-F238E27FC236}">
              <a16:creationId xmlns:a16="http://schemas.microsoft.com/office/drawing/2014/main" id="{00000000-0008-0000-0B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68" name="Imagen 167" descr="http://www.icbf.gov.co/images/pobtrans.gif">
          <a:extLst>
            <a:ext uri="{FF2B5EF4-FFF2-40B4-BE49-F238E27FC236}">
              <a16:creationId xmlns:a16="http://schemas.microsoft.com/office/drawing/2014/main" id="{00000000-0008-0000-0B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69" name="Imagen 168" descr="http://www.icbf.gov.co/images/pobtrans.gif">
          <a:extLst>
            <a:ext uri="{FF2B5EF4-FFF2-40B4-BE49-F238E27FC236}">
              <a16:creationId xmlns:a16="http://schemas.microsoft.com/office/drawing/2014/main" id="{00000000-0008-0000-0B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70" name="Imagen 169" descr="http://www.icbf.gov.co/images/pobtrans.gif">
          <a:extLst>
            <a:ext uri="{FF2B5EF4-FFF2-40B4-BE49-F238E27FC236}">
              <a16:creationId xmlns:a16="http://schemas.microsoft.com/office/drawing/2014/main" id="{00000000-0008-0000-0B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71" name="Imagen 170" descr="http://www.icbf.gov.co/images/pobtrans.gif">
          <a:extLst>
            <a:ext uri="{FF2B5EF4-FFF2-40B4-BE49-F238E27FC236}">
              <a16:creationId xmlns:a16="http://schemas.microsoft.com/office/drawing/2014/main" id="{00000000-0008-0000-0B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72" name="Imagen 171" descr="http://www.icbf.gov.co/images/pobtrans.gif">
          <a:extLst>
            <a:ext uri="{FF2B5EF4-FFF2-40B4-BE49-F238E27FC236}">
              <a16:creationId xmlns:a16="http://schemas.microsoft.com/office/drawing/2014/main" id="{00000000-0008-0000-0B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73" name="Imagen 172" descr="http://www.icbf.gov.co/images/pobtrans.gif">
          <a:extLst>
            <a:ext uri="{FF2B5EF4-FFF2-40B4-BE49-F238E27FC236}">
              <a16:creationId xmlns:a16="http://schemas.microsoft.com/office/drawing/2014/main" id="{00000000-0008-0000-0B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74" name="Imagen 173" descr="http://www.icbf.gov.co/images/pobtrans.gif">
          <a:extLst>
            <a:ext uri="{FF2B5EF4-FFF2-40B4-BE49-F238E27FC236}">
              <a16:creationId xmlns:a16="http://schemas.microsoft.com/office/drawing/2014/main" id="{00000000-0008-0000-0B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75" name="Imagen 174" descr="http://www.icbf.gov.co/images/pobtrans.gif">
          <a:extLst>
            <a:ext uri="{FF2B5EF4-FFF2-40B4-BE49-F238E27FC236}">
              <a16:creationId xmlns:a16="http://schemas.microsoft.com/office/drawing/2014/main" id="{00000000-0008-0000-0B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76" name="Imagen 175" descr="http://www.icbf.gov.co/images/pobtrans.gif">
          <a:extLst>
            <a:ext uri="{FF2B5EF4-FFF2-40B4-BE49-F238E27FC236}">
              <a16:creationId xmlns:a16="http://schemas.microsoft.com/office/drawing/2014/main" id="{00000000-0008-0000-0B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77" name="Imagen 176" descr="http://www.icbf.gov.co/images/pobtrans.gif">
          <a:extLst>
            <a:ext uri="{FF2B5EF4-FFF2-40B4-BE49-F238E27FC236}">
              <a16:creationId xmlns:a16="http://schemas.microsoft.com/office/drawing/2014/main" id="{00000000-0008-0000-0B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78" name="Imagen 177" descr="http://www.icbf.gov.co/images/pobtrans.gif">
          <a:extLst>
            <a:ext uri="{FF2B5EF4-FFF2-40B4-BE49-F238E27FC236}">
              <a16:creationId xmlns:a16="http://schemas.microsoft.com/office/drawing/2014/main" id="{00000000-0008-0000-0B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79" name="Imagen 178" descr="http://www.icbf.gov.co/images/pobtrans.gif">
          <a:extLst>
            <a:ext uri="{FF2B5EF4-FFF2-40B4-BE49-F238E27FC236}">
              <a16:creationId xmlns:a16="http://schemas.microsoft.com/office/drawing/2014/main" id="{00000000-0008-0000-0B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80" name="Imagen 179" descr="http://www.icbf.gov.co/images/pobtrans.gif">
          <a:extLst>
            <a:ext uri="{FF2B5EF4-FFF2-40B4-BE49-F238E27FC236}">
              <a16:creationId xmlns:a16="http://schemas.microsoft.com/office/drawing/2014/main" id="{00000000-0008-0000-0B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81" name="Imagen 180" descr="http://www.icbf.gov.co/images/pobtrans.gif">
          <a:extLst>
            <a:ext uri="{FF2B5EF4-FFF2-40B4-BE49-F238E27FC236}">
              <a16:creationId xmlns:a16="http://schemas.microsoft.com/office/drawing/2014/main" id="{00000000-0008-0000-0B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82" name="Imagen 181" descr="http://www.icbf.gov.co/images/pobtrans.gif">
          <a:extLst>
            <a:ext uri="{FF2B5EF4-FFF2-40B4-BE49-F238E27FC236}">
              <a16:creationId xmlns:a16="http://schemas.microsoft.com/office/drawing/2014/main" id="{00000000-0008-0000-0B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83" name="Imagen 182" descr="http://www.icbf.gov.co/images/pobtrans.gif">
          <a:extLst>
            <a:ext uri="{FF2B5EF4-FFF2-40B4-BE49-F238E27FC236}">
              <a16:creationId xmlns:a16="http://schemas.microsoft.com/office/drawing/2014/main" id="{00000000-0008-0000-0B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84" name="Imagen 183" descr="http://www.icbf.gov.co/images/pobtrans.gif">
          <a:extLst>
            <a:ext uri="{FF2B5EF4-FFF2-40B4-BE49-F238E27FC236}">
              <a16:creationId xmlns:a16="http://schemas.microsoft.com/office/drawing/2014/main" id="{00000000-0008-0000-0B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85" name="Imagen 184" descr="http://www.icbf.gov.co/images/pobtrans.gif">
          <a:extLst>
            <a:ext uri="{FF2B5EF4-FFF2-40B4-BE49-F238E27FC236}">
              <a16:creationId xmlns:a16="http://schemas.microsoft.com/office/drawing/2014/main" id="{00000000-0008-0000-0B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86" name="Imagen 185" descr="http://www.icbf.gov.co/images/pobtrans.gif">
          <a:extLst>
            <a:ext uri="{FF2B5EF4-FFF2-40B4-BE49-F238E27FC236}">
              <a16:creationId xmlns:a16="http://schemas.microsoft.com/office/drawing/2014/main" id="{00000000-0008-0000-0B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87" name="Imagen 186" descr="http://www.icbf.gov.co/images/pobtrans.gif">
          <a:extLst>
            <a:ext uri="{FF2B5EF4-FFF2-40B4-BE49-F238E27FC236}">
              <a16:creationId xmlns:a16="http://schemas.microsoft.com/office/drawing/2014/main" id="{00000000-0008-0000-0B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88" name="Imagen 187" descr="http://www.icbf.gov.co/images/pobtrans.gif">
          <a:extLst>
            <a:ext uri="{FF2B5EF4-FFF2-40B4-BE49-F238E27FC236}">
              <a16:creationId xmlns:a16="http://schemas.microsoft.com/office/drawing/2014/main" id="{00000000-0008-0000-0B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89" name="Imagen 188" descr="http://www.icbf.gov.co/images/pobtrans.gif">
          <a:extLst>
            <a:ext uri="{FF2B5EF4-FFF2-40B4-BE49-F238E27FC236}">
              <a16:creationId xmlns:a16="http://schemas.microsoft.com/office/drawing/2014/main" id="{00000000-0008-0000-0B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90" name="Imagen 189" descr="http://www.icbf.gov.co/images/pobtrans.gif">
          <a:extLst>
            <a:ext uri="{FF2B5EF4-FFF2-40B4-BE49-F238E27FC236}">
              <a16:creationId xmlns:a16="http://schemas.microsoft.com/office/drawing/2014/main" id="{00000000-0008-0000-0B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91" name="Imagen 190" descr="http://www.icbf.gov.co/images/pobtrans.gif">
          <a:extLst>
            <a:ext uri="{FF2B5EF4-FFF2-40B4-BE49-F238E27FC236}">
              <a16:creationId xmlns:a16="http://schemas.microsoft.com/office/drawing/2014/main" id="{00000000-0008-0000-0B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92" name="Imagen 191" descr="http://www.icbf.gov.co/images/pobtrans.gif">
          <a:extLst>
            <a:ext uri="{FF2B5EF4-FFF2-40B4-BE49-F238E27FC236}">
              <a16:creationId xmlns:a16="http://schemas.microsoft.com/office/drawing/2014/main" id="{00000000-0008-0000-0B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93" name="Imagen 192" descr="http://www.icbf.gov.co/images/pobtrans.gif">
          <a:extLst>
            <a:ext uri="{FF2B5EF4-FFF2-40B4-BE49-F238E27FC236}">
              <a16:creationId xmlns:a16="http://schemas.microsoft.com/office/drawing/2014/main" id="{00000000-0008-0000-0B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94" name="Imagen 193" descr="http://www.icbf.gov.co/images/pobtrans.gif">
          <a:extLst>
            <a:ext uri="{FF2B5EF4-FFF2-40B4-BE49-F238E27FC236}">
              <a16:creationId xmlns:a16="http://schemas.microsoft.com/office/drawing/2014/main" id="{00000000-0008-0000-0B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95" name="Imagen 194" descr="http://www.icbf.gov.co/images/pobtrans.gif">
          <a:extLst>
            <a:ext uri="{FF2B5EF4-FFF2-40B4-BE49-F238E27FC236}">
              <a16:creationId xmlns:a16="http://schemas.microsoft.com/office/drawing/2014/main" id="{00000000-0008-0000-0B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96" name="Imagen 195" descr="http://www.icbf.gov.co/images/pobtrans.gif">
          <a:extLst>
            <a:ext uri="{FF2B5EF4-FFF2-40B4-BE49-F238E27FC236}">
              <a16:creationId xmlns:a16="http://schemas.microsoft.com/office/drawing/2014/main" id="{00000000-0008-0000-0B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97" name="Imagen 196" descr="http://www.icbf.gov.co/images/pobtrans.gif">
          <a:extLst>
            <a:ext uri="{FF2B5EF4-FFF2-40B4-BE49-F238E27FC236}">
              <a16:creationId xmlns:a16="http://schemas.microsoft.com/office/drawing/2014/main" id="{00000000-0008-0000-0B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98" name="Imagen 197" descr="http://www.icbf.gov.co/images/pobtrans.gif">
          <a:extLst>
            <a:ext uri="{FF2B5EF4-FFF2-40B4-BE49-F238E27FC236}">
              <a16:creationId xmlns:a16="http://schemas.microsoft.com/office/drawing/2014/main" id="{00000000-0008-0000-0B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99" name="Imagen 198" descr="http://www.icbf.gov.co/images/pobtrans.gif">
          <a:extLst>
            <a:ext uri="{FF2B5EF4-FFF2-40B4-BE49-F238E27FC236}">
              <a16:creationId xmlns:a16="http://schemas.microsoft.com/office/drawing/2014/main" id="{00000000-0008-0000-0B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00" name="Imagen 199" descr="http://www.icbf.gov.co/images/pobtrans.gif">
          <a:extLst>
            <a:ext uri="{FF2B5EF4-FFF2-40B4-BE49-F238E27FC236}">
              <a16:creationId xmlns:a16="http://schemas.microsoft.com/office/drawing/2014/main" id="{00000000-0008-0000-0B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01" name="Imagen 200" descr="http://www.icbf.gov.co/images/pobtrans.gif">
          <a:extLst>
            <a:ext uri="{FF2B5EF4-FFF2-40B4-BE49-F238E27FC236}">
              <a16:creationId xmlns:a16="http://schemas.microsoft.com/office/drawing/2014/main" id="{00000000-0008-0000-0B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02" name="Imagen 201" descr="http://www.icbf.gov.co/images/pobtrans.gif">
          <a:extLst>
            <a:ext uri="{FF2B5EF4-FFF2-40B4-BE49-F238E27FC236}">
              <a16:creationId xmlns:a16="http://schemas.microsoft.com/office/drawing/2014/main" id="{00000000-0008-0000-0B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03" name="Imagen 202" descr="http://www.icbf.gov.co/images/pobtrans.gif">
          <a:extLst>
            <a:ext uri="{FF2B5EF4-FFF2-40B4-BE49-F238E27FC236}">
              <a16:creationId xmlns:a16="http://schemas.microsoft.com/office/drawing/2014/main" id="{00000000-0008-0000-0B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04" name="Imagen 203" descr="http://www.icbf.gov.co/images/pobtrans.gif">
          <a:extLst>
            <a:ext uri="{FF2B5EF4-FFF2-40B4-BE49-F238E27FC236}">
              <a16:creationId xmlns:a16="http://schemas.microsoft.com/office/drawing/2014/main" id="{00000000-0008-0000-0B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05" name="Imagen 204" descr="http://www.icbf.gov.co/images/pobtrans.gif">
          <a:extLst>
            <a:ext uri="{FF2B5EF4-FFF2-40B4-BE49-F238E27FC236}">
              <a16:creationId xmlns:a16="http://schemas.microsoft.com/office/drawing/2014/main" id="{00000000-0008-0000-0B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06" name="Imagen 205" descr="http://www.icbf.gov.co/images/pobtrans.gif">
          <a:extLst>
            <a:ext uri="{FF2B5EF4-FFF2-40B4-BE49-F238E27FC236}">
              <a16:creationId xmlns:a16="http://schemas.microsoft.com/office/drawing/2014/main" id="{00000000-0008-0000-0B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07" name="Imagen 206" descr="http://www.icbf.gov.co/images/pobtrans.gif">
          <a:extLst>
            <a:ext uri="{FF2B5EF4-FFF2-40B4-BE49-F238E27FC236}">
              <a16:creationId xmlns:a16="http://schemas.microsoft.com/office/drawing/2014/main" id="{00000000-0008-0000-0B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08" name="Imagen 207" descr="http://www.icbf.gov.co/images/pobtrans.gif">
          <a:extLst>
            <a:ext uri="{FF2B5EF4-FFF2-40B4-BE49-F238E27FC236}">
              <a16:creationId xmlns:a16="http://schemas.microsoft.com/office/drawing/2014/main" id="{00000000-0008-0000-0B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09" name="Imagen 208" descr="http://www.icbf.gov.co/images/pobtrans.gif">
          <a:extLst>
            <a:ext uri="{FF2B5EF4-FFF2-40B4-BE49-F238E27FC236}">
              <a16:creationId xmlns:a16="http://schemas.microsoft.com/office/drawing/2014/main" id="{00000000-0008-0000-0B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10" name="Imagen 209" descr="http://www.icbf.gov.co/images/pobtrans.gif">
          <a:extLst>
            <a:ext uri="{FF2B5EF4-FFF2-40B4-BE49-F238E27FC236}">
              <a16:creationId xmlns:a16="http://schemas.microsoft.com/office/drawing/2014/main" id="{00000000-0008-0000-0B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11" name="Imagen 210" descr="http://www.icbf.gov.co/images/pobtrans.gif">
          <a:extLst>
            <a:ext uri="{FF2B5EF4-FFF2-40B4-BE49-F238E27FC236}">
              <a16:creationId xmlns:a16="http://schemas.microsoft.com/office/drawing/2014/main" id="{00000000-0008-0000-0B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12" name="Imagen 211" descr="http://www.icbf.gov.co/images/pobtrans.gif">
          <a:extLst>
            <a:ext uri="{FF2B5EF4-FFF2-40B4-BE49-F238E27FC236}">
              <a16:creationId xmlns:a16="http://schemas.microsoft.com/office/drawing/2014/main" id="{00000000-0008-0000-0B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13" name="Imagen 212" descr="http://www.icbf.gov.co/images/pobtrans.gif">
          <a:extLst>
            <a:ext uri="{FF2B5EF4-FFF2-40B4-BE49-F238E27FC236}">
              <a16:creationId xmlns:a16="http://schemas.microsoft.com/office/drawing/2014/main" id="{00000000-0008-0000-0B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14" name="Imagen 213" descr="http://www.icbf.gov.co/images/pobtrans.gif">
          <a:extLst>
            <a:ext uri="{FF2B5EF4-FFF2-40B4-BE49-F238E27FC236}">
              <a16:creationId xmlns:a16="http://schemas.microsoft.com/office/drawing/2014/main" id="{00000000-0008-0000-0B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15" name="Imagen 214" descr="http://www.icbf.gov.co/images/pobtrans.gif">
          <a:extLst>
            <a:ext uri="{FF2B5EF4-FFF2-40B4-BE49-F238E27FC236}">
              <a16:creationId xmlns:a16="http://schemas.microsoft.com/office/drawing/2014/main" id="{00000000-0008-0000-0B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16" name="Imagen 215" descr="http://www.icbf.gov.co/images/pobtrans.gif">
          <a:extLst>
            <a:ext uri="{FF2B5EF4-FFF2-40B4-BE49-F238E27FC236}">
              <a16:creationId xmlns:a16="http://schemas.microsoft.com/office/drawing/2014/main" id="{00000000-0008-0000-0B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17" name="Imagen 216" descr="http://www.icbf.gov.co/images/pobtrans.gif">
          <a:extLst>
            <a:ext uri="{FF2B5EF4-FFF2-40B4-BE49-F238E27FC236}">
              <a16:creationId xmlns:a16="http://schemas.microsoft.com/office/drawing/2014/main" id="{00000000-0008-0000-0B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18" name="Imagen 217" descr="http://www.icbf.gov.co/images/pobtrans.gif">
          <a:extLst>
            <a:ext uri="{FF2B5EF4-FFF2-40B4-BE49-F238E27FC236}">
              <a16:creationId xmlns:a16="http://schemas.microsoft.com/office/drawing/2014/main" id="{00000000-0008-0000-0B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19" name="Imagen 218" descr="http://www.icbf.gov.co/images/pobtrans.gif">
          <a:extLst>
            <a:ext uri="{FF2B5EF4-FFF2-40B4-BE49-F238E27FC236}">
              <a16:creationId xmlns:a16="http://schemas.microsoft.com/office/drawing/2014/main" id="{00000000-0008-0000-0B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20" name="Imagen 219" descr="http://www.icbf.gov.co/images/pobtrans.gif">
          <a:extLst>
            <a:ext uri="{FF2B5EF4-FFF2-40B4-BE49-F238E27FC236}">
              <a16:creationId xmlns:a16="http://schemas.microsoft.com/office/drawing/2014/main" id="{00000000-0008-0000-0B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21" name="Imagen 220" descr="http://www.icbf.gov.co/images/pobtrans.gif">
          <a:extLst>
            <a:ext uri="{FF2B5EF4-FFF2-40B4-BE49-F238E27FC236}">
              <a16:creationId xmlns:a16="http://schemas.microsoft.com/office/drawing/2014/main" id="{00000000-0008-0000-0B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22" name="Imagen 221" descr="http://www.icbf.gov.co/images/pobtrans.gif">
          <a:extLst>
            <a:ext uri="{FF2B5EF4-FFF2-40B4-BE49-F238E27FC236}">
              <a16:creationId xmlns:a16="http://schemas.microsoft.com/office/drawing/2014/main" id="{00000000-0008-0000-0B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23" name="Imagen 222" descr="http://www.icbf.gov.co/images/pobtrans.gif">
          <a:extLst>
            <a:ext uri="{FF2B5EF4-FFF2-40B4-BE49-F238E27FC236}">
              <a16:creationId xmlns:a16="http://schemas.microsoft.com/office/drawing/2014/main" id="{00000000-0008-0000-0B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24" name="Imagen 223" descr="http://www.icbf.gov.co/images/pobtrans.gif">
          <a:extLst>
            <a:ext uri="{FF2B5EF4-FFF2-40B4-BE49-F238E27FC236}">
              <a16:creationId xmlns:a16="http://schemas.microsoft.com/office/drawing/2014/main" id="{00000000-0008-0000-0B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25" name="Imagen 224" descr="http://www.icbf.gov.co/images/pobtrans.gif">
          <a:extLst>
            <a:ext uri="{FF2B5EF4-FFF2-40B4-BE49-F238E27FC236}">
              <a16:creationId xmlns:a16="http://schemas.microsoft.com/office/drawing/2014/main" id="{00000000-0008-0000-0B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26" name="Imagen 225" descr="http://www.icbf.gov.co/images/pobtrans.gif">
          <a:extLst>
            <a:ext uri="{FF2B5EF4-FFF2-40B4-BE49-F238E27FC236}">
              <a16:creationId xmlns:a16="http://schemas.microsoft.com/office/drawing/2014/main" id="{00000000-0008-0000-0B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27" name="Imagen 226" descr="http://www.icbf.gov.co/images/pobtrans.gif">
          <a:extLst>
            <a:ext uri="{FF2B5EF4-FFF2-40B4-BE49-F238E27FC236}">
              <a16:creationId xmlns:a16="http://schemas.microsoft.com/office/drawing/2014/main" id="{00000000-0008-0000-0B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28" name="Imagen 227" descr="http://www.icbf.gov.co/images/pobtrans.gif">
          <a:extLst>
            <a:ext uri="{FF2B5EF4-FFF2-40B4-BE49-F238E27FC236}">
              <a16:creationId xmlns:a16="http://schemas.microsoft.com/office/drawing/2014/main" id="{00000000-0008-0000-0B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29" name="Imagen 228" descr="http://www.icbf.gov.co/images/pobtrans.gif">
          <a:extLst>
            <a:ext uri="{FF2B5EF4-FFF2-40B4-BE49-F238E27FC236}">
              <a16:creationId xmlns:a16="http://schemas.microsoft.com/office/drawing/2014/main" id="{00000000-0008-0000-0B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30" name="Imagen 229" descr="http://www.icbf.gov.co/images/pobtrans.gif">
          <a:extLst>
            <a:ext uri="{FF2B5EF4-FFF2-40B4-BE49-F238E27FC236}">
              <a16:creationId xmlns:a16="http://schemas.microsoft.com/office/drawing/2014/main" id="{00000000-0008-0000-0B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31" name="Imagen 230" descr="http://www.icbf.gov.co/images/pobtrans.gif">
          <a:extLst>
            <a:ext uri="{FF2B5EF4-FFF2-40B4-BE49-F238E27FC236}">
              <a16:creationId xmlns:a16="http://schemas.microsoft.com/office/drawing/2014/main" id="{00000000-0008-0000-0B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32" name="Imagen 231" descr="http://www.icbf.gov.co/images/pobtrans.gif">
          <a:extLst>
            <a:ext uri="{FF2B5EF4-FFF2-40B4-BE49-F238E27FC236}">
              <a16:creationId xmlns:a16="http://schemas.microsoft.com/office/drawing/2014/main" id="{00000000-0008-0000-0B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33" name="Imagen 232" descr="http://www.icbf.gov.co/images/pobtrans.gif">
          <a:extLst>
            <a:ext uri="{FF2B5EF4-FFF2-40B4-BE49-F238E27FC236}">
              <a16:creationId xmlns:a16="http://schemas.microsoft.com/office/drawing/2014/main" id="{00000000-0008-0000-0B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34" name="Imagen 233" descr="http://www.icbf.gov.co/images/pobtrans.gif">
          <a:extLst>
            <a:ext uri="{FF2B5EF4-FFF2-40B4-BE49-F238E27FC236}">
              <a16:creationId xmlns:a16="http://schemas.microsoft.com/office/drawing/2014/main" id="{00000000-0008-0000-0B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35" name="Imagen 234" descr="http://www.icbf.gov.co/images/pobtrans.gif">
          <a:extLst>
            <a:ext uri="{FF2B5EF4-FFF2-40B4-BE49-F238E27FC236}">
              <a16:creationId xmlns:a16="http://schemas.microsoft.com/office/drawing/2014/main" id="{00000000-0008-0000-0B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36" name="Imagen 235" descr="http://www.icbf.gov.co/images/pobtrans.gif">
          <a:extLst>
            <a:ext uri="{FF2B5EF4-FFF2-40B4-BE49-F238E27FC236}">
              <a16:creationId xmlns:a16="http://schemas.microsoft.com/office/drawing/2014/main" id="{00000000-0008-0000-0B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37" name="Imagen 236" descr="http://www.icbf.gov.co/images/pobtrans.gif">
          <a:extLst>
            <a:ext uri="{FF2B5EF4-FFF2-40B4-BE49-F238E27FC236}">
              <a16:creationId xmlns:a16="http://schemas.microsoft.com/office/drawing/2014/main" id="{00000000-0008-0000-0B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38" name="Imagen 237" descr="http://www.icbf.gov.co/images/pobtrans.gif">
          <a:extLst>
            <a:ext uri="{FF2B5EF4-FFF2-40B4-BE49-F238E27FC236}">
              <a16:creationId xmlns:a16="http://schemas.microsoft.com/office/drawing/2014/main" id="{00000000-0008-0000-0B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39" name="Imagen 238" descr="http://www.icbf.gov.co/images/pobtrans.gif">
          <a:extLst>
            <a:ext uri="{FF2B5EF4-FFF2-40B4-BE49-F238E27FC236}">
              <a16:creationId xmlns:a16="http://schemas.microsoft.com/office/drawing/2014/main" id="{00000000-0008-0000-0B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40" name="Imagen 239" descr="http://www.icbf.gov.co/images/pobtrans.gif">
          <a:extLst>
            <a:ext uri="{FF2B5EF4-FFF2-40B4-BE49-F238E27FC236}">
              <a16:creationId xmlns:a16="http://schemas.microsoft.com/office/drawing/2014/main" id="{00000000-0008-0000-0B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41" name="Imagen 240" descr="http://www.icbf.gov.co/images/pobtrans.gif">
          <a:extLst>
            <a:ext uri="{FF2B5EF4-FFF2-40B4-BE49-F238E27FC236}">
              <a16:creationId xmlns:a16="http://schemas.microsoft.com/office/drawing/2014/main" id="{00000000-0008-0000-0B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42" name="Imagen 241" descr="http://www.icbf.gov.co/images/pobtrans.gif">
          <a:extLst>
            <a:ext uri="{FF2B5EF4-FFF2-40B4-BE49-F238E27FC236}">
              <a16:creationId xmlns:a16="http://schemas.microsoft.com/office/drawing/2014/main" id="{00000000-0008-0000-0B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43" name="Imagen 242" descr="http://www.icbf.gov.co/images/pobtrans.gif">
          <a:extLst>
            <a:ext uri="{FF2B5EF4-FFF2-40B4-BE49-F238E27FC236}">
              <a16:creationId xmlns:a16="http://schemas.microsoft.com/office/drawing/2014/main" id="{00000000-0008-0000-0B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44" name="Imagen 243" descr="http://www.icbf.gov.co/images/pobtrans.gif">
          <a:extLst>
            <a:ext uri="{FF2B5EF4-FFF2-40B4-BE49-F238E27FC236}">
              <a16:creationId xmlns:a16="http://schemas.microsoft.com/office/drawing/2014/main" id="{00000000-0008-0000-0B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45" name="Imagen 244" descr="http://www.icbf.gov.co/images/pobtrans.gif">
          <a:extLst>
            <a:ext uri="{FF2B5EF4-FFF2-40B4-BE49-F238E27FC236}">
              <a16:creationId xmlns:a16="http://schemas.microsoft.com/office/drawing/2014/main" id="{00000000-0008-0000-0B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46" name="Imagen 245" descr="http://www.icbf.gov.co/images/pobtrans.gif">
          <a:extLst>
            <a:ext uri="{FF2B5EF4-FFF2-40B4-BE49-F238E27FC236}">
              <a16:creationId xmlns:a16="http://schemas.microsoft.com/office/drawing/2014/main" id="{00000000-0008-0000-0B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47" name="Imagen 246" descr="http://www.icbf.gov.co/images/pobtrans.gif">
          <a:extLst>
            <a:ext uri="{FF2B5EF4-FFF2-40B4-BE49-F238E27FC236}">
              <a16:creationId xmlns:a16="http://schemas.microsoft.com/office/drawing/2014/main" id="{00000000-0008-0000-0B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48" name="Imagen 247" descr="http://www.icbf.gov.co/images/pobtrans.gif">
          <a:extLst>
            <a:ext uri="{FF2B5EF4-FFF2-40B4-BE49-F238E27FC236}">
              <a16:creationId xmlns:a16="http://schemas.microsoft.com/office/drawing/2014/main" id="{00000000-0008-0000-0B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49" name="Imagen 248" descr="http://www.icbf.gov.co/images/pobtrans.gif">
          <a:extLst>
            <a:ext uri="{FF2B5EF4-FFF2-40B4-BE49-F238E27FC236}">
              <a16:creationId xmlns:a16="http://schemas.microsoft.com/office/drawing/2014/main" id="{00000000-0008-0000-0B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50" name="Imagen 249" descr="http://www.icbf.gov.co/images/pobtrans.gif">
          <a:extLst>
            <a:ext uri="{FF2B5EF4-FFF2-40B4-BE49-F238E27FC236}">
              <a16:creationId xmlns:a16="http://schemas.microsoft.com/office/drawing/2014/main" id="{00000000-0008-0000-0B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51" name="Imagen 250" descr="http://www.icbf.gov.co/images/pobtrans.gif">
          <a:extLst>
            <a:ext uri="{FF2B5EF4-FFF2-40B4-BE49-F238E27FC236}">
              <a16:creationId xmlns:a16="http://schemas.microsoft.com/office/drawing/2014/main" id="{00000000-0008-0000-0B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52" name="Imagen 251" descr="http://www.icbf.gov.co/images/pobtrans.gif">
          <a:extLst>
            <a:ext uri="{FF2B5EF4-FFF2-40B4-BE49-F238E27FC236}">
              <a16:creationId xmlns:a16="http://schemas.microsoft.com/office/drawing/2014/main" id="{00000000-0008-0000-0B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53" name="Imagen 252" descr="http://www.icbf.gov.co/images/pobtrans.gif">
          <a:extLst>
            <a:ext uri="{FF2B5EF4-FFF2-40B4-BE49-F238E27FC236}">
              <a16:creationId xmlns:a16="http://schemas.microsoft.com/office/drawing/2014/main" id="{00000000-0008-0000-0B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54" name="Imagen 253" descr="http://www.icbf.gov.co/images/pobtrans.gif">
          <a:extLst>
            <a:ext uri="{FF2B5EF4-FFF2-40B4-BE49-F238E27FC236}">
              <a16:creationId xmlns:a16="http://schemas.microsoft.com/office/drawing/2014/main" id="{00000000-0008-0000-0B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55" name="Imagen 254" descr="http://www.icbf.gov.co/images/pobtrans.gif">
          <a:extLst>
            <a:ext uri="{FF2B5EF4-FFF2-40B4-BE49-F238E27FC236}">
              <a16:creationId xmlns:a16="http://schemas.microsoft.com/office/drawing/2014/main" id="{00000000-0008-0000-0B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56" name="Imagen 255" descr="http://www.icbf.gov.co/images/pobtrans.gif">
          <a:extLst>
            <a:ext uri="{FF2B5EF4-FFF2-40B4-BE49-F238E27FC236}">
              <a16:creationId xmlns:a16="http://schemas.microsoft.com/office/drawing/2014/main" id="{00000000-0008-0000-0B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57" name="Imagen 256" descr="http://www.icbf.gov.co/images/pobtrans.gif">
          <a:extLst>
            <a:ext uri="{FF2B5EF4-FFF2-40B4-BE49-F238E27FC236}">
              <a16:creationId xmlns:a16="http://schemas.microsoft.com/office/drawing/2014/main" id="{00000000-0008-0000-0B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58" name="Imagen 257" descr="http://www.icbf.gov.co/images/pobtrans.gif">
          <a:extLst>
            <a:ext uri="{FF2B5EF4-FFF2-40B4-BE49-F238E27FC236}">
              <a16:creationId xmlns:a16="http://schemas.microsoft.com/office/drawing/2014/main" id="{00000000-0008-0000-0B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59" name="Imagen 258" descr="http://www.icbf.gov.co/images/pobtrans.gif">
          <a:extLst>
            <a:ext uri="{FF2B5EF4-FFF2-40B4-BE49-F238E27FC236}">
              <a16:creationId xmlns:a16="http://schemas.microsoft.com/office/drawing/2014/main" id="{00000000-0008-0000-0B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60" name="Imagen 259" descr="http://www.icbf.gov.co/images/pobtrans.gif">
          <a:extLst>
            <a:ext uri="{FF2B5EF4-FFF2-40B4-BE49-F238E27FC236}">
              <a16:creationId xmlns:a16="http://schemas.microsoft.com/office/drawing/2014/main" id="{00000000-0008-0000-0B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61" name="Imagen 260" descr="http://www.icbf.gov.co/images/pobtrans.gif">
          <a:extLst>
            <a:ext uri="{FF2B5EF4-FFF2-40B4-BE49-F238E27FC236}">
              <a16:creationId xmlns:a16="http://schemas.microsoft.com/office/drawing/2014/main" id="{00000000-0008-0000-0B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62" name="Imagen 261" descr="http://www.icbf.gov.co/images/pobtrans.gif">
          <a:extLst>
            <a:ext uri="{FF2B5EF4-FFF2-40B4-BE49-F238E27FC236}">
              <a16:creationId xmlns:a16="http://schemas.microsoft.com/office/drawing/2014/main" id="{00000000-0008-0000-0B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63" name="Imagen 262" descr="http://www.icbf.gov.co/images/pobtrans.gif">
          <a:extLst>
            <a:ext uri="{FF2B5EF4-FFF2-40B4-BE49-F238E27FC236}">
              <a16:creationId xmlns:a16="http://schemas.microsoft.com/office/drawing/2014/main" id="{00000000-0008-0000-0B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64" name="Imagen 263" descr="http://www.icbf.gov.co/images/pobtrans.gif">
          <a:extLst>
            <a:ext uri="{FF2B5EF4-FFF2-40B4-BE49-F238E27FC236}">
              <a16:creationId xmlns:a16="http://schemas.microsoft.com/office/drawing/2014/main" id="{00000000-0008-0000-0B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65" name="Imagen 264" descr="http://www.icbf.gov.co/images/pobtrans.gif">
          <a:extLst>
            <a:ext uri="{FF2B5EF4-FFF2-40B4-BE49-F238E27FC236}">
              <a16:creationId xmlns:a16="http://schemas.microsoft.com/office/drawing/2014/main" id="{00000000-0008-0000-0B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66" name="Imagen 265" descr="http://www.icbf.gov.co/images/pobtrans.gif">
          <a:extLst>
            <a:ext uri="{FF2B5EF4-FFF2-40B4-BE49-F238E27FC236}">
              <a16:creationId xmlns:a16="http://schemas.microsoft.com/office/drawing/2014/main" id="{00000000-0008-0000-0B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67" name="Imagen 266" descr="http://www.icbf.gov.co/images/pobtrans.gif">
          <a:extLst>
            <a:ext uri="{FF2B5EF4-FFF2-40B4-BE49-F238E27FC236}">
              <a16:creationId xmlns:a16="http://schemas.microsoft.com/office/drawing/2014/main" id="{00000000-0008-0000-0B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68" name="Imagen 267" descr="http://www.icbf.gov.co/images/pobtrans.gif">
          <a:extLst>
            <a:ext uri="{FF2B5EF4-FFF2-40B4-BE49-F238E27FC236}">
              <a16:creationId xmlns:a16="http://schemas.microsoft.com/office/drawing/2014/main" id="{00000000-0008-0000-0B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69" name="Imagen 268" descr="http://www.icbf.gov.co/images/pobtrans.gif">
          <a:extLst>
            <a:ext uri="{FF2B5EF4-FFF2-40B4-BE49-F238E27FC236}">
              <a16:creationId xmlns:a16="http://schemas.microsoft.com/office/drawing/2014/main" id="{00000000-0008-0000-0B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70" name="Imagen 269" descr="http://www.icbf.gov.co/images/pobtrans.gif">
          <a:extLst>
            <a:ext uri="{FF2B5EF4-FFF2-40B4-BE49-F238E27FC236}">
              <a16:creationId xmlns:a16="http://schemas.microsoft.com/office/drawing/2014/main" id="{00000000-0008-0000-0B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71" name="Imagen 270" descr="http://www.icbf.gov.co/images/pobtrans.gif">
          <a:extLst>
            <a:ext uri="{FF2B5EF4-FFF2-40B4-BE49-F238E27FC236}">
              <a16:creationId xmlns:a16="http://schemas.microsoft.com/office/drawing/2014/main" id="{00000000-0008-0000-0B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72" name="Imagen 271" descr="http://www.icbf.gov.co/images/pobtrans.gif">
          <a:extLst>
            <a:ext uri="{FF2B5EF4-FFF2-40B4-BE49-F238E27FC236}">
              <a16:creationId xmlns:a16="http://schemas.microsoft.com/office/drawing/2014/main" id="{00000000-0008-0000-0B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73" name="Imagen 272" descr="http://www.icbf.gov.co/images/pobtrans.gif">
          <a:extLst>
            <a:ext uri="{FF2B5EF4-FFF2-40B4-BE49-F238E27FC236}">
              <a16:creationId xmlns:a16="http://schemas.microsoft.com/office/drawing/2014/main" id="{00000000-0008-0000-0B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74" name="Imagen 273" descr="http://www.icbf.gov.co/images/pobtrans.gif">
          <a:extLst>
            <a:ext uri="{FF2B5EF4-FFF2-40B4-BE49-F238E27FC236}">
              <a16:creationId xmlns:a16="http://schemas.microsoft.com/office/drawing/2014/main" id="{00000000-0008-0000-0B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75" name="Imagen 274" descr="http://www.icbf.gov.co/images/pobtrans.gif">
          <a:extLst>
            <a:ext uri="{FF2B5EF4-FFF2-40B4-BE49-F238E27FC236}">
              <a16:creationId xmlns:a16="http://schemas.microsoft.com/office/drawing/2014/main" id="{00000000-0008-0000-0B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76" name="Imagen 275" descr="http://www.icbf.gov.co/images/pobtrans.gif">
          <a:extLst>
            <a:ext uri="{FF2B5EF4-FFF2-40B4-BE49-F238E27FC236}">
              <a16:creationId xmlns:a16="http://schemas.microsoft.com/office/drawing/2014/main" id="{00000000-0008-0000-0B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77" name="Imagen 276" descr="http://www.icbf.gov.co/images/pobtrans.gif">
          <a:extLst>
            <a:ext uri="{FF2B5EF4-FFF2-40B4-BE49-F238E27FC236}">
              <a16:creationId xmlns:a16="http://schemas.microsoft.com/office/drawing/2014/main" id="{00000000-0008-0000-0B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78" name="Imagen 277" descr="http://www.icbf.gov.co/images/pobtrans.gif">
          <a:extLst>
            <a:ext uri="{FF2B5EF4-FFF2-40B4-BE49-F238E27FC236}">
              <a16:creationId xmlns:a16="http://schemas.microsoft.com/office/drawing/2014/main" id="{00000000-0008-0000-0B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79" name="Imagen 278" descr="http://www.icbf.gov.co/images/pobtrans.gif">
          <a:extLst>
            <a:ext uri="{FF2B5EF4-FFF2-40B4-BE49-F238E27FC236}">
              <a16:creationId xmlns:a16="http://schemas.microsoft.com/office/drawing/2014/main" id="{00000000-0008-0000-0B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80" name="Imagen 279" descr="http://www.icbf.gov.co/images/pobtrans.gif">
          <a:extLst>
            <a:ext uri="{FF2B5EF4-FFF2-40B4-BE49-F238E27FC236}">
              <a16:creationId xmlns:a16="http://schemas.microsoft.com/office/drawing/2014/main" id="{00000000-0008-0000-0B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81" name="Imagen 280" descr="http://www.icbf.gov.co/images/pobtrans.gif">
          <a:extLst>
            <a:ext uri="{FF2B5EF4-FFF2-40B4-BE49-F238E27FC236}">
              <a16:creationId xmlns:a16="http://schemas.microsoft.com/office/drawing/2014/main" id="{00000000-0008-0000-0B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82" name="Imagen 281" descr="http://www.icbf.gov.co/images/pobtrans.gif">
          <a:extLst>
            <a:ext uri="{FF2B5EF4-FFF2-40B4-BE49-F238E27FC236}">
              <a16:creationId xmlns:a16="http://schemas.microsoft.com/office/drawing/2014/main" id="{00000000-0008-0000-0B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83" name="Imagen 282" descr="http://www.icbf.gov.co/images/pobtrans.gif">
          <a:extLst>
            <a:ext uri="{FF2B5EF4-FFF2-40B4-BE49-F238E27FC236}">
              <a16:creationId xmlns:a16="http://schemas.microsoft.com/office/drawing/2014/main" id="{00000000-0008-0000-0B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284" name="Imagen 283" descr="http://www.icbf.gov.co/images/pobtrans.gif">
          <a:extLst>
            <a:ext uri="{FF2B5EF4-FFF2-40B4-BE49-F238E27FC236}">
              <a16:creationId xmlns:a16="http://schemas.microsoft.com/office/drawing/2014/main" id="{00000000-0008-0000-0B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285" name="Imagen 284" descr="http://www.icbf.gov.co/images/pobtrans.gif">
          <a:extLst>
            <a:ext uri="{FF2B5EF4-FFF2-40B4-BE49-F238E27FC236}">
              <a16:creationId xmlns:a16="http://schemas.microsoft.com/office/drawing/2014/main" id="{00000000-0008-0000-0B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286" name="Imagen 285" descr="http://www.icbf.gov.co/images/pobtrans.gif">
          <a:extLst>
            <a:ext uri="{FF2B5EF4-FFF2-40B4-BE49-F238E27FC236}">
              <a16:creationId xmlns:a16="http://schemas.microsoft.com/office/drawing/2014/main" id="{00000000-0008-0000-0B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287" name="Imagen 286" descr="http://www.icbf.gov.co/images/pobtrans.gif">
          <a:extLst>
            <a:ext uri="{FF2B5EF4-FFF2-40B4-BE49-F238E27FC236}">
              <a16:creationId xmlns:a16="http://schemas.microsoft.com/office/drawing/2014/main" id="{00000000-0008-0000-0B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288" name="Imagen 287" descr="http://www.icbf.gov.co/images/pobtrans.gif">
          <a:extLst>
            <a:ext uri="{FF2B5EF4-FFF2-40B4-BE49-F238E27FC236}">
              <a16:creationId xmlns:a16="http://schemas.microsoft.com/office/drawing/2014/main" id="{00000000-0008-0000-0B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289" name="Imagen 288" descr="http://www.icbf.gov.co/images/pobtrans.gif">
          <a:extLst>
            <a:ext uri="{FF2B5EF4-FFF2-40B4-BE49-F238E27FC236}">
              <a16:creationId xmlns:a16="http://schemas.microsoft.com/office/drawing/2014/main" id="{00000000-0008-0000-0B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290" name="Imagen 289" descr="http://www.icbf.gov.co/images/pobtrans.gif">
          <a:extLst>
            <a:ext uri="{FF2B5EF4-FFF2-40B4-BE49-F238E27FC236}">
              <a16:creationId xmlns:a16="http://schemas.microsoft.com/office/drawing/2014/main" id="{00000000-0008-0000-0B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291" name="Imagen 290" descr="http://www.icbf.gov.co/images/pobtrans.gif">
          <a:extLst>
            <a:ext uri="{FF2B5EF4-FFF2-40B4-BE49-F238E27FC236}">
              <a16:creationId xmlns:a16="http://schemas.microsoft.com/office/drawing/2014/main" id="{00000000-0008-0000-0B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292" name="Imagen 291" descr="http://www.icbf.gov.co/images/pobtrans.gif">
          <a:extLst>
            <a:ext uri="{FF2B5EF4-FFF2-40B4-BE49-F238E27FC236}">
              <a16:creationId xmlns:a16="http://schemas.microsoft.com/office/drawing/2014/main" id="{00000000-0008-0000-0B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293" name="Imagen 292" descr="http://www.icbf.gov.co/images/pobtrans.gif">
          <a:extLst>
            <a:ext uri="{FF2B5EF4-FFF2-40B4-BE49-F238E27FC236}">
              <a16:creationId xmlns:a16="http://schemas.microsoft.com/office/drawing/2014/main" id="{00000000-0008-0000-0B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294" name="Imagen 293" descr="http://www.icbf.gov.co/images/pobtrans.gif">
          <a:extLst>
            <a:ext uri="{FF2B5EF4-FFF2-40B4-BE49-F238E27FC236}">
              <a16:creationId xmlns:a16="http://schemas.microsoft.com/office/drawing/2014/main" id="{00000000-0008-0000-0B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295" name="Imagen 294" descr="http://www.icbf.gov.co/images/pobtrans.gif">
          <a:extLst>
            <a:ext uri="{FF2B5EF4-FFF2-40B4-BE49-F238E27FC236}">
              <a16:creationId xmlns:a16="http://schemas.microsoft.com/office/drawing/2014/main" id="{00000000-0008-0000-0B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296" name="Imagen 295" descr="http://www.icbf.gov.co/images/pobtrans.gif">
          <a:extLst>
            <a:ext uri="{FF2B5EF4-FFF2-40B4-BE49-F238E27FC236}">
              <a16:creationId xmlns:a16="http://schemas.microsoft.com/office/drawing/2014/main" id="{00000000-0008-0000-0B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297" name="Imagen 296" descr="http://www.icbf.gov.co/images/pobtrans.gif">
          <a:extLst>
            <a:ext uri="{FF2B5EF4-FFF2-40B4-BE49-F238E27FC236}">
              <a16:creationId xmlns:a16="http://schemas.microsoft.com/office/drawing/2014/main" id="{00000000-0008-0000-0B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298" name="Imagen 297" descr="http://www.icbf.gov.co/images/pobtrans.gif">
          <a:extLst>
            <a:ext uri="{FF2B5EF4-FFF2-40B4-BE49-F238E27FC236}">
              <a16:creationId xmlns:a16="http://schemas.microsoft.com/office/drawing/2014/main" id="{00000000-0008-0000-0B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299" name="Imagen 298" descr="http://www.icbf.gov.co/images/pobtrans.gif">
          <a:extLst>
            <a:ext uri="{FF2B5EF4-FFF2-40B4-BE49-F238E27FC236}">
              <a16:creationId xmlns:a16="http://schemas.microsoft.com/office/drawing/2014/main" id="{00000000-0008-0000-0B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300" name="Imagen 299" descr="http://www.icbf.gov.co/images/pobtrans.gif">
          <a:extLst>
            <a:ext uri="{FF2B5EF4-FFF2-40B4-BE49-F238E27FC236}">
              <a16:creationId xmlns:a16="http://schemas.microsoft.com/office/drawing/2014/main" id="{00000000-0008-0000-0B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301" name="Imagen 300" descr="http://www.icbf.gov.co/images/pobtrans.gif">
          <a:extLst>
            <a:ext uri="{FF2B5EF4-FFF2-40B4-BE49-F238E27FC236}">
              <a16:creationId xmlns:a16="http://schemas.microsoft.com/office/drawing/2014/main" id="{00000000-0008-0000-0B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302" name="Imagen 301" descr="http://www.icbf.gov.co/images/pobtrans.gif">
          <a:extLst>
            <a:ext uri="{FF2B5EF4-FFF2-40B4-BE49-F238E27FC236}">
              <a16:creationId xmlns:a16="http://schemas.microsoft.com/office/drawing/2014/main" id="{00000000-0008-0000-0B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303" name="Imagen 302" descr="http://www.icbf.gov.co/images/pobtrans.gif">
          <a:extLst>
            <a:ext uri="{FF2B5EF4-FFF2-40B4-BE49-F238E27FC236}">
              <a16:creationId xmlns:a16="http://schemas.microsoft.com/office/drawing/2014/main" id="{00000000-0008-0000-0B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304" name="Imagen 303" descr="http://www.icbf.gov.co/images/pobtrans.gif">
          <a:extLst>
            <a:ext uri="{FF2B5EF4-FFF2-40B4-BE49-F238E27FC236}">
              <a16:creationId xmlns:a16="http://schemas.microsoft.com/office/drawing/2014/main" id="{00000000-0008-0000-0B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305" name="Imagen 304" descr="http://www.icbf.gov.co/images/pobtrans.gif">
          <a:extLst>
            <a:ext uri="{FF2B5EF4-FFF2-40B4-BE49-F238E27FC236}">
              <a16:creationId xmlns:a16="http://schemas.microsoft.com/office/drawing/2014/main" id="{00000000-0008-0000-0B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306" name="Imagen 305" descr="http://www.icbf.gov.co/images/pobtrans.gif">
          <a:extLst>
            <a:ext uri="{FF2B5EF4-FFF2-40B4-BE49-F238E27FC236}">
              <a16:creationId xmlns:a16="http://schemas.microsoft.com/office/drawing/2014/main" id="{00000000-0008-0000-0B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307" name="Imagen 306" descr="http://www.icbf.gov.co/images/pobtrans.gif">
          <a:extLst>
            <a:ext uri="{FF2B5EF4-FFF2-40B4-BE49-F238E27FC236}">
              <a16:creationId xmlns:a16="http://schemas.microsoft.com/office/drawing/2014/main" id="{00000000-0008-0000-0B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308" name="Imagen 307" descr="http://www.icbf.gov.co/images/pobtrans.gif">
          <a:extLst>
            <a:ext uri="{FF2B5EF4-FFF2-40B4-BE49-F238E27FC236}">
              <a16:creationId xmlns:a16="http://schemas.microsoft.com/office/drawing/2014/main" id="{00000000-0008-0000-0B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309" name="Imagen 308" descr="http://www.icbf.gov.co/images/pobtrans.gif">
          <a:extLst>
            <a:ext uri="{FF2B5EF4-FFF2-40B4-BE49-F238E27FC236}">
              <a16:creationId xmlns:a16="http://schemas.microsoft.com/office/drawing/2014/main" id="{00000000-0008-0000-0B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310" name="Imagen 309" descr="http://www.icbf.gov.co/images/pobtrans.gif">
          <a:extLst>
            <a:ext uri="{FF2B5EF4-FFF2-40B4-BE49-F238E27FC236}">
              <a16:creationId xmlns:a16="http://schemas.microsoft.com/office/drawing/2014/main" id="{00000000-0008-0000-0B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311" name="Imagen 310" descr="http://www.icbf.gov.co/images/pobtrans.gif">
          <a:extLst>
            <a:ext uri="{FF2B5EF4-FFF2-40B4-BE49-F238E27FC236}">
              <a16:creationId xmlns:a16="http://schemas.microsoft.com/office/drawing/2014/main" id="{00000000-0008-0000-0B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312" name="Imagen 311" descr="http://www.icbf.gov.co/images/pobtrans.gif">
          <a:extLst>
            <a:ext uri="{FF2B5EF4-FFF2-40B4-BE49-F238E27FC236}">
              <a16:creationId xmlns:a16="http://schemas.microsoft.com/office/drawing/2014/main" id="{00000000-0008-0000-0B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313" name="Imagen 312" descr="http://www.icbf.gov.co/images/pobtrans.gif">
          <a:extLst>
            <a:ext uri="{FF2B5EF4-FFF2-40B4-BE49-F238E27FC236}">
              <a16:creationId xmlns:a16="http://schemas.microsoft.com/office/drawing/2014/main" id="{00000000-0008-0000-0B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314" name="Imagen 313" descr="http://www.icbf.gov.co/images/pobtrans.gif">
          <a:extLst>
            <a:ext uri="{FF2B5EF4-FFF2-40B4-BE49-F238E27FC236}">
              <a16:creationId xmlns:a16="http://schemas.microsoft.com/office/drawing/2014/main" id="{00000000-0008-0000-0B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315" name="Imagen 314" descr="http://www.icbf.gov.co/images/pobtrans.gif">
          <a:extLst>
            <a:ext uri="{FF2B5EF4-FFF2-40B4-BE49-F238E27FC236}">
              <a16:creationId xmlns:a16="http://schemas.microsoft.com/office/drawing/2014/main" id="{00000000-0008-0000-0B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316" name="Imagen 315" descr="http://www.icbf.gov.co/images/pobtrans.gif">
          <a:extLst>
            <a:ext uri="{FF2B5EF4-FFF2-40B4-BE49-F238E27FC236}">
              <a16:creationId xmlns:a16="http://schemas.microsoft.com/office/drawing/2014/main" id="{00000000-0008-0000-0B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317" name="Imagen 316" descr="http://www.icbf.gov.co/images/pobtrans.gif">
          <a:extLst>
            <a:ext uri="{FF2B5EF4-FFF2-40B4-BE49-F238E27FC236}">
              <a16:creationId xmlns:a16="http://schemas.microsoft.com/office/drawing/2014/main" id="{00000000-0008-0000-0B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318" name="Imagen 317" descr="http://www.icbf.gov.co/images/pobtrans.gif">
          <a:extLst>
            <a:ext uri="{FF2B5EF4-FFF2-40B4-BE49-F238E27FC236}">
              <a16:creationId xmlns:a16="http://schemas.microsoft.com/office/drawing/2014/main" id="{00000000-0008-0000-0B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92</xdr:row>
      <xdr:rowOff>0</xdr:rowOff>
    </xdr:from>
    <xdr:ext cx="9525" cy="114300"/>
    <xdr:pic>
      <xdr:nvPicPr>
        <xdr:cNvPr id="319" name="Imagen 318" descr="http://www.icbf.gov.co/images/pobtrans.gif">
          <a:extLst>
            <a:ext uri="{FF2B5EF4-FFF2-40B4-BE49-F238E27FC236}">
              <a16:creationId xmlns:a16="http://schemas.microsoft.com/office/drawing/2014/main" id="{00000000-0008-0000-0B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1936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3</xdr:col>
      <xdr:colOff>0</xdr:colOff>
      <xdr:row>94</xdr:row>
      <xdr:rowOff>0</xdr:rowOff>
    </xdr:from>
    <xdr:to>
      <xdr:col>3</xdr:col>
      <xdr:colOff>9525</xdr:colOff>
      <xdr:row>94</xdr:row>
      <xdr:rowOff>114300</xdr:rowOff>
    </xdr:to>
    <xdr:pic>
      <xdr:nvPicPr>
        <xdr:cNvPr id="2" name="Imagen 305" descr="http://www.icbf.gov.co/images/pobtrans.gif">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 name="Imagen 306" descr="http://www.icbf.gov.co/images/pobtrans.gif">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 name="Imagen 307" descr="http://www.icbf.gov.co/images/pobtrans.gif">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 name="Imagen 697" descr="http://www.icbf.gov.co/images/pobtrans.gif">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 name="Imagen 785" descr="http://www.icbf.gov.co/images/pobtrans.gif">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 name="Imagen 790" descr="http://www.icbf.gov.co/images/pobtrans.gif">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 name="Imagen 1079" descr="http://www.icbf.gov.co/images/pobtrans.gif">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 name="Imagen 1566" descr="http://www.icbf.gov.co/images/pobtrans.gif">
          <a:extLst>
            <a:ext uri="{FF2B5EF4-FFF2-40B4-BE49-F238E27FC236}">
              <a16:creationId xmlns:a16="http://schemas.microsoft.com/office/drawing/2014/main" id="{00000000-0008-0000-0C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 name="Imagen 1570" descr="http://www.icbf.gov.co/images/pobtrans.gif">
          <a:extLst>
            <a:ext uri="{FF2B5EF4-FFF2-40B4-BE49-F238E27FC236}">
              <a16:creationId xmlns:a16="http://schemas.microsoft.com/office/drawing/2014/main" id="{00000000-0008-0000-0C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 name="Imagen 1687" descr="http://www.icbf.gov.co/images/pobtrans.gif">
          <a:extLst>
            <a:ext uri="{FF2B5EF4-FFF2-40B4-BE49-F238E27FC236}">
              <a16:creationId xmlns:a16="http://schemas.microsoft.com/office/drawing/2014/main" id="{00000000-0008-0000-0C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 name="Imagen 1914" descr="http://www.icbf.gov.co/images/pobtrans.gif">
          <a:extLst>
            <a:ext uri="{FF2B5EF4-FFF2-40B4-BE49-F238E27FC236}">
              <a16:creationId xmlns:a16="http://schemas.microsoft.com/office/drawing/2014/main" id="{00000000-0008-0000-0C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 name="Imagen 2186" descr="http://www.icbf.gov.co/images/pobtrans.gif">
          <a:extLst>
            <a:ext uri="{FF2B5EF4-FFF2-40B4-BE49-F238E27FC236}">
              <a16:creationId xmlns:a16="http://schemas.microsoft.com/office/drawing/2014/main" id="{00000000-0008-0000-0C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 name="Imagen 2221" descr="http://www.icbf.gov.co/images/pobtrans.gif">
          <a:extLst>
            <a:ext uri="{FF2B5EF4-FFF2-40B4-BE49-F238E27FC236}">
              <a16:creationId xmlns:a16="http://schemas.microsoft.com/office/drawing/2014/main" id="{00000000-0008-0000-0C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5" name="Imagen 2859" descr="http://www.icbf.gov.co/images/pobtrans.gif">
          <a:extLst>
            <a:ext uri="{FF2B5EF4-FFF2-40B4-BE49-F238E27FC236}">
              <a16:creationId xmlns:a16="http://schemas.microsoft.com/office/drawing/2014/main" id="{00000000-0008-0000-0C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6" name="Imagen 2870" descr="http://www.icbf.gov.co/images/pobtrans.gif">
          <a:extLst>
            <a:ext uri="{FF2B5EF4-FFF2-40B4-BE49-F238E27FC236}">
              <a16:creationId xmlns:a16="http://schemas.microsoft.com/office/drawing/2014/main" id="{00000000-0008-0000-0C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7" name="Imagen 2951" descr="http://www.icbf.gov.co/images/pobtrans.gif">
          <a:extLst>
            <a:ext uri="{FF2B5EF4-FFF2-40B4-BE49-F238E27FC236}">
              <a16:creationId xmlns:a16="http://schemas.microsoft.com/office/drawing/2014/main" id="{00000000-0008-0000-0C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8" name="Imagen 2954" descr="http://www.icbf.gov.co/images/pobtrans.gif">
          <a:extLst>
            <a:ext uri="{FF2B5EF4-FFF2-40B4-BE49-F238E27FC236}">
              <a16:creationId xmlns:a16="http://schemas.microsoft.com/office/drawing/2014/main" id="{00000000-0008-0000-0C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9" name="Imagen 3123" descr="http://www.icbf.gov.co/images/pobtrans.gif">
          <a:extLst>
            <a:ext uri="{FF2B5EF4-FFF2-40B4-BE49-F238E27FC236}">
              <a16:creationId xmlns:a16="http://schemas.microsoft.com/office/drawing/2014/main" id="{00000000-0008-0000-0C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0" name="Imagen 3206" descr="http://www.icbf.gov.co/images/pobtrans.gif">
          <a:extLst>
            <a:ext uri="{FF2B5EF4-FFF2-40B4-BE49-F238E27FC236}">
              <a16:creationId xmlns:a16="http://schemas.microsoft.com/office/drawing/2014/main" id="{00000000-0008-0000-0C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1" name="Imagen 3810" descr="http://www.icbf.gov.co/images/pobtrans.gif">
          <a:extLst>
            <a:ext uri="{FF2B5EF4-FFF2-40B4-BE49-F238E27FC236}">
              <a16:creationId xmlns:a16="http://schemas.microsoft.com/office/drawing/2014/main" id="{00000000-0008-0000-0C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2" name="Imagen 3821" descr="http://www.icbf.gov.co/images/pobtrans.gif">
          <a:extLst>
            <a:ext uri="{FF2B5EF4-FFF2-40B4-BE49-F238E27FC236}">
              <a16:creationId xmlns:a16="http://schemas.microsoft.com/office/drawing/2014/main" id="{00000000-0008-0000-0C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3" name="Imagen 3899" descr="http://www.icbf.gov.co/images/pobtrans.gif">
          <a:extLst>
            <a:ext uri="{FF2B5EF4-FFF2-40B4-BE49-F238E27FC236}">
              <a16:creationId xmlns:a16="http://schemas.microsoft.com/office/drawing/2014/main" id="{00000000-0008-0000-0C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4" name="Imagen 3909" descr="http://www.icbf.gov.co/images/pobtrans.gif">
          <a:extLst>
            <a:ext uri="{FF2B5EF4-FFF2-40B4-BE49-F238E27FC236}">
              <a16:creationId xmlns:a16="http://schemas.microsoft.com/office/drawing/2014/main" id="{00000000-0008-0000-0C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5" name="Imagen 4244" descr="http://www.icbf.gov.co/images/pobtrans.gif">
          <a:extLst>
            <a:ext uri="{FF2B5EF4-FFF2-40B4-BE49-F238E27FC236}">
              <a16:creationId xmlns:a16="http://schemas.microsoft.com/office/drawing/2014/main" id="{00000000-0008-0000-0C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6" name="Imagen 4461" descr="http://www.icbf.gov.co/images/pobtrans.gif">
          <a:extLst>
            <a:ext uri="{FF2B5EF4-FFF2-40B4-BE49-F238E27FC236}">
              <a16:creationId xmlns:a16="http://schemas.microsoft.com/office/drawing/2014/main" id="{00000000-0008-0000-0C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7" name="Imagen 4811" descr="http://www.icbf.gov.co/images/pobtrans.gif">
          <a:extLst>
            <a:ext uri="{FF2B5EF4-FFF2-40B4-BE49-F238E27FC236}">
              <a16:creationId xmlns:a16="http://schemas.microsoft.com/office/drawing/2014/main" id="{00000000-0008-0000-0C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8" name="Imagen 4820" descr="http://www.icbf.gov.co/images/pobtrans.gif">
          <a:extLst>
            <a:ext uri="{FF2B5EF4-FFF2-40B4-BE49-F238E27FC236}">
              <a16:creationId xmlns:a16="http://schemas.microsoft.com/office/drawing/2014/main" id="{00000000-0008-0000-0C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9" name="Imagen 5584" descr="http://www.icbf.gov.co/images/pobtrans.gif">
          <a:extLst>
            <a:ext uri="{FF2B5EF4-FFF2-40B4-BE49-F238E27FC236}">
              <a16:creationId xmlns:a16="http://schemas.microsoft.com/office/drawing/2014/main" id="{00000000-0008-0000-0C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0" name="Imagen 5931" descr="http://www.icbf.gov.co/images/pobtrans.gif">
          <a:extLst>
            <a:ext uri="{FF2B5EF4-FFF2-40B4-BE49-F238E27FC236}">
              <a16:creationId xmlns:a16="http://schemas.microsoft.com/office/drawing/2014/main" id="{00000000-0008-0000-0C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1" name="Imagen 6103" descr="http://www.icbf.gov.co/images/pobtrans.gif">
          <a:extLst>
            <a:ext uri="{FF2B5EF4-FFF2-40B4-BE49-F238E27FC236}">
              <a16:creationId xmlns:a16="http://schemas.microsoft.com/office/drawing/2014/main" id="{00000000-0008-0000-0C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2" name="Imagen 6107" descr="http://www.icbf.gov.co/images/pobtrans.gif">
          <a:extLst>
            <a:ext uri="{FF2B5EF4-FFF2-40B4-BE49-F238E27FC236}">
              <a16:creationId xmlns:a16="http://schemas.microsoft.com/office/drawing/2014/main" id="{00000000-0008-0000-0C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3" name="Imagen 6731" descr="http://www.icbf.gov.co/images/pobtrans.gif">
          <a:extLst>
            <a:ext uri="{FF2B5EF4-FFF2-40B4-BE49-F238E27FC236}">
              <a16:creationId xmlns:a16="http://schemas.microsoft.com/office/drawing/2014/main" id="{00000000-0008-0000-0C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4" name="Imagen 6951" descr="http://www.icbf.gov.co/images/pobtrans.gif">
          <a:extLst>
            <a:ext uri="{FF2B5EF4-FFF2-40B4-BE49-F238E27FC236}">
              <a16:creationId xmlns:a16="http://schemas.microsoft.com/office/drawing/2014/main" id="{00000000-0008-0000-0C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5" name="Imagen 7032" descr="http://www.icbf.gov.co/images/pobtrans.gif">
          <a:extLst>
            <a:ext uri="{FF2B5EF4-FFF2-40B4-BE49-F238E27FC236}">
              <a16:creationId xmlns:a16="http://schemas.microsoft.com/office/drawing/2014/main" id="{00000000-0008-0000-0C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6" name="Imagen 7042" descr="http://www.icbf.gov.co/images/pobtrans.gif">
          <a:extLst>
            <a:ext uri="{FF2B5EF4-FFF2-40B4-BE49-F238E27FC236}">
              <a16:creationId xmlns:a16="http://schemas.microsoft.com/office/drawing/2014/main" id="{00000000-0008-0000-0C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7" name="Imagen 7053" descr="http://www.icbf.gov.co/images/pobtrans.gif">
          <a:extLst>
            <a:ext uri="{FF2B5EF4-FFF2-40B4-BE49-F238E27FC236}">
              <a16:creationId xmlns:a16="http://schemas.microsoft.com/office/drawing/2014/main" id="{00000000-0008-0000-0C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8" name="Imagen 7120" descr="http://www.icbf.gov.co/images/pobtrans.gif">
          <a:extLst>
            <a:ext uri="{FF2B5EF4-FFF2-40B4-BE49-F238E27FC236}">
              <a16:creationId xmlns:a16="http://schemas.microsoft.com/office/drawing/2014/main" id="{00000000-0008-0000-0C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9" name="Imagen 7187" descr="http://www.icbf.gov.co/images/pobtrans.gif">
          <a:extLst>
            <a:ext uri="{FF2B5EF4-FFF2-40B4-BE49-F238E27FC236}">
              <a16:creationId xmlns:a16="http://schemas.microsoft.com/office/drawing/2014/main" id="{00000000-0008-0000-0C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0" name="Imagen 7417" descr="http://www.icbf.gov.co/images/pobtrans.gif">
          <a:extLst>
            <a:ext uri="{FF2B5EF4-FFF2-40B4-BE49-F238E27FC236}">
              <a16:creationId xmlns:a16="http://schemas.microsoft.com/office/drawing/2014/main" id="{00000000-0008-0000-0C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1" name="Imagen 7504" descr="http://www.icbf.gov.co/images/pobtrans.gif">
          <a:extLst>
            <a:ext uri="{FF2B5EF4-FFF2-40B4-BE49-F238E27FC236}">
              <a16:creationId xmlns:a16="http://schemas.microsoft.com/office/drawing/2014/main" id="{00000000-0008-0000-0C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2" name="Imagen 7597" descr="http://www.icbf.gov.co/images/pobtrans.gif">
          <a:extLst>
            <a:ext uri="{FF2B5EF4-FFF2-40B4-BE49-F238E27FC236}">
              <a16:creationId xmlns:a16="http://schemas.microsoft.com/office/drawing/2014/main" id="{00000000-0008-0000-0C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3" name="Imagen 7659" descr="http://www.icbf.gov.co/images/pobtrans.gif">
          <a:extLst>
            <a:ext uri="{FF2B5EF4-FFF2-40B4-BE49-F238E27FC236}">
              <a16:creationId xmlns:a16="http://schemas.microsoft.com/office/drawing/2014/main" id="{00000000-0008-0000-0C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4" name="Imagen 7767" descr="http://www.icbf.gov.co/images/pobtrans.gif">
          <a:extLst>
            <a:ext uri="{FF2B5EF4-FFF2-40B4-BE49-F238E27FC236}">
              <a16:creationId xmlns:a16="http://schemas.microsoft.com/office/drawing/2014/main" id="{00000000-0008-0000-0C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5" name="Imagen 7853" descr="http://www.icbf.gov.co/images/pobtrans.gif">
          <a:extLst>
            <a:ext uri="{FF2B5EF4-FFF2-40B4-BE49-F238E27FC236}">
              <a16:creationId xmlns:a16="http://schemas.microsoft.com/office/drawing/2014/main" id="{00000000-0008-0000-0C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6" name="Imagen 7936" descr="http://www.icbf.gov.co/images/pobtrans.gif">
          <a:extLst>
            <a:ext uri="{FF2B5EF4-FFF2-40B4-BE49-F238E27FC236}">
              <a16:creationId xmlns:a16="http://schemas.microsoft.com/office/drawing/2014/main" id="{00000000-0008-0000-0C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7" name="Imagen 8612" descr="http://www.icbf.gov.co/images/pobtrans.gif">
          <a:extLst>
            <a:ext uri="{FF2B5EF4-FFF2-40B4-BE49-F238E27FC236}">
              <a16:creationId xmlns:a16="http://schemas.microsoft.com/office/drawing/2014/main" id="{00000000-0008-0000-0C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8" name="Imagen 9931" descr="http://www.icbf.gov.co/images/pobtrans.gif">
          <a:extLst>
            <a:ext uri="{FF2B5EF4-FFF2-40B4-BE49-F238E27FC236}">
              <a16:creationId xmlns:a16="http://schemas.microsoft.com/office/drawing/2014/main" id="{00000000-0008-0000-0C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9" name="Imagen 10425" descr="http://www.icbf.gov.co/images/pobtrans.gif">
          <a:extLst>
            <a:ext uri="{FF2B5EF4-FFF2-40B4-BE49-F238E27FC236}">
              <a16:creationId xmlns:a16="http://schemas.microsoft.com/office/drawing/2014/main" id="{00000000-0008-0000-0C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0" name="Imagen 10665" descr="http://www.icbf.gov.co/images/pobtrans.gif">
          <a:extLst>
            <a:ext uri="{FF2B5EF4-FFF2-40B4-BE49-F238E27FC236}">
              <a16:creationId xmlns:a16="http://schemas.microsoft.com/office/drawing/2014/main" id="{00000000-0008-0000-0C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1" name="Imagen 12565" descr="http://www.icbf.gov.co/images/pobtrans.gif">
          <a:extLst>
            <a:ext uri="{FF2B5EF4-FFF2-40B4-BE49-F238E27FC236}">
              <a16:creationId xmlns:a16="http://schemas.microsoft.com/office/drawing/2014/main" id="{00000000-0008-0000-0C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2" name="Imagen 12591" descr="http://www.icbf.gov.co/images/pobtrans.gif">
          <a:extLst>
            <a:ext uri="{FF2B5EF4-FFF2-40B4-BE49-F238E27FC236}">
              <a16:creationId xmlns:a16="http://schemas.microsoft.com/office/drawing/2014/main" id="{00000000-0008-0000-0C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3" name="Imagen 12605" descr="http://www.icbf.gov.co/images/pobtrans.gif">
          <a:extLst>
            <a:ext uri="{FF2B5EF4-FFF2-40B4-BE49-F238E27FC236}">
              <a16:creationId xmlns:a16="http://schemas.microsoft.com/office/drawing/2014/main" id="{00000000-0008-0000-0C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4" name="Imagen 12623" descr="http://www.icbf.gov.co/images/pobtrans.gif">
          <a:extLst>
            <a:ext uri="{FF2B5EF4-FFF2-40B4-BE49-F238E27FC236}">
              <a16:creationId xmlns:a16="http://schemas.microsoft.com/office/drawing/2014/main" id="{00000000-0008-0000-0C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5" name="Imagen 12635" descr="http://www.icbf.gov.co/images/pobtrans.gif">
          <a:extLst>
            <a:ext uri="{FF2B5EF4-FFF2-40B4-BE49-F238E27FC236}">
              <a16:creationId xmlns:a16="http://schemas.microsoft.com/office/drawing/2014/main" id="{00000000-0008-0000-0C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6" name="Imagen 12645" descr="http://www.icbf.gov.co/images/pobtrans.gif">
          <a:extLst>
            <a:ext uri="{FF2B5EF4-FFF2-40B4-BE49-F238E27FC236}">
              <a16:creationId xmlns:a16="http://schemas.microsoft.com/office/drawing/2014/main" id="{00000000-0008-0000-0C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7" name="Imagen 12651" descr="http://www.icbf.gov.co/images/pobtrans.gif">
          <a:extLst>
            <a:ext uri="{FF2B5EF4-FFF2-40B4-BE49-F238E27FC236}">
              <a16:creationId xmlns:a16="http://schemas.microsoft.com/office/drawing/2014/main" id="{00000000-0008-0000-0C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8" name="Imagen 13130" descr="http://www.icbf.gov.co/images/pobtrans.gif">
          <a:extLst>
            <a:ext uri="{FF2B5EF4-FFF2-40B4-BE49-F238E27FC236}">
              <a16:creationId xmlns:a16="http://schemas.microsoft.com/office/drawing/2014/main" id="{00000000-0008-0000-0C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9" name="Imagen 13576" descr="http://www.icbf.gov.co/images/pobtrans.gif">
          <a:extLst>
            <a:ext uri="{FF2B5EF4-FFF2-40B4-BE49-F238E27FC236}">
              <a16:creationId xmlns:a16="http://schemas.microsoft.com/office/drawing/2014/main" id="{00000000-0008-0000-0C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0" name="Imagen 13599" descr="http://www.icbf.gov.co/images/pobtrans.gif">
          <a:extLst>
            <a:ext uri="{FF2B5EF4-FFF2-40B4-BE49-F238E27FC236}">
              <a16:creationId xmlns:a16="http://schemas.microsoft.com/office/drawing/2014/main" id="{00000000-0008-0000-0C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1" name="Imagen 13600" descr="http://www.icbf.gov.co/images/pobtrans.gif">
          <a:extLst>
            <a:ext uri="{FF2B5EF4-FFF2-40B4-BE49-F238E27FC236}">
              <a16:creationId xmlns:a16="http://schemas.microsoft.com/office/drawing/2014/main" id="{00000000-0008-0000-0C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2" name="Imagen 13603" descr="http://www.icbf.gov.co/images/pobtrans.gif">
          <a:extLst>
            <a:ext uri="{FF2B5EF4-FFF2-40B4-BE49-F238E27FC236}">
              <a16:creationId xmlns:a16="http://schemas.microsoft.com/office/drawing/2014/main" id="{00000000-0008-0000-0C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3" name="Imagen 13611" descr="http://www.icbf.gov.co/images/pobtrans.gif">
          <a:extLst>
            <a:ext uri="{FF2B5EF4-FFF2-40B4-BE49-F238E27FC236}">
              <a16:creationId xmlns:a16="http://schemas.microsoft.com/office/drawing/2014/main" id="{00000000-0008-0000-0C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4" name="Imagen 13903" descr="http://www.icbf.gov.co/images/pobtrans.gif">
          <a:extLst>
            <a:ext uri="{FF2B5EF4-FFF2-40B4-BE49-F238E27FC236}">
              <a16:creationId xmlns:a16="http://schemas.microsoft.com/office/drawing/2014/main" id="{00000000-0008-0000-0C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5" name="Imagen 13983" descr="http://www.icbf.gov.co/images/pobtrans.gif">
          <a:extLst>
            <a:ext uri="{FF2B5EF4-FFF2-40B4-BE49-F238E27FC236}">
              <a16:creationId xmlns:a16="http://schemas.microsoft.com/office/drawing/2014/main" id="{00000000-0008-0000-0C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6" name="Imagen 14387" descr="http://www.icbf.gov.co/images/pobtrans.gif">
          <a:extLst>
            <a:ext uri="{FF2B5EF4-FFF2-40B4-BE49-F238E27FC236}">
              <a16:creationId xmlns:a16="http://schemas.microsoft.com/office/drawing/2014/main" id="{00000000-0008-0000-0C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7" name="Imagen 14460" descr="http://www.icbf.gov.co/images/pobtrans.gif">
          <a:extLst>
            <a:ext uri="{FF2B5EF4-FFF2-40B4-BE49-F238E27FC236}">
              <a16:creationId xmlns:a16="http://schemas.microsoft.com/office/drawing/2014/main" id="{00000000-0008-0000-0C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8" name="Imagen 14689" descr="http://www.icbf.gov.co/images/pobtrans.gif">
          <a:extLst>
            <a:ext uri="{FF2B5EF4-FFF2-40B4-BE49-F238E27FC236}">
              <a16:creationId xmlns:a16="http://schemas.microsoft.com/office/drawing/2014/main" id="{00000000-0008-0000-0C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9" name="Imagen 14884" descr="http://www.icbf.gov.co/images/pobtrans.gif">
          <a:extLst>
            <a:ext uri="{FF2B5EF4-FFF2-40B4-BE49-F238E27FC236}">
              <a16:creationId xmlns:a16="http://schemas.microsoft.com/office/drawing/2014/main" id="{00000000-0008-0000-0C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0" name="Imagen 15080" descr="http://www.icbf.gov.co/images/pobtrans.gif">
          <a:extLst>
            <a:ext uri="{FF2B5EF4-FFF2-40B4-BE49-F238E27FC236}">
              <a16:creationId xmlns:a16="http://schemas.microsoft.com/office/drawing/2014/main" id="{00000000-0008-0000-0C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1" name="Imagen 15397" descr="http://www.icbf.gov.co/images/pobtrans.gif">
          <a:extLst>
            <a:ext uri="{FF2B5EF4-FFF2-40B4-BE49-F238E27FC236}">
              <a16:creationId xmlns:a16="http://schemas.microsoft.com/office/drawing/2014/main" id="{00000000-0008-0000-0C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2" name="Imagen 15538" descr="http://www.icbf.gov.co/images/pobtrans.gif">
          <a:extLst>
            <a:ext uri="{FF2B5EF4-FFF2-40B4-BE49-F238E27FC236}">
              <a16:creationId xmlns:a16="http://schemas.microsoft.com/office/drawing/2014/main" id="{00000000-0008-0000-0C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3" name="Imagen 15814" descr="http://www.icbf.gov.co/images/pobtrans.gif">
          <a:extLst>
            <a:ext uri="{FF2B5EF4-FFF2-40B4-BE49-F238E27FC236}">
              <a16:creationId xmlns:a16="http://schemas.microsoft.com/office/drawing/2014/main" id="{00000000-0008-0000-0C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4" name="Imagen 15817" descr="http://www.icbf.gov.co/images/pobtrans.gif">
          <a:extLst>
            <a:ext uri="{FF2B5EF4-FFF2-40B4-BE49-F238E27FC236}">
              <a16:creationId xmlns:a16="http://schemas.microsoft.com/office/drawing/2014/main" id="{00000000-0008-0000-0C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5" name="Imagen 16193" descr="http://www.icbf.gov.co/images/pobtrans.gif">
          <a:extLst>
            <a:ext uri="{FF2B5EF4-FFF2-40B4-BE49-F238E27FC236}">
              <a16:creationId xmlns:a16="http://schemas.microsoft.com/office/drawing/2014/main" id="{00000000-0008-0000-0C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6" name="Imagen 16273" descr="http://www.icbf.gov.co/images/pobtrans.gif">
          <a:extLst>
            <a:ext uri="{FF2B5EF4-FFF2-40B4-BE49-F238E27FC236}">
              <a16:creationId xmlns:a16="http://schemas.microsoft.com/office/drawing/2014/main" id="{00000000-0008-0000-0C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7" name="Imagen 16503" descr="http://www.icbf.gov.co/images/pobtrans.gif">
          <a:extLst>
            <a:ext uri="{FF2B5EF4-FFF2-40B4-BE49-F238E27FC236}">
              <a16:creationId xmlns:a16="http://schemas.microsoft.com/office/drawing/2014/main" id="{00000000-0008-0000-0C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8" name="Imagen 16724" descr="http://www.icbf.gov.co/images/pobtrans.gif">
          <a:extLst>
            <a:ext uri="{FF2B5EF4-FFF2-40B4-BE49-F238E27FC236}">
              <a16:creationId xmlns:a16="http://schemas.microsoft.com/office/drawing/2014/main" id="{00000000-0008-0000-0C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9" name="Imagen 17478" descr="http://www.icbf.gov.co/images/pobtrans.gif">
          <a:extLst>
            <a:ext uri="{FF2B5EF4-FFF2-40B4-BE49-F238E27FC236}">
              <a16:creationId xmlns:a16="http://schemas.microsoft.com/office/drawing/2014/main" id="{00000000-0008-0000-0C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0" name="Imagen 17640" descr="http://www.icbf.gov.co/images/pobtrans.gif">
          <a:extLst>
            <a:ext uri="{FF2B5EF4-FFF2-40B4-BE49-F238E27FC236}">
              <a16:creationId xmlns:a16="http://schemas.microsoft.com/office/drawing/2014/main" id="{00000000-0008-0000-0C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1" name="Imagen 17642" descr="http://www.icbf.gov.co/images/pobtrans.gif">
          <a:extLst>
            <a:ext uri="{FF2B5EF4-FFF2-40B4-BE49-F238E27FC236}">
              <a16:creationId xmlns:a16="http://schemas.microsoft.com/office/drawing/2014/main" id="{00000000-0008-0000-0C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2" name="Imagen 19004" descr="http://www.icbf.gov.co/images/pobtrans.gif">
          <a:extLst>
            <a:ext uri="{FF2B5EF4-FFF2-40B4-BE49-F238E27FC236}">
              <a16:creationId xmlns:a16="http://schemas.microsoft.com/office/drawing/2014/main" id="{00000000-0008-0000-0C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3" name="Imagen 19474" descr="http://www.icbf.gov.co/images/pobtrans.gif">
          <a:extLst>
            <a:ext uri="{FF2B5EF4-FFF2-40B4-BE49-F238E27FC236}">
              <a16:creationId xmlns:a16="http://schemas.microsoft.com/office/drawing/2014/main" id="{00000000-0008-0000-0C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4" name="Imagen 19708" descr="http://www.icbf.gov.co/images/pobtrans.gif">
          <a:extLst>
            <a:ext uri="{FF2B5EF4-FFF2-40B4-BE49-F238E27FC236}">
              <a16:creationId xmlns:a16="http://schemas.microsoft.com/office/drawing/2014/main" id="{00000000-0008-0000-0C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5" name="Imagen 19720" descr="http://www.icbf.gov.co/images/pobtrans.gif">
          <a:extLst>
            <a:ext uri="{FF2B5EF4-FFF2-40B4-BE49-F238E27FC236}">
              <a16:creationId xmlns:a16="http://schemas.microsoft.com/office/drawing/2014/main" id="{00000000-0008-0000-0C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6" name="Imagen 19739" descr="http://www.icbf.gov.co/images/pobtrans.gif">
          <a:extLst>
            <a:ext uri="{FF2B5EF4-FFF2-40B4-BE49-F238E27FC236}">
              <a16:creationId xmlns:a16="http://schemas.microsoft.com/office/drawing/2014/main" id="{00000000-0008-0000-0C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7" name="Imagen 19765" descr="http://www.icbf.gov.co/images/pobtrans.gif">
          <a:extLst>
            <a:ext uri="{FF2B5EF4-FFF2-40B4-BE49-F238E27FC236}">
              <a16:creationId xmlns:a16="http://schemas.microsoft.com/office/drawing/2014/main" id="{00000000-0008-0000-0C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8" name="Imagen 19774" descr="http://www.icbf.gov.co/images/pobtrans.gif">
          <a:extLst>
            <a:ext uri="{FF2B5EF4-FFF2-40B4-BE49-F238E27FC236}">
              <a16:creationId xmlns:a16="http://schemas.microsoft.com/office/drawing/2014/main" id="{00000000-0008-0000-0C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9" name="Imagen 20425" descr="http://www.icbf.gov.co/images/pobtrans.gif">
          <a:extLst>
            <a:ext uri="{FF2B5EF4-FFF2-40B4-BE49-F238E27FC236}">
              <a16:creationId xmlns:a16="http://schemas.microsoft.com/office/drawing/2014/main" id="{00000000-0008-0000-0C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0" name="Imagen 20722" descr="http://www.icbf.gov.co/images/pobtrans.gif">
          <a:extLst>
            <a:ext uri="{FF2B5EF4-FFF2-40B4-BE49-F238E27FC236}">
              <a16:creationId xmlns:a16="http://schemas.microsoft.com/office/drawing/2014/main" id="{00000000-0008-0000-0C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1" name="Imagen 20732" descr="http://www.icbf.gov.co/images/pobtrans.gif">
          <a:extLst>
            <a:ext uri="{FF2B5EF4-FFF2-40B4-BE49-F238E27FC236}">
              <a16:creationId xmlns:a16="http://schemas.microsoft.com/office/drawing/2014/main" id="{00000000-0008-0000-0C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2" name="Imagen 21759" descr="http://www.icbf.gov.co/images/pobtrans.gif">
          <a:extLst>
            <a:ext uri="{FF2B5EF4-FFF2-40B4-BE49-F238E27FC236}">
              <a16:creationId xmlns:a16="http://schemas.microsoft.com/office/drawing/2014/main" id="{00000000-0008-0000-0C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3" name="Imagen 21761" descr="http://www.icbf.gov.co/images/pobtrans.gif">
          <a:extLst>
            <a:ext uri="{FF2B5EF4-FFF2-40B4-BE49-F238E27FC236}">
              <a16:creationId xmlns:a16="http://schemas.microsoft.com/office/drawing/2014/main" id="{00000000-0008-0000-0C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4" name="Imagen 22260" descr="http://www.icbf.gov.co/images/pobtrans.gif">
          <a:extLst>
            <a:ext uri="{FF2B5EF4-FFF2-40B4-BE49-F238E27FC236}">
              <a16:creationId xmlns:a16="http://schemas.microsoft.com/office/drawing/2014/main" id="{00000000-0008-0000-0C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5" name="Imagen 22263" descr="http://www.icbf.gov.co/images/pobtrans.gif">
          <a:extLst>
            <a:ext uri="{FF2B5EF4-FFF2-40B4-BE49-F238E27FC236}">
              <a16:creationId xmlns:a16="http://schemas.microsoft.com/office/drawing/2014/main" id="{00000000-0008-0000-0C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6" name="Imagen 22421" descr="http://www.icbf.gov.co/images/pobtrans.gif">
          <a:extLst>
            <a:ext uri="{FF2B5EF4-FFF2-40B4-BE49-F238E27FC236}">
              <a16:creationId xmlns:a16="http://schemas.microsoft.com/office/drawing/2014/main" id="{00000000-0008-0000-0C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7" name="Imagen 22513" descr="http://www.icbf.gov.co/images/pobtrans.gif">
          <a:extLst>
            <a:ext uri="{FF2B5EF4-FFF2-40B4-BE49-F238E27FC236}">
              <a16:creationId xmlns:a16="http://schemas.microsoft.com/office/drawing/2014/main" id="{00000000-0008-0000-0C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8" name="Imagen 22526" descr="http://www.icbf.gov.co/images/pobtrans.gif">
          <a:extLst>
            <a:ext uri="{FF2B5EF4-FFF2-40B4-BE49-F238E27FC236}">
              <a16:creationId xmlns:a16="http://schemas.microsoft.com/office/drawing/2014/main" id="{00000000-0008-0000-0C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9" name="Imagen 22532" descr="http://www.icbf.gov.co/images/pobtrans.gif">
          <a:extLst>
            <a:ext uri="{FF2B5EF4-FFF2-40B4-BE49-F238E27FC236}">
              <a16:creationId xmlns:a16="http://schemas.microsoft.com/office/drawing/2014/main" id="{00000000-0008-0000-0C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0" name="Imagen 22541" descr="http://www.icbf.gov.co/images/pobtrans.gif">
          <a:extLst>
            <a:ext uri="{FF2B5EF4-FFF2-40B4-BE49-F238E27FC236}">
              <a16:creationId xmlns:a16="http://schemas.microsoft.com/office/drawing/2014/main" id="{00000000-0008-0000-0C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1" name="Imagen 22616" descr="http://www.icbf.gov.co/images/pobtrans.gif">
          <a:extLst>
            <a:ext uri="{FF2B5EF4-FFF2-40B4-BE49-F238E27FC236}">
              <a16:creationId xmlns:a16="http://schemas.microsoft.com/office/drawing/2014/main" id="{00000000-0008-0000-0C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2" name="Imagen 24926" descr="http://www.icbf.gov.co/images/pobtrans.gif">
          <a:extLst>
            <a:ext uri="{FF2B5EF4-FFF2-40B4-BE49-F238E27FC236}">
              <a16:creationId xmlns:a16="http://schemas.microsoft.com/office/drawing/2014/main" id="{00000000-0008-0000-0C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3" name="Imagen 25180" descr="http://www.icbf.gov.co/images/pobtrans.gif">
          <a:extLst>
            <a:ext uri="{FF2B5EF4-FFF2-40B4-BE49-F238E27FC236}">
              <a16:creationId xmlns:a16="http://schemas.microsoft.com/office/drawing/2014/main" id="{00000000-0008-0000-0C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4" name="Imagen 26352" descr="http://www.icbf.gov.co/images/pobtrans.gif">
          <a:extLst>
            <a:ext uri="{FF2B5EF4-FFF2-40B4-BE49-F238E27FC236}">
              <a16:creationId xmlns:a16="http://schemas.microsoft.com/office/drawing/2014/main" id="{00000000-0008-0000-0C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5" name="Imagen 26386" descr="http://www.icbf.gov.co/images/pobtrans.gif">
          <a:extLst>
            <a:ext uri="{FF2B5EF4-FFF2-40B4-BE49-F238E27FC236}">
              <a16:creationId xmlns:a16="http://schemas.microsoft.com/office/drawing/2014/main" id="{00000000-0008-0000-0C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6" name="Imagen 26401" descr="http://www.icbf.gov.co/images/pobtrans.gif">
          <a:extLst>
            <a:ext uri="{FF2B5EF4-FFF2-40B4-BE49-F238E27FC236}">
              <a16:creationId xmlns:a16="http://schemas.microsoft.com/office/drawing/2014/main" id="{00000000-0008-0000-0C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7" name="Imagen 26411" descr="http://www.icbf.gov.co/images/pobtrans.gif">
          <a:extLst>
            <a:ext uri="{FF2B5EF4-FFF2-40B4-BE49-F238E27FC236}">
              <a16:creationId xmlns:a16="http://schemas.microsoft.com/office/drawing/2014/main" id="{00000000-0008-0000-0C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8" name="Imagen 26420" descr="http://www.icbf.gov.co/images/pobtrans.gif">
          <a:extLst>
            <a:ext uri="{FF2B5EF4-FFF2-40B4-BE49-F238E27FC236}">
              <a16:creationId xmlns:a16="http://schemas.microsoft.com/office/drawing/2014/main" id="{00000000-0008-0000-0C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9" name="Imagen 26433" descr="http://www.icbf.gov.co/images/pobtrans.gif">
          <a:extLst>
            <a:ext uri="{FF2B5EF4-FFF2-40B4-BE49-F238E27FC236}">
              <a16:creationId xmlns:a16="http://schemas.microsoft.com/office/drawing/2014/main" id="{00000000-0008-0000-0C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0" name="Imagen 26468" descr="http://www.icbf.gov.co/images/pobtrans.gif">
          <a:extLst>
            <a:ext uri="{FF2B5EF4-FFF2-40B4-BE49-F238E27FC236}">
              <a16:creationId xmlns:a16="http://schemas.microsoft.com/office/drawing/2014/main" id="{00000000-0008-0000-0C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1" name="Imagen 26473" descr="http://www.icbf.gov.co/images/pobtrans.gif">
          <a:extLst>
            <a:ext uri="{FF2B5EF4-FFF2-40B4-BE49-F238E27FC236}">
              <a16:creationId xmlns:a16="http://schemas.microsoft.com/office/drawing/2014/main" id="{00000000-0008-0000-0C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2" name="Imagen 26476" descr="http://www.icbf.gov.co/images/pobtrans.gif">
          <a:extLst>
            <a:ext uri="{FF2B5EF4-FFF2-40B4-BE49-F238E27FC236}">
              <a16:creationId xmlns:a16="http://schemas.microsoft.com/office/drawing/2014/main" id="{00000000-0008-0000-0C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3" name="Imagen 26583" descr="http://www.icbf.gov.co/images/pobtrans.gif">
          <a:extLst>
            <a:ext uri="{FF2B5EF4-FFF2-40B4-BE49-F238E27FC236}">
              <a16:creationId xmlns:a16="http://schemas.microsoft.com/office/drawing/2014/main" id="{00000000-0008-0000-0C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4" name="Imagen 26594" descr="http://www.icbf.gov.co/images/pobtrans.gif">
          <a:extLst>
            <a:ext uri="{FF2B5EF4-FFF2-40B4-BE49-F238E27FC236}">
              <a16:creationId xmlns:a16="http://schemas.microsoft.com/office/drawing/2014/main" id="{00000000-0008-0000-0C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5" name="Imagen 26605" descr="http://www.icbf.gov.co/images/pobtrans.gif">
          <a:extLst>
            <a:ext uri="{FF2B5EF4-FFF2-40B4-BE49-F238E27FC236}">
              <a16:creationId xmlns:a16="http://schemas.microsoft.com/office/drawing/2014/main" id="{00000000-0008-0000-0C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6" name="Imagen 26617" descr="http://www.icbf.gov.co/images/pobtrans.gif">
          <a:extLst>
            <a:ext uri="{FF2B5EF4-FFF2-40B4-BE49-F238E27FC236}">
              <a16:creationId xmlns:a16="http://schemas.microsoft.com/office/drawing/2014/main" id="{00000000-0008-0000-0C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7" name="Imagen 26634" descr="http://www.icbf.gov.co/images/pobtrans.gif">
          <a:extLst>
            <a:ext uri="{FF2B5EF4-FFF2-40B4-BE49-F238E27FC236}">
              <a16:creationId xmlns:a16="http://schemas.microsoft.com/office/drawing/2014/main" id="{00000000-0008-0000-0C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8" name="Imagen 26666" descr="http://www.icbf.gov.co/images/pobtrans.gif">
          <a:extLst>
            <a:ext uri="{FF2B5EF4-FFF2-40B4-BE49-F238E27FC236}">
              <a16:creationId xmlns:a16="http://schemas.microsoft.com/office/drawing/2014/main" id="{00000000-0008-0000-0C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9" name="Imagen 26687" descr="http://www.icbf.gov.co/images/pobtrans.gif">
          <a:extLst>
            <a:ext uri="{FF2B5EF4-FFF2-40B4-BE49-F238E27FC236}">
              <a16:creationId xmlns:a16="http://schemas.microsoft.com/office/drawing/2014/main" id="{00000000-0008-0000-0C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0" name="Imagen 26713" descr="http://www.icbf.gov.co/images/pobtrans.gif">
          <a:extLst>
            <a:ext uri="{FF2B5EF4-FFF2-40B4-BE49-F238E27FC236}">
              <a16:creationId xmlns:a16="http://schemas.microsoft.com/office/drawing/2014/main" id="{00000000-0008-0000-0C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1" name="Imagen 26726" descr="http://www.icbf.gov.co/images/pobtrans.gif">
          <a:extLst>
            <a:ext uri="{FF2B5EF4-FFF2-40B4-BE49-F238E27FC236}">
              <a16:creationId xmlns:a16="http://schemas.microsoft.com/office/drawing/2014/main" id="{00000000-0008-0000-0C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2" name="Imagen 27432" descr="http://www.icbf.gov.co/images/pobtrans.gif">
          <a:extLst>
            <a:ext uri="{FF2B5EF4-FFF2-40B4-BE49-F238E27FC236}">
              <a16:creationId xmlns:a16="http://schemas.microsoft.com/office/drawing/2014/main" id="{00000000-0008-0000-0C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3" name="Imagen 29931" descr="http://www.icbf.gov.co/images/pobtrans.gif">
          <a:extLst>
            <a:ext uri="{FF2B5EF4-FFF2-40B4-BE49-F238E27FC236}">
              <a16:creationId xmlns:a16="http://schemas.microsoft.com/office/drawing/2014/main" id="{00000000-0008-0000-0C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4" name="Imagen 29941" descr="http://www.icbf.gov.co/images/pobtrans.gif">
          <a:extLst>
            <a:ext uri="{FF2B5EF4-FFF2-40B4-BE49-F238E27FC236}">
              <a16:creationId xmlns:a16="http://schemas.microsoft.com/office/drawing/2014/main" id="{00000000-0008-0000-0C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5" name="Imagen 29990" descr="http://www.icbf.gov.co/images/pobtrans.gif">
          <a:extLst>
            <a:ext uri="{FF2B5EF4-FFF2-40B4-BE49-F238E27FC236}">
              <a16:creationId xmlns:a16="http://schemas.microsoft.com/office/drawing/2014/main" id="{00000000-0008-0000-0C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6" name="Imagen 30000" descr="http://www.icbf.gov.co/images/pobtrans.gif">
          <a:extLst>
            <a:ext uri="{FF2B5EF4-FFF2-40B4-BE49-F238E27FC236}">
              <a16:creationId xmlns:a16="http://schemas.microsoft.com/office/drawing/2014/main" id="{00000000-0008-0000-0C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7" name="Imagen 30062" descr="http://www.icbf.gov.co/images/pobtrans.gif">
          <a:extLst>
            <a:ext uri="{FF2B5EF4-FFF2-40B4-BE49-F238E27FC236}">
              <a16:creationId xmlns:a16="http://schemas.microsoft.com/office/drawing/2014/main" id="{00000000-0008-0000-0C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8" name="Imagen 30457" descr="http://www.icbf.gov.co/images/pobtrans.gif">
          <a:extLst>
            <a:ext uri="{FF2B5EF4-FFF2-40B4-BE49-F238E27FC236}">
              <a16:creationId xmlns:a16="http://schemas.microsoft.com/office/drawing/2014/main" id="{00000000-0008-0000-0C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9" name="Imagen 30467" descr="http://www.icbf.gov.co/images/pobtrans.gif">
          <a:extLst>
            <a:ext uri="{FF2B5EF4-FFF2-40B4-BE49-F238E27FC236}">
              <a16:creationId xmlns:a16="http://schemas.microsoft.com/office/drawing/2014/main" id="{00000000-0008-0000-0C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0" name="Imagen 30991" descr="http://www.icbf.gov.co/images/pobtrans.gif">
          <a:extLst>
            <a:ext uri="{FF2B5EF4-FFF2-40B4-BE49-F238E27FC236}">
              <a16:creationId xmlns:a16="http://schemas.microsoft.com/office/drawing/2014/main" id="{00000000-0008-0000-0C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1" name="Imagen 31612" descr="http://www.icbf.gov.co/images/pobtrans.gif">
          <a:extLst>
            <a:ext uri="{FF2B5EF4-FFF2-40B4-BE49-F238E27FC236}">
              <a16:creationId xmlns:a16="http://schemas.microsoft.com/office/drawing/2014/main" id="{00000000-0008-0000-0C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2" name="Imagen 31624" descr="http://www.icbf.gov.co/images/pobtrans.gif">
          <a:extLst>
            <a:ext uri="{FF2B5EF4-FFF2-40B4-BE49-F238E27FC236}">
              <a16:creationId xmlns:a16="http://schemas.microsoft.com/office/drawing/2014/main" id="{00000000-0008-0000-0C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3" name="Imagen 32047" descr="http://www.icbf.gov.co/images/pobtrans.gif">
          <a:extLst>
            <a:ext uri="{FF2B5EF4-FFF2-40B4-BE49-F238E27FC236}">
              <a16:creationId xmlns:a16="http://schemas.microsoft.com/office/drawing/2014/main" id="{00000000-0008-0000-0C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4" name="Imagen 32272" descr="http://www.icbf.gov.co/images/pobtrans.gif">
          <a:extLst>
            <a:ext uri="{FF2B5EF4-FFF2-40B4-BE49-F238E27FC236}">
              <a16:creationId xmlns:a16="http://schemas.microsoft.com/office/drawing/2014/main" id="{00000000-0008-0000-0C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5" name="Imagen 32612" descr="http://www.icbf.gov.co/images/pobtrans.gif">
          <a:extLst>
            <a:ext uri="{FF2B5EF4-FFF2-40B4-BE49-F238E27FC236}">
              <a16:creationId xmlns:a16="http://schemas.microsoft.com/office/drawing/2014/main" id="{00000000-0008-0000-0C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6" name="Imagen 32881" descr="http://www.icbf.gov.co/images/pobtrans.gif">
          <a:extLst>
            <a:ext uri="{FF2B5EF4-FFF2-40B4-BE49-F238E27FC236}">
              <a16:creationId xmlns:a16="http://schemas.microsoft.com/office/drawing/2014/main" id="{00000000-0008-0000-0C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7" name="Imagen 34363" descr="http://www.icbf.gov.co/images/pobtrans.gif">
          <a:extLst>
            <a:ext uri="{FF2B5EF4-FFF2-40B4-BE49-F238E27FC236}">
              <a16:creationId xmlns:a16="http://schemas.microsoft.com/office/drawing/2014/main" id="{00000000-0008-0000-0C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8" name="Imagen 34367" descr="http://www.icbf.gov.co/images/pobtrans.gif">
          <a:extLst>
            <a:ext uri="{FF2B5EF4-FFF2-40B4-BE49-F238E27FC236}">
              <a16:creationId xmlns:a16="http://schemas.microsoft.com/office/drawing/2014/main" id="{00000000-0008-0000-0C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9" name="Imagen 34608" descr="http://www.icbf.gov.co/images/pobtrans.gif">
          <a:extLst>
            <a:ext uri="{FF2B5EF4-FFF2-40B4-BE49-F238E27FC236}">
              <a16:creationId xmlns:a16="http://schemas.microsoft.com/office/drawing/2014/main" id="{00000000-0008-0000-0C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0" name="Imagen 35048" descr="http://www.icbf.gov.co/images/pobtrans.gif">
          <a:extLst>
            <a:ext uri="{FF2B5EF4-FFF2-40B4-BE49-F238E27FC236}">
              <a16:creationId xmlns:a16="http://schemas.microsoft.com/office/drawing/2014/main" id="{00000000-0008-0000-0C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1" name="Imagen 35978" descr="http://www.icbf.gov.co/images/pobtrans.gif">
          <a:extLst>
            <a:ext uri="{FF2B5EF4-FFF2-40B4-BE49-F238E27FC236}">
              <a16:creationId xmlns:a16="http://schemas.microsoft.com/office/drawing/2014/main" id="{00000000-0008-0000-0C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2" name="Imagen 36001" descr="http://www.icbf.gov.co/images/pobtrans.gif">
          <a:extLst>
            <a:ext uri="{FF2B5EF4-FFF2-40B4-BE49-F238E27FC236}">
              <a16:creationId xmlns:a16="http://schemas.microsoft.com/office/drawing/2014/main" id="{00000000-0008-0000-0C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3" name="Imagen 36006" descr="http://www.icbf.gov.co/images/pobtrans.gif">
          <a:extLst>
            <a:ext uri="{FF2B5EF4-FFF2-40B4-BE49-F238E27FC236}">
              <a16:creationId xmlns:a16="http://schemas.microsoft.com/office/drawing/2014/main" id="{00000000-0008-0000-0C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4" name="Imagen 36010" descr="http://www.icbf.gov.co/images/pobtrans.gif">
          <a:extLst>
            <a:ext uri="{FF2B5EF4-FFF2-40B4-BE49-F238E27FC236}">
              <a16:creationId xmlns:a16="http://schemas.microsoft.com/office/drawing/2014/main" id="{00000000-0008-0000-0C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5" name="Imagen 36018" descr="http://www.icbf.gov.co/images/pobtrans.gif">
          <a:extLst>
            <a:ext uri="{FF2B5EF4-FFF2-40B4-BE49-F238E27FC236}">
              <a16:creationId xmlns:a16="http://schemas.microsoft.com/office/drawing/2014/main" id="{00000000-0008-0000-0C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6" name="Imagen 36027" descr="http://www.icbf.gov.co/images/pobtrans.gif">
          <a:extLst>
            <a:ext uri="{FF2B5EF4-FFF2-40B4-BE49-F238E27FC236}">
              <a16:creationId xmlns:a16="http://schemas.microsoft.com/office/drawing/2014/main" id="{00000000-0008-0000-0C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85464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0</xdr:colOff>
      <xdr:row>94</xdr:row>
      <xdr:rowOff>0</xdr:rowOff>
    </xdr:from>
    <xdr:ext cx="9525" cy="114300"/>
    <xdr:pic>
      <xdr:nvPicPr>
        <xdr:cNvPr id="147" name="Imagen 146" descr="http://www.icbf.gov.co/images/pobtrans.gif">
          <a:extLst>
            <a:ext uri="{FF2B5EF4-FFF2-40B4-BE49-F238E27FC236}">
              <a16:creationId xmlns:a16="http://schemas.microsoft.com/office/drawing/2014/main" id="{00000000-0008-0000-0C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48" name="Imagen 147" descr="http://www.icbf.gov.co/images/pobtrans.gif">
          <a:extLst>
            <a:ext uri="{FF2B5EF4-FFF2-40B4-BE49-F238E27FC236}">
              <a16:creationId xmlns:a16="http://schemas.microsoft.com/office/drawing/2014/main" id="{00000000-0008-0000-0C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49" name="Imagen 148" descr="http://www.icbf.gov.co/images/pobtrans.gif">
          <a:extLst>
            <a:ext uri="{FF2B5EF4-FFF2-40B4-BE49-F238E27FC236}">
              <a16:creationId xmlns:a16="http://schemas.microsoft.com/office/drawing/2014/main" id="{00000000-0008-0000-0C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0" name="Imagen 149" descr="http://www.icbf.gov.co/images/pobtrans.gif">
          <a:extLst>
            <a:ext uri="{FF2B5EF4-FFF2-40B4-BE49-F238E27FC236}">
              <a16:creationId xmlns:a16="http://schemas.microsoft.com/office/drawing/2014/main" id="{00000000-0008-0000-0C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1" name="Imagen 150" descr="http://www.icbf.gov.co/images/pobtrans.gif">
          <a:extLst>
            <a:ext uri="{FF2B5EF4-FFF2-40B4-BE49-F238E27FC236}">
              <a16:creationId xmlns:a16="http://schemas.microsoft.com/office/drawing/2014/main" id="{00000000-0008-0000-0C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2" name="Imagen 151" descr="http://www.icbf.gov.co/images/pobtrans.gif">
          <a:extLst>
            <a:ext uri="{FF2B5EF4-FFF2-40B4-BE49-F238E27FC236}">
              <a16:creationId xmlns:a16="http://schemas.microsoft.com/office/drawing/2014/main" id="{00000000-0008-0000-0C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3" name="Imagen 152" descr="http://www.icbf.gov.co/images/pobtrans.gif">
          <a:extLst>
            <a:ext uri="{FF2B5EF4-FFF2-40B4-BE49-F238E27FC236}">
              <a16:creationId xmlns:a16="http://schemas.microsoft.com/office/drawing/2014/main" id="{00000000-0008-0000-0C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4" name="Imagen 153" descr="http://www.icbf.gov.co/images/pobtrans.gif">
          <a:extLst>
            <a:ext uri="{FF2B5EF4-FFF2-40B4-BE49-F238E27FC236}">
              <a16:creationId xmlns:a16="http://schemas.microsoft.com/office/drawing/2014/main" id="{00000000-0008-0000-0C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5" name="Imagen 154" descr="http://www.icbf.gov.co/images/pobtrans.gif">
          <a:extLst>
            <a:ext uri="{FF2B5EF4-FFF2-40B4-BE49-F238E27FC236}">
              <a16:creationId xmlns:a16="http://schemas.microsoft.com/office/drawing/2014/main" id="{00000000-0008-0000-0C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6" name="Imagen 155" descr="http://www.icbf.gov.co/images/pobtrans.gif">
          <a:extLst>
            <a:ext uri="{FF2B5EF4-FFF2-40B4-BE49-F238E27FC236}">
              <a16:creationId xmlns:a16="http://schemas.microsoft.com/office/drawing/2014/main" id="{00000000-0008-0000-0C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7" name="Imagen 156" descr="http://www.icbf.gov.co/images/pobtrans.gif">
          <a:extLst>
            <a:ext uri="{FF2B5EF4-FFF2-40B4-BE49-F238E27FC236}">
              <a16:creationId xmlns:a16="http://schemas.microsoft.com/office/drawing/2014/main" id="{00000000-0008-0000-0C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8" name="Imagen 157" descr="http://www.icbf.gov.co/images/pobtrans.gif">
          <a:extLst>
            <a:ext uri="{FF2B5EF4-FFF2-40B4-BE49-F238E27FC236}">
              <a16:creationId xmlns:a16="http://schemas.microsoft.com/office/drawing/2014/main" id="{00000000-0008-0000-0C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9" name="Imagen 158" descr="http://www.icbf.gov.co/images/pobtrans.gif">
          <a:extLst>
            <a:ext uri="{FF2B5EF4-FFF2-40B4-BE49-F238E27FC236}">
              <a16:creationId xmlns:a16="http://schemas.microsoft.com/office/drawing/2014/main" id="{00000000-0008-0000-0C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0" name="Imagen 159" descr="http://www.icbf.gov.co/images/pobtrans.gif">
          <a:extLst>
            <a:ext uri="{FF2B5EF4-FFF2-40B4-BE49-F238E27FC236}">
              <a16:creationId xmlns:a16="http://schemas.microsoft.com/office/drawing/2014/main" id="{00000000-0008-0000-0C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1" name="Imagen 160" descr="http://www.icbf.gov.co/images/pobtrans.gif">
          <a:extLst>
            <a:ext uri="{FF2B5EF4-FFF2-40B4-BE49-F238E27FC236}">
              <a16:creationId xmlns:a16="http://schemas.microsoft.com/office/drawing/2014/main" id="{00000000-0008-0000-0C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2" name="Imagen 161" descr="http://www.icbf.gov.co/images/pobtrans.gif">
          <a:extLst>
            <a:ext uri="{FF2B5EF4-FFF2-40B4-BE49-F238E27FC236}">
              <a16:creationId xmlns:a16="http://schemas.microsoft.com/office/drawing/2014/main" id="{00000000-0008-0000-0C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3" name="Imagen 162" descr="http://www.icbf.gov.co/images/pobtrans.gif">
          <a:extLst>
            <a:ext uri="{FF2B5EF4-FFF2-40B4-BE49-F238E27FC236}">
              <a16:creationId xmlns:a16="http://schemas.microsoft.com/office/drawing/2014/main" id="{00000000-0008-0000-0C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4" name="Imagen 163" descr="http://www.icbf.gov.co/images/pobtrans.gif">
          <a:extLst>
            <a:ext uri="{FF2B5EF4-FFF2-40B4-BE49-F238E27FC236}">
              <a16:creationId xmlns:a16="http://schemas.microsoft.com/office/drawing/2014/main" id="{00000000-0008-0000-0C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5" name="Imagen 164" descr="http://www.icbf.gov.co/images/pobtrans.gif">
          <a:extLst>
            <a:ext uri="{FF2B5EF4-FFF2-40B4-BE49-F238E27FC236}">
              <a16:creationId xmlns:a16="http://schemas.microsoft.com/office/drawing/2014/main" id="{00000000-0008-0000-0C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6" name="Imagen 165" descr="http://www.icbf.gov.co/images/pobtrans.gif">
          <a:extLst>
            <a:ext uri="{FF2B5EF4-FFF2-40B4-BE49-F238E27FC236}">
              <a16:creationId xmlns:a16="http://schemas.microsoft.com/office/drawing/2014/main" id="{00000000-0008-0000-0C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7" name="Imagen 166" descr="http://www.icbf.gov.co/images/pobtrans.gif">
          <a:extLst>
            <a:ext uri="{FF2B5EF4-FFF2-40B4-BE49-F238E27FC236}">
              <a16:creationId xmlns:a16="http://schemas.microsoft.com/office/drawing/2014/main" id="{00000000-0008-0000-0C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8" name="Imagen 167" descr="http://www.icbf.gov.co/images/pobtrans.gif">
          <a:extLst>
            <a:ext uri="{FF2B5EF4-FFF2-40B4-BE49-F238E27FC236}">
              <a16:creationId xmlns:a16="http://schemas.microsoft.com/office/drawing/2014/main" id="{00000000-0008-0000-0C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9" name="Imagen 168" descr="http://www.icbf.gov.co/images/pobtrans.gif">
          <a:extLst>
            <a:ext uri="{FF2B5EF4-FFF2-40B4-BE49-F238E27FC236}">
              <a16:creationId xmlns:a16="http://schemas.microsoft.com/office/drawing/2014/main" id="{00000000-0008-0000-0C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0" name="Imagen 169" descr="http://www.icbf.gov.co/images/pobtrans.gif">
          <a:extLst>
            <a:ext uri="{FF2B5EF4-FFF2-40B4-BE49-F238E27FC236}">
              <a16:creationId xmlns:a16="http://schemas.microsoft.com/office/drawing/2014/main" id="{00000000-0008-0000-0C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1" name="Imagen 170" descr="http://www.icbf.gov.co/images/pobtrans.gif">
          <a:extLst>
            <a:ext uri="{FF2B5EF4-FFF2-40B4-BE49-F238E27FC236}">
              <a16:creationId xmlns:a16="http://schemas.microsoft.com/office/drawing/2014/main" id="{00000000-0008-0000-0C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2" name="Imagen 171" descr="http://www.icbf.gov.co/images/pobtrans.gif">
          <a:extLst>
            <a:ext uri="{FF2B5EF4-FFF2-40B4-BE49-F238E27FC236}">
              <a16:creationId xmlns:a16="http://schemas.microsoft.com/office/drawing/2014/main" id="{00000000-0008-0000-0C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3" name="Imagen 172" descr="http://www.icbf.gov.co/images/pobtrans.gif">
          <a:extLst>
            <a:ext uri="{FF2B5EF4-FFF2-40B4-BE49-F238E27FC236}">
              <a16:creationId xmlns:a16="http://schemas.microsoft.com/office/drawing/2014/main" id="{00000000-0008-0000-0C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4" name="Imagen 173" descr="http://www.icbf.gov.co/images/pobtrans.gif">
          <a:extLst>
            <a:ext uri="{FF2B5EF4-FFF2-40B4-BE49-F238E27FC236}">
              <a16:creationId xmlns:a16="http://schemas.microsoft.com/office/drawing/2014/main" id="{00000000-0008-0000-0C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5" name="Imagen 174" descr="http://www.icbf.gov.co/images/pobtrans.gif">
          <a:extLst>
            <a:ext uri="{FF2B5EF4-FFF2-40B4-BE49-F238E27FC236}">
              <a16:creationId xmlns:a16="http://schemas.microsoft.com/office/drawing/2014/main" id="{00000000-0008-0000-0C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6" name="Imagen 175" descr="http://www.icbf.gov.co/images/pobtrans.gif">
          <a:extLst>
            <a:ext uri="{FF2B5EF4-FFF2-40B4-BE49-F238E27FC236}">
              <a16:creationId xmlns:a16="http://schemas.microsoft.com/office/drawing/2014/main" id="{00000000-0008-0000-0C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7" name="Imagen 176" descr="http://www.icbf.gov.co/images/pobtrans.gif">
          <a:extLst>
            <a:ext uri="{FF2B5EF4-FFF2-40B4-BE49-F238E27FC236}">
              <a16:creationId xmlns:a16="http://schemas.microsoft.com/office/drawing/2014/main" id="{00000000-0008-0000-0C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8" name="Imagen 177" descr="http://www.icbf.gov.co/images/pobtrans.gif">
          <a:extLst>
            <a:ext uri="{FF2B5EF4-FFF2-40B4-BE49-F238E27FC236}">
              <a16:creationId xmlns:a16="http://schemas.microsoft.com/office/drawing/2014/main" id="{00000000-0008-0000-0C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9" name="Imagen 178" descr="http://www.icbf.gov.co/images/pobtrans.gif">
          <a:extLst>
            <a:ext uri="{FF2B5EF4-FFF2-40B4-BE49-F238E27FC236}">
              <a16:creationId xmlns:a16="http://schemas.microsoft.com/office/drawing/2014/main" id="{00000000-0008-0000-0C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0" name="Imagen 179" descr="http://www.icbf.gov.co/images/pobtrans.gif">
          <a:extLst>
            <a:ext uri="{FF2B5EF4-FFF2-40B4-BE49-F238E27FC236}">
              <a16:creationId xmlns:a16="http://schemas.microsoft.com/office/drawing/2014/main" id="{00000000-0008-0000-0C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1" name="Imagen 180" descr="http://www.icbf.gov.co/images/pobtrans.gif">
          <a:extLst>
            <a:ext uri="{FF2B5EF4-FFF2-40B4-BE49-F238E27FC236}">
              <a16:creationId xmlns:a16="http://schemas.microsoft.com/office/drawing/2014/main" id="{00000000-0008-0000-0C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2" name="Imagen 181" descr="http://www.icbf.gov.co/images/pobtrans.gif">
          <a:extLst>
            <a:ext uri="{FF2B5EF4-FFF2-40B4-BE49-F238E27FC236}">
              <a16:creationId xmlns:a16="http://schemas.microsoft.com/office/drawing/2014/main" id="{00000000-0008-0000-0C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3" name="Imagen 182" descr="http://www.icbf.gov.co/images/pobtrans.gif">
          <a:extLst>
            <a:ext uri="{FF2B5EF4-FFF2-40B4-BE49-F238E27FC236}">
              <a16:creationId xmlns:a16="http://schemas.microsoft.com/office/drawing/2014/main" id="{00000000-0008-0000-0C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4" name="Imagen 183" descr="http://www.icbf.gov.co/images/pobtrans.gif">
          <a:extLst>
            <a:ext uri="{FF2B5EF4-FFF2-40B4-BE49-F238E27FC236}">
              <a16:creationId xmlns:a16="http://schemas.microsoft.com/office/drawing/2014/main" id="{00000000-0008-0000-0C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5" name="Imagen 184" descr="http://www.icbf.gov.co/images/pobtrans.gif">
          <a:extLst>
            <a:ext uri="{FF2B5EF4-FFF2-40B4-BE49-F238E27FC236}">
              <a16:creationId xmlns:a16="http://schemas.microsoft.com/office/drawing/2014/main" id="{00000000-0008-0000-0C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6" name="Imagen 185" descr="http://www.icbf.gov.co/images/pobtrans.gif">
          <a:extLst>
            <a:ext uri="{FF2B5EF4-FFF2-40B4-BE49-F238E27FC236}">
              <a16:creationId xmlns:a16="http://schemas.microsoft.com/office/drawing/2014/main" id="{00000000-0008-0000-0C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7" name="Imagen 186" descr="http://www.icbf.gov.co/images/pobtrans.gif">
          <a:extLst>
            <a:ext uri="{FF2B5EF4-FFF2-40B4-BE49-F238E27FC236}">
              <a16:creationId xmlns:a16="http://schemas.microsoft.com/office/drawing/2014/main" id="{00000000-0008-0000-0C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8" name="Imagen 187" descr="http://www.icbf.gov.co/images/pobtrans.gif">
          <a:extLst>
            <a:ext uri="{FF2B5EF4-FFF2-40B4-BE49-F238E27FC236}">
              <a16:creationId xmlns:a16="http://schemas.microsoft.com/office/drawing/2014/main" id="{00000000-0008-0000-0C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9" name="Imagen 188" descr="http://www.icbf.gov.co/images/pobtrans.gif">
          <a:extLst>
            <a:ext uri="{FF2B5EF4-FFF2-40B4-BE49-F238E27FC236}">
              <a16:creationId xmlns:a16="http://schemas.microsoft.com/office/drawing/2014/main" id="{00000000-0008-0000-0C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0" name="Imagen 189" descr="http://www.icbf.gov.co/images/pobtrans.gif">
          <a:extLst>
            <a:ext uri="{FF2B5EF4-FFF2-40B4-BE49-F238E27FC236}">
              <a16:creationId xmlns:a16="http://schemas.microsoft.com/office/drawing/2014/main" id="{00000000-0008-0000-0C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1" name="Imagen 190" descr="http://www.icbf.gov.co/images/pobtrans.gif">
          <a:extLst>
            <a:ext uri="{FF2B5EF4-FFF2-40B4-BE49-F238E27FC236}">
              <a16:creationId xmlns:a16="http://schemas.microsoft.com/office/drawing/2014/main" id="{00000000-0008-0000-0C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2" name="Imagen 191" descr="http://www.icbf.gov.co/images/pobtrans.gif">
          <a:extLst>
            <a:ext uri="{FF2B5EF4-FFF2-40B4-BE49-F238E27FC236}">
              <a16:creationId xmlns:a16="http://schemas.microsoft.com/office/drawing/2014/main" id="{00000000-0008-0000-0C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3" name="Imagen 192" descr="http://www.icbf.gov.co/images/pobtrans.gif">
          <a:extLst>
            <a:ext uri="{FF2B5EF4-FFF2-40B4-BE49-F238E27FC236}">
              <a16:creationId xmlns:a16="http://schemas.microsoft.com/office/drawing/2014/main" id="{00000000-0008-0000-0C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4" name="Imagen 193" descr="http://www.icbf.gov.co/images/pobtrans.gif">
          <a:extLst>
            <a:ext uri="{FF2B5EF4-FFF2-40B4-BE49-F238E27FC236}">
              <a16:creationId xmlns:a16="http://schemas.microsoft.com/office/drawing/2014/main" id="{00000000-0008-0000-0C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5" name="Imagen 194" descr="http://www.icbf.gov.co/images/pobtrans.gif">
          <a:extLst>
            <a:ext uri="{FF2B5EF4-FFF2-40B4-BE49-F238E27FC236}">
              <a16:creationId xmlns:a16="http://schemas.microsoft.com/office/drawing/2014/main" id="{00000000-0008-0000-0C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6" name="Imagen 195" descr="http://www.icbf.gov.co/images/pobtrans.gif">
          <a:extLst>
            <a:ext uri="{FF2B5EF4-FFF2-40B4-BE49-F238E27FC236}">
              <a16:creationId xmlns:a16="http://schemas.microsoft.com/office/drawing/2014/main" id="{00000000-0008-0000-0C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7" name="Imagen 196" descr="http://www.icbf.gov.co/images/pobtrans.gif">
          <a:extLst>
            <a:ext uri="{FF2B5EF4-FFF2-40B4-BE49-F238E27FC236}">
              <a16:creationId xmlns:a16="http://schemas.microsoft.com/office/drawing/2014/main" id="{00000000-0008-0000-0C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8" name="Imagen 197" descr="http://www.icbf.gov.co/images/pobtrans.gif">
          <a:extLst>
            <a:ext uri="{FF2B5EF4-FFF2-40B4-BE49-F238E27FC236}">
              <a16:creationId xmlns:a16="http://schemas.microsoft.com/office/drawing/2014/main" id="{00000000-0008-0000-0C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9" name="Imagen 198" descr="http://www.icbf.gov.co/images/pobtrans.gif">
          <a:extLst>
            <a:ext uri="{FF2B5EF4-FFF2-40B4-BE49-F238E27FC236}">
              <a16:creationId xmlns:a16="http://schemas.microsoft.com/office/drawing/2014/main" id="{00000000-0008-0000-0C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0" name="Imagen 199" descr="http://www.icbf.gov.co/images/pobtrans.gif">
          <a:extLst>
            <a:ext uri="{FF2B5EF4-FFF2-40B4-BE49-F238E27FC236}">
              <a16:creationId xmlns:a16="http://schemas.microsoft.com/office/drawing/2014/main" id="{00000000-0008-0000-0C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1" name="Imagen 200" descr="http://www.icbf.gov.co/images/pobtrans.gif">
          <a:extLst>
            <a:ext uri="{FF2B5EF4-FFF2-40B4-BE49-F238E27FC236}">
              <a16:creationId xmlns:a16="http://schemas.microsoft.com/office/drawing/2014/main" id="{00000000-0008-0000-0C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2" name="Imagen 201" descr="http://www.icbf.gov.co/images/pobtrans.gif">
          <a:extLst>
            <a:ext uri="{FF2B5EF4-FFF2-40B4-BE49-F238E27FC236}">
              <a16:creationId xmlns:a16="http://schemas.microsoft.com/office/drawing/2014/main" id="{00000000-0008-0000-0C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3" name="Imagen 202" descr="http://www.icbf.gov.co/images/pobtrans.gif">
          <a:extLst>
            <a:ext uri="{FF2B5EF4-FFF2-40B4-BE49-F238E27FC236}">
              <a16:creationId xmlns:a16="http://schemas.microsoft.com/office/drawing/2014/main" id="{00000000-0008-0000-0C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4" name="Imagen 203" descr="http://www.icbf.gov.co/images/pobtrans.gif">
          <a:extLst>
            <a:ext uri="{FF2B5EF4-FFF2-40B4-BE49-F238E27FC236}">
              <a16:creationId xmlns:a16="http://schemas.microsoft.com/office/drawing/2014/main" id="{00000000-0008-0000-0C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5" name="Imagen 204" descr="http://www.icbf.gov.co/images/pobtrans.gif">
          <a:extLst>
            <a:ext uri="{FF2B5EF4-FFF2-40B4-BE49-F238E27FC236}">
              <a16:creationId xmlns:a16="http://schemas.microsoft.com/office/drawing/2014/main" id="{00000000-0008-0000-0C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6" name="Imagen 205" descr="http://www.icbf.gov.co/images/pobtrans.gif">
          <a:extLst>
            <a:ext uri="{FF2B5EF4-FFF2-40B4-BE49-F238E27FC236}">
              <a16:creationId xmlns:a16="http://schemas.microsoft.com/office/drawing/2014/main" id="{00000000-0008-0000-0C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7" name="Imagen 206" descr="http://www.icbf.gov.co/images/pobtrans.gif">
          <a:extLst>
            <a:ext uri="{FF2B5EF4-FFF2-40B4-BE49-F238E27FC236}">
              <a16:creationId xmlns:a16="http://schemas.microsoft.com/office/drawing/2014/main" id="{00000000-0008-0000-0C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8" name="Imagen 207" descr="http://www.icbf.gov.co/images/pobtrans.gif">
          <a:extLst>
            <a:ext uri="{FF2B5EF4-FFF2-40B4-BE49-F238E27FC236}">
              <a16:creationId xmlns:a16="http://schemas.microsoft.com/office/drawing/2014/main" id="{00000000-0008-0000-0C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9" name="Imagen 208" descr="http://www.icbf.gov.co/images/pobtrans.gif">
          <a:extLst>
            <a:ext uri="{FF2B5EF4-FFF2-40B4-BE49-F238E27FC236}">
              <a16:creationId xmlns:a16="http://schemas.microsoft.com/office/drawing/2014/main" id="{00000000-0008-0000-0C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0" name="Imagen 209" descr="http://www.icbf.gov.co/images/pobtrans.gif">
          <a:extLst>
            <a:ext uri="{FF2B5EF4-FFF2-40B4-BE49-F238E27FC236}">
              <a16:creationId xmlns:a16="http://schemas.microsoft.com/office/drawing/2014/main" id="{00000000-0008-0000-0C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1" name="Imagen 210" descr="http://www.icbf.gov.co/images/pobtrans.gif">
          <a:extLst>
            <a:ext uri="{FF2B5EF4-FFF2-40B4-BE49-F238E27FC236}">
              <a16:creationId xmlns:a16="http://schemas.microsoft.com/office/drawing/2014/main" id="{00000000-0008-0000-0C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2" name="Imagen 211" descr="http://www.icbf.gov.co/images/pobtrans.gif">
          <a:extLst>
            <a:ext uri="{FF2B5EF4-FFF2-40B4-BE49-F238E27FC236}">
              <a16:creationId xmlns:a16="http://schemas.microsoft.com/office/drawing/2014/main" id="{00000000-0008-0000-0C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3" name="Imagen 212" descr="http://www.icbf.gov.co/images/pobtrans.gif">
          <a:extLst>
            <a:ext uri="{FF2B5EF4-FFF2-40B4-BE49-F238E27FC236}">
              <a16:creationId xmlns:a16="http://schemas.microsoft.com/office/drawing/2014/main" id="{00000000-0008-0000-0C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4" name="Imagen 213" descr="http://www.icbf.gov.co/images/pobtrans.gif">
          <a:extLst>
            <a:ext uri="{FF2B5EF4-FFF2-40B4-BE49-F238E27FC236}">
              <a16:creationId xmlns:a16="http://schemas.microsoft.com/office/drawing/2014/main" id="{00000000-0008-0000-0C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5" name="Imagen 214" descr="http://www.icbf.gov.co/images/pobtrans.gif">
          <a:extLst>
            <a:ext uri="{FF2B5EF4-FFF2-40B4-BE49-F238E27FC236}">
              <a16:creationId xmlns:a16="http://schemas.microsoft.com/office/drawing/2014/main" id="{00000000-0008-0000-0C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6" name="Imagen 215" descr="http://www.icbf.gov.co/images/pobtrans.gif">
          <a:extLst>
            <a:ext uri="{FF2B5EF4-FFF2-40B4-BE49-F238E27FC236}">
              <a16:creationId xmlns:a16="http://schemas.microsoft.com/office/drawing/2014/main" id="{00000000-0008-0000-0C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7" name="Imagen 216" descr="http://www.icbf.gov.co/images/pobtrans.gif">
          <a:extLst>
            <a:ext uri="{FF2B5EF4-FFF2-40B4-BE49-F238E27FC236}">
              <a16:creationId xmlns:a16="http://schemas.microsoft.com/office/drawing/2014/main" id="{00000000-0008-0000-0C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8" name="Imagen 217" descr="http://www.icbf.gov.co/images/pobtrans.gif">
          <a:extLst>
            <a:ext uri="{FF2B5EF4-FFF2-40B4-BE49-F238E27FC236}">
              <a16:creationId xmlns:a16="http://schemas.microsoft.com/office/drawing/2014/main" id="{00000000-0008-0000-0C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9" name="Imagen 218" descr="http://www.icbf.gov.co/images/pobtrans.gif">
          <a:extLst>
            <a:ext uri="{FF2B5EF4-FFF2-40B4-BE49-F238E27FC236}">
              <a16:creationId xmlns:a16="http://schemas.microsoft.com/office/drawing/2014/main" id="{00000000-0008-0000-0C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0" name="Imagen 219" descr="http://www.icbf.gov.co/images/pobtrans.gif">
          <a:extLst>
            <a:ext uri="{FF2B5EF4-FFF2-40B4-BE49-F238E27FC236}">
              <a16:creationId xmlns:a16="http://schemas.microsoft.com/office/drawing/2014/main" id="{00000000-0008-0000-0C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1" name="Imagen 220" descr="http://www.icbf.gov.co/images/pobtrans.gif">
          <a:extLst>
            <a:ext uri="{FF2B5EF4-FFF2-40B4-BE49-F238E27FC236}">
              <a16:creationId xmlns:a16="http://schemas.microsoft.com/office/drawing/2014/main" id="{00000000-0008-0000-0C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2" name="Imagen 221" descr="http://www.icbf.gov.co/images/pobtrans.gif">
          <a:extLst>
            <a:ext uri="{FF2B5EF4-FFF2-40B4-BE49-F238E27FC236}">
              <a16:creationId xmlns:a16="http://schemas.microsoft.com/office/drawing/2014/main" id="{00000000-0008-0000-0C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3" name="Imagen 222" descr="http://www.icbf.gov.co/images/pobtrans.gif">
          <a:extLst>
            <a:ext uri="{FF2B5EF4-FFF2-40B4-BE49-F238E27FC236}">
              <a16:creationId xmlns:a16="http://schemas.microsoft.com/office/drawing/2014/main" id="{00000000-0008-0000-0C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4" name="Imagen 223" descr="http://www.icbf.gov.co/images/pobtrans.gif">
          <a:extLst>
            <a:ext uri="{FF2B5EF4-FFF2-40B4-BE49-F238E27FC236}">
              <a16:creationId xmlns:a16="http://schemas.microsoft.com/office/drawing/2014/main" id="{00000000-0008-0000-0C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5" name="Imagen 224" descr="http://www.icbf.gov.co/images/pobtrans.gif">
          <a:extLst>
            <a:ext uri="{FF2B5EF4-FFF2-40B4-BE49-F238E27FC236}">
              <a16:creationId xmlns:a16="http://schemas.microsoft.com/office/drawing/2014/main" id="{00000000-0008-0000-0C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6" name="Imagen 225" descr="http://www.icbf.gov.co/images/pobtrans.gif">
          <a:extLst>
            <a:ext uri="{FF2B5EF4-FFF2-40B4-BE49-F238E27FC236}">
              <a16:creationId xmlns:a16="http://schemas.microsoft.com/office/drawing/2014/main" id="{00000000-0008-0000-0C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7" name="Imagen 226" descr="http://www.icbf.gov.co/images/pobtrans.gif">
          <a:extLst>
            <a:ext uri="{FF2B5EF4-FFF2-40B4-BE49-F238E27FC236}">
              <a16:creationId xmlns:a16="http://schemas.microsoft.com/office/drawing/2014/main" id="{00000000-0008-0000-0C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8" name="Imagen 227" descr="http://www.icbf.gov.co/images/pobtrans.gif">
          <a:extLst>
            <a:ext uri="{FF2B5EF4-FFF2-40B4-BE49-F238E27FC236}">
              <a16:creationId xmlns:a16="http://schemas.microsoft.com/office/drawing/2014/main" id="{00000000-0008-0000-0C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9" name="Imagen 228" descr="http://www.icbf.gov.co/images/pobtrans.gif">
          <a:extLst>
            <a:ext uri="{FF2B5EF4-FFF2-40B4-BE49-F238E27FC236}">
              <a16:creationId xmlns:a16="http://schemas.microsoft.com/office/drawing/2014/main" id="{00000000-0008-0000-0C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0" name="Imagen 229" descr="http://www.icbf.gov.co/images/pobtrans.gif">
          <a:extLst>
            <a:ext uri="{FF2B5EF4-FFF2-40B4-BE49-F238E27FC236}">
              <a16:creationId xmlns:a16="http://schemas.microsoft.com/office/drawing/2014/main" id="{00000000-0008-0000-0C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1" name="Imagen 230" descr="http://www.icbf.gov.co/images/pobtrans.gif">
          <a:extLst>
            <a:ext uri="{FF2B5EF4-FFF2-40B4-BE49-F238E27FC236}">
              <a16:creationId xmlns:a16="http://schemas.microsoft.com/office/drawing/2014/main" id="{00000000-0008-0000-0C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2" name="Imagen 231" descr="http://www.icbf.gov.co/images/pobtrans.gif">
          <a:extLst>
            <a:ext uri="{FF2B5EF4-FFF2-40B4-BE49-F238E27FC236}">
              <a16:creationId xmlns:a16="http://schemas.microsoft.com/office/drawing/2014/main" id="{00000000-0008-0000-0C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3" name="Imagen 232" descr="http://www.icbf.gov.co/images/pobtrans.gif">
          <a:extLst>
            <a:ext uri="{FF2B5EF4-FFF2-40B4-BE49-F238E27FC236}">
              <a16:creationId xmlns:a16="http://schemas.microsoft.com/office/drawing/2014/main" id="{00000000-0008-0000-0C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4" name="Imagen 233" descr="http://www.icbf.gov.co/images/pobtrans.gif">
          <a:extLst>
            <a:ext uri="{FF2B5EF4-FFF2-40B4-BE49-F238E27FC236}">
              <a16:creationId xmlns:a16="http://schemas.microsoft.com/office/drawing/2014/main" id="{00000000-0008-0000-0C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5" name="Imagen 234" descr="http://www.icbf.gov.co/images/pobtrans.gif">
          <a:extLst>
            <a:ext uri="{FF2B5EF4-FFF2-40B4-BE49-F238E27FC236}">
              <a16:creationId xmlns:a16="http://schemas.microsoft.com/office/drawing/2014/main" id="{00000000-0008-0000-0C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6" name="Imagen 235" descr="http://www.icbf.gov.co/images/pobtrans.gif">
          <a:extLst>
            <a:ext uri="{FF2B5EF4-FFF2-40B4-BE49-F238E27FC236}">
              <a16:creationId xmlns:a16="http://schemas.microsoft.com/office/drawing/2014/main" id="{00000000-0008-0000-0C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7" name="Imagen 236" descr="http://www.icbf.gov.co/images/pobtrans.gif">
          <a:extLst>
            <a:ext uri="{FF2B5EF4-FFF2-40B4-BE49-F238E27FC236}">
              <a16:creationId xmlns:a16="http://schemas.microsoft.com/office/drawing/2014/main" id="{00000000-0008-0000-0C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8" name="Imagen 237" descr="http://www.icbf.gov.co/images/pobtrans.gif">
          <a:extLst>
            <a:ext uri="{FF2B5EF4-FFF2-40B4-BE49-F238E27FC236}">
              <a16:creationId xmlns:a16="http://schemas.microsoft.com/office/drawing/2014/main" id="{00000000-0008-0000-0C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9" name="Imagen 238" descr="http://www.icbf.gov.co/images/pobtrans.gif">
          <a:extLst>
            <a:ext uri="{FF2B5EF4-FFF2-40B4-BE49-F238E27FC236}">
              <a16:creationId xmlns:a16="http://schemas.microsoft.com/office/drawing/2014/main" id="{00000000-0008-0000-0C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0" name="Imagen 239" descr="http://www.icbf.gov.co/images/pobtrans.gif">
          <a:extLst>
            <a:ext uri="{FF2B5EF4-FFF2-40B4-BE49-F238E27FC236}">
              <a16:creationId xmlns:a16="http://schemas.microsoft.com/office/drawing/2014/main" id="{00000000-0008-0000-0C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1" name="Imagen 240" descr="http://www.icbf.gov.co/images/pobtrans.gif">
          <a:extLst>
            <a:ext uri="{FF2B5EF4-FFF2-40B4-BE49-F238E27FC236}">
              <a16:creationId xmlns:a16="http://schemas.microsoft.com/office/drawing/2014/main" id="{00000000-0008-0000-0C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2" name="Imagen 241" descr="http://www.icbf.gov.co/images/pobtrans.gif">
          <a:extLst>
            <a:ext uri="{FF2B5EF4-FFF2-40B4-BE49-F238E27FC236}">
              <a16:creationId xmlns:a16="http://schemas.microsoft.com/office/drawing/2014/main" id="{00000000-0008-0000-0C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3" name="Imagen 242" descr="http://www.icbf.gov.co/images/pobtrans.gif">
          <a:extLst>
            <a:ext uri="{FF2B5EF4-FFF2-40B4-BE49-F238E27FC236}">
              <a16:creationId xmlns:a16="http://schemas.microsoft.com/office/drawing/2014/main" id="{00000000-0008-0000-0C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4" name="Imagen 243" descr="http://www.icbf.gov.co/images/pobtrans.gif">
          <a:extLst>
            <a:ext uri="{FF2B5EF4-FFF2-40B4-BE49-F238E27FC236}">
              <a16:creationId xmlns:a16="http://schemas.microsoft.com/office/drawing/2014/main" id="{00000000-0008-0000-0C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5" name="Imagen 244" descr="http://www.icbf.gov.co/images/pobtrans.gif">
          <a:extLst>
            <a:ext uri="{FF2B5EF4-FFF2-40B4-BE49-F238E27FC236}">
              <a16:creationId xmlns:a16="http://schemas.microsoft.com/office/drawing/2014/main" id="{00000000-0008-0000-0C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6" name="Imagen 245" descr="http://www.icbf.gov.co/images/pobtrans.gif">
          <a:extLst>
            <a:ext uri="{FF2B5EF4-FFF2-40B4-BE49-F238E27FC236}">
              <a16:creationId xmlns:a16="http://schemas.microsoft.com/office/drawing/2014/main" id="{00000000-0008-0000-0C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7" name="Imagen 246" descr="http://www.icbf.gov.co/images/pobtrans.gif">
          <a:extLst>
            <a:ext uri="{FF2B5EF4-FFF2-40B4-BE49-F238E27FC236}">
              <a16:creationId xmlns:a16="http://schemas.microsoft.com/office/drawing/2014/main" id="{00000000-0008-0000-0C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8" name="Imagen 247" descr="http://www.icbf.gov.co/images/pobtrans.gif">
          <a:extLst>
            <a:ext uri="{FF2B5EF4-FFF2-40B4-BE49-F238E27FC236}">
              <a16:creationId xmlns:a16="http://schemas.microsoft.com/office/drawing/2014/main" id="{00000000-0008-0000-0C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9" name="Imagen 248" descr="http://www.icbf.gov.co/images/pobtrans.gif">
          <a:extLst>
            <a:ext uri="{FF2B5EF4-FFF2-40B4-BE49-F238E27FC236}">
              <a16:creationId xmlns:a16="http://schemas.microsoft.com/office/drawing/2014/main" id="{00000000-0008-0000-0C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0" name="Imagen 249" descr="http://www.icbf.gov.co/images/pobtrans.gif">
          <a:extLst>
            <a:ext uri="{FF2B5EF4-FFF2-40B4-BE49-F238E27FC236}">
              <a16:creationId xmlns:a16="http://schemas.microsoft.com/office/drawing/2014/main" id="{00000000-0008-0000-0C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1" name="Imagen 250" descr="http://www.icbf.gov.co/images/pobtrans.gif">
          <a:extLst>
            <a:ext uri="{FF2B5EF4-FFF2-40B4-BE49-F238E27FC236}">
              <a16:creationId xmlns:a16="http://schemas.microsoft.com/office/drawing/2014/main" id="{00000000-0008-0000-0C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2" name="Imagen 251" descr="http://www.icbf.gov.co/images/pobtrans.gif">
          <a:extLst>
            <a:ext uri="{FF2B5EF4-FFF2-40B4-BE49-F238E27FC236}">
              <a16:creationId xmlns:a16="http://schemas.microsoft.com/office/drawing/2014/main" id="{00000000-0008-0000-0C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3" name="Imagen 252" descr="http://www.icbf.gov.co/images/pobtrans.gif">
          <a:extLst>
            <a:ext uri="{FF2B5EF4-FFF2-40B4-BE49-F238E27FC236}">
              <a16:creationId xmlns:a16="http://schemas.microsoft.com/office/drawing/2014/main" id="{00000000-0008-0000-0C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4" name="Imagen 253" descr="http://www.icbf.gov.co/images/pobtrans.gif">
          <a:extLst>
            <a:ext uri="{FF2B5EF4-FFF2-40B4-BE49-F238E27FC236}">
              <a16:creationId xmlns:a16="http://schemas.microsoft.com/office/drawing/2014/main" id="{00000000-0008-0000-0C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5" name="Imagen 254" descr="http://www.icbf.gov.co/images/pobtrans.gif">
          <a:extLst>
            <a:ext uri="{FF2B5EF4-FFF2-40B4-BE49-F238E27FC236}">
              <a16:creationId xmlns:a16="http://schemas.microsoft.com/office/drawing/2014/main" id="{00000000-0008-0000-0C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6" name="Imagen 255" descr="http://www.icbf.gov.co/images/pobtrans.gif">
          <a:extLst>
            <a:ext uri="{FF2B5EF4-FFF2-40B4-BE49-F238E27FC236}">
              <a16:creationId xmlns:a16="http://schemas.microsoft.com/office/drawing/2014/main" id="{00000000-0008-0000-0C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7" name="Imagen 256" descr="http://www.icbf.gov.co/images/pobtrans.gif">
          <a:extLst>
            <a:ext uri="{FF2B5EF4-FFF2-40B4-BE49-F238E27FC236}">
              <a16:creationId xmlns:a16="http://schemas.microsoft.com/office/drawing/2014/main" id="{00000000-0008-0000-0C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8" name="Imagen 257" descr="http://www.icbf.gov.co/images/pobtrans.gif">
          <a:extLst>
            <a:ext uri="{FF2B5EF4-FFF2-40B4-BE49-F238E27FC236}">
              <a16:creationId xmlns:a16="http://schemas.microsoft.com/office/drawing/2014/main" id="{00000000-0008-0000-0C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9" name="Imagen 258" descr="http://www.icbf.gov.co/images/pobtrans.gif">
          <a:extLst>
            <a:ext uri="{FF2B5EF4-FFF2-40B4-BE49-F238E27FC236}">
              <a16:creationId xmlns:a16="http://schemas.microsoft.com/office/drawing/2014/main" id="{00000000-0008-0000-0C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0" name="Imagen 259" descr="http://www.icbf.gov.co/images/pobtrans.gif">
          <a:extLst>
            <a:ext uri="{FF2B5EF4-FFF2-40B4-BE49-F238E27FC236}">
              <a16:creationId xmlns:a16="http://schemas.microsoft.com/office/drawing/2014/main" id="{00000000-0008-0000-0C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1" name="Imagen 260" descr="http://www.icbf.gov.co/images/pobtrans.gif">
          <a:extLst>
            <a:ext uri="{FF2B5EF4-FFF2-40B4-BE49-F238E27FC236}">
              <a16:creationId xmlns:a16="http://schemas.microsoft.com/office/drawing/2014/main" id="{00000000-0008-0000-0C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2" name="Imagen 261" descr="http://www.icbf.gov.co/images/pobtrans.gif">
          <a:extLst>
            <a:ext uri="{FF2B5EF4-FFF2-40B4-BE49-F238E27FC236}">
              <a16:creationId xmlns:a16="http://schemas.microsoft.com/office/drawing/2014/main" id="{00000000-0008-0000-0C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3" name="Imagen 262" descr="http://www.icbf.gov.co/images/pobtrans.gif">
          <a:extLst>
            <a:ext uri="{FF2B5EF4-FFF2-40B4-BE49-F238E27FC236}">
              <a16:creationId xmlns:a16="http://schemas.microsoft.com/office/drawing/2014/main" id="{00000000-0008-0000-0C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4" name="Imagen 263" descr="http://www.icbf.gov.co/images/pobtrans.gif">
          <a:extLst>
            <a:ext uri="{FF2B5EF4-FFF2-40B4-BE49-F238E27FC236}">
              <a16:creationId xmlns:a16="http://schemas.microsoft.com/office/drawing/2014/main" id="{00000000-0008-0000-0C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5" name="Imagen 264" descr="http://www.icbf.gov.co/images/pobtrans.gif">
          <a:extLst>
            <a:ext uri="{FF2B5EF4-FFF2-40B4-BE49-F238E27FC236}">
              <a16:creationId xmlns:a16="http://schemas.microsoft.com/office/drawing/2014/main" id="{00000000-0008-0000-0C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6" name="Imagen 265" descr="http://www.icbf.gov.co/images/pobtrans.gif">
          <a:extLst>
            <a:ext uri="{FF2B5EF4-FFF2-40B4-BE49-F238E27FC236}">
              <a16:creationId xmlns:a16="http://schemas.microsoft.com/office/drawing/2014/main" id="{00000000-0008-0000-0C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7" name="Imagen 266" descr="http://www.icbf.gov.co/images/pobtrans.gif">
          <a:extLst>
            <a:ext uri="{FF2B5EF4-FFF2-40B4-BE49-F238E27FC236}">
              <a16:creationId xmlns:a16="http://schemas.microsoft.com/office/drawing/2014/main" id="{00000000-0008-0000-0C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8" name="Imagen 267" descr="http://www.icbf.gov.co/images/pobtrans.gif">
          <a:extLst>
            <a:ext uri="{FF2B5EF4-FFF2-40B4-BE49-F238E27FC236}">
              <a16:creationId xmlns:a16="http://schemas.microsoft.com/office/drawing/2014/main" id="{00000000-0008-0000-0C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9" name="Imagen 268" descr="http://www.icbf.gov.co/images/pobtrans.gif">
          <a:extLst>
            <a:ext uri="{FF2B5EF4-FFF2-40B4-BE49-F238E27FC236}">
              <a16:creationId xmlns:a16="http://schemas.microsoft.com/office/drawing/2014/main" id="{00000000-0008-0000-0C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0" name="Imagen 269" descr="http://www.icbf.gov.co/images/pobtrans.gif">
          <a:extLst>
            <a:ext uri="{FF2B5EF4-FFF2-40B4-BE49-F238E27FC236}">
              <a16:creationId xmlns:a16="http://schemas.microsoft.com/office/drawing/2014/main" id="{00000000-0008-0000-0C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1" name="Imagen 270" descr="http://www.icbf.gov.co/images/pobtrans.gif">
          <a:extLst>
            <a:ext uri="{FF2B5EF4-FFF2-40B4-BE49-F238E27FC236}">
              <a16:creationId xmlns:a16="http://schemas.microsoft.com/office/drawing/2014/main" id="{00000000-0008-0000-0C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2" name="Imagen 271" descr="http://www.icbf.gov.co/images/pobtrans.gif">
          <a:extLst>
            <a:ext uri="{FF2B5EF4-FFF2-40B4-BE49-F238E27FC236}">
              <a16:creationId xmlns:a16="http://schemas.microsoft.com/office/drawing/2014/main" id="{00000000-0008-0000-0C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3" name="Imagen 272" descr="http://www.icbf.gov.co/images/pobtrans.gif">
          <a:extLst>
            <a:ext uri="{FF2B5EF4-FFF2-40B4-BE49-F238E27FC236}">
              <a16:creationId xmlns:a16="http://schemas.microsoft.com/office/drawing/2014/main" id="{00000000-0008-0000-0C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4" name="Imagen 273" descr="http://www.icbf.gov.co/images/pobtrans.gif">
          <a:extLst>
            <a:ext uri="{FF2B5EF4-FFF2-40B4-BE49-F238E27FC236}">
              <a16:creationId xmlns:a16="http://schemas.microsoft.com/office/drawing/2014/main" id="{00000000-0008-0000-0C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5" name="Imagen 274" descr="http://www.icbf.gov.co/images/pobtrans.gif">
          <a:extLst>
            <a:ext uri="{FF2B5EF4-FFF2-40B4-BE49-F238E27FC236}">
              <a16:creationId xmlns:a16="http://schemas.microsoft.com/office/drawing/2014/main" id="{00000000-0008-0000-0C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6" name="Imagen 275" descr="http://www.icbf.gov.co/images/pobtrans.gif">
          <a:extLst>
            <a:ext uri="{FF2B5EF4-FFF2-40B4-BE49-F238E27FC236}">
              <a16:creationId xmlns:a16="http://schemas.microsoft.com/office/drawing/2014/main" id="{00000000-0008-0000-0C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7" name="Imagen 276" descr="http://www.icbf.gov.co/images/pobtrans.gif">
          <a:extLst>
            <a:ext uri="{FF2B5EF4-FFF2-40B4-BE49-F238E27FC236}">
              <a16:creationId xmlns:a16="http://schemas.microsoft.com/office/drawing/2014/main" id="{00000000-0008-0000-0C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8" name="Imagen 277" descr="http://www.icbf.gov.co/images/pobtrans.gif">
          <a:extLst>
            <a:ext uri="{FF2B5EF4-FFF2-40B4-BE49-F238E27FC236}">
              <a16:creationId xmlns:a16="http://schemas.microsoft.com/office/drawing/2014/main" id="{00000000-0008-0000-0C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9" name="Imagen 278" descr="http://www.icbf.gov.co/images/pobtrans.gif">
          <a:extLst>
            <a:ext uri="{FF2B5EF4-FFF2-40B4-BE49-F238E27FC236}">
              <a16:creationId xmlns:a16="http://schemas.microsoft.com/office/drawing/2014/main" id="{00000000-0008-0000-0C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0" name="Imagen 279" descr="http://www.icbf.gov.co/images/pobtrans.gif">
          <a:extLst>
            <a:ext uri="{FF2B5EF4-FFF2-40B4-BE49-F238E27FC236}">
              <a16:creationId xmlns:a16="http://schemas.microsoft.com/office/drawing/2014/main" id="{00000000-0008-0000-0C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1" name="Imagen 280" descr="http://www.icbf.gov.co/images/pobtrans.gif">
          <a:extLst>
            <a:ext uri="{FF2B5EF4-FFF2-40B4-BE49-F238E27FC236}">
              <a16:creationId xmlns:a16="http://schemas.microsoft.com/office/drawing/2014/main" id="{00000000-0008-0000-0C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2" name="Imagen 281" descr="http://www.icbf.gov.co/images/pobtrans.gif">
          <a:extLst>
            <a:ext uri="{FF2B5EF4-FFF2-40B4-BE49-F238E27FC236}">
              <a16:creationId xmlns:a16="http://schemas.microsoft.com/office/drawing/2014/main" id="{00000000-0008-0000-0C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3" name="Imagen 282" descr="http://www.icbf.gov.co/images/pobtrans.gif">
          <a:extLst>
            <a:ext uri="{FF2B5EF4-FFF2-40B4-BE49-F238E27FC236}">
              <a16:creationId xmlns:a16="http://schemas.microsoft.com/office/drawing/2014/main" id="{00000000-0008-0000-0C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4" name="Imagen 283" descr="http://www.icbf.gov.co/images/pobtrans.gif">
          <a:extLst>
            <a:ext uri="{FF2B5EF4-FFF2-40B4-BE49-F238E27FC236}">
              <a16:creationId xmlns:a16="http://schemas.microsoft.com/office/drawing/2014/main" id="{00000000-0008-0000-0C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5" name="Imagen 284" descr="http://www.icbf.gov.co/images/pobtrans.gif">
          <a:extLst>
            <a:ext uri="{FF2B5EF4-FFF2-40B4-BE49-F238E27FC236}">
              <a16:creationId xmlns:a16="http://schemas.microsoft.com/office/drawing/2014/main" id="{00000000-0008-0000-0C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6" name="Imagen 285" descr="http://www.icbf.gov.co/images/pobtrans.gif">
          <a:extLst>
            <a:ext uri="{FF2B5EF4-FFF2-40B4-BE49-F238E27FC236}">
              <a16:creationId xmlns:a16="http://schemas.microsoft.com/office/drawing/2014/main" id="{00000000-0008-0000-0C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7" name="Imagen 286" descr="http://www.icbf.gov.co/images/pobtrans.gif">
          <a:extLst>
            <a:ext uri="{FF2B5EF4-FFF2-40B4-BE49-F238E27FC236}">
              <a16:creationId xmlns:a16="http://schemas.microsoft.com/office/drawing/2014/main" id="{00000000-0008-0000-0C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8" name="Imagen 287" descr="http://www.icbf.gov.co/images/pobtrans.gif">
          <a:extLst>
            <a:ext uri="{FF2B5EF4-FFF2-40B4-BE49-F238E27FC236}">
              <a16:creationId xmlns:a16="http://schemas.microsoft.com/office/drawing/2014/main" id="{00000000-0008-0000-0C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9" name="Imagen 288" descr="http://www.icbf.gov.co/images/pobtrans.gif">
          <a:extLst>
            <a:ext uri="{FF2B5EF4-FFF2-40B4-BE49-F238E27FC236}">
              <a16:creationId xmlns:a16="http://schemas.microsoft.com/office/drawing/2014/main" id="{00000000-0008-0000-0C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0" name="Imagen 289" descr="http://www.icbf.gov.co/images/pobtrans.gif">
          <a:extLst>
            <a:ext uri="{FF2B5EF4-FFF2-40B4-BE49-F238E27FC236}">
              <a16:creationId xmlns:a16="http://schemas.microsoft.com/office/drawing/2014/main" id="{00000000-0008-0000-0C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1" name="Imagen 290" descr="http://www.icbf.gov.co/images/pobtrans.gif">
          <a:extLst>
            <a:ext uri="{FF2B5EF4-FFF2-40B4-BE49-F238E27FC236}">
              <a16:creationId xmlns:a16="http://schemas.microsoft.com/office/drawing/2014/main" id="{00000000-0008-0000-0C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2" name="Imagen 291" descr="http://www.icbf.gov.co/images/pobtrans.gif">
          <a:extLst>
            <a:ext uri="{FF2B5EF4-FFF2-40B4-BE49-F238E27FC236}">
              <a16:creationId xmlns:a16="http://schemas.microsoft.com/office/drawing/2014/main" id="{00000000-0008-0000-0C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3" name="Imagen 292" descr="http://www.icbf.gov.co/images/pobtrans.gif">
          <a:extLst>
            <a:ext uri="{FF2B5EF4-FFF2-40B4-BE49-F238E27FC236}">
              <a16:creationId xmlns:a16="http://schemas.microsoft.com/office/drawing/2014/main" id="{00000000-0008-0000-0C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4" name="Imagen 293" descr="http://www.icbf.gov.co/images/pobtrans.gif">
          <a:extLst>
            <a:ext uri="{FF2B5EF4-FFF2-40B4-BE49-F238E27FC236}">
              <a16:creationId xmlns:a16="http://schemas.microsoft.com/office/drawing/2014/main" id="{00000000-0008-0000-0C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5" name="Imagen 294" descr="http://www.icbf.gov.co/images/pobtrans.gif">
          <a:extLst>
            <a:ext uri="{FF2B5EF4-FFF2-40B4-BE49-F238E27FC236}">
              <a16:creationId xmlns:a16="http://schemas.microsoft.com/office/drawing/2014/main" id="{00000000-0008-0000-0C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6" name="Imagen 295" descr="http://www.icbf.gov.co/images/pobtrans.gif">
          <a:extLst>
            <a:ext uri="{FF2B5EF4-FFF2-40B4-BE49-F238E27FC236}">
              <a16:creationId xmlns:a16="http://schemas.microsoft.com/office/drawing/2014/main" id="{00000000-0008-0000-0C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7" name="Imagen 296" descr="http://www.icbf.gov.co/images/pobtrans.gif">
          <a:extLst>
            <a:ext uri="{FF2B5EF4-FFF2-40B4-BE49-F238E27FC236}">
              <a16:creationId xmlns:a16="http://schemas.microsoft.com/office/drawing/2014/main" id="{00000000-0008-0000-0C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8" name="Imagen 297" descr="http://www.icbf.gov.co/images/pobtrans.gif">
          <a:extLst>
            <a:ext uri="{FF2B5EF4-FFF2-40B4-BE49-F238E27FC236}">
              <a16:creationId xmlns:a16="http://schemas.microsoft.com/office/drawing/2014/main" id="{00000000-0008-0000-0C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9" name="Imagen 298" descr="http://www.icbf.gov.co/images/pobtrans.gif">
          <a:extLst>
            <a:ext uri="{FF2B5EF4-FFF2-40B4-BE49-F238E27FC236}">
              <a16:creationId xmlns:a16="http://schemas.microsoft.com/office/drawing/2014/main" id="{00000000-0008-0000-0C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0" name="Imagen 299" descr="http://www.icbf.gov.co/images/pobtrans.gif">
          <a:extLst>
            <a:ext uri="{FF2B5EF4-FFF2-40B4-BE49-F238E27FC236}">
              <a16:creationId xmlns:a16="http://schemas.microsoft.com/office/drawing/2014/main" id="{00000000-0008-0000-0C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1" name="Imagen 300" descr="http://www.icbf.gov.co/images/pobtrans.gif">
          <a:extLst>
            <a:ext uri="{FF2B5EF4-FFF2-40B4-BE49-F238E27FC236}">
              <a16:creationId xmlns:a16="http://schemas.microsoft.com/office/drawing/2014/main" id="{00000000-0008-0000-0C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2" name="Imagen 301" descr="http://www.icbf.gov.co/images/pobtrans.gif">
          <a:extLst>
            <a:ext uri="{FF2B5EF4-FFF2-40B4-BE49-F238E27FC236}">
              <a16:creationId xmlns:a16="http://schemas.microsoft.com/office/drawing/2014/main" id="{00000000-0008-0000-0C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3" name="Imagen 302" descr="http://www.icbf.gov.co/images/pobtrans.gif">
          <a:extLst>
            <a:ext uri="{FF2B5EF4-FFF2-40B4-BE49-F238E27FC236}">
              <a16:creationId xmlns:a16="http://schemas.microsoft.com/office/drawing/2014/main" id="{00000000-0008-0000-0C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4" name="Imagen 303" descr="http://www.icbf.gov.co/images/pobtrans.gif">
          <a:extLst>
            <a:ext uri="{FF2B5EF4-FFF2-40B4-BE49-F238E27FC236}">
              <a16:creationId xmlns:a16="http://schemas.microsoft.com/office/drawing/2014/main" id="{00000000-0008-0000-0C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5" name="Imagen 304" descr="http://www.icbf.gov.co/images/pobtrans.gif">
          <a:extLst>
            <a:ext uri="{FF2B5EF4-FFF2-40B4-BE49-F238E27FC236}">
              <a16:creationId xmlns:a16="http://schemas.microsoft.com/office/drawing/2014/main" id="{00000000-0008-0000-0C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6" name="Imagen 305" descr="http://www.icbf.gov.co/images/pobtrans.gif">
          <a:extLst>
            <a:ext uri="{FF2B5EF4-FFF2-40B4-BE49-F238E27FC236}">
              <a16:creationId xmlns:a16="http://schemas.microsoft.com/office/drawing/2014/main" id="{00000000-0008-0000-0C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7" name="Imagen 306" descr="http://www.icbf.gov.co/images/pobtrans.gif">
          <a:extLst>
            <a:ext uri="{FF2B5EF4-FFF2-40B4-BE49-F238E27FC236}">
              <a16:creationId xmlns:a16="http://schemas.microsoft.com/office/drawing/2014/main" id="{00000000-0008-0000-0C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8" name="Imagen 307" descr="http://www.icbf.gov.co/images/pobtrans.gif">
          <a:extLst>
            <a:ext uri="{FF2B5EF4-FFF2-40B4-BE49-F238E27FC236}">
              <a16:creationId xmlns:a16="http://schemas.microsoft.com/office/drawing/2014/main" id="{00000000-0008-0000-0C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9" name="Imagen 308" descr="http://www.icbf.gov.co/images/pobtrans.gif">
          <a:extLst>
            <a:ext uri="{FF2B5EF4-FFF2-40B4-BE49-F238E27FC236}">
              <a16:creationId xmlns:a16="http://schemas.microsoft.com/office/drawing/2014/main" id="{00000000-0008-0000-0C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0" name="Imagen 309" descr="http://www.icbf.gov.co/images/pobtrans.gif">
          <a:extLst>
            <a:ext uri="{FF2B5EF4-FFF2-40B4-BE49-F238E27FC236}">
              <a16:creationId xmlns:a16="http://schemas.microsoft.com/office/drawing/2014/main" id="{00000000-0008-0000-0C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1" name="Imagen 310" descr="http://www.icbf.gov.co/images/pobtrans.gif">
          <a:extLst>
            <a:ext uri="{FF2B5EF4-FFF2-40B4-BE49-F238E27FC236}">
              <a16:creationId xmlns:a16="http://schemas.microsoft.com/office/drawing/2014/main" id="{00000000-0008-0000-0C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2" name="Imagen 311" descr="http://www.icbf.gov.co/images/pobtrans.gif">
          <a:extLst>
            <a:ext uri="{FF2B5EF4-FFF2-40B4-BE49-F238E27FC236}">
              <a16:creationId xmlns:a16="http://schemas.microsoft.com/office/drawing/2014/main" id="{00000000-0008-0000-0C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3" name="Imagen 312" descr="http://www.icbf.gov.co/images/pobtrans.gif">
          <a:extLst>
            <a:ext uri="{FF2B5EF4-FFF2-40B4-BE49-F238E27FC236}">
              <a16:creationId xmlns:a16="http://schemas.microsoft.com/office/drawing/2014/main" id="{00000000-0008-0000-0C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4" name="Imagen 313" descr="http://www.icbf.gov.co/images/pobtrans.gif">
          <a:extLst>
            <a:ext uri="{FF2B5EF4-FFF2-40B4-BE49-F238E27FC236}">
              <a16:creationId xmlns:a16="http://schemas.microsoft.com/office/drawing/2014/main" id="{00000000-0008-0000-0C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5" name="Imagen 314" descr="http://www.icbf.gov.co/images/pobtrans.gif">
          <a:extLst>
            <a:ext uri="{FF2B5EF4-FFF2-40B4-BE49-F238E27FC236}">
              <a16:creationId xmlns:a16="http://schemas.microsoft.com/office/drawing/2014/main" id="{00000000-0008-0000-0C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6" name="Imagen 315" descr="http://www.icbf.gov.co/images/pobtrans.gif">
          <a:extLst>
            <a:ext uri="{FF2B5EF4-FFF2-40B4-BE49-F238E27FC236}">
              <a16:creationId xmlns:a16="http://schemas.microsoft.com/office/drawing/2014/main" id="{00000000-0008-0000-0C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7" name="Imagen 316" descr="http://www.icbf.gov.co/images/pobtrans.gif">
          <a:extLst>
            <a:ext uri="{FF2B5EF4-FFF2-40B4-BE49-F238E27FC236}">
              <a16:creationId xmlns:a16="http://schemas.microsoft.com/office/drawing/2014/main" id="{00000000-0008-0000-0C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8" name="Imagen 317" descr="http://www.icbf.gov.co/images/pobtrans.gif">
          <a:extLst>
            <a:ext uri="{FF2B5EF4-FFF2-40B4-BE49-F238E27FC236}">
              <a16:creationId xmlns:a16="http://schemas.microsoft.com/office/drawing/2014/main" id="{00000000-0008-0000-0C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9" name="Imagen 318" descr="http://www.icbf.gov.co/images/pobtrans.gif">
          <a:extLst>
            <a:ext uri="{FF2B5EF4-FFF2-40B4-BE49-F238E27FC236}">
              <a16:creationId xmlns:a16="http://schemas.microsoft.com/office/drawing/2014/main" id="{00000000-0008-0000-0C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85464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3</xdr:col>
      <xdr:colOff>0</xdr:colOff>
      <xdr:row>94</xdr:row>
      <xdr:rowOff>0</xdr:rowOff>
    </xdr:from>
    <xdr:to>
      <xdr:col>3</xdr:col>
      <xdr:colOff>9525</xdr:colOff>
      <xdr:row>94</xdr:row>
      <xdr:rowOff>114300</xdr:rowOff>
    </xdr:to>
    <xdr:pic>
      <xdr:nvPicPr>
        <xdr:cNvPr id="2" name="Imagen 305" descr="http://www.icbf.gov.co/images/pobtrans.gif">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 name="Imagen 306" descr="http://www.icbf.gov.co/images/pobtrans.gif">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 name="Imagen 307" descr="http://www.icbf.gov.co/images/pobtrans.gif">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 name="Imagen 697" descr="http://www.icbf.gov.co/images/pobtrans.gif">
          <a:extLst>
            <a:ext uri="{FF2B5EF4-FFF2-40B4-BE49-F238E27FC236}">
              <a16:creationId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 name="Imagen 785" descr="http://www.icbf.gov.co/images/pobtrans.gif">
          <a:extLst>
            <a:ext uri="{FF2B5EF4-FFF2-40B4-BE49-F238E27FC236}">
              <a16:creationId xmlns:a16="http://schemas.microsoft.com/office/drawing/2014/main" id="{00000000-0008-0000-0D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 name="Imagen 790" descr="http://www.icbf.gov.co/images/pobtrans.gif">
          <a:extLst>
            <a:ext uri="{FF2B5EF4-FFF2-40B4-BE49-F238E27FC236}">
              <a16:creationId xmlns:a16="http://schemas.microsoft.com/office/drawing/2014/main" id="{00000000-0008-0000-0D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 name="Imagen 1079" descr="http://www.icbf.gov.co/images/pobtrans.gif">
          <a:extLst>
            <a:ext uri="{FF2B5EF4-FFF2-40B4-BE49-F238E27FC236}">
              <a16:creationId xmlns:a16="http://schemas.microsoft.com/office/drawing/2014/main" id="{00000000-0008-0000-0D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 name="Imagen 1566" descr="http://www.icbf.gov.co/images/pobtrans.gif">
          <a:extLst>
            <a:ext uri="{FF2B5EF4-FFF2-40B4-BE49-F238E27FC236}">
              <a16:creationId xmlns:a16="http://schemas.microsoft.com/office/drawing/2014/main" id="{00000000-0008-0000-0D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 name="Imagen 1570" descr="http://www.icbf.gov.co/images/pobtrans.gif">
          <a:extLst>
            <a:ext uri="{FF2B5EF4-FFF2-40B4-BE49-F238E27FC236}">
              <a16:creationId xmlns:a16="http://schemas.microsoft.com/office/drawing/2014/main" id="{00000000-0008-0000-0D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 name="Imagen 1687" descr="http://www.icbf.gov.co/images/pobtrans.gif">
          <a:extLst>
            <a:ext uri="{FF2B5EF4-FFF2-40B4-BE49-F238E27FC236}">
              <a16:creationId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 name="Imagen 1914" descr="http://www.icbf.gov.co/images/pobtrans.gif">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 name="Imagen 2186" descr="http://www.icbf.gov.co/images/pobtrans.gif">
          <a:extLst>
            <a:ext uri="{FF2B5EF4-FFF2-40B4-BE49-F238E27FC236}">
              <a16:creationId xmlns:a16="http://schemas.microsoft.com/office/drawing/2014/main" id="{00000000-0008-0000-0D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 name="Imagen 2221" descr="http://www.icbf.gov.co/images/pobtrans.gif">
          <a:extLst>
            <a:ext uri="{FF2B5EF4-FFF2-40B4-BE49-F238E27FC236}">
              <a16:creationId xmlns:a16="http://schemas.microsoft.com/office/drawing/2014/main" id="{00000000-0008-0000-0D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5" name="Imagen 2859" descr="http://www.icbf.gov.co/images/pobtrans.gif">
          <a:extLst>
            <a:ext uri="{FF2B5EF4-FFF2-40B4-BE49-F238E27FC236}">
              <a16:creationId xmlns:a16="http://schemas.microsoft.com/office/drawing/2014/main" id="{00000000-0008-0000-0D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6" name="Imagen 2870" descr="http://www.icbf.gov.co/images/pobtrans.gif">
          <a:extLst>
            <a:ext uri="{FF2B5EF4-FFF2-40B4-BE49-F238E27FC236}">
              <a16:creationId xmlns:a16="http://schemas.microsoft.com/office/drawing/2014/main" id="{00000000-0008-0000-0D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7" name="Imagen 2951" descr="http://www.icbf.gov.co/images/pobtrans.gif">
          <a:extLst>
            <a:ext uri="{FF2B5EF4-FFF2-40B4-BE49-F238E27FC236}">
              <a16:creationId xmlns:a16="http://schemas.microsoft.com/office/drawing/2014/main" id="{00000000-0008-0000-0D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8" name="Imagen 2954" descr="http://www.icbf.gov.co/images/pobtrans.gif">
          <a:extLst>
            <a:ext uri="{FF2B5EF4-FFF2-40B4-BE49-F238E27FC236}">
              <a16:creationId xmlns:a16="http://schemas.microsoft.com/office/drawing/2014/main" id="{00000000-0008-0000-0D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9" name="Imagen 3123" descr="http://www.icbf.gov.co/images/pobtrans.gif">
          <a:extLst>
            <a:ext uri="{FF2B5EF4-FFF2-40B4-BE49-F238E27FC236}">
              <a16:creationId xmlns:a16="http://schemas.microsoft.com/office/drawing/2014/main" id="{00000000-0008-0000-0D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0" name="Imagen 3206" descr="http://www.icbf.gov.co/images/pobtrans.gif">
          <a:extLst>
            <a:ext uri="{FF2B5EF4-FFF2-40B4-BE49-F238E27FC236}">
              <a16:creationId xmlns:a16="http://schemas.microsoft.com/office/drawing/2014/main" id="{00000000-0008-0000-0D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1" name="Imagen 3810" descr="http://www.icbf.gov.co/images/pobtrans.gif">
          <a:extLst>
            <a:ext uri="{FF2B5EF4-FFF2-40B4-BE49-F238E27FC236}">
              <a16:creationId xmlns:a16="http://schemas.microsoft.com/office/drawing/2014/main" id="{00000000-0008-0000-0D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2" name="Imagen 3821" descr="http://www.icbf.gov.co/images/pobtrans.gif">
          <a:extLst>
            <a:ext uri="{FF2B5EF4-FFF2-40B4-BE49-F238E27FC236}">
              <a16:creationId xmlns:a16="http://schemas.microsoft.com/office/drawing/2014/main" id="{00000000-0008-0000-0D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3" name="Imagen 3899" descr="http://www.icbf.gov.co/images/pobtrans.gif">
          <a:extLst>
            <a:ext uri="{FF2B5EF4-FFF2-40B4-BE49-F238E27FC236}">
              <a16:creationId xmlns:a16="http://schemas.microsoft.com/office/drawing/2014/main" id="{00000000-0008-0000-0D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4" name="Imagen 3909" descr="http://www.icbf.gov.co/images/pobtrans.gif">
          <a:extLst>
            <a:ext uri="{FF2B5EF4-FFF2-40B4-BE49-F238E27FC236}">
              <a16:creationId xmlns:a16="http://schemas.microsoft.com/office/drawing/2014/main" id="{00000000-0008-0000-0D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5" name="Imagen 4244" descr="http://www.icbf.gov.co/images/pobtrans.gif">
          <a:extLst>
            <a:ext uri="{FF2B5EF4-FFF2-40B4-BE49-F238E27FC236}">
              <a16:creationId xmlns:a16="http://schemas.microsoft.com/office/drawing/2014/main" id="{00000000-0008-0000-0D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6" name="Imagen 4461" descr="http://www.icbf.gov.co/images/pobtrans.gif">
          <a:extLst>
            <a:ext uri="{FF2B5EF4-FFF2-40B4-BE49-F238E27FC236}">
              <a16:creationId xmlns:a16="http://schemas.microsoft.com/office/drawing/2014/main" id="{00000000-0008-0000-0D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7" name="Imagen 4811" descr="http://www.icbf.gov.co/images/pobtrans.gif">
          <a:extLst>
            <a:ext uri="{FF2B5EF4-FFF2-40B4-BE49-F238E27FC236}">
              <a16:creationId xmlns:a16="http://schemas.microsoft.com/office/drawing/2014/main" id="{00000000-0008-0000-0D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8" name="Imagen 4820" descr="http://www.icbf.gov.co/images/pobtrans.gif">
          <a:extLst>
            <a:ext uri="{FF2B5EF4-FFF2-40B4-BE49-F238E27FC236}">
              <a16:creationId xmlns:a16="http://schemas.microsoft.com/office/drawing/2014/main" id="{00000000-0008-0000-0D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9" name="Imagen 5584" descr="http://www.icbf.gov.co/images/pobtrans.gif">
          <a:extLst>
            <a:ext uri="{FF2B5EF4-FFF2-40B4-BE49-F238E27FC236}">
              <a16:creationId xmlns:a16="http://schemas.microsoft.com/office/drawing/2014/main" id="{00000000-0008-0000-0D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0" name="Imagen 5931" descr="http://www.icbf.gov.co/images/pobtrans.gif">
          <a:extLst>
            <a:ext uri="{FF2B5EF4-FFF2-40B4-BE49-F238E27FC236}">
              <a16:creationId xmlns:a16="http://schemas.microsoft.com/office/drawing/2014/main" id="{00000000-0008-0000-0D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1" name="Imagen 6103" descr="http://www.icbf.gov.co/images/pobtrans.gif">
          <a:extLst>
            <a:ext uri="{FF2B5EF4-FFF2-40B4-BE49-F238E27FC236}">
              <a16:creationId xmlns:a16="http://schemas.microsoft.com/office/drawing/2014/main" id="{00000000-0008-0000-0D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2" name="Imagen 6107" descr="http://www.icbf.gov.co/images/pobtrans.gif">
          <a:extLst>
            <a:ext uri="{FF2B5EF4-FFF2-40B4-BE49-F238E27FC236}">
              <a16:creationId xmlns:a16="http://schemas.microsoft.com/office/drawing/2014/main" id="{00000000-0008-0000-0D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3" name="Imagen 6731" descr="http://www.icbf.gov.co/images/pobtrans.gif">
          <a:extLst>
            <a:ext uri="{FF2B5EF4-FFF2-40B4-BE49-F238E27FC236}">
              <a16:creationId xmlns:a16="http://schemas.microsoft.com/office/drawing/2014/main" id="{00000000-0008-0000-0D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4" name="Imagen 6951" descr="http://www.icbf.gov.co/images/pobtrans.gif">
          <a:extLst>
            <a:ext uri="{FF2B5EF4-FFF2-40B4-BE49-F238E27FC236}">
              <a16:creationId xmlns:a16="http://schemas.microsoft.com/office/drawing/2014/main" id="{00000000-0008-0000-0D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5" name="Imagen 7032" descr="http://www.icbf.gov.co/images/pobtrans.gif">
          <a:extLst>
            <a:ext uri="{FF2B5EF4-FFF2-40B4-BE49-F238E27FC236}">
              <a16:creationId xmlns:a16="http://schemas.microsoft.com/office/drawing/2014/main" id="{00000000-0008-0000-0D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6" name="Imagen 7042" descr="http://www.icbf.gov.co/images/pobtrans.gif">
          <a:extLst>
            <a:ext uri="{FF2B5EF4-FFF2-40B4-BE49-F238E27FC236}">
              <a16:creationId xmlns:a16="http://schemas.microsoft.com/office/drawing/2014/main" id="{00000000-0008-0000-0D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7" name="Imagen 7053" descr="http://www.icbf.gov.co/images/pobtrans.gif">
          <a:extLst>
            <a:ext uri="{FF2B5EF4-FFF2-40B4-BE49-F238E27FC236}">
              <a16:creationId xmlns:a16="http://schemas.microsoft.com/office/drawing/2014/main" id="{00000000-0008-0000-0D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8" name="Imagen 7120" descr="http://www.icbf.gov.co/images/pobtrans.gif">
          <a:extLst>
            <a:ext uri="{FF2B5EF4-FFF2-40B4-BE49-F238E27FC236}">
              <a16:creationId xmlns:a16="http://schemas.microsoft.com/office/drawing/2014/main" id="{00000000-0008-0000-0D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9" name="Imagen 7187" descr="http://www.icbf.gov.co/images/pobtrans.gif">
          <a:extLst>
            <a:ext uri="{FF2B5EF4-FFF2-40B4-BE49-F238E27FC236}">
              <a16:creationId xmlns:a16="http://schemas.microsoft.com/office/drawing/2014/main" id="{00000000-0008-0000-0D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0" name="Imagen 7417" descr="http://www.icbf.gov.co/images/pobtrans.gif">
          <a:extLst>
            <a:ext uri="{FF2B5EF4-FFF2-40B4-BE49-F238E27FC236}">
              <a16:creationId xmlns:a16="http://schemas.microsoft.com/office/drawing/2014/main" id="{00000000-0008-0000-0D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1" name="Imagen 7504" descr="http://www.icbf.gov.co/images/pobtrans.gif">
          <a:extLst>
            <a:ext uri="{FF2B5EF4-FFF2-40B4-BE49-F238E27FC236}">
              <a16:creationId xmlns:a16="http://schemas.microsoft.com/office/drawing/2014/main" id="{00000000-0008-0000-0D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2" name="Imagen 7597" descr="http://www.icbf.gov.co/images/pobtrans.gif">
          <a:extLst>
            <a:ext uri="{FF2B5EF4-FFF2-40B4-BE49-F238E27FC236}">
              <a16:creationId xmlns:a16="http://schemas.microsoft.com/office/drawing/2014/main" id="{00000000-0008-0000-0D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3" name="Imagen 7659" descr="http://www.icbf.gov.co/images/pobtrans.gif">
          <a:extLst>
            <a:ext uri="{FF2B5EF4-FFF2-40B4-BE49-F238E27FC236}">
              <a16:creationId xmlns:a16="http://schemas.microsoft.com/office/drawing/2014/main" id="{00000000-0008-0000-0D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4" name="Imagen 7767" descr="http://www.icbf.gov.co/images/pobtrans.gif">
          <a:extLst>
            <a:ext uri="{FF2B5EF4-FFF2-40B4-BE49-F238E27FC236}">
              <a16:creationId xmlns:a16="http://schemas.microsoft.com/office/drawing/2014/main" id="{00000000-0008-0000-0D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5" name="Imagen 7853" descr="http://www.icbf.gov.co/images/pobtrans.gif">
          <a:extLst>
            <a:ext uri="{FF2B5EF4-FFF2-40B4-BE49-F238E27FC236}">
              <a16:creationId xmlns:a16="http://schemas.microsoft.com/office/drawing/2014/main" id="{00000000-0008-0000-0D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6" name="Imagen 7936" descr="http://www.icbf.gov.co/images/pobtrans.gif">
          <a:extLst>
            <a:ext uri="{FF2B5EF4-FFF2-40B4-BE49-F238E27FC236}">
              <a16:creationId xmlns:a16="http://schemas.microsoft.com/office/drawing/2014/main" id="{00000000-0008-0000-0D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7" name="Imagen 8612" descr="http://www.icbf.gov.co/images/pobtrans.gif">
          <a:extLst>
            <a:ext uri="{FF2B5EF4-FFF2-40B4-BE49-F238E27FC236}">
              <a16:creationId xmlns:a16="http://schemas.microsoft.com/office/drawing/2014/main" id="{00000000-0008-0000-0D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8" name="Imagen 9931" descr="http://www.icbf.gov.co/images/pobtrans.gif">
          <a:extLst>
            <a:ext uri="{FF2B5EF4-FFF2-40B4-BE49-F238E27FC236}">
              <a16:creationId xmlns:a16="http://schemas.microsoft.com/office/drawing/2014/main" id="{00000000-0008-0000-0D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9" name="Imagen 10425" descr="http://www.icbf.gov.co/images/pobtrans.gif">
          <a:extLst>
            <a:ext uri="{FF2B5EF4-FFF2-40B4-BE49-F238E27FC236}">
              <a16:creationId xmlns:a16="http://schemas.microsoft.com/office/drawing/2014/main" id="{00000000-0008-0000-0D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0" name="Imagen 10665" descr="http://www.icbf.gov.co/images/pobtrans.gif">
          <a:extLst>
            <a:ext uri="{FF2B5EF4-FFF2-40B4-BE49-F238E27FC236}">
              <a16:creationId xmlns:a16="http://schemas.microsoft.com/office/drawing/2014/main" id="{00000000-0008-0000-0D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1" name="Imagen 12565" descr="http://www.icbf.gov.co/images/pobtrans.gif">
          <a:extLst>
            <a:ext uri="{FF2B5EF4-FFF2-40B4-BE49-F238E27FC236}">
              <a16:creationId xmlns:a16="http://schemas.microsoft.com/office/drawing/2014/main" id="{00000000-0008-0000-0D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2" name="Imagen 12591" descr="http://www.icbf.gov.co/images/pobtrans.gif">
          <a:extLst>
            <a:ext uri="{FF2B5EF4-FFF2-40B4-BE49-F238E27FC236}">
              <a16:creationId xmlns:a16="http://schemas.microsoft.com/office/drawing/2014/main" id="{00000000-0008-0000-0D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3" name="Imagen 12605" descr="http://www.icbf.gov.co/images/pobtrans.gif">
          <a:extLst>
            <a:ext uri="{FF2B5EF4-FFF2-40B4-BE49-F238E27FC236}">
              <a16:creationId xmlns:a16="http://schemas.microsoft.com/office/drawing/2014/main" id="{00000000-0008-0000-0D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4" name="Imagen 12623" descr="http://www.icbf.gov.co/images/pobtrans.gif">
          <a:extLst>
            <a:ext uri="{FF2B5EF4-FFF2-40B4-BE49-F238E27FC236}">
              <a16:creationId xmlns:a16="http://schemas.microsoft.com/office/drawing/2014/main" id="{00000000-0008-0000-0D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5" name="Imagen 12635" descr="http://www.icbf.gov.co/images/pobtrans.gif">
          <a:extLst>
            <a:ext uri="{FF2B5EF4-FFF2-40B4-BE49-F238E27FC236}">
              <a16:creationId xmlns:a16="http://schemas.microsoft.com/office/drawing/2014/main" id="{00000000-0008-0000-0D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6" name="Imagen 12645" descr="http://www.icbf.gov.co/images/pobtrans.gif">
          <a:extLst>
            <a:ext uri="{FF2B5EF4-FFF2-40B4-BE49-F238E27FC236}">
              <a16:creationId xmlns:a16="http://schemas.microsoft.com/office/drawing/2014/main" id="{00000000-0008-0000-0D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7" name="Imagen 12651" descr="http://www.icbf.gov.co/images/pobtrans.gif">
          <a:extLst>
            <a:ext uri="{FF2B5EF4-FFF2-40B4-BE49-F238E27FC236}">
              <a16:creationId xmlns:a16="http://schemas.microsoft.com/office/drawing/2014/main" id="{00000000-0008-0000-0D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8" name="Imagen 13130" descr="http://www.icbf.gov.co/images/pobtrans.gif">
          <a:extLst>
            <a:ext uri="{FF2B5EF4-FFF2-40B4-BE49-F238E27FC236}">
              <a16:creationId xmlns:a16="http://schemas.microsoft.com/office/drawing/2014/main" id="{00000000-0008-0000-0D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9" name="Imagen 13576" descr="http://www.icbf.gov.co/images/pobtrans.gif">
          <a:extLst>
            <a:ext uri="{FF2B5EF4-FFF2-40B4-BE49-F238E27FC236}">
              <a16:creationId xmlns:a16="http://schemas.microsoft.com/office/drawing/2014/main" id="{00000000-0008-0000-0D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0" name="Imagen 13599" descr="http://www.icbf.gov.co/images/pobtrans.gif">
          <a:extLst>
            <a:ext uri="{FF2B5EF4-FFF2-40B4-BE49-F238E27FC236}">
              <a16:creationId xmlns:a16="http://schemas.microsoft.com/office/drawing/2014/main" id="{00000000-0008-0000-0D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1" name="Imagen 13600" descr="http://www.icbf.gov.co/images/pobtrans.gif">
          <a:extLst>
            <a:ext uri="{FF2B5EF4-FFF2-40B4-BE49-F238E27FC236}">
              <a16:creationId xmlns:a16="http://schemas.microsoft.com/office/drawing/2014/main" id="{00000000-0008-0000-0D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2" name="Imagen 13603" descr="http://www.icbf.gov.co/images/pobtrans.gif">
          <a:extLst>
            <a:ext uri="{FF2B5EF4-FFF2-40B4-BE49-F238E27FC236}">
              <a16:creationId xmlns:a16="http://schemas.microsoft.com/office/drawing/2014/main" id="{00000000-0008-0000-0D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3" name="Imagen 13611" descr="http://www.icbf.gov.co/images/pobtrans.gif">
          <a:extLst>
            <a:ext uri="{FF2B5EF4-FFF2-40B4-BE49-F238E27FC236}">
              <a16:creationId xmlns:a16="http://schemas.microsoft.com/office/drawing/2014/main" id="{00000000-0008-0000-0D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4" name="Imagen 13903" descr="http://www.icbf.gov.co/images/pobtrans.gif">
          <a:extLst>
            <a:ext uri="{FF2B5EF4-FFF2-40B4-BE49-F238E27FC236}">
              <a16:creationId xmlns:a16="http://schemas.microsoft.com/office/drawing/2014/main" id="{00000000-0008-0000-0D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5" name="Imagen 13983" descr="http://www.icbf.gov.co/images/pobtrans.gif">
          <a:extLst>
            <a:ext uri="{FF2B5EF4-FFF2-40B4-BE49-F238E27FC236}">
              <a16:creationId xmlns:a16="http://schemas.microsoft.com/office/drawing/2014/main" id="{00000000-0008-0000-0D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6" name="Imagen 14387" descr="http://www.icbf.gov.co/images/pobtrans.gif">
          <a:extLst>
            <a:ext uri="{FF2B5EF4-FFF2-40B4-BE49-F238E27FC236}">
              <a16:creationId xmlns:a16="http://schemas.microsoft.com/office/drawing/2014/main" id="{00000000-0008-0000-0D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7" name="Imagen 14460" descr="http://www.icbf.gov.co/images/pobtrans.gif">
          <a:extLst>
            <a:ext uri="{FF2B5EF4-FFF2-40B4-BE49-F238E27FC236}">
              <a16:creationId xmlns:a16="http://schemas.microsoft.com/office/drawing/2014/main" id="{00000000-0008-0000-0D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8" name="Imagen 14689" descr="http://www.icbf.gov.co/images/pobtrans.gif">
          <a:extLst>
            <a:ext uri="{FF2B5EF4-FFF2-40B4-BE49-F238E27FC236}">
              <a16:creationId xmlns:a16="http://schemas.microsoft.com/office/drawing/2014/main" id="{00000000-0008-0000-0D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9" name="Imagen 14884" descr="http://www.icbf.gov.co/images/pobtrans.gif">
          <a:extLst>
            <a:ext uri="{FF2B5EF4-FFF2-40B4-BE49-F238E27FC236}">
              <a16:creationId xmlns:a16="http://schemas.microsoft.com/office/drawing/2014/main" id="{00000000-0008-0000-0D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0" name="Imagen 15080" descr="http://www.icbf.gov.co/images/pobtrans.gif">
          <a:extLst>
            <a:ext uri="{FF2B5EF4-FFF2-40B4-BE49-F238E27FC236}">
              <a16:creationId xmlns:a16="http://schemas.microsoft.com/office/drawing/2014/main" id="{00000000-0008-0000-0D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1" name="Imagen 15397" descr="http://www.icbf.gov.co/images/pobtrans.gif">
          <a:extLst>
            <a:ext uri="{FF2B5EF4-FFF2-40B4-BE49-F238E27FC236}">
              <a16:creationId xmlns:a16="http://schemas.microsoft.com/office/drawing/2014/main" id="{00000000-0008-0000-0D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2" name="Imagen 15538" descr="http://www.icbf.gov.co/images/pobtrans.gif">
          <a:extLst>
            <a:ext uri="{FF2B5EF4-FFF2-40B4-BE49-F238E27FC236}">
              <a16:creationId xmlns:a16="http://schemas.microsoft.com/office/drawing/2014/main" id="{00000000-0008-0000-0D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3" name="Imagen 15814" descr="http://www.icbf.gov.co/images/pobtrans.gif">
          <a:extLst>
            <a:ext uri="{FF2B5EF4-FFF2-40B4-BE49-F238E27FC236}">
              <a16:creationId xmlns:a16="http://schemas.microsoft.com/office/drawing/2014/main" id="{00000000-0008-0000-0D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4" name="Imagen 15817" descr="http://www.icbf.gov.co/images/pobtrans.gif">
          <a:extLst>
            <a:ext uri="{FF2B5EF4-FFF2-40B4-BE49-F238E27FC236}">
              <a16:creationId xmlns:a16="http://schemas.microsoft.com/office/drawing/2014/main" id="{00000000-0008-0000-0D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5" name="Imagen 16193" descr="http://www.icbf.gov.co/images/pobtrans.gif">
          <a:extLst>
            <a:ext uri="{FF2B5EF4-FFF2-40B4-BE49-F238E27FC236}">
              <a16:creationId xmlns:a16="http://schemas.microsoft.com/office/drawing/2014/main" id="{00000000-0008-0000-0D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6" name="Imagen 16273" descr="http://www.icbf.gov.co/images/pobtrans.gif">
          <a:extLst>
            <a:ext uri="{FF2B5EF4-FFF2-40B4-BE49-F238E27FC236}">
              <a16:creationId xmlns:a16="http://schemas.microsoft.com/office/drawing/2014/main" id="{00000000-0008-0000-0D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7" name="Imagen 16503" descr="http://www.icbf.gov.co/images/pobtrans.gif">
          <a:extLst>
            <a:ext uri="{FF2B5EF4-FFF2-40B4-BE49-F238E27FC236}">
              <a16:creationId xmlns:a16="http://schemas.microsoft.com/office/drawing/2014/main" id="{00000000-0008-0000-0D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8" name="Imagen 16724" descr="http://www.icbf.gov.co/images/pobtrans.gif">
          <a:extLst>
            <a:ext uri="{FF2B5EF4-FFF2-40B4-BE49-F238E27FC236}">
              <a16:creationId xmlns:a16="http://schemas.microsoft.com/office/drawing/2014/main" id="{00000000-0008-0000-0D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9" name="Imagen 17478" descr="http://www.icbf.gov.co/images/pobtrans.gif">
          <a:extLst>
            <a:ext uri="{FF2B5EF4-FFF2-40B4-BE49-F238E27FC236}">
              <a16:creationId xmlns:a16="http://schemas.microsoft.com/office/drawing/2014/main" id="{00000000-0008-0000-0D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0" name="Imagen 17640" descr="http://www.icbf.gov.co/images/pobtrans.gif">
          <a:extLst>
            <a:ext uri="{FF2B5EF4-FFF2-40B4-BE49-F238E27FC236}">
              <a16:creationId xmlns:a16="http://schemas.microsoft.com/office/drawing/2014/main" id="{00000000-0008-0000-0D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1" name="Imagen 17642" descr="http://www.icbf.gov.co/images/pobtrans.gif">
          <a:extLst>
            <a:ext uri="{FF2B5EF4-FFF2-40B4-BE49-F238E27FC236}">
              <a16:creationId xmlns:a16="http://schemas.microsoft.com/office/drawing/2014/main" id="{00000000-0008-0000-0D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2" name="Imagen 19004" descr="http://www.icbf.gov.co/images/pobtrans.gif">
          <a:extLst>
            <a:ext uri="{FF2B5EF4-FFF2-40B4-BE49-F238E27FC236}">
              <a16:creationId xmlns:a16="http://schemas.microsoft.com/office/drawing/2014/main" id="{00000000-0008-0000-0D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3" name="Imagen 19474" descr="http://www.icbf.gov.co/images/pobtrans.gif">
          <a:extLst>
            <a:ext uri="{FF2B5EF4-FFF2-40B4-BE49-F238E27FC236}">
              <a16:creationId xmlns:a16="http://schemas.microsoft.com/office/drawing/2014/main" id="{00000000-0008-0000-0D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4" name="Imagen 19708" descr="http://www.icbf.gov.co/images/pobtrans.gif">
          <a:extLst>
            <a:ext uri="{FF2B5EF4-FFF2-40B4-BE49-F238E27FC236}">
              <a16:creationId xmlns:a16="http://schemas.microsoft.com/office/drawing/2014/main" id="{00000000-0008-0000-0D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5" name="Imagen 19720" descr="http://www.icbf.gov.co/images/pobtrans.gif">
          <a:extLst>
            <a:ext uri="{FF2B5EF4-FFF2-40B4-BE49-F238E27FC236}">
              <a16:creationId xmlns:a16="http://schemas.microsoft.com/office/drawing/2014/main" id="{00000000-0008-0000-0D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6" name="Imagen 19739" descr="http://www.icbf.gov.co/images/pobtrans.gif">
          <a:extLst>
            <a:ext uri="{FF2B5EF4-FFF2-40B4-BE49-F238E27FC236}">
              <a16:creationId xmlns:a16="http://schemas.microsoft.com/office/drawing/2014/main" id="{00000000-0008-0000-0D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7" name="Imagen 19765" descr="http://www.icbf.gov.co/images/pobtrans.gif">
          <a:extLst>
            <a:ext uri="{FF2B5EF4-FFF2-40B4-BE49-F238E27FC236}">
              <a16:creationId xmlns:a16="http://schemas.microsoft.com/office/drawing/2014/main" id="{00000000-0008-0000-0D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8" name="Imagen 19774" descr="http://www.icbf.gov.co/images/pobtrans.gif">
          <a:extLst>
            <a:ext uri="{FF2B5EF4-FFF2-40B4-BE49-F238E27FC236}">
              <a16:creationId xmlns:a16="http://schemas.microsoft.com/office/drawing/2014/main" id="{00000000-0008-0000-0D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9" name="Imagen 20425" descr="http://www.icbf.gov.co/images/pobtrans.gif">
          <a:extLst>
            <a:ext uri="{FF2B5EF4-FFF2-40B4-BE49-F238E27FC236}">
              <a16:creationId xmlns:a16="http://schemas.microsoft.com/office/drawing/2014/main" id="{00000000-0008-0000-0D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0" name="Imagen 20722" descr="http://www.icbf.gov.co/images/pobtrans.gif">
          <a:extLst>
            <a:ext uri="{FF2B5EF4-FFF2-40B4-BE49-F238E27FC236}">
              <a16:creationId xmlns:a16="http://schemas.microsoft.com/office/drawing/2014/main" id="{00000000-0008-0000-0D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1" name="Imagen 20732" descr="http://www.icbf.gov.co/images/pobtrans.gif">
          <a:extLst>
            <a:ext uri="{FF2B5EF4-FFF2-40B4-BE49-F238E27FC236}">
              <a16:creationId xmlns:a16="http://schemas.microsoft.com/office/drawing/2014/main" id="{00000000-0008-0000-0D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2" name="Imagen 21759" descr="http://www.icbf.gov.co/images/pobtrans.gif">
          <a:extLst>
            <a:ext uri="{FF2B5EF4-FFF2-40B4-BE49-F238E27FC236}">
              <a16:creationId xmlns:a16="http://schemas.microsoft.com/office/drawing/2014/main" id="{00000000-0008-0000-0D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3" name="Imagen 21761" descr="http://www.icbf.gov.co/images/pobtrans.gif">
          <a:extLst>
            <a:ext uri="{FF2B5EF4-FFF2-40B4-BE49-F238E27FC236}">
              <a16:creationId xmlns:a16="http://schemas.microsoft.com/office/drawing/2014/main" id="{00000000-0008-0000-0D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4" name="Imagen 22260" descr="http://www.icbf.gov.co/images/pobtrans.gif">
          <a:extLst>
            <a:ext uri="{FF2B5EF4-FFF2-40B4-BE49-F238E27FC236}">
              <a16:creationId xmlns:a16="http://schemas.microsoft.com/office/drawing/2014/main" id="{00000000-0008-0000-0D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5" name="Imagen 22263" descr="http://www.icbf.gov.co/images/pobtrans.gif">
          <a:extLst>
            <a:ext uri="{FF2B5EF4-FFF2-40B4-BE49-F238E27FC236}">
              <a16:creationId xmlns:a16="http://schemas.microsoft.com/office/drawing/2014/main" id="{00000000-0008-0000-0D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6" name="Imagen 22421" descr="http://www.icbf.gov.co/images/pobtrans.gif">
          <a:extLst>
            <a:ext uri="{FF2B5EF4-FFF2-40B4-BE49-F238E27FC236}">
              <a16:creationId xmlns:a16="http://schemas.microsoft.com/office/drawing/2014/main" id="{00000000-0008-0000-0D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7" name="Imagen 22513" descr="http://www.icbf.gov.co/images/pobtrans.gif">
          <a:extLst>
            <a:ext uri="{FF2B5EF4-FFF2-40B4-BE49-F238E27FC236}">
              <a16:creationId xmlns:a16="http://schemas.microsoft.com/office/drawing/2014/main" id="{00000000-0008-0000-0D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8" name="Imagen 22526" descr="http://www.icbf.gov.co/images/pobtrans.gif">
          <a:extLst>
            <a:ext uri="{FF2B5EF4-FFF2-40B4-BE49-F238E27FC236}">
              <a16:creationId xmlns:a16="http://schemas.microsoft.com/office/drawing/2014/main" id="{00000000-0008-0000-0D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9" name="Imagen 22532" descr="http://www.icbf.gov.co/images/pobtrans.gif">
          <a:extLst>
            <a:ext uri="{FF2B5EF4-FFF2-40B4-BE49-F238E27FC236}">
              <a16:creationId xmlns:a16="http://schemas.microsoft.com/office/drawing/2014/main" id="{00000000-0008-0000-0D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0" name="Imagen 22541" descr="http://www.icbf.gov.co/images/pobtrans.gif">
          <a:extLst>
            <a:ext uri="{FF2B5EF4-FFF2-40B4-BE49-F238E27FC236}">
              <a16:creationId xmlns:a16="http://schemas.microsoft.com/office/drawing/2014/main" id="{00000000-0008-0000-0D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1" name="Imagen 22616" descr="http://www.icbf.gov.co/images/pobtrans.gif">
          <a:extLst>
            <a:ext uri="{FF2B5EF4-FFF2-40B4-BE49-F238E27FC236}">
              <a16:creationId xmlns:a16="http://schemas.microsoft.com/office/drawing/2014/main" id="{00000000-0008-0000-0D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2" name="Imagen 24926" descr="http://www.icbf.gov.co/images/pobtrans.gif">
          <a:extLst>
            <a:ext uri="{FF2B5EF4-FFF2-40B4-BE49-F238E27FC236}">
              <a16:creationId xmlns:a16="http://schemas.microsoft.com/office/drawing/2014/main" id="{00000000-0008-0000-0D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3" name="Imagen 25180" descr="http://www.icbf.gov.co/images/pobtrans.gif">
          <a:extLst>
            <a:ext uri="{FF2B5EF4-FFF2-40B4-BE49-F238E27FC236}">
              <a16:creationId xmlns:a16="http://schemas.microsoft.com/office/drawing/2014/main" id="{00000000-0008-0000-0D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4" name="Imagen 26352" descr="http://www.icbf.gov.co/images/pobtrans.gif">
          <a:extLst>
            <a:ext uri="{FF2B5EF4-FFF2-40B4-BE49-F238E27FC236}">
              <a16:creationId xmlns:a16="http://schemas.microsoft.com/office/drawing/2014/main" id="{00000000-0008-0000-0D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5" name="Imagen 26386" descr="http://www.icbf.gov.co/images/pobtrans.gif">
          <a:extLst>
            <a:ext uri="{FF2B5EF4-FFF2-40B4-BE49-F238E27FC236}">
              <a16:creationId xmlns:a16="http://schemas.microsoft.com/office/drawing/2014/main" id="{00000000-0008-0000-0D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6" name="Imagen 26401" descr="http://www.icbf.gov.co/images/pobtrans.gif">
          <a:extLst>
            <a:ext uri="{FF2B5EF4-FFF2-40B4-BE49-F238E27FC236}">
              <a16:creationId xmlns:a16="http://schemas.microsoft.com/office/drawing/2014/main" id="{00000000-0008-0000-0D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7" name="Imagen 26411" descr="http://www.icbf.gov.co/images/pobtrans.gif">
          <a:extLst>
            <a:ext uri="{FF2B5EF4-FFF2-40B4-BE49-F238E27FC236}">
              <a16:creationId xmlns:a16="http://schemas.microsoft.com/office/drawing/2014/main" id="{00000000-0008-0000-0D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8" name="Imagen 26420" descr="http://www.icbf.gov.co/images/pobtrans.gif">
          <a:extLst>
            <a:ext uri="{FF2B5EF4-FFF2-40B4-BE49-F238E27FC236}">
              <a16:creationId xmlns:a16="http://schemas.microsoft.com/office/drawing/2014/main" id="{00000000-0008-0000-0D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9" name="Imagen 26433" descr="http://www.icbf.gov.co/images/pobtrans.gif">
          <a:extLst>
            <a:ext uri="{FF2B5EF4-FFF2-40B4-BE49-F238E27FC236}">
              <a16:creationId xmlns:a16="http://schemas.microsoft.com/office/drawing/2014/main" id="{00000000-0008-0000-0D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0" name="Imagen 26468" descr="http://www.icbf.gov.co/images/pobtrans.gif">
          <a:extLst>
            <a:ext uri="{FF2B5EF4-FFF2-40B4-BE49-F238E27FC236}">
              <a16:creationId xmlns:a16="http://schemas.microsoft.com/office/drawing/2014/main" id="{00000000-0008-0000-0D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1" name="Imagen 26473" descr="http://www.icbf.gov.co/images/pobtrans.gif">
          <a:extLst>
            <a:ext uri="{FF2B5EF4-FFF2-40B4-BE49-F238E27FC236}">
              <a16:creationId xmlns:a16="http://schemas.microsoft.com/office/drawing/2014/main" id="{00000000-0008-0000-0D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2" name="Imagen 26476" descr="http://www.icbf.gov.co/images/pobtrans.gif">
          <a:extLst>
            <a:ext uri="{FF2B5EF4-FFF2-40B4-BE49-F238E27FC236}">
              <a16:creationId xmlns:a16="http://schemas.microsoft.com/office/drawing/2014/main" id="{00000000-0008-0000-0D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3" name="Imagen 26583" descr="http://www.icbf.gov.co/images/pobtrans.gif">
          <a:extLst>
            <a:ext uri="{FF2B5EF4-FFF2-40B4-BE49-F238E27FC236}">
              <a16:creationId xmlns:a16="http://schemas.microsoft.com/office/drawing/2014/main" id="{00000000-0008-0000-0D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4" name="Imagen 26594" descr="http://www.icbf.gov.co/images/pobtrans.gif">
          <a:extLst>
            <a:ext uri="{FF2B5EF4-FFF2-40B4-BE49-F238E27FC236}">
              <a16:creationId xmlns:a16="http://schemas.microsoft.com/office/drawing/2014/main" id="{00000000-0008-0000-0D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5" name="Imagen 26605" descr="http://www.icbf.gov.co/images/pobtrans.gif">
          <a:extLst>
            <a:ext uri="{FF2B5EF4-FFF2-40B4-BE49-F238E27FC236}">
              <a16:creationId xmlns:a16="http://schemas.microsoft.com/office/drawing/2014/main" id="{00000000-0008-0000-0D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6" name="Imagen 26617" descr="http://www.icbf.gov.co/images/pobtrans.gif">
          <a:extLst>
            <a:ext uri="{FF2B5EF4-FFF2-40B4-BE49-F238E27FC236}">
              <a16:creationId xmlns:a16="http://schemas.microsoft.com/office/drawing/2014/main" id="{00000000-0008-0000-0D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7" name="Imagen 26634" descr="http://www.icbf.gov.co/images/pobtrans.gif">
          <a:extLst>
            <a:ext uri="{FF2B5EF4-FFF2-40B4-BE49-F238E27FC236}">
              <a16:creationId xmlns:a16="http://schemas.microsoft.com/office/drawing/2014/main" id="{00000000-0008-0000-0D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8" name="Imagen 26666" descr="http://www.icbf.gov.co/images/pobtrans.gif">
          <a:extLst>
            <a:ext uri="{FF2B5EF4-FFF2-40B4-BE49-F238E27FC236}">
              <a16:creationId xmlns:a16="http://schemas.microsoft.com/office/drawing/2014/main" id="{00000000-0008-0000-0D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9" name="Imagen 26687" descr="http://www.icbf.gov.co/images/pobtrans.gif">
          <a:extLst>
            <a:ext uri="{FF2B5EF4-FFF2-40B4-BE49-F238E27FC236}">
              <a16:creationId xmlns:a16="http://schemas.microsoft.com/office/drawing/2014/main" id="{00000000-0008-0000-0D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0" name="Imagen 26713" descr="http://www.icbf.gov.co/images/pobtrans.gif">
          <a:extLst>
            <a:ext uri="{FF2B5EF4-FFF2-40B4-BE49-F238E27FC236}">
              <a16:creationId xmlns:a16="http://schemas.microsoft.com/office/drawing/2014/main" id="{00000000-0008-0000-0D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1" name="Imagen 26726" descr="http://www.icbf.gov.co/images/pobtrans.gif">
          <a:extLst>
            <a:ext uri="{FF2B5EF4-FFF2-40B4-BE49-F238E27FC236}">
              <a16:creationId xmlns:a16="http://schemas.microsoft.com/office/drawing/2014/main" id="{00000000-0008-0000-0D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2" name="Imagen 27432" descr="http://www.icbf.gov.co/images/pobtrans.gif">
          <a:extLst>
            <a:ext uri="{FF2B5EF4-FFF2-40B4-BE49-F238E27FC236}">
              <a16:creationId xmlns:a16="http://schemas.microsoft.com/office/drawing/2014/main" id="{00000000-0008-0000-0D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3" name="Imagen 29931" descr="http://www.icbf.gov.co/images/pobtrans.gif">
          <a:extLst>
            <a:ext uri="{FF2B5EF4-FFF2-40B4-BE49-F238E27FC236}">
              <a16:creationId xmlns:a16="http://schemas.microsoft.com/office/drawing/2014/main" id="{00000000-0008-0000-0D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4" name="Imagen 29941" descr="http://www.icbf.gov.co/images/pobtrans.gif">
          <a:extLst>
            <a:ext uri="{FF2B5EF4-FFF2-40B4-BE49-F238E27FC236}">
              <a16:creationId xmlns:a16="http://schemas.microsoft.com/office/drawing/2014/main" id="{00000000-0008-0000-0D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5" name="Imagen 29990" descr="http://www.icbf.gov.co/images/pobtrans.gif">
          <a:extLst>
            <a:ext uri="{FF2B5EF4-FFF2-40B4-BE49-F238E27FC236}">
              <a16:creationId xmlns:a16="http://schemas.microsoft.com/office/drawing/2014/main" id="{00000000-0008-0000-0D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6" name="Imagen 30000" descr="http://www.icbf.gov.co/images/pobtrans.gif">
          <a:extLst>
            <a:ext uri="{FF2B5EF4-FFF2-40B4-BE49-F238E27FC236}">
              <a16:creationId xmlns:a16="http://schemas.microsoft.com/office/drawing/2014/main" id="{00000000-0008-0000-0D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7" name="Imagen 30062" descr="http://www.icbf.gov.co/images/pobtrans.gif">
          <a:extLst>
            <a:ext uri="{FF2B5EF4-FFF2-40B4-BE49-F238E27FC236}">
              <a16:creationId xmlns:a16="http://schemas.microsoft.com/office/drawing/2014/main" id="{00000000-0008-0000-0D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8" name="Imagen 30457" descr="http://www.icbf.gov.co/images/pobtrans.gif">
          <a:extLst>
            <a:ext uri="{FF2B5EF4-FFF2-40B4-BE49-F238E27FC236}">
              <a16:creationId xmlns:a16="http://schemas.microsoft.com/office/drawing/2014/main" id="{00000000-0008-0000-0D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9" name="Imagen 30467" descr="http://www.icbf.gov.co/images/pobtrans.gif">
          <a:extLst>
            <a:ext uri="{FF2B5EF4-FFF2-40B4-BE49-F238E27FC236}">
              <a16:creationId xmlns:a16="http://schemas.microsoft.com/office/drawing/2014/main" id="{00000000-0008-0000-0D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0" name="Imagen 30991" descr="http://www.icbf.gov.co/images/pobtrans.gif">
          <a:extLst>
            <a:ext uri="{FF2B5EF4-FFF2-40B4-BE49-F238E27FC236}">
              <a16:creationId xmlns:a16="http://schemas.microsoft.com/office/drawing/2014/main" id="{00000000-0008-0000-0D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1" name="Imagen 31612" descr="http://www.icbf.gov.co/images/pobtrans.gif">
          <a:extLst>
            <a:ext uri="{FF2B5EF4-FFF2-40B4-BE49-F238E27FC236}">
              <a16:creationId xmlns:a16="http://schemas.microsoft.com/office/drawing/2014/main" id="{00000000-0008-0000-0D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2" name="Imagen 31624" descr="http://www.icbf.gov.co/images/pobtrans.gif">
          <a:extLst>
            <a:ext uri="{FF2B5EF4-FFF2-40B4-BE49-F238E27FC236}">
              <a16:creationId xmlns:a16="http://schemas.microsoft.com/office/drawing/2014/main" id="{00000000-0008-0000-0D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3" name="Imagen 32047" descr="http://www.icbf.gov.co/images/pobtrans.gif">
          <a:extLst>
            <a:ext uri="{FF2B5EF4-FFF2-40B4-BE49-F238E27FC236}">
              <a16:creationId xmlns:a16="http://schemas.microsoft.com/office/drawing/2014/main" id="{00000000-0008-0000-0D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4" name="Imagen 32272" descr="http://www.icbf.gov.co/images/pobtrans.gif">
          <a:extLst>
            <a:ext uri="{FF2B5EF4-FFF2-40B4-BE49-F238E27FC236}">
              <a16:creationId xmlns:a16="http://schemas.microsoft.com/office/drawing/2014/main" id="{00000000-0008-0000-0D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5" name="Imagen 32612" descr="http://www.icbf.gov.co/images/pobtrans.gif">
          <a:extLst>
            <a:ext uri="{FF2B5EF4-FFF2-40B4-BE49-F238E27FC236}">
              <a16:creationId xmlns:a16="http://schemas.microsoft.com/office/drawing/2014/main" id="{00000000-0008-0000-0D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6" name="Imagen 32881" descr="http://www.icbf.gov.co/images/pobtrans.gif">
          <a:extLst>
            <a:ext uri="{FF2B5EF4-FFF2-40B4-BE49-F238E27FC236}">
              <a16:creationId xmlns:a16="http://schemas.microsoft.com/office/drawing/2014/main" id="{00000000-0008-0000-0D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7" name="Imagen 34363" descr="http://www.icbf.gov.co/images/pobtrans.gif">
          <a:extLst>
            <a:ext uri="{FF2B5EF4-FFF2-40B4-BE49-F238E27FC236}">
              <a16:creationId xmlns:a16="http://schemas.microsoft.com/office/drawing/2014/main" id="{00000000-0008-0000-0D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8" name="Imagen 34367" descr="http://www.icbf.gov.co/images/pobtrans.gif">
          <a:extLst>
            <a:ext uri="{FF2B5EF4-FFF2-40B4-BE49-F238E27FC236}">
              <a16:creationId xmlns:a16="http://schemas.microsoft.com/office/drawing/2014/main" id="{00000000-0008-0000-0D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9" name="Imagen 34608" descr="http://www.icbf.gov.co/images/pobtrans.gif">
          <a:extLst>
            <a:ext uri="{FF2B5EF4-FFF2-40B4-BE49-F238E27FC236}">
              <a16:creationId xmlns:a16="http://schemas.microsoft.com/office/drawing/2014/main" id="{00000000-0008-0000-0D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0" name="Imagen 35048" descr="http://www.icbf.gov.co/images/pobtrans.gif">
          <a:extLst>
            <a:ext uri="{FF2B5EF4-FFF2-40B4-BE49-F238E27FC236}">
              <a16:creationId xmlns:a16="http://schemas.microsoft.com/office/drawing/2014/main" id="{00000000-0008-0000-0D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1" name="Imagen 35978" descr="http://www.icbf.gov.co/images/pobtrans.gif">
          <a:extLst>
            <a:ext uri="{FF2B5EF4-FFF2-40B4-BE49-F238E27FC236}">
              <a16:creationId xmlns:a16="http://schemas.microsoft.com/office/drawing/2014/main" id="{00000000-0008-0000-0D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2" name="Imagen 36001" descr="http://www.icbf.gov.co/images/pobtrans.gif">
          <a:extLst>
            <a:ext uri="{FF2B5EF4-FFF2-40B4-BE49-F238E27FC236}">
              <a16:creationId xmlns:a16="http://schemas.microsoft.com/office/drawing/2014/main" id="{00000000-0008-0000-0D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3" name="Imagen 36006" descr="http://www.icbf.gov.co/images/pobtrans.gif">
          <a:extLst>
            <a:ext uri="{FF2B5EF4-FFF2-40B4-BE49-F238E27FC236}">
              <a16:creationId xmlns:a16="http://schemas.microsoft.com/office/drawing/2014/main" id="{00000000-0008-0000-0D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4" name="Imagen 36010" descr="http://www.icbf.gov.co/images/pobtrans.gif">
          <a:extLst>
            <a:ext uri="{FF2B5EF4-FFF2-40B4-BE49-F238E27FC236}">
              <a16:creationId xmlns:a16="http://schemas.microsoft.com/office/drawing/2014/main" id="{00000000-0008-0000-0D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5" name="Imagen 36018" descr="http://www.icbf.gov.co/images/pobtrans.gif">
          <a:extLst>
            <a:ext uri="{FF2B5EF4-FFF2-40B4-BE49-F238E27FC236}">
              <a16:creationId xmlns:a16="http://schemas.microsoft.com/office/drawing/2014/main" id="{00000000-0008-0000-0D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6" name="Imagen 36027" descr="http://www.icbf.gov.co/images/pobtrans.gif">
          <a:extLst>
            <a:ext uri="{FF2B5EF4-FFF2-40B4-BE49-F238E27FC236}">
              <a16:creationId xmlns:a16="http://schemas.microsoft.com/office/drawing/2014/main" id="{00000000-0008-0000-0D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307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0</xdr:colOff>
      <xdr:row>94</xdr:row>
      <xdr:rowOff>0</xdr:rowOff>
    </xdr:from>
    <xdr:ext cx="9525" cy="114300"/>
    <xdr:pic>
      <xdr:nvPicPr>
        <xdr:cNvPr id="147" name="Imagen 146" descr="http://www.icbf.gov.co/images/pobtrans.gif">
          <a:extLst>
            <a:ext uri="{FF2B5EF4-FFF2-40B4-BE49-F238E27FC236}">
              <a16:creationId xmlns:a16="http://schemas.microsoft.com/office/drawing/2014/main" id="{00000000-0008-0000-0D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48" name="Imagen 147" descr="http://www.icbf.gov.co/images/pobtrans.gif">
          <a:extLst>
            <a:ext uri="{FF2B5EF4-FFF2-40B4-BE49-F238E27FC236}">
              <a16:creationId xmlns:a16="http://schemas.microsoft.com/office/drawing/2014/main" id="{00000000-0008-0000-0D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49" name="Imagen 148" descr="http://www.icbf.gov.co/images/pobtrans.gif">
          <a:extLst>
            <a:ext uri="{FF2B5EF4-FFF2-40B4-BE49-F238E27FC236}">
              <a16:creationId xmlns:a16="http://schemas.microsoft.com/office/drawing/2014/main" id="{00000000-0008-0000-0D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0" name="Imagen 149" descr="http://www.icbf.gov.co/images/pobtrans.gif">
          <a:extLst>
            <a:ext uri="{FF2B5EF4-FFF2-40B4-BE49-F238E27FC236}">
              <a16:creationId xmlns:a16="http://schemas.microsoft.com/office/drawing/2014/main" id="{00000000-0008-0000-0D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1" name="Imagen 150" descr="http://www.icbf.gov.co/images/pobtrans.gif">
          <a:extLst>
            <a:ext uri="{FF2B5EF4-FFF2-40B4-BE49-F238E27FC236}">
              <a16:creationId xmlns:a16="http://schemas.microsoft.com/office/drawing/2014/main" id="{00000000-0008-0000-0D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2" name="Imagen 151" descr="http://www.icbf.gov.co/images/pobtrans.gif">
          <a:extLst>
            <a:ext uri="{FF2B5EF4-FFF2-40B4-BE49-F238E27FC236}">
              <a16:creationId xmlns:a16="http://schemas.microsoft.com/office/drawing/2014/main" id="{00000000-0008-0000-0D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3" name="Imagen 152" descr="http://www.icbf.gov.co/images/pobtrans.gif">
          <a:extLst>
            <a:ext uri="{FF2B5EF4-FFF2-40B4-BE49-F238E27FC236}">
              <a16:creationId xmlns:a16="http://schemas.microsoft.com/office/drawing/2014/main" id="{00000000-0008-0000-0D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4" name="Imagen 153" descr="http://www.icbf.gov.co/images/pobtrans.gif">
          <a:extLst>
            <a:ext uri="{FF2B5EF4-FFF2-40B4-BE49-F238E27FC236}">
              <a16:creationId xmlns:a16="http://schemas.microsoft.com/office/drawing/2014/main" id="{00000000-0008-0000-0D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5" name="Imagen 154" descr="http://www.icbf.gov.co/images/pobtrans.gif">
          <a:extLst>
            <a:ext uri="{FF2B5EF4-FFF2-40B4-BE49-F238E27FC236}">
              <a16:creationId xmlns:a16="http://schemas.microsoft.com/office/drawing/2014/main" id="{00000000-0008-0000-0D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6" name="Imagen 155" descr="http://www.icbf.gov.co/images/pobtrans.gif">
          <a:extLst>
            <a:ext uri="{FF2B5EF4-FFF2-40B4-BE49-F238E27FC236}">
              <a16:creationId xmlns:a16="http://schemas.microsoft.com/office/drawing/2014/main" id="{00000000-0008-0000-0D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7" name="Imagen 156" descr="http://www.icbf.gov.co/images/pobtrans.gif">
          <a:extLst>
            <a:ext uri="{FF2B5EF4-FFF2-40B4-BE49-F238E27FC236}">
              <a16:creationId xmlns:a16="http://schemas.microsoft.com/office/drawing/2014/main" id="{00000000-0008-0000-0D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8" name="Imagen 157" descr="http://www.icbf.gov.co/images/pobtrans.gif">
          <a:extLst>
            <a:ext uri="{FF2B5EF4-FFF2-40B4-BE49-F238E27FC236}">
              <a16:creationId xmlns:a16="http://schemas.microsoft.com/office/drawing/2014/main" id="{00000000-0008-0000-0D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9" name="Imagen 158" descr="http://www.icbf.gov.co/images/pobtrans.gif">
          <a:extLst>
            <a:ext uri="{FF2B5EF4-FFF2-40B4-BE49-F238E27FC236}">
              <a16:creationId xmlns:a16="http://schemas.microsoft.com/office/drawing/2014/main" id="{00000000-0008-0000-0D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0" name="Imagen 159" descr="http://www.icbf.gov.co/images/pobtrans.gif">
          <a:extLst>
            <a:ext uri="{FF2B5EF4-FFF2-40B4-BE49-F238E27FC236}">
              <a16:creationId xmlns:a16="http://schemas.microsoft.com/office/drawing/2014/main" id="{00000000-0008-0000-0D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1" name="Imagen 160" descr="http://www.icbf.gov.co/images/pobtrans.gif">
          <a:extLst>
            <a:ext uri="{FF2B5EF4-FFF2-40B4-BE49-F238E27FC236}">
              <a16:creationId xmlns:a16="http://schemas.microsoft.com/office/drawing/2014/main" id="{00000000-0008-0000-0D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2" name="Imagen 161" descr="http://www.icbf.gov.co/images/pobtrans.gif">
          <a:extLst>
            <a:ext uri="{FF2B5EF4-FFF2-40B4-BE49-F238E27FC236}">
              <a16:creationId xmlns:a16="http://schemas.microsoft.com/office/drawing/2014/main" id="{00000000-0008-0000-0D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3" name="Imagen 162" descr="http://www.icbf.gov.co/images/pobtrans.gif">
          <a:extLst>
            <a:ext uri="{FF2B5EF4-FFF2-40B4-BE49-F238E27FC236}">
              <a16:creationId xmlns:a16="http://schemas.microsoft.com/office/drawing/2014/main" id="{00000000-0008-0000-0D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4" name="Imagen 163" descr="http://www.icbf.gov.co/images/pobtrans.gif">
          <a:extLst>
            <a:ext uri="{FF2B5EF4-FFF2-40B4-BE49-F238E27FC236}">
              <a16:creationId xmlns:a16="http://schemas.microsoft.com/office/drawing/2014/main" id="{00000000-0008-0000-0D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5" name="Imagen 164" descr="http://www.icbf.gov.co/images/pobtrans.gif">
          <a:extLst>
            <a:ext uri="{FF2B5EF4-FFF2-40B4-BE49-F238E27FC236}">
              <a16:creationId xmlns:a16="http://schemas.microsoft.com/office/drawing/2014/main" id="{00000000-0008-0000-0D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6" name="Imagen 165" descr="http://www.icbf.gov.co/images/pobtrans.gif">
          <a:extLst>
            <a:ext uri="{FF2B5EF4-FFF2-40B4-BE49-F238E27FC236}">
              <a16:creationId xmlns:a16="http://schemas.microsoft.com/office/drawing/2014/main" id="{00000000-0008-0000-0D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7" name="Imagen 166" descr="http://www.icbf.gov.co/images/pobtrans.gif">
          <a:extLst>
            <a:ext uri="{FF2B5EF4-FFF2-40B4-BE49-F238E27FC236}">
              <a16:creationId xmlns:a16="http://schemas.microsoft.com/office/drawing/2014/main" id="{00000000-0008-0000-0D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8" name="Imagen 167" descr="http://www.icbf.gov.co/images/pobtrans.gif">
          <a:extLst>
            <a:ext uri="{FF2B5EF4-FFF2-40B4-BE49-F238E27FC236}">
              <a16:creationId xmlns:a16="http://schemas.microsoft.com/office/drawing/2014/main" id="{00000000-0008-0000-0D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9" name="Imagen 168" descr="http://www.icbf.gov.co/images/pobtrans.gif">
          <a:extLst>
            <a:ext uri="{FF2B5EF4-FFF2-40B4-BE49-F238E27FC236}">
              <a16:creationId xmlns:a16="http://schemas.microsoft.com/office/drawing/2014/main" id="{00000000-0008-0000-0D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0" name="Imagen 169" descr="http://www.icbf.gov.co/images/pobtrans.gif">
          <a:extLst>
            <a:ext uri="{FF2B5EF4-FFF2-40B4-BE49-F238E27FC236}">
              <a16:creationId xmlns:a16="http://schemas.microsoft.com/office/drawing/2014/main" id="{00000000-0008-0000-0D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1" name="Imagen 170" descr="http://www.icbf.gov.co/images/pobtrans.gif">
          <a:extLst>
            <a:ext uri="{FF2B5EF4-FFF2-40B4-BE49-F238E27FC236}">
              <a16:creationId xmlns:a16="http://schemas.microsoft.com/office/drawing/2014/main" id="{00000000-0008-0000-0D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2" name="Imagen 171" descr="http://www.icbf.gov.co/images/pobtrans.gif">
          <a:extLst>
            <a:ext uri="{FF2B5EF4-FFF2-40B4-BE49-F238E27FC236}">
              <a16:creationId xmlns:a16="http://schemas.microsoft.com/office/drawing/2014/main" id="{00000000-0008-0000-0D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3" name="Imagen 172" descr="http://www.icbf.gov.co/images/pobtrans.gif">
          <a:extLst>
            <a:ext uri="{FF2B5EF4-FFF2-40B4-BE49-F238E27FC236}">
              <a16:creationId xmlns:a16="http://schemas.microsoft.com/office/drawing/2014/main" id="{00000000-0008-0000-0D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4" name="Imagen 173" descr="http://www.icbf.gov.co/images/pobtrans.gif">
          <a:extLst>
            <a:ext uri="{FF2B5EF4-FFF2-40B4-BE49-F238E27FC236}">
              <a16:creationId xmlns:a16="http://schemas.microsoft.com/office/drawing/2014/main" id="{00000000-0008-0000-0D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5" name="Imagen 174" descr="http://www.icbf.gov.co/images/pobtrans.gif">
          <a:extLst>
            <a:ext uri="{FF2B5EF4-FFF2-40B4-BE49-F238E27FC236}">
              <a16:creationId xmlns:a16="http://schemas.microsoft.com/office/drawing/2014/main" id="{00000000-0008-0000-0D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6" name="Imagen 175" descr="http://www.icbf.gov.co/images/pobtrans.gif">
          <a:extLst>
            <a:ext uri="{FF2B5EF4-FFF2-40B4-BE49-F238E27FC236}">
              <a16:creationId xmlns:a16="http://schemas.microsoft.com/office/drawing/2014/main" id="{00000000-0008-0000-0D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7" name="Imagen 176" descr="http://www.icbf.gov.co/images/pobtrans.gif">
          <a:extLst>
            <a:ext uri="{FF2B5EF4-FFF2-40B4-BE49-F238E27FC236}">
              <a16:creationId xmlns:a16="http://schemas.microsoft.com/office/drawing/2014/main" id="{00000000-0008-0000-0D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8" name="Imagen 177" descr="http://www.icbf.gov.co/images/pobtrans.gif">
          <a:extLst>
            <a:ext uri="{FF2B5EF4-FFF2-40B4-BE49-F238E27FC236}">
              <a16:creationId xmlns:a16="http://schemas.microsoft.com/office/drawing/2014/main" id="{00000000-0008-0000-0D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9" name="Imagen 178" descr="http://www.icbf.gov.co/images/pobtrans.gif">
          <a:extLst>
            <a:ext uri="{FF2B5EF4-FFF2-40B4-BE49-F238E27FC236}">
              <a16:creationId xmlns:a16="http://schemas.microsoft.com/office/drawing/2014/main" id="{00000000-0008-0000-0D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0" name="Imagen 179" descr="http://www.icbf.gov.co/images/pobtrans.gif">
          <a:extLst>
            <a:ext uri="{FF2B5EF4-FFF2-40B4-BE49-F238E27FC236}">
              <a16:creationId xmlns:a16="http://schemas.microsoft.com/office/drawing/2014/main" id="{00000000-0008-0000-0D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1" name="Imagen 180" descr="http://www.icbf.gov.co/images/pobtrans.gif">
          <a:extLst>
            <a:ext uri="{FF2B5EF4-FFF2-40B4-BE49-F238E27FC236}">
              <a16:creationId xmlns:a16="http://schemas.microsoft.com/office/drawing/2014/main" id="{00000000-0008-0000-0D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2" name="Imagen 181" descr="http://www.icbf.gov.co/images/pobtrans.gif">
          <a:extLst>
            <a:ext uri="{FF2B5EF4-FFF2-40B4-BE49-F238E27FC236}">
              <a16:creationId xmlns:a16="http://schemas.microsoft.com/office/drawing/2014/main" id="{00000000-0008-0000-0D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3" name="Imagen 182" descr="http://www.icbf.gov.co/images/pobtrans.gif">
          <a:extLst>
            <a:ext uri="{FF2B5EF4-FFF2-40B4-BE49-F238E27FC236}">
              <a16:creationId xmlns:a16="http://schemas.microsoft.com/office/drawing/2014/main" id="{00000000-0008-0000-0D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4" name="Imagen 183" descr="http://www.icbf.gov.co/images/pobtrans.gif">
          <a:extLst>
            <a:ext uri="{FF2B5EF4-FFF2-40B4-BE49-F238E27FC236}">
              <a16:creationId xmlns:a16="http://schemas.microsoft.com/office/drawing/2014/main" id="{00000000-0008-0000-0D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5" name="Imagen 184" descr="http://www.icbf.gov.co/images/pobtrans.gif">
          <a:extLst>
            <a:ext uri="{FF2B5EF4-FFF2-40B4-BE49-F238E27FC236}">
              <a16:creationId xmlns:a16="http://schemas.microsoft.com/office/drawing/2014/main" id="{00000000-0008-0000-0D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6" name="Imagen 185" descr="http://www.icbf.gov.co/images/pobtrans.gif">
          <a:extLst>
            <a:ext uri="{FF2B5EF4-FFF2-40B4-BE49-F238E27FC236}">
              <a16:creationId xmlns:a16="http://schemas.microsoft.com/office/drawing/2014/main" id="{00000000-0008-0000-0D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7" name="Imagen 186" descr="http://www.icbf.gov.co/images/pobtrans.gif">
          <a:extLst>
            <a:ext uri="{FF2B5EF4-FFF2-40B4-BE49-F238E27FC236}">
              <a16:creationId xmlns:a16="http://schemas.microsoft.com/office/drawing/2014/main" id="{00000000-0008-0000-0D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8" name="Imagen 187" descr="http://www.icbf.gov.co/images/pobtrans.gif">
          <a:extLst>
            <a:ext uri="{FF2B5EF4-FFF2-40B4-BE49-F238E27FC236}">
              <a16:creationId xmlns:a16="http://schemas.microsoft.com/office/drawing/2014/main" id="{00000000-0008-0000-0D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9" name="Imagen 188" descr="http://www.icbf.gov.co/images/pobtrans.gif">
          <a:extLst>
            <a:ext uri="{FF2B5EF4-FFF2-40B4-BE49-F238E27FC236}">
              <a16:creationId xmlns:a16="http://schemas.microsoft.com/office/drawing/2014/main" id="{00000000-0008-0000-0D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0" name="Imagen 189" descr="http://www.icbf.gov.co/images/pobtrans.gif">
          <a:extLst>
            <a:ext uri="{FF2B5EF4-FFF2-40B4-BE49-F238E27FC236}">
              <a16:creationId xmlns:a16="http://schemas.microsoft.com/office/drawing/2014/main" id="{00000000-0008-0000-0D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1" name="Imagen 190" descr="http://www.icbf.gov.co/images/pobtrans.gif">
          <a:extLst>
            <a:ext uri="{FF2B5EF4-FFF2-40B4-BE49-F238E27FC236}">
              <a16:creationId xmlns:a16="http://schemas.microsoft.com/office/drawing/2014/main" id="{00000000-0008-0000-0D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2" name="Imagen 191" descr="http://www.icbf.gov.co/images/pobtrans.gif">
          <a:extLst>
            <a:ext uri="{FF2B5EF4-FFF2-40B4-BE49-F238E27FC236}">
              <a16:creationId xmlns:a16="http://schemas.microsoft.com/office/drawing/2014/main" id="{00000000-0008-0000-0D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3" name="Imagen 192" descr="http://www.icbf.gov.co/images/pobtrans.gif">
          <a:extLst>
            <a:ext uri="{FF2B5EF4-FFF2-40B4-BE49-F238E27FC236}">
              <a16:creationId xmlns:a16="http://schemas.microsoft.com/office/drawing/2014/main" id="{00000000-0008-0000-0D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4" name="Imagen 193" descr="http://www.icbf.gov.co/images/pobtrans.gif">
          <a:extLst>
            <a:ext uri="{FF2B5EF4-FFF2-40B4-BE49-F238E27FC236}">
              <a16:creationId xmlns:a16="http://schemas.microsoft.com/office/drawing/2014/main" id="{00000000-0008-0000-0D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5" name="Imagen 194" descr="http://www.icbf.gov.co/images/pobtrans.gif">
          <a:extLst>
            <a:ext uri="{FF2B5EF4-FFF2-40B4-BE49-F238E27FC236}">
              <a16:creationId xmlns:a16="http://schemas.microsoft.com/office/drawing/2014/main" id="{00000000-0008-0000-0D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6" name="Imagen 195" descr="http://www.icbf.gov.co/images/pobtrans.gif">
          <a:extLst>
            <a:ext uri="{FF2B5EF4-FFF2-40B4-BE49-F238E27FC236}">
              <a16:creationId xmlns:a16="http://schemas.microsoft.com/office/drawing/2014/main" id="{00000000-0008-0000-0D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7" name="Imagen 196" descr="http://www.icbf.gov.co/images/pobtrans.gif">
          <a:extLst>
            <a:ext uri="{FF2B5EF4-FFF2-40B4-BE49-F238E27FC236}">
              <a16:creationId xmlns:a16="http://schemas.microsoft.com/office/drawing/2014/main" id="{00000000-0008-0000-0D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8" name="Imagen 197" descr="http://www.icbf.gov.co/images/pobtrans.gif">
          <a:extLst>
            <a:ext uri="{FF2B5EF4-FFF2-40B4-BE49-F238E27FC236}">
              <a16:creationId xmlns:a16="http://schemas.microsoft.com/office/drawing/2014/main" id="{00000000-0008-0000-0D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9" name="Imagen 198" descr="http://www.icbf.gov.co/images/pobtrans.gif">
          <a:extLst>
            <a:ext uri="{FF2B5EF4-FFF2-40B4-BE49-F238E27FC236}">
              <a16:creationId xmlns:a16="http://schemas.microsoft.com/office/drawing/2014/main" id="{00000000-0008-0000-0D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0" name="Imagen 199" descr="http://www.icbf.gov.co/images/pobtrans.gif">
          <a:extLst>
            <a:ext uri="{FF2B5EF4-FFF2-40B4-BE49-F238E27FC236}">
              <a16:creationId xmlns:a16="http://schemas.microsoft.com/office/drawing/2014/main" id="{00000000-0008-0000-0D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1" name="Imagen 200" descr="http://www.icbf.gov.co/images/pobtrans.gif">
          <a:extLst>
            <a:ext uri="{FF2B5EF4-FFF2-40B4-BE49-F238E27FC236}">
              <a16:creationId xmlns:a16="http://schemas.microsoft.com/office/drawing/2014/main" id="{00000000-0008-0000-0D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2" name="Imagen 201" descr="http://www.icbf.gov.co/images/pobtrans.gif">
          <a:extLst>
            <a:ext uri="{FF2B5EF4-FFF2-40B4-BE49-F238E27FC236}">
              <a16:creationId xmlns:a16="http://schemas.microsoft.com/office/drawing/2014/main" id="{00000000-0008-0000-0D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3" name="Imagen 202" descr="http://www.icbf.gov.co/images/pobtrans.gif">
          <a:extLst>
            <a:ext uri="{FF2B5EF4-FFF2-40B4-BE49-F238E27FC236}">
              <a16:creationId xmlns:a16="http://schemas.microsoft.com/office/drawing/2014/main" id="{00000000-0008-0000-0D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4" name="Imagen 203" descr="http://www.icbf.gov.co/images/pobtrans.gif">
          <a:extLst>
            <a:ext uri="{FF2B5EF4-FFF2-40B4-BE49-F238E27FC236}">
              <a16:creationId xmlns:a16="http://schemas.microsoft.com/office/drawing/2014/main" id="{00000000-0008-0000-0D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5" name="Imagen 204" descr="http://www.icbf.gov.co/images/pobtrans.gif">
          <a:extLst>
            <a:ext uri="{FF2B5EF4-FFF2-40B4-BE49-F238E27FC236}">
              <a16:creationId xmlns:a16="http://schemas.microsoft.com/office/drawing/2014/main" id="{00000000-0008-0000-0D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6" name="Imagen 205" descr="http://www.icbf.gov.co/images/pobtrans.gif">
          <a:extLst>
            <a:ext uri="{FF2B5EF4-FFF2-40B4-BE49-F238E27FC236}">
              <a16:creationId xmlns:a16="http://schemas.microsoft.com/office/drawing/2014/main" id="{00000000-0008-0000-0D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7" name="Imagen 206" descr="http://www.icbf.gov.co/images/pobtrans.gif">
          <a:extLst>
            <a:ext uri="{FF2B5EF4-FFF2-40B4-BE49-F238E27FC236}">
              <a16:creationId xmlns:a16="http://schemas.microsoft.com/office/drawing/2014/main" id="{00000000-0008-0000-0D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8" name="Imagen 207" descr="http://www.icbf.gov.co/images/pobtrans.gif">
          <a:extLst>
            <a:ext uri="{FF2B5EF4-FFF2-40B4-BE49-F238E27FC236}">
              <a16:creationId xmlns:a16="http://schemas.microsoft.com/office/drawing/2014/main" id="{00000000-0008-0000-0D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9" name="Imagen 208" descr="http://www.icbf.gov.co/images/pobtrans.gif">
          <a:extLst>
            <a:ext uri="{FF2B5EF4-FFF2-40B4-BE49-F238E27FC236}">
              <a16:creationId xmlns:a16="http://schemas.microsoft.com/office/drawing/2014/main" id="{00000000-0008-0000-0D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0" name="Imagen 209" descr="http://www.icbf.gov.co/images/pobtrans.gif">
          <a:extLst>
            <a:ext uri="{FF2B5EF4-FFF2-40B4-BE49-F238E27FC236}">
              <a16:creationId xmlns:a16="http://schemas.microsoft.com/office/drawing/2014/main" id="{00000000-0008-0000-0D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1" name="Imagen 210" descr="http://www.icbf.gov.co/images/pobtrans.gif">
          <a:extLst>
            <a:ext uri="{FF2B5EF4-FFF2-40B4-BE49-F238E27FC236}">
              <a16:creationId xmlns:a16="http://schemas.microsoft.com/office/drawing/2014/main" id="{00000000-0008-0000-0D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2" name="Imagen 211" descr="http://www.icbf.gov.co/images/pobtrans.gif">
          <a:extLst>
            <a:ext uri="{FF2B5EF4-FFF2-40B4-BE49-F238E27FC236}">
              <a16:creationId xmlns:a16="http://schemas.microsoft.com/office/drawing/2014/main" id="{00000000-0008-0000-0D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3" name="Imagen 212" descr="http://www.icbf.gov.co/images/pobtrans.gif">
          <a:extLst>
            <a:ext uri="{FF2B5EF4-FFF2-40B4-BE49-F238E27FC236}">
              <a16:creationId xmlns:a16="http://schemas.microsoft.com/office/drawing/2014/main" id="{00000000-0008-0000-0D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4" name="Imagen 213" descr="http://www.icbf.gov.co/images/pobtrans.gif">
          <a:extLst>
            <a:ext uri="{FF2B5EF4-FFF2-40B4-BE49-F238E27FC236}">
              <a16:creationId xmlns:a16="http://schemas.microsoft.com/office/drawing/2014/main" id="{00000000-0008-0000-0D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5" name="Imagen 214" descr="http://www.icbf.gov.co/images/pobtrans.gif">
          <a:extLst>
            <a:ext uri="{FF2B5EF4-FFF2-40B4-BE49-F238E27FC236}">
              <a16:creationId xmlns:a16="http://schemas.microsoft.com/office/drawing/2014/main" id="{00000000-0008-0000-0D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6" name="Imagen 215" descr="http://www.icbf.gov.co/images/pobtrans.gif">
          <a:extLst>
            <a:ext uri="{FF2B5EF4-FFF2-40B4-BE49-F238E27FC236}">
              <a16:creationId xmlns:a16="http://schemas.microsoft.com/office/drawing/2014/main" id="{00000000-0008-0000-0D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7" name="Imagen 216" descr="http://www.icbf.gov.co/images/pobtrans.gif">
          <a:extLst>
            <a:ext uri="{FF2B5EF4-FFF2-40B4-BE49-F238E27FC236}">
              <a16:creationId xmlns:a16="http://schemas.microsoft.com/office/drawing/2014/main" id="{00000000-0008-0000-0D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8" name="Imagen 217" descr="http://www.icbf.gov.co/images/pobtrans.gif">
          <a:extLst>
            <a:ext uri="{FF2B5EF4-FFF2-40B4-BE49-F238E27FC236}">
              <a16:creationId xmlns:a16="http://schemas.microsoft.com/office/drawing/2014/main" id="{00000000-0008-0000-0D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9" name="Imagen 218" descr="http://www.icbf.gov.co/images/pobtrans.gif">
          <a:extLst>
            <a:ext uri="{FF2B5EF4-FFF2-40B4-BE49-F238E27FC236}">
              <a16:creationId xmlns:a16="http://schemas.microsoft.com/office/drawing/2014/main" id="{00000000-0008-0000-0D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0" name="Imagen 219" descr="http://www.icbf.gov.co/images/pobtrans.gif">
          <a:extLst>
            <a:ext uri="{FF2B5EF4-FFF2-40B4-BE49-F238E27FC236}">
              <a16:creationId xmlns:a16="http://schemas.microsoft.com/office/drawing/2014/main" id="{00000000-0008-0000-0D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1" name="Imagen 220" descr="http://www.icbf.gov.co/images/pobtrans.gif">
          <a:extLst>
            <a:ext uri="{FF2B5EF4-FFF2-40B4-BE49-F238E27FC236}">
              <a16:creationId xmlns:a16="http://schemas.microsoft.com/office/drawing/2014/main" id="{00000000-0008-0000-0D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2" name="Imagen 221" descr="http://www.icbf.gov.co/images/pobtrans.gif">
          <a:extLst>
            <a:ext uri="{FF2B5EF4-FFF2-40B4-BE49-F238E27FC236}">
              <a16:creationId xmlns:a16="http://schemas.microsoft.com/office/drawing/2014/main" id="{00000000-0008-0000-0D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3" name="Imagen 222" descr="http://www.icbf.gov.co/images/pobtrans.gif">
          <a:extLst>
            <a:ext uri="{FF2B5EF4-FFF2-40B4-BE49-F238E27FC236}">
              <a16:creationId xmlns:a16="http://schemas.microsoft.com/office/drawing/2014/main" id="{00000000-0008-0000-0D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4" name="Imagen 223" descr="http://www.icbf.gov.co/images/pobtrans.gif">
          <a:extLst>
            <a:ext uri="{FF2B5EF4-FFF2-40B4-BE49-F238E27FC236}">
              <a16:creationId xmlns:a16="http://schemas.microsoft.com/office/drawing/2014/main" id="{00000000-0008-0000-0D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5" name="Imagen 224" descr="http://www.icbf.gov.co/images/pobtrans.gif">
          <a:extLst>
            <a:ext uri="{FF2B5EF4-FFF2-40B4-BE49-F238E27FC236}">
              <a16:creationId xmlns:a16="http://schemas.microsoft.com/office/drawing/2014/main" id="{00000000-0008-0000-0D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6" name="Imagen 225" descr="http://www.icbf.gov.co/images/pobtrans.gif">
          <a:extLst>
            <a:ext uri="{FF2B5EF4-FFF2-40B4-BE49-F238E27FC236}">
              <a16:creationId xmlns:a16="http://schemas.microsoft.com/office/drawing/2014/main" id="{00000000-0008-0000-0D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7" name="Imagen 226" descr="http://www.icbf.gov.co/images/pobtrans.gif">
          <a:extLst>
            <a:ext uri="{FF2B5EF4-FFF2-40B4-BE49-F238E27FC236}">
              <a16:creationId xmlns:a16="http://schemas.microsoft.com/office/drawing/2014/main" id="{00000000-0008-0000-0D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8" name="Imagen 227" descr="http://www.icbf.gov.co/images/pobtrans.gif">
          <a:extLst>
            <a:ext uri="{FF2B5EF4-FFF2-40B4-BE49-F238E27FC236}">
              <a16:creationId xmlns:a16="http://schemas.microsoft.com/office/drawing/2014/main" id="{00000000-0008-0000-0D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9" name="Imagen 228" descr="http://www.icbf.gov.co/images/pobtrans.gif">
          <a:extLst>
            <a:ext uri="{FF2B5EF4-FFF2-40B4-BE49-F238E27FC236}">
              <a16:creationId xmlns:a16="http://schemas.microsoft.com/office/drawing/2014/main" id="{00000000-0008-0000-0D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0" name="Imagen 229" descr="http://www.icbf.gov.co/images/pobtrans.gif">
          <a:extLst>
            <a:ext uri="{FF2B5EF4-FFF2-40B4-BE49-F238E27FC236}">
              <a16:creationId xmlns:a16="http://schemas.microsoft.com/office/drawing/2014/main" id="{00000000-0008-0000-0D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1" name="Imagen 230" descr="http://www.icbf.gov.co/images/pobtrans.gif">
          <a:extLst>
            <a:ext uri="{FF2B5EF4-FFF2-40B4-BE49-F238E27FC236}">
              <a16:creationId xmlns:a16="http://schemas.microsoft.com/office/drawing/2014/main" id="{00000000-0008-0000-0D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2" name="Imagen 231" descr="http://www.icbf.gov.co/images/pobtrans.gif">
          <a:extLst>
            <a:ext uri="{FF2B5EF4-FFF2-40B4-BE49-F238E27FC236}">
              <a16:creationId xmlns:a16="http://schemas.microsoft.com/office/drawing/2014/main" id="{00000000-0008-0000-0D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3" name="Imagen 232" descr="http://www.icbf.gov.co/images/pobtrans.gif">
          <a:extLst>
            <a:ext uri="{FF2B5EF4-FFF2-40B4-BE49-F238E27FC236}">
              <a16:creationId xmlns:a16="http://schemas.microsoft.com/office/drawing/2014/main" id="{00000000-0008-0000-0D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4" name="Imagen 233" descr="http://www.icbf.gov.co/images/pobtrans.gif">
          <a:extLst>
            <a:ext uri="{FF2B5EF4-FFF2-40B4-BE49-F238E27FC236}">
              <a16:creationId xmlns:a16="http://schemas.microsoft.com/office/drawing/2014/main" id="{00000000-0008-0000-0D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5" name="Imagen 234" descr="http://www.icbf.gov.co/images/pobtrans.gif">
          <a:extLst>
            <a:ext uri="{FF2B5EF4-FFF2-40B4-BE49-F238E27FC236}">
              <a16:creationId xmlns:a16="http://schemas.microsoft.com/office/drawing/2014/main" id="{00000000-0008-0000-0D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6" name="Imagen 235" descr="http://www.icbf.gov.co/images/pobtrans.gif">
          <a:extLst>
            <a:ext uri="{FF2B5EF4-FFF2-40B4-BE49-F238E27FC236}">
              <a16:creationId xmlns:a16="http://schemas.microsoft.com/office/drawing/2014/main" id="{00000000-0008-0000-0D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7" name="Imagen 236" descr="http://www.icbf.gov.co/images/pobtrans.gif">
          <a:extLst>
            <a:ext uri="{FF2B5EF4-FFF2-40B4-BE49-F238E27FC236}">
              <a16:creationId xmlns:a16="http://schemas.microsoft.com/office/drawing/2014/main" id="{00000000-0008-0000-0D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8" name="Imagen 237" descr="http://www.icbf.gov.co/images/pobtrans.gif">
          <a:extLst>
            <a:ext uri="{FF2B5EF4-FFF2-40B4-BE49-F238E27FC236}">
              <a16:creationId xmlns:a16="http://schemas.microsoft.com/office/drawing/2014/main" id="{00000000-0008-0000-0D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9" name="Imagen 238" descr="http://www.icbf.gov.co/images/pobtrans.gif">
          <a:extLst>
            <a:ext uri="{FF2B5EF4-FFF2-40B4-BE49-F238E27FC236}">
              <a16:creationId xmlns:a16="http://schemas.microsoft.com/office/drawing/2014/main" id="{00000000-0008-0000-0D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0" name="Imagen 239" descr="http://www.icbf.gov.co/images/pobtrans.gif">
          <a:extLst>
            <a:ext uri="{FF2B5EF4-FFF2-40B4-BE49-F238E27FC236}">
              <a16:creationId xmlns:a16="http://schemas.microsoft.com/office/drawing/2014/main" id="{00000000-0008-0000-0D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1" name="Imagen 240" descr="http://www.icbf.gov.co/images/pobtrans.gif">
          <a:extLst>
            <a:ext uri="{FF2B5EF4-FFF2-40B4-BE49-F238E27FC236}">
              <a16:creationId xmlns:a16="http://schemas.microsoft.com/office/drawing/2014/main" id="{00000000-0008-0000-0D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2" name="Imagen 241" descr="http://www.icbf.gov.co/images/pobtrans.gif">
          <a:extLst>
            <a:ext uri="{FF2B5EF4-FFF2-40B4-BE49-F238E27FC236}">
              <a16:creationId xmlns:a16="http://schemas.microsoft.com/office/drawing/2014/main" id="{00000000-0008-0000-0D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3" name="Imagen 242" descr="http://www.icbf.gov.co/images/pobtrans.gif">
          <a:extLst>
            <a:ext uri="{FF2B5EF4-FFF2-40B4-BE49-F238E27FC236}">
              <a16:creationId xmlns:a16="http://schemas.microsoft.com/office/drawing/2014/main" id="{00000000-0008-0000-0D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4" name="Imagen 243" descr="http://www.icbf.gov.co/images/pobtrans.gif">
          <a:extLst>
            <a:ext uri="{FF2B5EF4-FFF2-40B4-BE49-F238E27FC236}">
              <a16:creationId xmlns:a16="http://schemas.microsoft.com/office/drawing/2014/main" id="{00000000-0008-0000-0D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5" name="Imagen 244" descr="http://www.icbf.gov.co/images/pobtrans.gif">
          <a:extLst>
            <a:ext uri="{FF2B5EF4-FFF2-40B4-BE49-F238E27FC236}">
              <a16:creationId xmlns:a16="http://schemas.microsoft.com/office/drawing/2014/main" id="{00000000-0008-0000-0D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6" name="Imagen 245" descr="http://www.icbf.gov.co/images/pobtrans.gif">
          <a:extLst>
            <a:ext uri="{FF2B5EF4-FFF2-40B4-BE49-F238E27FC236}">
              <a16:creationId xmlns:a16="http://schemas.microsoft.com/office/drawing/2014/main" id="{00000000-0008-0000-0D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7" name="Imagen 246" descr="http://www.icbf.gov.co/images/pobtrans.gif">
          <a:extLst>
            <a:ext uri="{FF2B5EF4-FFF2-40B4-BE49-F238E27FC236}">
              <a16:creationId xmlns:a16="http://schemas.microsoft.com/office/drawing/2014/main" id="{00000000-0008-0000-0D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8" name="Imagen 247" descr="http://www.icbf.gov.co/images/pobtrans.gif">
          <a:extLst>
            <a:ext uri="{FF2B5EF4-FFF2-40B4-BE49-F238E27FC236}">
              <a16:creationId xmlns:a16="http://schemas.microsoft.com/office/drawing/2014/main" id="{00000000-0008-0000-0D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9" name="Imagen 248" descr="http://www.icbf.gov.co/images/pobtrans.gif">
          <a:extLst>
            <a:ext uri="{FF2B5EF4-FFF2-40B4-BE49-F238E27FC236}">
              <a16:creationId xmlns:a16="http://schemas.microsoft.com/office/drawing/2014/main" id="{00000000-0008-0000-0D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0" name="Imagen 249" descr="http://www.icbf.gov.co/images/pobtrans.gif">
          <a:extLst>
            <a:ext uri="{FF2B5EF4-FFF2-40B4-BE49-F238E27FC236}">
              <a16:creationId xmlns:a16="http://schemas.microsoft.com/office/drawing/2014/main" id="{00000000-0008-0000-0D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1" name="Imagen 250" descr="http://www.icbf.gov.co/images/pobtrans.gif">
          <a:extLst>
            <a:ext uri="{FF2B5EF4-FFF2-40B4-BE49-F238E27FC236}">
              <a16:creationId xmlns:a16="http://schemas.microsoft.com/office/drawing/2014/main" id="{00000000-0008-0000-0D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2" name="Imagen 251" descr="http://www.icbf.gov.co/images/pobtrans.gif">
          <a:extLst>
            <a:ext uri="{FF2B5EF4-FFF2-40B4-BE49-F238E27FC236}">
              <a16:creationId xmlns:a16="http://schemas.microsoft.com/office/drawing/2014/main" id="{00000000-0008-0000-0D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3" name="Imagen 252" descr="http://www.icbf.gov.co/images/pobtrans.gif">
          <a:extLst>
            <a:ext uri="{FF2B5EF4-FFF2-40B4-BE49-F238E27FC236}">
              <a16:creationId xmlns:a16="http://schemas.microsoft.com/office/drawing/2014/main" id="{00000000-0008-0000-0D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4" name="Imagen 253" descr="http://www.icbf.gov.co/images/pobtrans.gif">
          <a:extLst>
            <a:ext uri="{FF2B5EF4-FFF2-40B4-BE49-F238E27FC236}">
              <a16:creationId xmlns:a16="http://schemas.microsoft.com/office/drawing/2014/main" id="{00000000-0008-0000-0D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5" name="Imagen 254" descr="http://www.icbf.gov.co/images/pobtrans.gif">
          <a:extLst>
            <a:ext uri="{FF2B5EF4-FFF2-40B4-BE49-F238E27FC236}">
              <a16:creationId xmlns:a16="http://schemas.microsoft.com/office/drawing/2014/main" id="{00000000-0008-0000-0D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6" name="Imagen 255" descr="http://www.icbf.gov.co/images/pobtrans.gif">
          <a:extLst>
            <a:ext uri="{FF2B5EF4-FFF2-40B4-BE49-F238E27FC236}">
              <a16:creationId xmlns:a16="http://schemas.microsoft.com/office/drawing/2014/main" id="{00000000-0008-0000-0D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7" name="Imagen 256" descr="http://www.icbf.gov.co/images/pobtrans.gif">
          <a:extLst>
            <a:ext uri="{FF2B5EF4-FFF2-40B4-BE49-F238E27FC236}">
              <a16:creationId xmlns:a16="http://schemas.microsoft.com/office/drawing/2014/main" id="{00000000-0008-0000-0D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8" name="Imagen 257" descr="http://www.icbf.gov.co/images/pobtrans.gif">
          <a:extLst>
            <a:ext uri="{FF2B5EF4-FFF2-40B4-BE49-F238E27FC236}">
              <a16:creationId xmlns:a16="http://schemas.microsoft.com/office/drawing/2014/main" id="{00000000-0008-0000-0D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9" name="Imagen 258" descr="http://www.icbf.gov.co/images/pobtrans.gif">
          <a:extLst>
            <a:ext uri="{FF2B5EF4-FFF2-40B4-BE49-F238E27FC236}">
              <a16:creationId xmlns:a16="http://schemas.microsoft.com/office/drawing/2014/main" id="{00000000-0008-0000-0D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0" name="Imagen 259" descr="http://www.icbf.gov.co/images/pobtrans.gif">
          <a:extLst>
            <a:ext uri="{FF2B5EF4-FFF2-40B4-BE49-F238E27FC236}">
              <a16:creationId xmlns:a16="http://schemas.microsoft.com/office/drawing/2014/main" id="{00000000-0008-0000-0D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1" name="Imagen 260" descr="http://www.icbf.gov.co/images/pobtrans.gif">
          <a:extLst>
            <a:ext uri="{FF2B5EF4-FFF2-40B4-BE49-F238E27FC236}">
              <a16:creationId xmlns:a16="http://schemas.microsoft.com/office/drawing/2014/main" id="{00000000-0008-0000-0D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2" name="Imagen 261" descr="http://www.icbf.gov.co/images/pobtrans.gif">
          <a:extLst>
            <a:ext uri="{FF2B5EF4-FFF2-40B4-BE49-F238E27FC236}">
              <a16:creationId xmlns:a16="http://schemas.microsoft.com/office/drawing/2014/main" id="{00000000-0008-0000-0D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3" name="Imagen 262" descr="http://www.icbf.gov.co/images/pobtrans.gif">
          <a:extLst>
            <a:ext uri="{FF2B5EF4-FFF2-40B4-BE49-F238E27FC236}">
              <a16:creationId xmlns:a16="http://schemas.microsoft.com/office/drawing/2014/main" id="{00000000-0008-0000-0D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4" name="Imagen 263" descr="http://www.icbf.gov.co/images/pobtrans.gif">
          <a:extLst>
            <a:ext uri="{FF2B5EF4-FFF2-40B4-BE49-F238E27FC236}">
              <a16:creationId xmlns:a16="http://schemas.microsoft.com/office/drawing/2014/main" id="{00000000-0008-0000-0D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5" name="Imagen 264" descr="http://www.icbf.gov.co/images/pobtrans.gif">
          <a:extLst>
            <a:ext uri="{FF2B5EF4-FFF2-40B4-BE49-F238E27FC236}">
              <a16:creationId xmlns:a16="http://schemas.microsoft.com/office/drawing/2014/main" id="{00000000-0008-0000-0D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6" name="Imagen 265" descr="http://www.icbf.gov.co/images/pobtrans.gif">
          <a:extLst>
            <a:ext uri="{FF2B5EF4-FFF2-40B4-BE49-F238E27FC236}">
              <a16:creationId xmlns:a16="http://schemas.microsoft.com/office/drawing/2014/main" id="{00000000-0008-0000-0D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7" name="Imagen 266" descr="http://www.icbf.gov.co/images/pobtrans.gif">
          <a:extLst>
            <a:ext uri="{FF2B5EF4-FFF2-40B4-BE49-F238E27FC236}">
              <a16:creationId xmlns:a16="http://schemas.microsoft.com/office/drawing/2014/main" id="{00000000-0008-0000-0D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8" name="Imagen 267" descr="http://www.icbf.gov.co/images/pobtrans.gif">
          <a:extLst>
            <a:ext uri="{FF2B5EF4-FFF2-40B4-BE49-F238E27FC236}">
              <a16:creationId xmlns:a16="http://schemas.microsoft.com/office/drawing/2014/main" id="{00000000-0008-0000-0D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9" name="Imagen 268" descr="http://www.icbf.gov.co/images/pobtrans.gif">
          <a:extLst>
            <a:ext uri="{FF2B5EF4-FFF2-40B4-BE49-F238E27FC236}">
              <a16:creationId xmlns:a16="http://schemas.microsoft.com/office/drawing/2014/main" id="{00000000-0008-0000-0D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0" name="Imagen 269" descr="http://www.icbf.gov.co/images/pobtrans.gif">
          <a:extLst>
            <a:ext uri="{FF2B5EF4-FFF2-40B4-BE49-F238E27FC236}">
              <a16:creationId xmlns:a16="http://schemas.microsoft.com/office/drawing/2014/main" id="{00000000-0008-0000-0D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1" name="Imagen 270" descr="http://www.icbf.gov.co/images/pobtrans.gif">
          <a:extLst>
            <a:ext uri="{FF2B5EF4-FFF2-40B4-BE49-F238E27FC236}">
              <a16:creationId xmlns:a16="http://schemas.microsoft.com/office/drawing/2014/main" id="{00000000-0008-0000-0D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2" name="Imagen 271" descr="http://www.icbf.gov.co/images/pobtrans.gif">
          <a:extLst>
            <a:ext uri="{FF2B5EF4-FFF2-40B4-BE49-F238E27FC236}">
              <a16:creationId xmlns:a16="http://schemas.microsoft.com/office/drawing/2014/main" id="{00000000-0008-0000-0D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3" name="Imagen 272" descr="http://www.icbf.gov.co/images/pobtrans.gif">
          <a:extLst>
            <a:ext uri="{FF2B5EF4-FFF2-40B4-BE49-F238E27FC236}">
              <a16:creationId xmlns:a16="http://schemas.microsoft.com/office/drawing/2014/main" id="{00000000-0008-0000-0D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4" name="Imagen 273" descr="http://www.icbf.gov.co/images/pobtrans.gif">
          <a:extLst>
            <a:ext uri="{FF2B5EF4-FFF2-40B4-BE49-F238E27FC236}">
              <a16:creationId xmlns:a16="http://schemas.microsoft.com/office/drawing/2014/main" id="{00000000-0008-0000-0D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5" name="Imagen 274" descr="http://www.icbf.gov.co/images/pobtrans.gif">
          <a:extLst>
            <a:ext uri="{FF2B5EF4-FFF2-40B4-BE49-F238E27FC236}">
              <a16:creationId xmlns:a16="http://schemas.microsoft.com/office/drawing/2014/main" id="{00000000-0008-0000-0D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6" name="Imagen 275" descr="http://www.icbf.gov.co/images/pobtrans.gif">
          <a:extLst>
            <a:ext uri="{FF2B5EF4-FFF2-40B4-BE49-F238E27FC236}">
              <a16:creationId xmlns:a16="http://schemas.microsoft.com/office/drawing/2014/main" id="{00000000-0008-0000-0D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7" name="Imagen 276" descr="http://www.icbf.gov.co/images/pobtrans.gif">
          <a:extLst>
            <a:ext uri="{FF2B5EF4-FFF2-40B4-BE49-F238E27FC236}">
              <a16:creationId xmlns:a16="http://schemas.microsoft.com/office/drawing/2014/main" id="{00000000-0008-0000-0D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8" name="Imagen 277" descr="http://www.icbf.gov.co/images/pobtrans.gif">
          <a:extLst>
            <a:ext uri="{FF2B5EF4-FFF2-40B4-BE49-F238E27FC236}">
              <a16:creationId xmlns:a16="http://schemas.microsoft.com/office/drawing/2014/main" id="{00000000-0008-0000-0D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9" name="Imagen 278" descr="http://www.icbf.gov.co/images/pobtrans.gif">
          <a:extLst>
            <a:ext uri="{FF2B5EF4-FFF2-40B4-BE49-F238E27FC236}">
              <a16:creationId xmlns:a16="http://schemas.microsoft.com/office/drawing/2014/main" id="{00000000-0008-0000-0D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0" name="Imagen 279" descr="http://www.icbf.gov.co/images/pobtrans.gif">
          <a:extLst>
            <a:ext uri="{FF2B5EF4-FFF2-40B4-BE49-F238E27FC236}">
              <a16:creationId xmlns:a16="http://schemas.microsoft.com/office/drawing/2014/main" id="{00000000-0008-0000-0D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1" name="Imagen 280" descr="http://www.icbf.gov.co/images/pobtrans.gif">
          <a:extLst>
            <a:ext uri="{FF2B5EF4-FFF2-40B4-BE49-F238E27FC236}">
              <a16:creationId xmlns:a16="http://schemas.microsoft.com/office/drawing/2014/main" id="{00000000-0008-0000-0D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2" name="Imagen 281" descr="http://www.icbf.gov.co/images/pobtrans.gif">
          <a:extLst>
            <a:ext uri="{FF2B5EF4-FFF2-40B4-BE49-F238E27FC236}">
              <a16:creationId xmlns:a16="http://schemas.microsoft.com/office/drawing/2014/main" id="{00000000-0008-0000-0D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3" name="Imagen 282" descr="http://www.icbf.gov.co/images/pobtrans.gif">
          <a:extLst>
            <a:ext uri="{FF2B5EF4-FFF2-40B4-BE49-F238E27FC236}">
              <a16:creationId xmlns:a16="http://schemas.microsoft.com/office/drawing/2014/main" id="{00000000-0008-0000-0D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4" name="Imagen 283" descr="http://www.icbf.gov.co/images/pobtrans.gif">
          <a:extLst>
            <a:ext uri="{FF2B5EF4-FFF2-40B4-BE49-F238E27FC236}">
              <a16:creationId xmlns:a16="http://schemas.microsoft.com/office/drawing/2014/main" id="{00000000-0008-0000-0D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5" name="Imagen 284" descr="http://www.icbf.gov.co/images/pobtrans.gif">
          <a:extLst>
            <a:ext uri="{FF2B5EF4-FFF2-40B4-BE49-F238E27FC236}">
              <a16:creationId xmlns:a16="http://schemas.microsoft.com/office/drawing/2014/main" id="{00000000-0008-0000-0D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6" name="Imagen 285" descr="http://www.icbf.gov.co/images/pobtrans.gif">
          <a:extLst>
            <a:ext uri="{FF2B5EF4-FFF2-40B4-BE49-F238E27FC236}">
              <a16:creationId xmlns:a16="http://schemas.microsoft.com/office/drawing/2014/main" id="{00000000-0008-0000-0D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7" name="Imagen 286" descr="http://www.icbf.gov.co/images/pobtrans.gif">
          <a:extLst>
            <a:ext uri="{FF2B5EF4-FFF2-40B4-BE49-F238E27FC236}">
              <a16:creationId xmlns:a16="http://schemas.microsoft.com/office/drawing/2014/main" id="{00000000-0008-0000-0D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8" name="Imagen 287" descr="http://www.icbf.gov.co/images/pobtrans.gif">
          <a:extLst>
            <a:ext uri="{FF2B5EF4-FFF2-40B4-BE49-F238E27FC236}">
              <a16:creationId xmlns:a16="http://schemas.microsoft.com/office/drawing/2014/main" id="{00000000-0008-0000-0D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9" name="Imagen 288" descr="http://www.icbf.gov.co/images/pobtrans.gif">
          <a:extLst>
            <a:ext uri="{FF2B5EF4-FFF2-40B4-BE49-F238E27FC236}">
              <a16:creationId xmlns:a16="http://schemas.microsoft.com/office/drawing/2014/main" id="{00000000-0008-0000-0D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0" name="Imagen 289" descr="http://www.icbf.gov.co/images/pobtrans.gif">
          <a:extLst>
            <a:ext uri="{FF2B5EF4-FFF2-40B4-BE49-F238E27FC236}">
              <a16:creationId xmlns:a16="http://schemas.microsoft.com/office/drawing/2014/main" id="{00000000-0008-0000-0D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1" name="Imagen 290" descr="http://www.icbf.gov.co/images/pobtrans.gif">
          <a:extLst>
            <a:ext uri="{FF2B5EF4-FFF2-40B4-BE49-F238E27FC236}">
              <a16:creationId xmlns:a16="http://schemas.microsoft.com/office/drawing/2014/main" id="{00000000-0008-0000-0D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2" name="Imagen 291" descr="http://www.icbf.gov.co/images/pobtrans.gif">
          <a:extLst>
            <a:ext uri="{FF2B5EF4-FFF2-40B4-BE49-F238E27FC236}">
              <a16:creationId xmlns:a16="http://schemas.microsoft.com/office/drawing/2014/main" id="{00000000-0008-0000-0D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3" name="Imagen 292" descr="http://www.icbf.gov.co/images/pobtrans.gif">
          <a:extLst>
            <a:ext uri="{FF2B5EF4-FFF2-40B4-BE49-F238E27FC236}">
              <a16:creationId xmlns:a16="http://schemas.microsoft.com/office/drawing/2014/main" id="{00000000-0008-0000-0D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4" name="Imagen 293" descr="http://www.icbf.gov.co/images/pobtrans.gif">
          <a:extLst>
            <a:ext uri="{FF2B5EF4-FFF2-40B4-BE49-F238E27FC236}">
              <a16:creationId xmlns:a16="http://schemas.microsoft.com/office/drawing/2014/main" id="{00000000-0008-0000-0D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5" name="Imagen 294" descr="http://www.icbf.gov.co/images/pobtrans.gif">
          <a:extLst>
            <a:ext uri="{FF2B5EF4-FFF2-40B4-BE49-F238E27FC236}">
              <a16:creationId xmlns:a16="http://schemas.microsoft.com/office/drawing/2014/main" id="{00000000-0008-0000-0D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6" name="Imagen 295" descr="http://www.icbf.gov.co/images/pobtrans.gif">
          <a:extLst>
            <a:ext uri="{FF2B5EF4-FFF2-40B4-BE49-F238E27FC236}">
              <a16:creationId xmlns:a16="http://schemas.microsoft.com/office/drawing/2014/main" id="{00000000-0008-0000-0D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7" name="Imagen 296" descr="http://www.icbf.gov.co/images/pobtrans.gif">
          <a:extLst>
            <a:ext uri="{FF2B5EF4-FFF2-40B4-BE49-F238E27FC236}">
              <a16:creationId xmlns:a16="http://schemas.microsoft.com/office/drawing/2014/main" id="{00000000-0008-0000-0D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8" name="Imagen 297" descr="http://www.icbf.gov.co/images/pobtrans.gif">
          <a:extLst>
            <a:ext uri="{FF2B5EF4-FFF2-40B4-BE49-F238E27FC236}">
              <a16:creationId xmlns:a16="http://schemas.microsoft.com/office/drawing/2014/main" id="{00000000-0008-0000-0D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9" name="Imagen 298" descr="http://www.icbf.gov.co/images/pobtrans.gif">
          <a:extLst>
            <a:ext uri="{FF2B5EF4-FFF2-40B4-BE49-F238E27FC236}">
              <a16:creationId xmlns:a16="http://schemas.microsoft.com/office/drawing/2014/main" id="{00000000-0008-0000-0D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0" name="Imagen 299" descr="http://www.icbf.gov.co/images/pobtrans.gif">
          <a:extLst>
            <a:ext uri="{FF2B5EF4-FFF2-40B4-BE49-F238E27FC236}">
              <a16:creationId xmlns:a16="http://schemas.microsoft.com/office/drawing/2014/main" id="{00000000-0008-0000-0D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1" name="Imagen 300" descr="http://www.icbf.gov.co/images/pobtrans.gif">
          <a:extLst>
            <a:ext uri="{FF2B5EF4-FFF2-40B4-BE49-F238E27FC236}">
              <a16:creationId xmlns:a16="http://schemas.microsoft.com/office/drawing/2014/main" id="{00000000-0008-0000-0D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2" name="Imagen 301" descr="http://www.icbf.gov.co/images/pobtrans.gif">
          <a:extLst>
            <a:ext uri="{FF2B5EF4-FFF2-40B4-BE49-F238E27FC236}">
              <a16:creationId xmlns:a16="http://schemas.microsoft.com/office/drawing/2014/main" id="{00000000-0008-0000-0D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3" name="Imagen 302" descr="http://www.icbf.gov.co/images/pobtrans.gif">
          <a:extLst>
            <a:ext uri="{FF2B5EF4-FFF2-40B4-BE49-F238E27FC236}">
              <a16:creationId xmlns:a16="http://schemas.microsoft.com/office/drawing/2014/main" id="{00000000-0008-0000-0D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4" name="Imagen 303" descr="http://www.icbf.gov.co/images/pobtrans.gif">
          <a:extLst>
            <a:ext uri="{FF2B5EF4-FFF2-40B4-BE49-F238E27FC236}">
              <a16:creationId xmlns:a16="http://schemas.microsoft.com/office/drawing/2014/main" id="{00000000-0008-0000-0D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5" name="Imagen 304" descr="http://www.icbf.gov.co/images/pobtrans.gif">
          <a:extLst>
            <a:ext uri="{FF2B5EF4-FFF2-40B4-BE49-F238E27FC236}">
              <a16:creationId xmlns:a16="http://schemas.microsoft.com/office/drawing/2014/main" id="{00000000-0008-0000-0D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6" name="Imagen 305" descr="http://www.icbf.gov.co/images/pobtrans.gif">
          <a:extLst>
            <a:ext uri="{FF2B5EF4-FFF2-40B4-BE49-F238E27FC236}">
              <a16:creationId xmlns:a16="http://schemas.microsoft.com/office/drawing/2014/main" id="{00000000-0008-0000-0D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7" name="Imagen 306" descr="http://www.icbf.gov.co/images/pobtrans.gif">
          <a:extLst>
            <a:ext uri="{FF2B5EF4-FFF2-40B4-BE49-F238E27FC236}">
              <a16:creationId xmlns:a16="http://schemas.microsoft.com/office/drawing/2014/main" id="{00000000-0008-0000-0D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8" name="Imagen 307" descr="http://www.icbf.gov.co/images/pobtrans.gif">
          <a:extLst>
            <a:ext uri="{FF2B5EF4-FFF2-40B4-BE49-F238E27FC236}">
              <a16:creationId xmlns:a16="http://schemas.microsoft.com/office/drawing/2014/main" id="{00000000-0008-0000-0D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9" name="Imagen 308" descr="http://www.icbf.gov.co/images/pobtrans.gif">
          <a:extLst>
            <a:ext uri="{FF2B5EF4-FFF2-40B4-BE49-F238E27FC236}">
              <a16:creationId xmlns:a16="http://schemas.microsoft.com/office/drawing/2014/main" id="{00000000-0008-0000-0D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0" name="Imagen 309" descr="http://www.icbf.gov.co/images/pobtrans.gif">
          <a:extLst>
            <a:ext uri="{FF2B5EF4-FFF2-40B4-BE49-F238E27FC236}">
              <a16:creationId xmlns:a16="http://schemas.microsoft.com/office/drawing/2014/main" id="{00000000-0008-0000-0D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1" name="Imagen 310" descr="http://www.icbf.gov.co/images/pobtrans.gif">
          <a:extLst>
            <a:ext uri="{FF2B5EF4-FFF2-40B4-BE49-F238E27FC236}">
              <a16:creationId xmlns:a16="http://schemas.microsoft.com/office/drawing/2014/main" id="{00000000-0008-0000-0D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2" name="Imagen 311" descr="http://www.icbf.gov.co/images/pobtrans.gif">
          <a:extLst>
            <a:ext uri="{FF2B5EF4-FFF2-40B4-BE49-F238E27FC236}">
              <a16:creationId xmlns:a16="http://schemas.microsoft.com/office/drawing/2014/main" id="{00000000-0008-0000-0D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3" name="Imagen 312" descr="http://www.icbf.gov.co/images/pobtrans.gif">
          <a:extLst>
            <a:ext uri="{FF2B5EF4-FFF2-40B4-BE49-F238E27FC236}">
              <a16:creationId xmlns:a16="http://schemas.microsoft.com/office/drawing/2014/main" id="{00000000-0008-0000-0D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4" name="Imagen 313" descr="http://www.icbf.gov.co/images/pobtrans.gif">
          <a:extLst>
            <a:ext uri="{FF2B5EF4-FFF2-40B4-BE49-F238E27FC236}">
              <a16:creationId xmlns:a16="http://schemas.microsoft.com/office/drawing/2014/main" id="{00000000-0008-0000-0D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5" name="Imagen 314" descr="http://www.icbf.gov.co/images/pobtrans.gif">
          <a:extLst>
            <a:ext uri="{FF2B5EF4-FFF2-40B4-BE49-F238E27FC236}">
              <a16:creationId xmlns:a16="http://schemas.microsoft.com/office/drawing/2014/main" id="{00000000-0008-0000-0D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6" name="Imagen 315" descr="http://www.icbf.gov.co/images/pobtrans.gif">
          <a:extLst>
            <a:ext uri="{FF2B5EF4-FFF2-40B4-BE49-F238E27FC236}">
              <a16:creationId xmlns:a16="http://schemas.microsoft.com/office/drawing/2014/main" id="{00000000-0008-0000-0D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7" name="Imagen 316" descr="http://www.icbf.gov.co/images/pobtrans.gif">
          <a:extLst>
            <a:ext uri="{FF2B5EF4-FFF2-40B4-BE49-F238E27FC236}">
              <a16:creationId xmlns:a16="http://schemas.microsoft.com/office/drawing/2014/main" id="{00000000-0008-0000-0D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8" name="Imagen 317" descr="http://www.icbf.gov.co/images/pobtrans.gif">
          <a:extLst>
            <a:ext uri="{FF2B5EF4-FFF2-40B4-BE49-F238E27FC236}">
              <a16:creationId xmlns:a16="http://schemas.microsoft.com/office/drawing/2014/main" id="{00000000-0008-0000-0D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9" name="Imagen 318" descr="http://www.icbf.gov.co/images/pobtrans.gif">
          <a:extLst>
            <a:ext uri="{FF2B5EF4-FFF2-40B4-BE49-F238E27FC236}">
              <a16:creationId xmlns:a16="http://schemas.microsoft.com/office/drawing/2014/main" id="{00000000-0008-0000-0D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307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5.xml><?xml version="1.0" encoding="utf-8"?>
<xdr:wsDr xmlns:xdr="http://schemas.openxmlformats.org/drawingml/2006/spreadsheetDrawing" xmlns:a="http://schemas.openxmlformats.org/drawingml/2006/main">
  <xdr:twoCellAnchor editAs="oneCell">
    <xdr:from>
      <xdr:col>3</xdr:col>
      <xdr:colOff>0</xdr:colOff>
      <xdr:row>94</xdr:row>
      <xdr:rowOff>0</xdr:rowOff>
    </xdr:from>
    <xdr:to>
      <xdr:col>3</xdr:col>
      <xdr:colOff>9525</xdr:colOff>
      <xdr:row>94</xdr:row>
      <xdr:rowOff>114300</xdr:rowOff>
    </xdr:to>
    <xdr:pic>
      <xdr:nvPicPr>
        <xdr:cNvPr id="2" name="Imagen 305" descr="http://www.icbf.gov.co/images/pobtrans.gif">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 name="Imagen 306" descr="http://www.icbf.gov.co/images/pobtrans.gif">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 name="Imagen 307" descr="http://www.icbf.gov.co/images/pobtrans.gif">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 name="Imagen 697" descr="http://www.icbf.gov.co/images/pobtrans.gif">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 name="Imagen 785" descr="http://www.icbf.gov.co/images/pobtrans.gif">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 name="Imagen 790" descr="http://www.icbf.gov.co/images/pobtrans.gif">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 name="Imagen 1079" descr="http://www.icbf.gov.co/images/pobtrans.gif">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 name="Imagen 1566" descr="http://www.icbf.gov.co/images/pobtrans.gif">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 name="Imagen 1570" descr="http://www.icbf.gov.co/images/pobtrans.gif">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 name="Imagen 1687" descr="http://www.icbf.gov.co/images/pobtrans.gif">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 name="Imagen 1914" descr="http://www.icbf.gov.co/images/pobtrans.gif">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 name="Imagen 2186" descr="http://www.icbf.gov.co/images/pobtrans.gif">
          <a:extLst>
            <a:ext uri="{FF2B5EF4-FFF2-40B4-BE49-F238E27FC236}">
              <a16:creationId xmlns:a16="http://schemas.microsoft.com/office/drawing/2014/main" id="{00000000-0008-0000-0E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 name="Imagen 2221" descr="http://www.icbf.gov.co/images/pobtrans.gif">
          <a:extLst>
            <a:ext uri="{FF2B5EF4-FFF2-40B4-BE49-F238E27FC236}">
              <a16:creationId xmlns:a16="http://schemas.microsoft.com/office/drawing/2014/main" id="{00000000-0008-0000-0E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5" name="Imagen 2859" descr="http://www.icbf.gov.co/images/pobtrans.gif">
          <a:extLst>
            <a:ext uri="{FF2B5EF4-FFF2-40B4-BE49-F238E27FC236}">
              <a16:creationId xmlns:a16="http://schemas.microsoft.com/office/drawing/2014/main" id="{00000000-0008-0000-0E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6" name="Imagen 2870" descr="http://www.icbf.gov.co/images/pobtrans.gif">
          <a:extLst>
            <a:ext uri="{FF2B5EF4-FFF2-40B4-BE49-F238E27FC236}">
              <a16:creationId xmlns:a16="http://schemas.microsoft.com/office/drawing/2014/main" id="{00000000-0008-0000-0E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7" name="Imagen 2951" descr="http://www.icbf.gov.co/images/pobtrans.gif">
          <a:extLst>
            <a:ext uri="{FF2B5EF4-FFF2-40B4-BE49-F238E27FC236}">
              <a16:creationId xmlns:a16="http://schemas.microsoft.com/office/drawing/2014/main" id="{00000000-0008-0000-0E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8" name="Imagen 2954" descr="http://www.icbf.gov.co/images/pobtrans.gif">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9" name="Imagen 3123" descr="http://www.icbf.gov.co/images/pobtrans.gif">
          <a:extLst>
            <a:ext uri="{FF2B5EF4-FFF2-40B4-BE49-F238E27FC236}">
              <a16:creationId xmlns:a16="http://schemas.microsoft.com/office/drawing/2014/main" id="{00000000-0008-0000-0E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0" name="Imagen 3206" descr="http://www.icbf.gov.co/images/pobtrans.gif">
          <a:extLst>
            <a:ext uri="{FF2B5EF4-FFF2-40B4-BE49-F238E27FC236}">
              <a16:creationId xmlns:a16="http://schemas.microsoft.com/office/drawing/2014/main" id="{00000000-0008-0000-0E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1" name="Imagen 3810" descr="http://www.icbf.gov.co/images/pobtrans.gif">
          <a:extLst>
            <a:ext uri="{FF2B5EF4-FFF2-40B4-BE49-F238E27FC236}">
              <a16:creationId xmlns:a16="http://schemas.microsoft.com/office/drawing/2014/main" id="{00000000-0008-0000-0E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2" name="Imagen 3821" descr="http://www.icbf.gov.co/images/pobtrans.gif">
          <a:extLst>
            <a:ext uri="{FF2B5EF4-FFF2-40B4-BE49-F238E27FC236}">
              <a16:creationId xmlns:a16="http://schemas.microsoft.com/office/drawing/2014/main" id="{00000000-0008-0000-0E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3" name="Imagen 3899" descr="http://www.icbf.gov.co/images/pobtrans.gif">
          <a:extLst>
            <a:ext uri="{FF2B5EF4-FFF2-40B4-BE49-F238E27FC236}">
              <a16:creationId xmlns:a16="http://schemas.microsoft.com/office/drawing/2014/main" id="{00000000-0008-0000-0E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4" name="Imagen 3909" descr="http://www.icbf.gov.co/images/pobtrans.gif">
          <a:extLst>
            <a:ext uri="{FF2B5EF4-FFF2-40B4-BE49-F238E27FC236}">
              <a16:creationId xmlns:a16="http://schemas.microsoft.com/office/drawing/2014/main" id="{00000000-0008-0000-0E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5" name="Imagen 4244" descr="http://www.icbf.gov.co/images/pobtrans.gif">
          <a:extLst>
            <a:ext uri="{FF2B5EF4-FFF2-40B4-BE49-F238E27FC236}">
              <a16:creationId xmlns:a16="http://schemas.microsoft.com/office/drawing/2014/main" id="{00000000-0008-0000-0E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6" name="Imagen 4461" descr="http://www.icbf.gov.co/images/pobtrans.gif">
          <a:extLst>
            <a:ext uri="{FF2B5EF4-FFF2-40B4-BE49-F238E27FC236}">
              <a16:creationId xmlns:a16="http://schemas.microsoft.com/office/drawing/2014/main" id="{00000000-0008-0000-0E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7" name="Imagen 4811" descr="http://www.icbf.gov.co/images/pobtrans.gif">
          <a:extLst>
            <a:ext uri="{FF2B5EF4-FFF2-40B4-BE49-F238E27FC236}">
              <a16:creationId xmlns:a16="http://schemas.microsoft.com/office/drawing/2014/main" id="{00000000-0008-0000-0E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8" name="Imagen 4820" descr="http://www.icbf.gov.co/images/pobtrans.gif">
          <a:extLst>
            <a:ext uri="{FF2B5EF4-FFF2-40B4-BE49-F238E27FC236}">
              <a16:creationId xmlns:a16="http://schemas.microsoft.com/office/drawing/2014/main" id="{00000000-0008-0000-0E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9" name="Imagen 5584" descr="http://www.icbf.gov.co/images/pobtrans.gif">
          <a:extLst>
            <a:ext uri="{FF2B5EF4-FFF2-40B4-BE49-F238E27FC236}">
              <a16:creationId xmlns:a16="http://schemas.microsoft.com/office/drawing/2014/main" id="{00000000-0008-0000-0E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0" name="Imagen 5931" descr="http://www.icbf.gov.co/images/pobtrans.gif">
          <a:extLst>
            <a:ext uri="{FF2B5EF4-FFF2-40B4-BE49-F238E27FC236}">
              <a16:creationId xmlns:a16="http://schemas.microsoft.com/office/drawing/2014/main" id="{00000000-0008-0000-0E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1" name="Imagen 6103" descr="http://www.icbf.gov.co/images/pobtrans.gif">
          <a:extLst>
            <a:ext uri="{FF2B5EF4-FFF2-40B4-BE49-F238E27FC236}">
              <a16:creationId xmlns:a16="http://schemas.microsoft.com/office/drawing/2014/main" id="{00000000-0008-0000-0E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2" name="Imagen 6107" descr="http://www.icbf.gov.co/images/pobtrans.gif">
          <a:extLst>
            <a:ext uri="{FF2B5EF4-FFF2-40B4-BE49-F238E27FC236}">
              <a16:creationId xmlns:a16="http://schemas.microsoft.com/office/drawing/2014/main" id="{00000000-0008-0000-0E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3" name="Imagen 6731" descr="http://www.icbf.gov.co/images/pobtrans.gif">
          <a:extLst>
            <a:ext uri="{FF2B5EF4-FFF2-40B4-BE49-F238E27FC236}">
              <a16:creationId xmlns:a16="http://schemas.microsoft.com/office/drawing/2014/main" id="{00000000-0008-0000-0E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4" name="Imagen 6951" descr="http://www.icbf.gov.co/images/pobtrans.gif">
          <a:extLst>
            <a:ext uri="{FF2B5EF4-FFF2-40B4-BE49-F238E27FC236}">
              <a16:creationId xmlns:a16="http://schemas.microsoft.com/office/drawing/2014/main" id="{00000000-0008-0000-0E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5" name="Imagen 7032" descr="http://www.icbf.gov.co/images/pobtrans.gif">
          <a:extLst>
            <a:ext uri="{FF2B5EF4-FFF2-40B4-BE49-F238E27FC236}">
              <a16:creationId xmlns:a16="http://schemas.microsoft.com/office/drawing/2014/main" id="{00000000-0008-0000-0E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6" name="Imagen 7042" descr="http://www.icbf.gov.co/images/pobtrans.gif">
          <a:extLst>
            <a:ext uri="{FF2B5EF4-FFF2-40B4-BE49-F238E27FC236}">
              <a16:creationId xmlns:a16="http://schemas.microsoft.com/office/drawing/2014/main" id="{00000000-0008-0000-0E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7" name="Imagen 7053" descr="http://www.icbf.gov.co/images/pobtrans.gif">
          <a:extLst>
            <a:ext uri="{FF2B5EF4-FFF2-40B4-BE49-F238E27FC236}">
              <a16:creationId xmlns:a16="http://schemas.microsoft.com/office/drawing/2014/main" id="{00000000-0008-0000-0E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8" name="Imagen 7120" descr="http://www.icbf.gov.co/images/pobtrans.gif">
          <a:extLst>
            <a:ext uri="{FF2B5EF4-FFF2-40B4-BE49-F238E27FC236}">
              <a16:creationId xmlns:a16="http://schemas.microsoft.com/office/drawing/2014/main" id="{00000000-0008-0000-0E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9" name="Imagen 7187" descr="http://www.icbf.gov.co/images/pobtrans.gif">
          <a:extLst>
            <a:ext uri="{FF2B5EF4-FFF2-40B4-BE49-F238E27FC236}">
              <a16:creationId xmlns:a16="http://schemas.microsoft.com/office/drawing/2014/main" id="{00000000-0008-0000-0E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0" name="Imagen 7417" descr="http://www.icbf.gov.co/images/pobtrans.gif">
          <a:extLst>
            <a:ext uri="{FF2B5EF4-FFF2-40B4-BE49-F238E27FC236}">
              <a16:creationId xmlns:a16="http://schemas.microsoft.com/office/drawing/2014/main" id="{00000000-0008-0000-0E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1" name="Imagen 7504" descr="http://www.icbf.gov.co/images/pobtrans.gif">
          <a:extLst>
            <a:ext uri="{FF2B5EF4-FFF2-40B4-BE49-F238E27FC236}">
              <a16:creationId xmlns:a16="http://schemas.microsoft.com/office/drawing/2014/main" id="{00000000-0008-0000-0E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2" name="Imagen 7597" descr="http://www.icbf.gov.co/images/pobtrans.gif">
          <a:extLst>
            <a:ext uri="{FF2B5EF4-FFF2-40B4-BE49-F238E27FC236}">
              <a16:creationId xmlns:a16="http://schemas.microsoft.com/office/drawing/2014/main" id="{00000000-0008-0000-0E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3" name="Imagen 7659" descr="http://www.icbf.gov.co/images/pobtrans.gif">
          <a:extLst>
            <a:ext uri="{FF2B5EF4-FFF2-40B4-BE49-F238E27FC236}">
              <a16:creationId xmlns:a16="http://schemas.microsoft.com/office/drawing/2014/main" id="{00000000-0008-0000-0E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4" name="Imagen 7767" descr="http://www.icbf.gov.co/images/pobtrans.gif">
          <a:extLst>
            <a:ext uri="{FF2B5EF4-FFF2-40B4-BE49-F238E27FC236}">
              <a16:creationId xmlns:a16="http://schemas.microsoft.com/office/drawing/2014/main" id="{00000000-0008-0000-0E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5" name="Imagen 7853" descr="http://www.icbf.gov.co/images/pobtrans.gif">
          <a:extLst>
            <a:ext uri="{FF2B5EF4-FFF2-40B4-BE49-F238E27FC236}">
              <a16:creationId xmlns:a16="http://schemas.microsoft.com/office/drawing/2014/main" id="{00000000-0008-0000-0E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6" name="Imagen 7936" descr="http://www.icbf.gov.co/images/pobtrans.gif">
          <a:extLst>
            <a:ext uri="{FF2B5EF4-FFF2-40B4-BE49-F238E27FC236}">
              <a16:creationId xmlns:a16="http://schemas.microsoft.com/office/drawing/2014/main" id="{00000000-0008-0000-0E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7" name="Imagen 8612" descr="http://www.icbf.gov.co/images/pobtrans.gif">
          <a:extLst>
            <a:ext uri="{FF2B5EF4-FFF2-40B4-BE49-F238E27FC236}">
              <a16:creationId xmlns:a16="http://schemas.microsoft.com/office/drawing/2014/main" id="{00000000-0008-0000-0E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8" name="Imagen 9931" descr="http://www.icbf.gov.co/images/pobtrans.gif">
          <a:extLst>
            <a:ext uri="{FF2B5EF4-FFF2-40B4-BE49-F238E27FC236}">
              <a16:creationId xmlns:a16="http://schemas.microsoft.com/office/drawing/2014/main" id="{00000000-0008-0000-0E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9" name="Imagen 10425" descr="http://www.icbf.gov.co/images/pobtrans.gif">
          <a:extLst>
            <a:ext uri="{FF2B5EF4-FFF2-40B4-BE49-F238E27FC236}">
              <a16:creationId xmlns:a16="http://schemas.microsoft.com/office/drawing/2014/main" id="{00000000-0008-0000-0E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0" name="Imagen 10665" descr="http://www.icbf.gov.co/images/pobtrans.gif">
          <a:extLst>
            <a:ext uri="{FF2B5EF4-FFF2-40B4-BE49-F238E27FC236}">
              <a16:creationId xmlns:a16="http://schemas.microsoft.com/office/drawing/2014/main" id="{00000000-0008-0000-0E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1" name="Imagen 12565" descr="http://www.icbf.gov.co/images/pobtrans.gif">
          <a:extLst>
            <a:ext uri="{FF2B5EF4-FFF2-40B4-BE49-F238E27FC236}">
              <a16:creationId xmlns:a16="http://schemas.microsoft.com/office/drawing/2014/main" id="{00000000-0008-0000-0E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2" name="Imagen 12591" descr="http://www.icbf.gov.co/images/pobtrans.gif">
          <a:extLst>
            <a:ext uri="{FF2B5EF4-FFF2-40B4-BE49-F238E27FC236}">
              <a16:creationId xmlns:a16="http://schemas.microsoft.com/office/drawing/2014/main" id="{00000000-0008-0000-0E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3" name="Imagen 12605" descr="http://www.icbf.gov.co/images/pobtrans.gif">
          <a:extLst>
            <a:ext uri="{FF2B5EF4-FFF2-40B4-BE49-F238E27FC236}">
              <a16:creationId xmlns:a16="http://schemas.microsoft.com/office/drawing/2014/main" id="{00000000-0008-0000-0E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4" name="Imagen 12623" descr="http://www.icbf.gov.co/images/pobtrans.gif">
          <a:extLst>
            <a:ext uri="{FF2B5EF4-FFF2-40B4-BE49-F238E27FC236}">
              <a16:creationId xmlns:a16="http://schemas.microsoft.com/office/drawing/2014/main" id="{00000000-0008-0000-0E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5" name="Imagen 12635" descr="http://www.icbf.gov.co/images/pobtrans.gif">
          <a:extLst>
            <a:ext uri="{FF2B5EF4-FFF2-40B4-BE49-F238E27FC236}">
              <a16:creationId xmlns:a16="http://schemas.microsoft.com/office/drawing/2014/main" id="{00000000-0008-0000-0E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6" name="Imagen 12645" descr="http://www.icbf.gov.co/images/pobtrans.gif">
          <a:extLst>
            <a:ext uri="{FF2B5EF4-FFF2-40B4-BE49-F238E27FC236}">
              <a16:creationId xmlns:a16="http://schemas.microsoft.com/office/drawing/2014/main" id="{00000000-0008-0000-0E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7" name="Imagen 12651" descr="http://www.icbf.gov.co/images/pobtrans.gif">
          <a:extLst>
            <a:ext uri="{FF2B5EF4-FFF2-40B4-BE49-F238E27FC236}">
              <a16:creationId xmlns:a16="http://schemas.microsoft.com/office/drawing/2014/main" id="{00000000-0008-0000-0E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8" name="Imagen 13130" descr="http://www.icbf.gov.co/images/pobtrans.gif">
          <a:extLst>
            <a:ext uri="{FF2B5EF4-FFF2-40B4-BE49-F238E27FC236}">
              <a16:creationId xmlns:a16="http://schemas.microsoft.com/office/drawing/2014/main" id="{00000000-0008-0000-0E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9" name="Imagen 13576" descr="http://www.icbf.gov.co/images/pobtrans.gif">
          <a:extLst>
            <a:ext uri="{FF2B5EF4-FFF2-40B4-BE49-F238E27FC236}">
              <a16:creationId xmlns:a16="http://schemas.microsoft.com/office/drawing/2014/main" id="{00000000-0008-0000-0E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0" name="Imagen 13599" descr="http://www.icbf.gov.co/images/pobtrans.gif">
          <a:extLst>
            <a:ext uri="{FF2B5EF4-FFF2-40B4-BE49-F238E27FC236}">
              <a16:creationId xmlns:a16="http://schemas.microsoft.com/office/drawing/2014/main" id="{00000000-0008-0000-0E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1" name="Imagen 13600" descr="http://www.icbf.gov.co/images/pobtrans.gif">
          <a:extLst>
            <a:ext uri="{FF2B5EF4-FFF2-40B4-BE49-F238E27FC236}">
              <a16:creationId xmlns:a16="http://schemas.microsoft.com/office/drawing/2014/main" id="{00000000-0008-0000-0E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2" name="Imagen 13603" descr="http://www.icbf.gov.co/images/pobtrans.gif">
          <a:extLst>
            <a:ext uri="{FF2B5EF4-FFF2-40B4-BE49-F238E27FC236}">
              <a16:creationId xmlns:a16="http://schemas.microsoft.com/office/drawing/2014/main" id="{00000000-0008-0000-0E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3" name="Imagen 13611" descr="http://www.icbf.gov.co/images/pobtrans.gif">
          <a:extLst>
            <a:ext uri="{FF2B5EF4-FFF2-40B4-BE49-F238E27FC236}">
              <a16:creationId xmlns:a16="http://schemas.microsoft.com/office/drawing/2014/main" id="{00000000-0008-0000-0E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4" name="Imagen 13903" descr="http://www.icbf.gov.co/images/pobtrans.gif">
          <a:extLst>
            <a:ext uri="{FF2B5EF4-FFF2-40B4-BE49-F238E27FC236}">
              <a16:creationId xmlns:a16="http://schemas.microsoft.com/office/drawing/2014/main" id="{00000000-0008-0000-0E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5" name="Imagen 13983" descr="http://www.icbf.gov.co/images/pobtrans.gif">
          <a:extLst>
            <a:ext uri="{FF2B5EF4-FFF2-40B4-BE49-F238E27FC236}">
              <a16:creationId xmlns:a16="http://schemas.microsoft.com/office/drawing/2014/main" id="{00000000-0008-0000-0E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6" name="Imagen 14387" descr="http://www.icbf.gov.co/images/pobtrans.gif">
          <a:extLst>
            <a:ext uri="{FF2B5EF4-FFF2-40B4-BE49-F238E27FC236}">
              <a16:creationId xmlns:a16="http://schemas.microsoft.com/office/drawing/2014/main" id="{00000000-0008-0000-0E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7" name="Imagen 14460" descr="http://www.icbf.gov.co/images/pobtrans.gif">
          <a:extLst>
            <a:ext uri="{FF2B5EF4-FFF2-40B4-BE49-F238E27FC236}">
              <a16:creationId xmlns:a16="http://schemas.microsoft.com/office/drawing/2014/main" id="{00000000-0008-0000-0E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8" name="Imagen 14689" descr="http://www.icbf.gov.co/images/pobtrans.gif">
          <a:extLst>
            <a:ext uri="{FF2B5EF4-FFF2-40B4-BE49-F238E27FC236}">
              <a16:creationId xmlns:a16="http://schemas.microsoft.com/office/drawing/2014/main" id="{00000000-0008-0000-0E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9" name="Imagen 14884" descr="http://www.icbf.gov.co/images/pobtrans.gif">
          <a:extLst>
            <a:ext uri="{FF2B5EF4-FFF2-40B4-BE49-F238E27FC236}">
              <a16:creationId xmlns:a16="http://schemas.microsoft.com/office/drawing/2014/main" id="{00000000-0008-0000-0E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0" name="Imagen 15080" descr="http://www.icbf.gov.co/images/pobtrans.gif">
          <a:extLst>
            <a:ext uri="{FF2B5EF4-FFF2-40B4-BE49-F238E27FC236}">
              <a16:creationId xmlns:a16="http://schemas.microsoft.com/office/drawing/2014/main" id="{00000000-0008-0000-0E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1" name="Imagen 15397" descr="http://www.icbf.gov.co/images/pobtrans.gif">
          <a:extLst>
            <a:ext uri="{FF2B5EF4-FFF2-40B4-BE49-F238E27FC236}">
              <a16:creationId xmlns:a16="http://schemas.microsoft.com/office/drawing/2014/main" id="{00000000-0008-0000-0E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2" name="Imagen 15538" descr="http://www.icbf.gov.co/images/pobtrans.gif">
          <a:extLst>
            <a:ext uri="{FF2B5EF4-FFF2-40B4-BE49-F238E27FC236}">
              <a16:creationId xmlns:a16="http://schemas.microsoft.com/office/drawing/2014/main" id="{00000000-0008-0000-0E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3" name="Imagen 15814" descr="http://www.icbf.gov.co/images/pobtrans.gif">
          <a:extLst>
            <a:ext uri="{FF2B5EF4-FFF2-40B4-BE49-F238E27FC236}">
              <a16:creationId xmlns:a16="http://schemas.microsoft.com/office/drawing/2014/main" id="{00000000-0008-0000-0E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4" name="Imagen 15817" descr="http://www.icbf.gov.co/images/pobtrans.gif">
          <a:extLst>
            <a:ext uri="{FF2B5EF4-FFF2-40B4-BE49-F238E27FC236}">
              <a16:creationId xmlns:a16="http://schemas.microsoft.com/office/drawing/2014/main" id="{00000000-0008-0000-0E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5" name="Imagen 16193" descr="http://www.icbf.gov.co/images/pobtrans.gif">
          <a:extLst>
            <a:ext uri="{FF2B5EF4-FFF2-40B4-BE49-F238E27FC236}">
              <a16:creationId xmlns:a16="http://schemas.microsoft.com/office/drawing/2014/main" id="{00000000-0008-0000-0E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6" name="Imagen 16273" descr="http://www.icbf.gov.co/images/pobtrans.gif">
          <a:extLst>
            <a:ext uri="{FF2B5EF4-FFF2-40B4-BE49-F238E27FC236}">
              <a16:creationId xmlns:a16="http://schemas.microsoft.com/office/drawing/2014/main" id="{00000000-0008-0000-0E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7" name="Imagen 16503" descr="http://www.icbf.gov.co/images/pobtrans.gif">
          <a:extLst>
            <a:ext uri="{FF2B5EF4-FFF2-40B4-BE49-F238E27FC236}">
              <a16:creationId xmlns:a16="http://schemas.microsoft.com/office/drawing/2014/main" id="{00000000-0008-0000-0E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8" name="Imagen 16724" descr="http://www.icbf.gov.co/images/pobtrans.gif">
          <a:extLst>
            <a:ext uri="{FF2B5EF4-FFF2-40B4-BE49-F238E27FC236}">
              <a16:creationId xmlns:a16="http://schemas.microsoft.com/office/drawing/2014/main" id="{00000000-0008-0000-0E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9" name="Imagen 17478" descr="http://www.icbf.gov.co/images/pobtrans.gif">
          <a:extLst>
            <a:ext uri="{FF2B5EF4-FFF2-40B4-BE49-F238E27FC236}">
              <a16:creationId xmlns:a16="http://schemas.microsoft.com/office/drawing/2014/main" id="{00000000-0008-0000-0E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0" name="Imagen 17640" descr="http://www.icbf.gov.co/images/pobtrans.gif">
          <a:extLst>
            <a:ext uri="{FF2B5EF4-FFF2-40B4-BE49-F238E27FC236}">
              <a16:creationId xmlns:a16="http://schemas.microsoft.com/office/drawing/2014/main" id="{00000000-0008-0000-0E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1" name="Imagen 17642" descr="http://www.icbf.gov.co/images/pobtrans.gif">
          <a:extLst>
            <a:ext uri="{FF2B5EF4-FFF2-40B4-BE49-F238E27FC236}">
              <a16:creationId xmlns:a16="http://schemas.microsoft.com/office/drawing/2014/main" id="{00000000-0008-0000-0E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2" name="Imagen 19004" descr="http://www.icbf.gov.co/images/pobtrans.gif">
          <a:extLst>
            <a:ext uri="{FF2B5EF4-FFF2-40B4-BE49-F238E27FC236}">
              <a16:creationId xmlns:a16="http://schemas.microsoft.com/office/drawing/2014/main" id="{00000000-0008-0000-0E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3" name="Imagen 19474" descr="http://www.icbf.gov.co/images/pobtrans.gif">
          <a:extLst>
            <a:ext uri="{FF2B5EF4-FFF2-40B4-BE49-F238E27FC236}">
              <a16:creationId xmlns:a16="http://schemas.microsoft.com/office/drawing/2014/main" id="{00000000-0008-0000-0E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4" name="Imagen 19708" descr="http://www.icbf.gov.co/images/pobtrans.gif">
          <a:extLst>
            <a:ext uri="{FF2B5EF4-FFF2-40B4-BE49-F238E27FC236}">
              <a16:creationId xmlns:a16="http://schemas.microsoft.com/office/drawing/2014/main" id="{00000000-0008-0000-0E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5" name="Imagen 19720" descr="http://www.icbf.gov.co/images/pobtrans.gif">
          <a:extLst>
            <a:ext uri="{FF2B5EF4-FFF2-40B4-BE49-F238E27FC236}">
              <a16:creationId xmlns:a16="http://schemas.microsoft.com/office/drawing/2014/main" id="{00000000-0008-0000-0E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6" name="Imagen 19739" descr="http://www.icbf.gov.co/images/pobtrans.gif">
          <a:extLst>
            <a:ext uri="{FF2B5EF4-FFF2-40B4-BE49-F238E27FC236}">
              <a16:creationId xmlns:a16="http://schemas.microsoft.com/office/drawing/2014/main" id="{00000000-0008-0000-0E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7" name="Imagen 19765" descr="http://www.icbf.gov.co/images/pobtrans.gif">
          <a:extLst>
            <a:ext uri="{FF2B5EF4-FFF2-40B4-BE49-F238E27FC236}">
              <a16:creationId xmlns:a16="http://schemas.microsoft.com/office/drawing/2014/main" id="{00000000-0008-0000-0E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8" name="Imagen 19774" descr="http://www.icbf.gov.co/images/pobtrans.gif">
          <a:extLst>
            <a:ext uri="{FF2B5EF4-FFF2-40B4-BE49-F238E27FC236}">
              <a16:creationId xmlns:a16="http://schemas.microsoft.com/office/drawing/2014/main" id="{00000000-0008-0000-0E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9" name="Imagen 20425" descr="http://www.icbf.gov.co/images/pobtrans.gif">
          <a:extLst>
            <a:ext uri="{FF2B5EF4-FFF2-40B4-BE49-F238E27FC236}">
              <a16:creationId xmlns:a16="http://schemas.microsoft.com/office/drawing/2014/main" id="{00000000-0008-0000-0E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0" name="Imagen 20722" descr="http://www.icbf.gov.co/images/pobtrans.gif">
          <a:extLst>
            <a:ext uri="{FF2B5EF4-FFF2-40B4-BE49-F238E27FC236}">
              <a16:creationId xmlns:a16="http://schemas.microsoft.com/office/drawing/2014/main" id="{00000000-0008-0000-0E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1" name="Imagen 20732" descr="http://www.icbf.gov.co/images/pobtrans.gif">
          <a:extLst>
            <a:ext uri="{FF2B5EF4-FFF2-40B4-BE49-F238E27FC236}">
              <a16:creationId xmlns:a16="http://schemas.microsoft.com/office/drawing/2014/main" id="{00000000-0008-0000-0E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2" name="Imagen 21759" descr="http://www.icbf.gov.co/images/pobtrans.gif">
          <a:extLst>
            <a:ext uri="{FF2B5EF4-FFF2-40B4-BE49-F238E27FC236}">
              <a16:creationId xmlns:a16="http://schemas.microsoft.com/office/drawing/2014/main" id="{00000000-0008-0000-0E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3" name="Imagen 21761" descr="http://www.icbf.gov.co/images/pobtrans.gif">
          <a:extLst>
            <a:ext uri="{FF2B5EF4-FFF2-40B4-BE49-F238E27FC236}">
              <a16:creationId xmlns:a16="http://schemas.microsoft.com/office/drawing/2014/main" id="{00000000-0008-0000-0E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4" name="Imagen 22260" descr="http://www.icbf.gov.co/images/pobtrans.gif">
          <a:extLst>
            <a:ext uri="{FF2B5EF4-FFF2-40B4-BE49-F238E27FC236}">
              <a16:creationId xmlns:a16="http://schemas.microsoft.com/office/drawing/2014/main" id="{00000000-0008-0000-0E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5" name="Imagen 22263" descr="http://www.icbf.gov.co/images/pobtrans.gif">
          <a:extLst>
            <a:ext uri="{FF2B5EF4-FFF2-40B4-BE49-F238E27FC236}">
              <a16:creationId xmlns:a16="http://schemas.microsoft.com/office/drawing/2014/main" id="{00000000-0008-0000-0E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6" name="Imagen 22421" descr="http://www.icbf.gov.co/images/pobtrans.gif">
          <a:extLst>
            <a:ext uri="{FF2B5EF4-FFF2-40B4-BE49-F238E27FC236}">
              <a16:creationId xmlns:a16="http://schemas.microsoft.com/office/drawing/2014/main" id="{00000000-0008-0000-0E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7" name="Imagen 22513" descr="http://www.icbf.gov.co/images/pobtrans.gif">
          <a:extLst>
            <a:ext uri="{FF2B5EF4-FFF2-40B4-BE49-F238E27FC236}">
              <a16:creationId xmlns:a16="http://schemas.microsoft.com/office/drawing/2014/main" id="{00000000-0008-0000-0E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8" name="Imagen 22526" descr="http://www.icbf.gov.co/images/pobtrans.gif">
          <a:extLst>
            <a:ext uri="{FF2B5EF4-FFF2-40B4-BE49-F238E27FC236}">
              <a16:creationId xmlns:a16="http://schemas.microsoft.com/office/drawing/2014/main" id="{00000000-0008-0000-0E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9" name="Imagen 22532" descr="http://www.icbf.gov.co/images/pobtrans.gif">
          <a:extLst>
            <a:ext uri="{FF2B5EF4-FFF2-40B4-BE49-F238E27FC236}">
              <a16:creationId xmlns:a16="http://schemas.microsoft.com/office/drawing/2014/main" id="{00000000-0008-0000-0E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0" name="Imagen 22541" descr="http://www.icbf.gov.co/images/pobtrans.gif">
          <a:extLst>
            <a:ext uri="{FF2B5EF4-FFF2-40B4-BE49-F238E27FC236}">
              <a16:creationId xmlns:a16="http://schemas.microsoft.com/office/drawing/2014/main" id="{00000000-0008-0000-0E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1" name="Imagen 22616" descr="http://www.icbf.gov.co/images/pobtrans.gif">
          <a:extLst>
            <a:ext uri="{FF2B5EF4-FFF2-40B4-BE49-F238E27FC236}">
              <a16:creationId xmlns:a16="http://schemas.microsoft.com/office/drawing/2014/main" id="{00000000-0008-0000-0E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2" name="Imagen 24926" descr="http://www.icbf.gov.co/images/pobtrans.gif">
          <a:extLst>
            <a:ext uri="{FF2B5EF4-FFF2-40B4-BE49-F238E27FC236}">
              <a16:creationId xmlns:a16="http://schemas.microsoft.com/office/drawing/2014/main" id="{00000000-0008-0000-0E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3" name="Imagen 25180" descr="http://www.icbf.gov.co/images/pobtrans.gif">
          <a:extLst>
            <a:ext uri="{FF2B5EF4-FFF2-40B4-BE49-F238E27FC236}">
              <a16:creationId xmlns:a16="http://schemas.microsoft.com/office/drawing/2014/main" id="{00000000-0008-0000-0E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4" name="Imagen 26352" descr="http://www.icbf.gov.co/images/pobtrans.gif">
          <a:extLst>
            <a:ext uri="{FF2B5EF4-FFF2-40B4-BE49-F238E27FC236}">
              <a16:creationId xmlns:a16="http://schemas.microsoft.com/office/drawing/2014/main" id="{00000000-0008-0000-0E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5" name="Imagen 26386" descr="http://www.icbf.gov.co/images/pobtrans.gif">
          <a:extLst>
            <a:ext uri="{FF2B5EF4-FFF2-40B4-BE49-F238E27FC236}">
              <a16:creationId xmlns:a16="http://schemas.microsoft.com/office/drawing/2014/main" id="{00000000-0008-0000-0E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6" name="Imagen 26401" descr="http://www.icbf.gov.co/images/pobtrans.gif">
          <a:extLst>
            <a:ext uri="{FF2B5EF4-FFF2-40B4-BE49-F238E27FC236}">
              <a16:creationId xmlns:a16="http://schemas.microsoft.com/office/drawing/2014/main" id="{00000000-0008-0000-0E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7" name="Imagen 26411" descr="http://www.icbf.gov.co/images/pobtrans.gif">
          <a:extLst>
            <a:ext uri="{FF2B5EF4-FFF2-40B4-BE49-F238E27FC236}">
              <a16:creationId xmlns:a16="http://schemas.microsoft.com/office/drawing/2014/main" id="{00000000-0008-0000-0E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8" name="Imagen 26420" descr="http://www.icbf.gov.co/images/pobtrans.gif">
          <a:extLst>
            <a:ext uri="{FF2B5EF4-FFF2-40B4-BE49-F238E27FC236}">
              <a16:creationId xmlns:a16="http://schemas.microsoft.com/office/drawing/2014/main" id="{00000000-0008-0000-0E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9" name="Imagen 26433" descr="http://www.icbf.gov.co/images/pobtrans.gif">
          <a:extLst>
            <a:ext uri="{FF2B5EF4-FFF2-40B4-BE49-F238E27FC236}">
              <a16:creationId xmlns:a16="http://schemas.microsoft.com/office/drawing/2014/main" id="{00000000-0008-0000-0E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0" name="Imagen 26468" descr="http://www.icbf.gov.co/images/pobtrans.gif">
          <a:extLst>
            <a:ext uri="{FF2B5EF4-FFF2-40B4-BE49-F238E27FC236}">
              <a16:creationId xmlns:a16="http://schemas.microsoft.com/office/drawing/2014/main" id="{00000000-0008-0000-0E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1" name="Imagen 26473" descr="http://www.icbf.gov.co/images/pobtrans.gif">
          <a:extLst>
            <a:ext uri="{FF2B5EF4-FFF2-40B4-BE49-F238E27FC236}">
              <a16:creationId xmlns:a16="http://schemas.microsoft.com/office/drawing/2014/main" id="{00000000-0008-0000-0E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2" name="Imagen 26476" descr="http://www.icbf.gov.co/images/pobtrans.gif">
          <a:extLst>
            <a:ext uri="{FF2B5EF4-FFF2-40B4-BE49-F238E27FC236}">
              <a16:creationId xmlns:a16="http://schemas.microsoft.com/office/drawing/2014/main" id="{00000000-0008-0000-0E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3" name="Imagen 26583" descr="http://www.icbf.gov.co/images/pobtrans.gif">
          <a:extLst>
            <a:ext uri="{FF2B5EF4-FFF2-40B4-BE49-F238E27FC236}">
              <a16:creationId xmlns:a16="http://schemas.microsoft.com/office/drawing/2014/main" id="{00000000-0008-0000-0E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4" name="Imagen 26594" descr="http://www.icbf.gov.co/images/pobtrans.gif">
          <a:extLst>
            <a:ext uri="{FF2B5EF4-FFF2-40B4-BE49-F238E27FC236}">
              <a16:creationId xmlns:a16="http://schemas.microsoft.com/office/drawing/2014/main" id="{00000000-0008-0000-0E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5" name="Imagen 26605" descr="http://www.icbf.gov.co/images/pobtrans.gif">
          <a:extLst>
            <a:ext uri="{FF2B5EF4-FFF2-40B4-BE49-F238E27FC236}">
              <a16:creationId xmlns:a16="http://schemas.microsoft.com/office/drawing/2014/main" id="{00000000-0008-0000-0E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6" name="Imagen 26617" descr="http://www.icbf.gov.co/images/pobtrans.gif">
          <a:extLst>
            <a:ext uri="{FF2B5EF4-FFF2-40B4-BE49-F238E27FC236}">
              <a16:creationId xmlns:a16="http://schemas.microsoft.com/office/drawing/2014/main" id="{00000000-0008-0000-0E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7" name="Imagen 26634" descr="http://www.icbf.gov.co/images/pobtrans.gif">
          <a:extLst>
            <a:ext uri="{FF2B5EF4-FFF2-40B4-BE49-F238E27FC236}">
              <a16:creationId xmlns:a16="http://schemas.microsoft.com/office/drawing/2014/main" id="{00000000-0008-0000-0E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8" name="Imagen 26666" descr="http://www.icbf.gov.co/images/pobtrans.gif">
          <a:extLst>
            <a:ext uri="{FF2B5EF4-FFF2-40B4-BE49-F238E27FC236}">
              <a16:creationId xmlns:a16="http://schemas.microsoft.com/office/drawing/2014/main" id="{00000000-0008-0000-0E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9" name="Imagen 26687" descr="http://www.icbf.gov.co/images/pobtrans.gif">
          <a:extLst>
            <a:ext uri="{FF2B5EF4-FFF2-40B4-BE49-F238E27FC236}">
              <a16:creationId xmlns:a16="http://schemas.microsoft.com/office/drawing/2014/main" id="{00000000-0008-0000-0E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0" name="Imagen 26713" descr="http://www.icbf.gov.co/images/pobtrans.gif">
          <a:extLst>
            <a:ext uri="{FF2B5EF4-FFF2-40B4-BE49-F238E27FC236}">
              <a16:creationId xmlns:a16="http://schemas.microsoft.com/office/drawing/2014/main" id="{00000000-0008-0000-0E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1" name="Imagen 26726" descr="http://www.icbf.gov.co/images/pobtrans.gif">
          <a:extLst>
            <a:ext uri="{FF2B5EF4-FFF2-40B4-BE49-F238E27FC236}">
              <a16:creationId xmlns:a16="http://schemas.microsoft.com/office/drawing/2014/main" id="{00000000-0008-0000-0E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2" name="Imagen 27432" descr="http://www.icbf.gov.co/images/pobtrans.gif">
          <a:extLst>
            <a:ext uri="{FF2B5EF4-FFF2-40B4-BE49-F238E27FC236}">
              <a16:creationId xmlns:a16="http://schemas.microsoft.com/office/drawing/2014/main" id="{00000000-0008-0000-0E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3" name="Imagen 29931" descr="http://www.icbf.gov.co/images/pobtrans.gif">
          <a:extLst>
            <a:ext uri="{FF2B5EF4-FFF2-40B4-BE49-F238E27FC236}">
              <a16:creationId xmlns:a16="http://schemas.microsoft.com/office/drawing/2014/main" id="{00000000-0008-0000-0E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4" name="Imagen 29941" descr="http://www.icbf.gov.co/images/pobtrans.gif">
          <a:extLst>
            <a:ext uri="{FF2B5EF4-FFF2-40B4-BE49-F238E27FC236}">
              <a16:creationId xmlns:a16="http://schemas.microsoft.com/office/drawing/2014/main" id="{00000000-0008-0000-0E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5" name="Imagen 29990" descr="http://www.icbf.gov.co/images/pobtrans.gif">
          <a:extLst>
            <a:ext uri="{FF2B5EF4-FFF2-40B4-BE49-F238E27FC236}">
              <a16:creationId xmlns:a16="http://schemas.microsoft.com/office/drawing/2014/main" id="{00000000-0008-0000-0E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6" name="Imagen 30000" descr="http://www.icbf.gov.co/images/pobtrans.gif">
          <a:extLst>
            <a:ext uri="{FF2B5EF4-FFF2-40B4-BE49-F238E27FC236}">
              <a16:creationId xmlns:a16="http://schemas.microsoft.com/office/drawing/2014/main" id="{00000000-0008-0000-0E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7" name="Imagen 30062" descr="http://www.icbf.gov.co/images/pobtrans.gif">
          <a:extLst>
            <a:ext uri="{FF2B5EF4-FFF2-40B4-BE49-F238E27FC236}">
              <a16:creationId xmlns:a16="http://schemas.microsoft.com/office/drawing/2014/main" id="{00000000-0008-0000-0E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8" name="Imagen 30457" descr="http://www.icbf.gov.co/images/pobtrans.gif">
          <a:extLst>
            <a:ext uri="{FF2B5EF4-FFF2-40B4-BE49-F238E27FC236}">
              <a16:creationId xmlns:a16="http://schemas.microsoft.com/office/drawing/2014/main" id="{00000000-0008-0000-0E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9" name="Imagen 30467" descr="http://www.icbf.gov.co/images/pobtrans.gif">
          <a:extLst>
            <a:ext uri="{FF2B5EF4-FFF2-40B4-BE49-F238E27FC236}">
              <a16:creationId xmlns:a16="http://schemas.microsoft.com/office/drawing/2014/main" id="{00000000-0008-0000-0E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0" name="Imagen 30991" descr="http://www.icbf.gov.co/images/pobtrans.gif">
          <a:extLst>
            <a:ext uri="{FF2B5EF4-FFF2-40B4-BE49-F238E27FC236}">
              <a16:creationId xmlns:a16="http://schemas.microsoft.com/office/drawing/2014/main" id="{00000000-0008-0000-0E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1" name="Imagen 31612" descr="http://www.icbf.gov.co/images/pobtrans.gif">
          <a:extLst>
            <a:ext uri="{FF2B5EF4-FFF2-40B4-BE49-F238E27FC236}">
              <a16:creationId xmlns:a16="http://schemas.microsoft.com/office/drawing/2014/main" id="{00000000-0008-0000-0E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2" name="Imagen 31624" descr="http://www.icbf.gov.co/images/pobtrans.gif">
          <a:extLst>
            <a:ext uri="{FF2B5EF4-FFF2-40B4-BE49-F238E27FC236}">
              <a16:creationId xmlns:a16="http://schemas.microsoft.com/office/drawing/2014/main" id="{00000000-0008-0000-0E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3" name="Imagen 32047" descr="http://www.icbf.gov.co/images/pobtrans.gif">
          <a:extLst>
            <a:ext uri="{FF2B5EF4-FFF2-40B4-BE49-F238E27FC236}">
              <a16:creationId xmlns:a16="http://schemas.microsoft.com/office/drawing/2014/main" id="{00000000-0008-0000-0E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4" name="Imagen 32272" descr="http://www.icbf.gov.co/images/pobtrans.gif">
          <a:extLst>
            <a:ext uri="{FF2B5EF4-FFF2-40B4-BE49-F238E27FC236}">
              <a16:creationId xmlns:a16="http://schemas.microsoft.com/office/drawing/2014/main" id="{00000000-0008-0000-0E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5" name="Imagen 32612" descr="http://www.icbf.gov.co/images/pobtrans.gif">
          <a:extLst>
            <a:ext uri="{FF2B5EF4-FFF2-40B4-BE49-F238E27FC236}">
              <a16:creationId xmlns:a16="http://schemas.microsoft.com/office/drawing/2014/main" id="{00000000-0008-0000-0E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6" name="Imagen 32881" descr="http://www.icbf.gov.co/images/pobtrans.gif">
          <a:extLst>
            <a:ext uri="{FF2B5EF4-FFF2-40B4-BE49-F238E27FC236}">
              <a16:creationId xmlns:a16="http://schemas.microsoft.com/office/drawing/2014/main" id="{00000000-0008-0000-0E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7" name="Imagen 34363" descr="http://www.icbf.gov.co/images/pobtrans.gif">
          <a:extLst>
            <a:ext uri="{FF2B5EF4-FFF2-40B4-BE49-F238E27FC236}">
              <a16:creationId xmlns:a16="http://schemas.microsoft.com/office/drawing/2014/main" id="{00000000-0008-0000-0E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8" name="Imagen 34367" descr="http://www.icbf.gov.co/images/pobtrans.gif">
          <a:extLst>
            <a:ext uri="{FF2B5EF4-FFF2-40B4-BE49-F238E27FC236}">
              <a16:creationId xmlns:a16="http://schemas.microsoft.com/office/drawing/2014/main" id="{00000000-0008-0000-0E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9" name="Imagen 34608" descr="http://www.icbf.gov.co/images/pobtrans.gif">
          <a:extLst>
            <a:ext uri="{FF2B5EF4-FFF2-40B4-BE49-F238E27FC236}">
              <a16:creationId xmlns:a16="http://schemas.microsoft.com/office/drawing/2014/main" id="{00000000-0008-0000-0E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0" name="Imagen 35048" descr="http://www.icbf.gov.co/images/pobtrans.gif">
          <a:extLst>
            <a:ext uri="{FF2B5EF4-FFF2-40B4-BE49-F238E27FC236}">
              <a16:creationId xmlns:a16="http://schemas.microsoft.com/office/drawing/2014/main" id="{00000000-0008-0000-0E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1" name="Imagen 35978" descr="http://www.icbf.gov.co/images/pobtrans.gif">
          <a:extLst>
            <a:ext uri="{FF2B5EF4-FFF2-40B4-BE49-F238E27FC236}">
              <a16:creationId xmlns:a16="http://schemas.microsoft.com/office/drawing/2014/main" id="{00000000-0008-0000-0E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2" name="Imagen 36001" descr="http://www.icbf.gov.co/images/pobtrans.gif">
          <a:extLst>
            <a:ext uri="{FF2B5EF4-FFF2-40B4-BE49-F238E27FC236}">
              <a16:creationId xmlns:a16="http://schemas.microsoft.com/office/drawing/2014/main" id="{00000000-0008-0000-0E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3" name="Imagen 36006" descr="http://www.icbf.gov.co/images/pobtrans.gif">
          <a:extLst>
            <a:ext uri="{FF2B5EF4-FFF2-40B4-BE49-F238E27FC236}">
              <a16:creationId xmlns:a16="http://schemas.microsoft.com/office/drawing/2014/main" id="{00000000-0008-0000-0E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4" name="Imagen 36010" descr="http://www.icbf.gov.co/images/pobtrans.gif">
          <a:extLst>
            <a:ext uri="{FF2B5EF4-FFF2-40B4-BE49-F238E27FC236}">
              <a16:creationId xmlns:a16="http://schemas.microsoft.com/office/drawing/2014/main" id="{00000000-0008-0000-0E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5" name="Imagen 36018" descr="http://www.icbf.gov.co/images/pobtrans.gif">
          <a:extLst>
            <a:ext uri="{FF2B5EF4-FFF2-40B4-BE49-F238E27FC236}">
              <a16:creationId xmlns:a16="http://schemas.microsoft.com/office/drawing/2014/main" id="{00000000-0008-0000-0E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6" name="Imagen 36027" descr="http://www.icbf.gov.co/images/pobtrans.gif">
          <a:extLst>
            <a:ext uri="{FF2B5EF4-FFF2-40B4-BE49-F238E27FC236}">
              <a16:creationId xmlns:a16="http://schemas.microsoft.com/office/drawing/2014/main" id="{00000000-0008-0000-0E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0</xdr:colOff>
      <xdr:row>94</xdr:row>
      <xdr:rowOff>0</xdr:rowOff>
    </xdr:from>
    <xdr:ext cx="9525" cy="114300"/>
    <xdr:pic>
      <xdr:nvPicPr>
        <xdr:cNvPr id="147" name="Imagen 146" descr="http://www.icbf.gov.co/images/pobtrans.gif">
          <a:extLst>
            <a:ext uri="{FF2B5EF4-FFF2-40B4-BE49-F238E27FC236}">
              <a16:creationId xmlns:a16="http://schemas.microsoft.com/office/drawing/2014/main" id="{00000000-0008-0000-0E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48" name="Imagen 147" descr="http://www.icbf.gov.co/images/pobtrans.gif">
          <a:extLst>
            <a:ext uri="{FF2B5EF4-FFF2-40B4-BE49-F238E27FC236}">
              <a16:creationId xmlns:a16="http://schemas.microsoft.com/office/drawing/2014/main" id="{00000000-0008-0000-0E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49" name="Imagen 148" descr="http://www.icbf.gov.co/images/pobtrans.gif">
          <a:extLst>
            <a:ext uri="{FF2B5EF4-FFF2-40B4-BE49-F238E27FC236}">
              <a16:creationId xmlns:a16="http://schemas.microsoft.com/office/drawing/2014/main" id="{00000000-0008-0000-0E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0" name="Imagen 149" descr="http://www.icbf.gov.co/images/pobtrans.gif">
          <a:extLst>
            <a:ext uri="{FF2B5EF4-FFF2-40B4-BE49-F238E27FC236}">
              <a16:creationId xmlns:a16="http://schemas.microsoft.com/office/drawing/2014/main" id="{00000000-0008-0000-0E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1" name="Imagen 150" descr="http://www.icbf.gov.co/images/pobtrans.gif">
          <a:extLst>
            <a:ext uri="{FF2B5EF4-FFF2-40B4-BE49-F238E27FC236}">
              <a16:creationId xmlns:a16="http://schemas.microsoft.com/office/drawing/2014/main" id="{00000000-0008-0000-0E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2" name="Imagen 151" descr="http://www.icbf.gov.co/images/pobtrans.gif">
          <a:extLst>
            <a:ext uri="{FF2B5EF4-FFF2-40B4-BE49-F238E27FC236}">
              <a16:creationId xmlns:a16="http://schemas.microsoft.com/office/drawing/2014/main" id="{00000000-0008-0000-0E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3" name="Imagen 152" descr="http://www.icbf.gov.co/images/pobtrans.gif">
          <a:extLst>
            <a:ext uri="{FF2B5EF4-FFF2-40B4-BE49-F238E27FC236}">
              <a16:creationId xmlns:a16="http://schemas.microsoft.com/office/drawing/2014/main" id="{00000000-0008-0000-0E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4" name="Imagen 153" descr="http://www.icbf.gov.co/images/pobtrans.gif">
          <a:extLst>
            <a:ext uri="{FF2B5EF4-FFF2-40B4-BE49-F238E27FC236}">
              <a16:creationId xmlns:a16="http://schemas.microsoft.com/office/drawing/2014/main" id="{00000000-0008-0000-0E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5" name="Imagen 154" descr="http://www.icbf.gov.co/images/pobtrans.gif">
          <a:extLst>
            <a:ext uri="{FF2B5EF4-FFF2-40B4-BE49-F238E27FC236}">
              <a16:creationId xmlns:a16="http://schemas.microsoft.com/office/drawing/2014/main" id="{00000000-0008-0000-0E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6" name="Imagen 155" descr="http://www.icbf.gov.co/images/pobtrans.gif">
          <a:extLst>
            <a:ext uri="{FF2B5EF4-FFF2-40B4-BE49-F238E27FC236}">
              <a16:creationId xmlns:a16="http://schemas.microsoft.com/office/drawing/2014/main" id="{00000000-0008-0000-0E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7" name="Imagen 156" descr="http://www.icbf.gov.co/images/pobtrans.gif">
          <a:extLst>
            <a:ext uri="{FF2B5EF4-FFF2-40B4-BE49-F238E27FC236}">
              <a16:creationId xmlns:a16="http://schemas.microsoft.com/office/drawing/2014/main" id="{00000000-0008-0000-0E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8" name="Imagen 157" descr="http://www.icbf.gov.co/images/pobtrans.gif">
          <a:extLst>
            <a:ext uri="{FF2B5EF4-FFF2-40B4-BE49-F238E27FC236}">
              <a16:creationId xmlns:a16="http://schemas.microsoft.com/office/drawing/2014/main" id="{00000000-0008-0000-0E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9" name="Imagen 158" descr="http://www.icbf.gov.co/images/pobtrans.gif">
          <a:extLst>
            <a:ext uri="{FF2B5EF4-FFF2-40B4-BE49-F238E27FC236}">
              <a16:creationId xmlns:a16="http://schemas.microsoft.com/office/drawing/2014/main" id="{00000000-0008-0000-0E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0" name="Imagen 159" descr="http://www.icbf.gov.co/images/pobtrans.gif">
          <a:extLst>
            <a:ext uri="{FF2B5EF4-FFF2-40B4-BE49-F238E27FC236}">
              <a16:creationId xmlns:a16="http://schemas.microsoft.com/office/drawing/2014/main" id="{00000000-0008-0000-0E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1" name="Imagen 160" descr="http://www.icbf.gov.co/images/pobtrans.gif">
          <a:extLst>
            <a:ext uri="{FF2B5EF4-FFF2-40B4-BE49-F238E27FC236}">
              <a16:creationId xmlns:a16="http://schemas.microsoft.com/office/drawing/2014/main" id="{00000000-0008-0000-0E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2" name="Imagen 161" descr="http://www.icbf.gov.co/images/pobtrans.gif">
          <a:extLst>
            <a:ext uri="{FF2B5EF4-FFF2-40B4-BE49-F238E27FC236}">
              <a16:creationId xmlns:a16="http://schemas.microsoft.com/office/drawing/2014/main" id="{00000000-0008-0000-0E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3" name="Imagen 162" descr="http://www.icbf.gov.co/images/pobtrans.gif">
          <a:extLst>
            <a:ext uri="{FF2B5EF4-FFF2-40B4-BE49-F238E27FC236}">
              <a16:creationId xmlns:a16="http://schemas.microsoft.com/office/drawing/2014/main" id="{00000000-0008-0000-0E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4" name="Imagen 163" descr="http://www.icbf.gov.co/images/pobtrans.gif">
          <a:extLst>
            <a:ext uri="{FF2B5EF4-FFF2-40B4-BE49-F238E27FC236}">
              <a16:creationId xmlns:a16="http://schemas.microsoft.com/office/drawing/2014/main" id="{00000000-0008-0000-0E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5" name="Imagen 164" descr="http://www.icbf.gov.co/images/pobtrans.gif">
          <a:extLst>
            <a:ext uri="{FF2B5EF4-FFF2-40B4-BE49-F238E27FC236}">
              <a16:creationId xmlns:a16="http://schemas.microsoft.com/office/drawing/2014/main" id="{00000000-0008-0000-0E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6" name="Imagen 165" descr="http://www.icbf.gov.co/images/pobtrans.gif">
          <a:extLst>
            <a:ext uri="{FF2B5EF4-FFF2-40B4-BE49-F238E27FC236}">
              <a16:creationId xmlns:a16="http://schemas.microsoft.com/office/drawing/2014/main" id="{00000000-0008-0000-0E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7" name="Imagen 166" descr="http://www.icbf.gov.co/images/pobtrans.gif">
          <a:extLst>
            <a:ext uri="{FF2B5EF4-FFF2-40B4-BE49-F238E27FC236}">
              <a16:creationId xmlns:a16="http://schemas.microsoft.com/office/drawing/2014/main" id="{00000000-0008-0000-0E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8" name="Imagen 167" descr="http://www.icbf.gov.co/images/pobtrans.gif">
          <a:extLst>
            <a:ext uri="{FF2B5EF4-FFF2-40B4-BE49-F238E27FC236}">
              <a16:creationId xmlns:a16="http://schemas.microsoft.com/office/drawing/2014/main" id="{00000000-0008-0000-0E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9" name="Imagen 168" descr="http://www.icbf.gov.co/images/pobtrans.gif">
          <a:extLst>
            <a:ext uri="{FF2B5EF4-FFF2-40B4-BE49-F238E27FC236}">
              <a16:creationId xmlns:a16="http://schemas.microsoft.com/office/drawing/2014/main" id="{00000000-0008-0000-0E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0" name="Imagen 169" descr="http://www.icbf.gov.co/images/pobtrans.gif">
          <a:extLst>
            <a:ext uri="{FF2B5EF4-FFF2-40B4-BE49-F238E27FC236}">
              <a16:creationId xmlns:a16="http://schemas.microsoft.com/office/drawing/2014/main" id="{00000000-0008-0000-0E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1" name="Imagen 170" descr="http://www.icbf.gov.co/images/pobtrans.gif">
          <a:extLst>
            <a:ext uri="{FF2B5EF4-FFF2-40B4-BE49-F238E27FC236}">
              <a16:creationId xmlns:a16="http://schemas.microsoft.com/office/drawing/2014/main" id="{00000000-0008-0000-0E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2" name="Imagen 171" descr="http://www.icbf.gov.co/images/pobtrans.gif">
          <a:extLst>
            <a:ext uri="{FF2B5EF4-FFF2-40B4-BE49-F238E27FC236}">
              <a16:creationId xmlns:a16="http://schemas.microsoft.com/office/drawing/2014/main" id="{00000000-0008-0000-0E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3" name="Imagen 172" descr="http://www.icbf.gov.co/images/pobtrans.gif">
          <a:extLst>
            <a:ext uri="{FF2B5EF4-FFF2-40B4-BE49-F238E27FC236}">
              <a16:creationId xmlns:a16="http://schemas.microsoft.com/office/drawing/2014/main" id="{00000000-0008-0000-0E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4" name="Imagen 173" descr="http://www.icbf.gov.co/images/pobtrans.gif">
          <a:extLst>
            <a:ext uri="{FF2B5EF4-FFF2-40B4-BE49-F238E27FC236}">
              <a16:creationId xmlns:a16="http://schemas.microsoft.com/office/drawing/2014/main" id="{00000000-0008-0000-0E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5" name="Imagen 174" descr="http://www.icbf.gov.co/images/pobtrans.gif">
          <a:extLst>
            <a:ext uri="{FF2B5EF4-FFF2-40B4-BE49-F238E27FC236}">
              <a16:creationId xmlns:a16="http://schemas.microsoft.com/office/drawing/2014/main" id="{00000000-0008-0000-0E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6" name="Imagen 175" descr="http://www.icbf.gov.co/images/pobtrans.gif">
          <a:extLst>
            <a:ext uri="{FF2B5EF4-FFF2-40B4-BE49-F238E27FC236}">
              <a16:creationId xmlns:a16="http://schemas.microsoft.com/office/drawing/2014/main" id="{00000000-0008-0000-0E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7" name="Imagen 176" descr="http://www.icbf.gov.co/images/pobtrans.gif">
          <a:extLst>
            <a:ext uri="{FF2B5EF4-FFF2-40B4-BE49-F238E27FC236}">
              <a16:creationId xmlns:a16="http://schemas.microsoft.com/office/drawing/2014/main" id="{00000000-0008-0000-0E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8" name="Imagen 177" descr="http://www.icbf.gov.co/images/pobtrans.gif">
          <a:extLst>
            <a:ext uri="{FF2B5EF4-FFF2-40B4-BE49-F238E27FC236}">
              <a16:creationId xmlns:a16="http://schemas.microsoft.com/office/drawing/2014/main" id="{00000000-0008-0000-0E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9" name="Imagen 178" descr="http://www.icbf.gov.co/images/pobtrans.gif">
          <a:extLst>
            <a:ext uri="{FF2B5EF4-FFF2-40B4-BE49-F238E27FC236}">
              <a16:creationId xmlns:a16="http://schemas.microsoft.com/office/drawing/2014/main" id="{00000000-0008-0000-0E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0" name="Imagen 179" descr="http://www.icbf.gov.co/images/pobtrans.gif">
          <a:extLst>
            <a:ext uri="{FF2B5EF4-FFF2-40B4-BE49-F238E27FC236}">
              <a16:creationId xmlns:a16="http://schemas.microsoft.com/office/drawing/2014/main" id="{00000000-0008-0000-0E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1" name="Imagen 180" descr="http://www.icbf.gov.co/images/pobtrans.gif">
          <a:extLst>
            <a:ext uri="{FF2B5EF4-FFF2-40B4-BE49-F238E27FC236}">
              <a16:creationId xmlns:a16="http://schemas.microsoft.com/office/drawing/2014/main" id="{00000000-0008-0000-0E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2" name="Imagen 181" descr="http://www.icbf.gov.co/images/pobtrans.gif">
          <a:extLst>
            <a:ext uri="{FF2B5EF4-FFF2-40B4-BE49-F238E27FC236}">
              <a16:creationId xmlns:a16="http://schemas.microsoft.com/office/drawing/2014/main" id="{00000000-0008-0000-0E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3" name="Imagen 182" descr="http://www.icbf.gov.co/images/pobtrans.gif">
          <a:extLst>
            <a:ext uri="{FF2B5EF4-FFF2-40B4-BE49-F238E27FC236}">
              <a16:creationId xmlns:a16="http://schemas.microsoft.com/office/drawing/2014/main" id="{00000000-0008-0000-0E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4" name="Imagen 183" descr="http://www.icbf.gov.co/images/pobtrans.gif">
          <a:extLst>
            <a:ext uri="{FF2B5EF4-FFF2-40B4-BE49-F238E27FC236}">
              <a16:creationId xmlns:a16="http://schemas.microsoft.com/office/drawing/2014/main" id="{00000000-0008-0000-0E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5" name="Imagen 184" descr="http://www.icbf.gov.co/images/pobtrans.gif">
          <a:extLst>
            <a:ext uri="{FF2B5EF4-FFF2-40B4-BE49-F238E27FC236}">
              <a16:creationId xmlns:a16="http://schemas.microsoft.com/office/drawing/2014/main" id="{00000000-0008-0000-0E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6" name="Imagen 185" descr="http://www.icbf.gov.co/images/pobtrans.gif">
          <a:extLst>
            <a:ext uri="{FF2B5EF4-FFF2-40B4-BE49-F238E27FC236}">
              <a16:creationId xmlns:a16="http://schemas.microsoft.com/office/drawing/2014/main" id="{00000000-0008-0000-0E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7" name="Imagen 186" descr="http://www.icbf.gov.co/images/pobtrans.gif">
          <a:extLst>
            <a:ext uri="{FF2B5EF4-FFF2-40B4-BE49-F238E27FC236}">
              <a16:creationId xmlns:a16="http://schemas.microsoft.com/office/drawing/2014/main" id="{00000000-0008-0000-0E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8" name="Imagen 187" descr="http://www.icbf.gov.co/images/pobtrans.gif">
          <a:extLst>
            <a:ext uri="{FF2B5EF4-FFF2-40B4-BE49-F238E27FC236}">
              <a16:creationId xmlns:a16="http://schemas.microsoft.com/office/drawing/2014/main" id="{00000000-0008-0000-0E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9" name="Imagen 188" descr="http://www.icbf.gov.co/images/pobtrans.gif">
          <a:extLst>
            <a:ext uri="{FF2B5EF4-FFF2-40B4-BE49-F238E27FC236}">
              <a16:creationId xmlns:a16="http://schemas.microsoft.com/office/drawing/2014/main" id="{00000000-0008-0000-0E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0" name="Imagen 189" descr="http://www.icbf.gov.co/images/pobtrans.gif">
          <a:extLst>
            <a:ext uri="{FF2B5EF4-FFF2-40B4-BE49-F238E27FC236}">
              <a16:creationId xmlns:a16="http://schemas.microsoft.com/office/drawing/2014/main" id="{00000000-0008-0000-0E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1" name="Imagen 190" descr="http://www.icbf.gov.co/images/pobtrans.gif">
          <a:extLst>
            <a:ext uri="{FF2B5EF4-FFF2-40B4-BE49-F238E27FC236}">
              <a16:creationId xmlns:a16="http://schemas.microsoft.com/office/drawing/2014/main" id="{00000000-0008-0000-0E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2" name="Imagen 191" descr="http://www.icbf.gov.co/images/pobtrans.gif">
          <a:extLst>
            <a:ext uri="{FF2B5EF4-FFF2-40B4-BE49-F238E27FC236}">
              <a16:creationId xmlns:a16="http://schemas.microsoft.com/office/drawing/2014/main" id="{00000000-0008-0000-0E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3" name="Imagen 192" descr="http://www.icbf.gov.co/images/pobtrans.gif">
          <a:extLst>
            <a:ext uri="{FF2B5EF4-FFF2-40B4-BE49-F238E27FC236}">
              <a16:creationId xmlns:a16="http://schemas.microsoft.com/office/drawing/2014/main" id="{00000000-0008-0000-0E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4" name="Imagen 193" descr="http://www.icbf.gov.co/images/pobtrans.gif">
          <a:extLst>
            <a:ext uri="{FF2B5EF4-FFF2-40B4-BE49-F238E27FC236}">
              <a16:creationId xmlns:a16="http://schemas.microsoft.com/office/drawing/2014/main" id="{00000000-0008-0000-0E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5" name="Imagen 194" descr="http://www.icbf.gov.co/images/pobtrans.gif">
          <a:extLst>
            <a:ext uri="{FF2B5EF4-FFF2-40B4-BE49-F238E27FC236}">
              <a16:creationId xmlns:a16="http://schemas.microsoft.com/office/drawing/2014/main" id="{00000000-0008-0000-0E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6" name="Imagen 195" descr="http://www.icbf.gov.co/images/pobtrans.gif">
          <a:extLst>
            <a:ext uri="{FF2B5EF4-FFF2-40B4-BE49-F238E27FC236}">
              <a16:creationId xmlns:a16="http://schemas.microsoft.com/office/drawing/2014/main" id="{00000000-0008-0000-0E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7" name="Imagen 196" descr="http://www.icbf.gov.co/images/pobtrans.gif">
          <a:extLst>
            <a:ext uri="{FF2B5EF4-FFF2-40B4-BE49-F238E27FC236}">
              <a16:creationId xmlns:a16="http://schemas.microsoft.com/office/drawing/2014/main" id="{00000000-0008-0000-0E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8" name="Imagen 197" descr="http://www.icbf.gov.co/images/pobtrans.gif">
          <a:extLst>
            <a:ext uri="{FF2B5EF4-FFF2-40B4-BE49-F238E27FC236}">
              <a16:creationId xmlns:a16="http://schemas.microsoft.com/office/drawing/2014/main" id="{00000000-0008-0000-0E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9" name="Imagen 198" descr="http://www.icbf.gov.co/images/pobtrans.gif">
          <a:extLst>
            <a:ext uri="{FF2B5EF4-FFF2-40B4-BE49-F238E27FC236}">
              <a16:creationId xmlns:a16="http://schemas.microsoft.com/office/drawing/2014/main" id="{00000000-0008-0000-0E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0" name="Imagen 199" descr="http://www.icbf.gov.co/images/pobtrans.gif">
          <a:extLst>
            <a:ext uri="{FF2B5EF4-FFF2-40B4-BE49-F238E27FC236}">
              <a16:creationId xmlns:a16="http://schemas.microsoft.com/office/drawing/2014/main" id="{00000000-0008-0000-0E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1" name="Imagen 200" descr="http://www.icbf.gov.co/images/pobtrans.gif">
          <a:extLst>
            <a:ext uri="{FF2B5EF4-FFF2-40B4-BE49-F238E27FC236}">
              <a16:creationId xmlns:a16="http://schemas.microsoft.com/office/drawing/2014/main" id="{00000000-0008-0000-0E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2" name="Imagen 201" descr="http://www.icbf.gov.co/images/pobtrans.gif">
          <a:extLst>
            <a:ext uri="{FF2B5EF4-FFF2-40B4-BE49-F238E27FC236}">
              <a16:creationId xmlns:a16="http://schemas.microsoft.com/office/drawing/2014/main" id="{00000000-0008-0000-0E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3" name="Imagen 202" descr="http://www.icbf.gov.co/images/pobtrans.gif">
          <a:extLst>
            <a:ext uri="{FF2B5EF4-FFF2-40B4-BE49-F238E27FC236}">
              <a16:creationId xmlns:a16="http://schemas.microsoft.com/office/drawing/2014/main" id="{00000000-0008-0000-0E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4" name="Imagen 203" descr="http://www.icbf.gov.co/images/pobtrans.gif">
          <a:extLst>
            <a:ext uri="{FF2B5EF4-FFF2-40B4-BE49-F238E27FC236}">
              <a16:creationId xmlns:a16="http://schemas.microsoft.com/office/drawing/2014/main" id="{00000000-0008-0000-0E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5" name="Imagen 204" descr="http://www.icbf.gov.co/images/pobtrans.gif">
          <a:extLst>
            <a:ext uri="{FF2B5EF4-FFF2-40B4-BE49-F238E27FC236}">
              <a16:creationId xmlns:a16="http://schemas.microsoft.com/office/drawing/2014/main" id="{00000000-0008-0000-0E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6" name="Imagen 205" descr="http://www.icbf.gov.co/images/pobtrans.gif">
          <a:extLst>
            <a:ext uri="{FF2B5EF4-FFF2-40B4-BE49-F238E27FC236}">
              <a16:creationId xmlns:a16="http://schemas.microsoft.com/office/drawing/2014/main" id="{00000000-0008-0000-0E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7" name="Imagen 206" descr="http://www.icbf.gov.co/images/pobtrans.gif">
          <a:extLst>
            <a:ext uri="{FF2B5EF4-FFF2-40B4-BE49-F238E27FC236}">
              <a16:creationId xmlns:a16="http://schemas.microsoft.com/office/drawing/2014/main" id="{00000000-0008-0000-0E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8" name="Imagen 207" descr="http://www.icbf.gov.co/images/pobtrans.gif">
          <a:extLst>
            <a:ext uri="{FF2B5EF4-FFF2-40B4-BE49-F238E27FC236}">
              <a16:creationId xmlns:a16="http://schemas.microsoft.com/office/drawing/2014/main" id="{00000000-0008-0000-0E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9" name="Imagen 208" descr="http://www.icbf.gov.co/images/pobtrans.gif">
          <a:extLst>
            <a:ext uri="{FF2B5EF4-FFF2-40B4-BE49-F238E27FC236}">
              <a16:creationId xmlns:a16="http://schemas.microsoft.com/office/drawing/2014/main" id="{00000000-0008-0000-0E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0" name="Imagen 209" descr="http://www.icbf.gov.co/images/pobtrans.gif">
          <a:extLst>
            <a:ext uri="{FF2B5EF4-FFF2-40B4-BE49-F238E27FC236}">
              <a16:creationId xmlns:a16="http://schemas.microsoft.com/office/drawing/2014/main" id="{00000000-0008-0000-0E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1" name="Imagen 210" descr="http://www.icbf.gov.co/images/pobtrans.gif">
          <a:extLst>
            <a:ext uri="{FF2B5EF4-FFF2-40B4-BE49-F238E27FC236}">
              <a16:creationId xmlns:a16="http://schemas.microsoft.com/office/drawing/2014/main" id="{00000000-0008-0000-0E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2" name="Imagen 211" descr="http://www.icbf.gov.co/images/pobtrans.gif">
          <a:extLst>
            <a:ext uri="{FF2B5EF4-FFF2-40B4-BE49-F238E27FC236}">
              <a16:creationId xmlns:a16="http://schemas.microsoft.com/office/drawing/2014/main" id="{00000000-0008-0000-0E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3" name="Imagen 212" descr="http://www.icbf.gov.co/images/pobtrans.gif">
          <a:extLst>
            <a:ext uri="{FF2B5EF4-FFF2-40B4-BE49-F238E27FC236}">
              <a16:creationId xmlns:a16="http://schemas.microsoft.com/office/drawing/2014/main" id="{00000000-0008-0000-0E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4" name="Imagen 213" descr="http://www.icbf.gov.co/images/pobtrans.gif">
          <a:extLst>
            <a:ext uri="{FF2B5EF4-FFF2-40B4-BE49-F238E27FC236}">
              <a16:creationId xmlns:a16="http://schemas.microsoft.com/office/drawing/2014/main" id="{00000000-0008-0000-0E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5" name="Imagen 214" descr="http://www.icbf.gov.co/images/pobtrans.gif">
          <a:extLst>
            <a:ext uri="{FF2B5EF4-FFF2-40B4-BE49-F238E27FC236}">
              <a16:creationId xmlns:a16="http://schemas.microsoft.com/office/drawing/2014/main" id="{00000000-0008-0000-0E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6" name="Imagen 215" descr="http://www.icbf.gov.co/images/pobtrans.gif">
          <a:extLst>
            <a:ext uri="{FF2B5EF4-FFF2-40B4-BE49-F238E27FC236}">
              <a16:creationId xmlns:a16="http://schemas.microsoft.com/office/drawing/2014/main" id="{00000000-0008-0000-0E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7" name="Imagen 216" descr="http://www.icbf.gov.co/images/pobtrans.gif">
          <a:extLst>
            <a:ext uri="{FF2B5EF4-FFF2-40B4-BE49-F238E27FC236}">
              <a16:creationId xmlns:a16="http://schemas.microsoft.com/office/drawing/2014/main" id="{00000000-0008-0000-0E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8" name="Imagen 217" descr="http://www.icbf.gov.co/images/pobtrans.gif">
          <a:extLst>
            <a:ext uri="{FF2B5EF4-FFF2-40B4-BE49-F238E27FC236}">
              <a16:creationId xmlns:a16="http://schemas.microsoft.com/office/drawing/2014/main" id="{00000000-0008-0000-0E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9" name="Imagen 218" descr="http://www.icbf.gov.co/images/pobtrans.gif">
          <a:extLst>
            <a:ext uri="{FF2B5EF4-FFF2-40B4-BE49-F238E27FC236}">
              <a16:creationId xmlns:a16="http://schemas.microsoft.com/office/drawing/2014/main" id="{00000000-0008-0000-0E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0" name="Imagen 219" descr="http://www.icbf.gov.co/images/pobtrans.gif">
          <a:extLst>
            <a:ext uri="{FF2B5EF4-FFF2-40B4-BE49-F238E27FC236}">
              <a16:creationId xmlns:a16="http://schemas.microsoft.com/office/drawing/2014/main" id="{00000000-0008-0000-0E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1" name="Imagen 220" descr="http://www.icbf.gov.co/images/pobtrans.gif">
          <a:extLst>
            <a:ext uri="{FF2B5EF4-FFF2-40B4-BE49-F238E27FC236}">
              <a16:creationId xmlns:a16="http://schemas.microsoft.com/office/drawing/2014/main" id="{00000000-0008-0000-0E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2" name="Imagen 221" descr="http://www.icbf.gov.co/images/pobtrans.gif">
          <a:extLst>
            <a:ext uri="{FF2B5EF4-FFF2-40B4-BE49-F238E27FC236}">
              <a16:creationId xmlns:a16="http://schemas.microsoft.com/office/drawing/2014/main" id="{00000000-0008-0000-0E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3" name="Imagen 222" descr="http://www.icbf.gov.co/images/pobtrans.gif">
          <a:extLst>
            <a:ext uri="{FF2B5EF4-FFF2-40B4-BE49-F238E27FC236}">
              <a16:creationId xmlns:a16="http://schemas.microsoft.com/office/drawing/2014/main" id="{00000000-0008-0000-0E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4" name="Imagen 223" descr="http://www.icbf.gov.co/images/pobtrans.gif">
          <a:extLst>
            <a:ext uri="{FF2B5EF4-FFF2-40B4-BE49-F238E27FC236}">
              <a16:creationId xmlns:a16="http://schemas.microsoft.com/office/drawing/2014/main" id="{00000000-0008-0000-0E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5" name="Imagen 224" descr="http://www.icbf.gov.co/images/pobtrans.gif">
          <a:extLst>
            <a:ext uri="{FF2B5EF4-FFF2-40B4-BE49-F238E27FC236}">
              <a16:creationId xmlns:a16="http://schemas.microsoft.com/office/drawing/2014/main" id="{00000000-0008-0000-0E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6" name="Imagen 225" descr="http://www.icbf.gov.co/images/pobtrans.gif">
          <a:extLst>
            <a:ext uri="{FF2B5EF4-FFF2-40B4-BE49-F238E27FC236}">
              <a16:creationId xmlns:a16="http://schemas.microsoft.com/office/drawing/2014/main" id="{00000000-0008-0000-0E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7" name="Imagen 226" descr="http://www.icbf.gov.co/images/pobtrans.gif">
          <a:extLst>
            <a:ext uri="{FF2B5EF4-FFF2-40B4-BE49-F238E27FC236}">
              <a16:creationId xmlns:a16="http://schemas.microsoft.com/office/drawing/2014/main" id="{00000000-0008-0000-0E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8" name="Imagen 227" descr="http://www.icbf.gov.co/images/pobtrans.gif">
          <a:extLst>
            <a:ext uri="{FF2B5EF4-FFF2-40B4-BE49-F238E27FC236}">
              <a16:creationId xmlns:a16="http://schemas.microsoft.com/office/drawing/2014/main" id="{00000000-0008-0000-0E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9" name="Imagen 228" descr="http://www.icbf.gov.co/images/pobtrans.gif">
          <a:extLst>
            <a:ext uri="{FF2B5EF4-FFF2-40B4-BE49-F238E27FC236}">
              <a16:creationId xmlns:a16="http://schemas.microsoft.com/office/drawing/2014/main" id="{00000000-0008-0000-0E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0" name="Imagen 229" descr="http://www.icbf.gov.co/images/pobtrans.gif">
          <a:extLst>
            <a:ext uri="{FF2B5EF4-FFF2-40B4-BE49-F238E27FC236}">
              <a16:creationId xmlns:a16="http://schemas.microsoft.com/office/drawing/2014/main" id="{00000000-0008-0000-0E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1" name="Imagen 230" descr="http://www.icbf.gov.co/images/pobtrans.gif">
          <a:extLst>
            <a:ext uri="{FF2B5EF4-FFF2-40B4-BE49-F238E27FC236}">
              <a16:creationId xmlns:a16="http://schemas.microsoft.com/office/drawing/2014/main" id="{00000000-0008-0000-0E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2" name="Imagen 231" descr="http://www.icbf.gov.co/images/pobtrans.gif">
          <a:extLst>
            <a:ext uri="{FF2B5EF4-FFF2-40B4-BE49-F238E27FC236}">
              <a16:creationId xmlns:a16="http://schemas.microsoft.com/office/drawing/2014/main" id="{00000000-0008-0000-0E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3" name="Imagen 232" descr="http://www.icbf.gov.co/images/pobtrans.gif">
          <a:extLst>
            <a:ext uri="{FF2B5EF4-FFF2-40B4-BE49-F238E27FC236}">
              <a16:creationId xmlns:a16="http://schemas.microsoft.com/office/drawing/2014/main" id="{00000000-0008-0000-0E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4" name="Imagen 233" descr="http://www.icbf.gov.co/images/pobtrans.gif">
          <a:extLst>
            <a:ext uri="{FF2B5EF4-FFF2-40B4-BE49-F238E27FC236}">
              <a16:creationId xmlns:a16="http://schemas.microsoft.com/office/drawing/2014/main" id="{00000000-0008-0000-0E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5" name="Imagen 234" descr="http://www.icbf.gov.co/images/pobtrans.gif">
          <a:extLst>
            <a:ext uri="{FF2B5EF4-FFF2-40B4-BE49-F238E27FC236}">
              <a16:creationId xmlns:a16="http://schemas.microsoft.com/office/drawing/2014/main" id="{00000000-0008-0000-0E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6" name="Imagen 235" descr="http://www.icbf.gov.co/images/pobtrans.gif">
          <a:extLst>
            <a:ext uri="{FF2B5EF4-FFF2-40B4-BE49-F238E27FC236}">
              <a16:creationId xmlns:a16="http://schemas.microsoft.com/office/drawing/2014/main" id="{00000000-0008-0000-0E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7" name="Imagen 236" descr="http://www.icbf.gov.co/images/pobtrans.gif">
          <a:extLst>
            <a:ext uri="{FF2B5EF4-FFF2-40B4-BE49-F238E27FC236}">
              <a16:creationId xmlns:a16="http://schemas.microsoft.com/office/drawing/2014/main" id="{00000000-0008-0000-0E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8" name="Imagen 237" descr="http://www.icbf.gov.co/images/pobtrans.gif">
          <a:extLst>
            <a:ext uri="{FF2B5EF4-FFF2-40B4-BE49-F238E27FC236}">
              <a16:creationId xmlns:a16="http://schemas.microsoft.com/office/drawing/2014/main" id="{00000000-0008-0000-0E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9" name="Imagen 238" descr="http://www.icbf.gov.co/images/pobtrans.gif">
          <a:extLst>
            <a:ext uri="{FF2B5EF4-FFF2-40B4-BE49-F238E27FC236}">
              <a16:creationId xmlns:a16="http://schemas.microsoft.com/office/drawing/2014/main" id="{00000000-0008-0000-0E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0" name="Imagen 239" descr="http://www.icbf.gov.co/images/pobtrans.gif">
          <a:extLst>
            <a:ext uri="{FF2B5EF4-FFF2-40B4-BE49-F238E27FC236}">
              <a16:creationId xmlns:a16="http://schemas.microsoft.com/office/drawing/2014/main" id="{00000000-0008-0000-0E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1" name="Imagen 240" descr="http://www.icbf.gov.co/images/pobtrans.gif">
          <a:extLst>
            <a:ext uri="{FF2B5EF4-FFF2-40B4-BE49-F238E27FC236}">
              <a16:creationId xmlns:a16="http://schemas.microsoft.com/office/drawing/2014/main" id="{00000000-0008-0000-0E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2" name="Imagen 241" descr="http://www.icbf.gov.co/images/pobtrans.gif">
          <a:extLst>
            <a:ext uri="{FF2B5EF4-FFF2-40B4-BE49-F238E27FC236}">
              <a16:creationId xmlns:a16="http://schemas.microsoft.com/office/drawing/2014/main" id="{00000000-0008-0000-0E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3" name="Imagen 242" descr="http://www.icbf.gov.co/images/pobtrans.gif">
          <a:extLst>
            <a:ext uri="{FF2B5EF4-FFF2-40B4-BE49-F238E27FC236}">
              <a16:creationId xmlns:a16="http://schemas.microsoft.com/office/drawing/2014/main" id="{00000000-0008-0000-0E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4" name="Imagen 243" descr="http://www.icbf.gov.co/images/pobtrans.gif">
          <a:extLst>
            <a:ext uri="{FF2B5EF4-FFF2-40B4-BE49-F238E27FC236}">
              <a16:creationId xmlns:a16="http://schemas.microsoft.com/office/drawing/2014/main" id="{00000000-0008-0000-0E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5" name="Imagen 244" descr="http://www.icbf.gov.co/images/pobtrans.gif">
          <a:extLst>
            <a:ext uri="{FF2B5EF4-FFF2-40B4-BE49-F238E27FC236}">
              <a16:creationId xmlns:a16="http://schemas.microsoft.com/office/drawing/2014/main" id="{00000000-0008-0000-0E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6" name="Imagen 245" descr="http://www.icbf.gov.co/images/pobtrans.gif">
          <a:extLst>
            <a:ext uri="{FF2B5EF4-FFF2-40B4-BE49-F238E27FC236}">
              <a16:creationId xmlns:a16="http://schemas.microsoft.com/office/drawing/2014/main" id="{00000000-0008-0000-0E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7" name="Imagen 246" descr="http://www.icbf.gov.co/images/pobtrans.gif">
          <a:extLst>
            <a:ext uri="{FF2B5EF4-FFF2-40B4-BE49-F238E27FC236}">
              <a16:creationId xmlns:a16="http://schemas.microsoft.com/office/drawing/2014/main" id="{00000000-0008-0000-0E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8" name="Imagen 247" descr="http://www.icbf.gov.co/images/pobtrans.gif">
          <a:extLst>
            <a:ext uri="{FF2B5EF4-FFF2-40B4-BE49-F238E27FC236}">
              <a16:creationId xmlns:a16="http://schemas.microsoft.com/office/drawing/2014/main" id="{00000000-0008-0000-0E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9" name="Imagen 248" descr="http://www.icbf.gov.co/images/pobtrans.gif">
          <a:extLst>
            <a:ext uri="{FF2B5EF4-FFF2-40B4-BE49-F238E27FC236}">
              <a16:creationId xmlns:a16="http://schemas.microsoft.com/office/drawing/2014/main" id="{00000000-0008-0000-0E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0" name="Imagen 249" descr="http://www.icbf.gov.co/images/pobtrans.gif">
          <a:extLst>
            <a:ext uri="{FF2B5EF4-FFF2-40B4-BE49-F238E27FC236}">
              <a16:creationId xmlns:a16="http://schemas.microsoft.com/office/drawing/2014/main" id="{00000000-0008-0000-0E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1" name="Imagen 250" descr="http://www.icbf.gov.co/images/pobtrans.gif">
          <a:extLst>
            <a:ext uri="{FF2B5EF4-FFF2-40B4-BE49-F238E27FC236}">
              <a16:creationId xmlns:a16="http://schemas.microsoft.com/office/drawing/2014/main" id="{00000000-0008-0000-0E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2" name="Imagen 251" descr="http://www.icbf.gov.co/images/pobtrans.gif">
          <a:extLst>
            <a:ext uri="{FF2B5EF4-FFF2-40B4-BE49-F238E27FC236}">
              <a16:creationId xmlns:a16="http://schemas.microsoft.com/office/drawing/2014/main" id="{00000000-0008-0000-0E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3" name="Imagen 252" descr="http://www.icbf.gov.co/images/pobtrans.gif">
          <a:extLst>
            <a:ext uri="{FF2B5EF4-FFF2-40B4-BE49-F238E27FC236}">
              <a16:creationId xmlns:a16="http://schemas.microsoft.com/office/drawing/2014/main" id="{00000000-0008-0000-0E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4" name="Imagen 253" descr="http://www.icbf.gov.co/images/pobtrans.gif">
          <a:extLst>
            <a:ext uri="{FF2B5EF4-FFF2-40B4-BE49-F238E27FC236}">
              <a16:creationId xmlns:a16="http://schemas.microsoft.com/office/drawing/2014/main" id="{00000000-0008-0000-0E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5" name="Imagen 254" descr="http://www.icbf.gov.co/images/pobtrans.gif">
          <a:extLst>
            <a:ext uri="{FF2B5EF4-FFF2-40B4-BE49-F238E27FC236}">
              <a16:creationId xmlns:a16="http://schemas.microsoft.com/office/drawing/2014/main" id="{00000000-0008-0000-0E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6" name="Imagen 255" descr="http://www.icbf.gov.co/images/pobtrans.gif">
          <a:extLst>
            <a:ext uri="{FF2B5EF4-FFF2-40B4-BE49-F238E27FC236}">
              <a16:creationId xmlns:a16="http://schemas.microsoft.com/office/drawing/2014/main" id="{00000000-0008-0000-0E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7" name="Imagen 256" descr="http://www.icbf.gov.co/images/pobtrans.gif">
          <a:extLst>
            <a:ext uri="{FF2B5EF4-FFF2-40B4-BE49-F238E27FC236}">
              <a16:creationId xmlns:a16="http://schemas.microsoft.com/office/drawing/2014/main" id="{00000000-0008-0000-0E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8" name="Imagen 257" descr="http://www.icbf.gov.co/images/pobtrans.gif">
          <a:extLst>
            <a:ext uri="{FF2B5EF4-FFF2-40B4-BE49-F238E27FC236}">
              <a16:creationId xmlns:a16="http://schemas.microsoft.com/office/drawing/2014/main" id="{00000000-0008-0000-0E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9" name="Imagen 258" descr="http://www.icbf.gov.co/images/pobtrans.gif">
          <a:extLst>
            <a:ext uri="{FF2B5EF4-FFF2-40B4-BE49-F238E27FC236}">
              <a16:creationId xmlns:a16="http://schemas.microsoft.com/office/drawing/2014/main" id="{00000000-0008-0000-0E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0" name="Imagen 259" descr="http://www.icbf.gov.co/images/pobtrans.gif">
          <a:extLst>
            <a:ext uri="{FF2B5EF4-FFF2-40B4-BE49-F238E27FC236}">
              <a16:creationId xmlns:a16="http://schemas.microsoft.com/office/drawing/2014/main" id="{00000000-0008-0000-0E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1" name="Imagen 260" descr="http://www.icbf.gov.co/images/pobtrans.gif">
          <a:extLst>
            <a:ext uri="{FF2B5EF4-FFF2-40B4-BE49-F238E27FC236}">
              <a16:creationId xmlns:a16="http://schemas.microsoft.com/office/drawing/2014/main" id="{00000000-0008-0000-0E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2" name="Imagen 261" descr="http://www.icbf.gov.co/images/pobtrans.gif">
          <a:extLst>
            <a:ext uri="{FF2B5EF4-FFF2-40B4-BE49-F238E27FC236}">
              <a16:creationId xmlns:a16="http://schemas.microsoft.com/office/drawing/2014/main" id="{00000000-0008-0000-0E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3" name="Imagen 262" descr="http://www.icbf.gov.co/images/pobtrans.gif">
          <a:extLst>
            <a:ext uri="{FF2B5EF4-FFF2-40B4-BE49-F238E27FC236}">
              <a16:creationId xmlns:a16="http://schemas.microsoft.com/office/drawing/2014/main" id="{00000000-0008-0000-0E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4" name="Imagen 263" descr="http://www.icbf.gov.co/images/pobtrans.gif">
          <a:extLst>
            <a:ext uri="{FF2B5EF4-FFF2-40B4-BE49-F238E27FC236}">
              <a16:creationId xmlns:a16="http://schemas.microsoft.com/office/drawing/2014/main" id="{00000000-0008-0000-0E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5" name="Imagen 264" descr="http://www.icbf.gov.co/images/pobtrans.gif">
          <a:extLst>
            <a:ext uri="{FF2B5EF4-FFF2-40B4-BE49-F238E27FC236}">
              <a16:creationId xmlns:a16="http://schemas.microsoft.com/office/drawing/2014/main" id="{00000000-0008-0000-0E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6" name="Imagen 265" descr="http://www.icbf.gov.co/images/pobtrans.gif">
          <a:extLst>
            <a:ext uri="{FF2B5EF4-FFF2-40B4-BE49-F238E27FC236}">
              <a16:creationId xmlns:a16="http://schemas.microsoft.com/office/drawing/2014/main" id="{00000000-0008-0000-0E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7" name="Imagen 266" descr="http://www.icbf.gov.co/images/pobtrans.gif">
          <a:extLst>
            <a:ext uri="{FF2B5EF4-FFF2-40B4-BE49-F238E27FC236}">
              <a16:creationId xmlns:a16="http://schemas.microsoft.com/office/drawing/2014/main" id="{00000000-0008-0000-0E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8" name="Imagen 267" descr="http://www.icbf.gov.co/images/pobtrans.gif">
          <a:extLst>
            <a:ext uri="{FF2B5EF4-FFF2-40B4-BE49-F238E27FC236}">
              <a16:creationId xmlns:a16="http://schemas.microsoft.com/office/drawing/2014/main" id="{00000000-0008-0000-0E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9" name="Imagen 268" descr="http://www.icbf.gov.co/images/pobtrans.gif">
          <a:extLst>
            <a:ext uri="{FF2B5EF4-FFF2-40B4-BE49-F238E27FC236}">
              <a16:creationId xmlns:a16="http://schemas.microsoft.com/office/drawing/2014/main" id="{00000000-0008-0000-0E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0" name="Imagen 269" descr="http://www.icbf.gov.co/images/pobtrans.gif">
          <a:extLst>
            <a:ext uri="{FF2B5EF4-FFF2-40B4-BE49-F238E27FC236}">
              <a16:creationId xmlns:a16="http://schemas.microsoft.com/office/drawing/2014/main" id="{00000000-0008-0000-0E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1" name="Imagen 270" descr="http://www.icbf.gov.co/images/pobtrans.gif">
          <a:extLst>
            <a:ext uri="{FF2B5EF4-FFF2-40B4-BE49-F238E27FC236}">
              <a16:creationId xmlns:a16="http://schemas.microsoft.com/office/drawing/2014/main" id="{00000000-0008-0000-0E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2" name="Imagen 271" descr="http://www.icbf.gov.co/images/pobtrans.gif">
          <a:extLst>
            <a:ext uri="{FF2B5EF4-FFF2-40B4-BE49-F238E27FC236}">
              <a16:creationId xmlns:a16="http://schemas.microsoft.com/office/drawing/2014/main" id="{00000000-0008-0000-0E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3" name="Imagen 272" descr="http://www.icbf.gov.co/images/pobtrans.gif">
          <a:extLst>
            <a:ext uri="{FF2B5EF4-FFF2-40B4-BE49-F238E27FC236}">
              <a16:creationId xmlns:a16="http://schemas.microsoft.com/office/drawing/2014/main" id="{00000000-0008-0000-0E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4" name="Imagen 273" descr="http://www.icbf.gov.co/images/pobtrans.gif">
          <a:extLst>
            <a:ext uri="{FF2B5EF4-FFF2-40B4-BE49-F238E27FC236}">
              <a16:creationId xmlns:a16="http://schemas.microsoft.com/office/drawing/2014/main" id="{00000000-0008-0000-0E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5" name="Imagen 274" descr="http://www.icbf.gov.co/images/pobtrans.gif">
          <a:extLst>
            <a:ext uri="{FF2B5EF4-FFF2-40B4-BE49-F238E27FC236}">
              <a16:creationId xmlns:a16="http://schemas.microsoft.com/office/drawing/2014/main" id="{00000000-0008-0000-0E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6" name="Imagen 275" descr="http://www.icbf.gov.co/images/pobtrans.gif">
          <a:extLst>
            <a:ext uri="{FF2B5EF4-FFF2-40B4-BE49-F238E27FC236}">
              <a16:creationId xmlns:a16="http://schemas.microsoft.com/office/drawing/2014/main" id="{00000000-0008-0000-0E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7" name="Imagen 276" descr="http://www.icbf.gov.co/images/pobtrans.gif">
          <a:extLst>
            <a:ext uri="{FF2B5EF4-FFF2-40B4-BE49-F238E27FC236}">
              <a16:creationId xmlns:a16="http://schemas.microsoft.com/office/drawing/2014/main" id="{00000000-0008-0000-0E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8" name="Imagen 277" descr="http://www.icbf.gov.co/images/pobtrans.gif">
          <a:extLst>
            <a:ext uri="{FF2B5EF4-FFF2-40B4-BE49-F238E27FC236}">
              <a16:creationId xmlns:a16="http://schemas.microsoft.com/office/drawing/2014/main" id="{00000000-0008-0000-0E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9" name="Imagen 278" descr="http://www.icbf.gov.co/images/pobtrans.gif">
          <a:extLst>
            <a:ext uri="{FF2B5EF4-FFF2-40B4-BE49-F238E27FC236}">
              <a16:creationId xmlns:a16="http://schemas.microsoft.com/office/drawing/2014/main" id="{00000000-0008-0000-0E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0" name="Imagen 279" descr="http://www.icbf.gov.co/images/pobtrans.gif">
          <a:extLst>
            <a:ext uri="{FF2B5EF4-FFF2-40B4-BE49-F238E27FC236}">
              <a16:creationId xmlns:a16="http://schemas.microsoft.com/office/drawing/2014/main" id="{00000000-0008-0000-0E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1" name="Imagen 280" descr="http://www.icbf.gov.co/images/pobtrans.gif">
          <a:extLst>
            <a:ext uri="{FF2B5EF4-FFF2-40B4-BE49-F238E27FC236}">
              <a16:creationId xmlns:a16="http://schemas.microsoft.com/office/drawing/2014/main" id="{00000000-0008-0000-0E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2" name="Imagen 281" descr="http://www.icbf.gov.co/images/pobtrans.gif">
          <a:extLst>
            <a:ext uri="{FF2B5EF4-FFF2-40B4-BE49-F238E27FC236}">
              <a16:creationId xmlns:a16="http://schemas.microsoft.com/office/drawing/2014/main" id="{00000000-0008-0000-0E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3" name="Imagen 282" descr="http://www.icbf.gov.co/images/pobtrans.gif">
          <a:extLst>
            <a:ext uri="{FF2B5EF4-FFF2-40B4-BE49-F238E27FC236}">
              <a16:creationId xmlns:a16="http://schemas.microsoft.com/office/drawing/2014/main" id="{00000000-0008-0000-0E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4" name="Imagen 283" descr="http://www.icbf.gov.co/images/pobtrans.gif">
          <a:extLst>
            <a:ext uri="{FF2B5EF4-FFF2-40B4-BE49-F238E27FC236}">
              <a16:creationId xmlns:a16="http://schemas.microsoft.com/office/drawing/2014/main" id="{00000000-0008-0000-0E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5" name="Imagen 284" descr="http://www.icbf.gov.co/images/pobtrans.gif">
          <a:extLst>
            <a:ext uri="{FF2B5EF4-FFF2-40B4-BE49-F238E27FC236}">
              <a16:creationId xmlns:a16="http://schemas.microsoft.com/office/drawing/2014/main" id="{00000000-0008-0000-0E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6" name="Imagen 285" descr="http://www.icbf.gov.co/images/pobtrans.gif">
          <a:extLst>
            <a:ext uri="{FF2B5EF4-FFF2-40B4-BE49-F238E27FC236}">
              <a16:creationId xmlns:a16="http://schemas.microsoft.com/office/drawing/2014/main" id="{00000000-0008-0000-0E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7" name="Imagen 286" descr="http://www.icbf.gov.co/images/pobtrans.gif">
          <a:extLst>
            <a:ext uri="{FF2B5EF4-FFF2-40B4-BE49-F238E27FC236}">
              <a16:creationId xmlns:a16="http://schemas.microsoft.com/office/drawing/2014/main" id="{00000000-0008-0000-0E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8" name="Imagen 287" descr="http://www.icbf.gov.co/images/pobtrans.gif">
          <a:extLst>
            <a:ext uri="{FF2B5EF4-FFF2-40B4-BE49-F238E27FC236}">
              <a16:creationId xmlns:a16="http://schemas.microsoft.com/office/drawing/2014/main" id="{00000000-0008-0000-0E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9" name="Imagen 288" descr="http://www.icbf.gov.co/images/pobtrans.gif">
          <a:extLst>
            <a:ext uri="{FF2B5EF4-FFF2-40B4-BE49-F238E27FC236}">
              <a16:creationId xmlns:a16="http://schemas.microsoft.com/office/drawing/2014/main" id="{00000000-0008-0000-0E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0" name="Imagen 289" descr="http://www.icbf.gov.co/images/pobtrans.gif">
          <a:extLst>
            <a:ext uri="{FF2B5EF4-FFF2-40B4-BE49-F238E27FC236}">
              <a16:creationId xmlns:a16="http://schemas.microsoft.com/office/drawing/2014/main" id="{00000000-0008-0000-0E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1" name="Imagen 290" descr="http://www.icbf.gov.co/images/pobtrans.gif">
          <a:extLst>
            <a:ext uri="{FF2B5EF4-FFF2-40B4-BE49-F238E27FC236}">
              <a16:creationId xmlns:a16="http://schemas.microsoft.com/office/drawing/2014/main" id="{00000000-0008-0000-0E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2" name="Imagen 291" descr="http://www.icbf.gov.co/images/pobtrans.gif">
          <a:extLst>
            <a:ext uri="{FF2B5EF4-FFF2-40B4-BE49-F238E27FC236}">
              <a16:creationId xmlns:a16="http://schemas.microsoft.com/office/drawing/2014/main" id="{00000000-0008-0000-0E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3" name="Imagen 292" descr="http://www.icbf.gov.co/images/pobtrans.gif">
          <a:extLst>
            <a:ext uri="{FF2B5EF4-FFF2-40B4-BE49-F238E27FC236}">
              <a16:creationId xmlns:a16="http://schemas.microsoft.com/office/drawing/2014/main" id="{00000000-0008-0000-0E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4" name="Imagen 293" descr="http://www.icbf.gov.co/images/pobtrans.gif">
          <a:extLst>
            <a:ext uri="{FF2B5EF4-FFF2-40B4-BE49-F238E27FC236}">
              <a16:creationId xmlns:a16="http://schemas.microsoft.com/office/drawing/2014/main" id="{00000000-0008-0000-0E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5" name="Imagen 294" descr="http://www.icbf.gov.co/images/pobtrans.gif">
          <a:extLst>
            <a:ext uri="{FF2B5EF4-FFF2-40B4-BE49-F238E27FC236}">
              <a16:creationId xmlns:a16="http://schemas.microsoft.com/office/drawing/2014/main" id="{00000000-0008-0000-0E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6" name="Imagen 295" descr="http://www.icbf.gov.co/images/pobtrans.gif">
          <a:extLst>
            <a:ext uri="{FF2B5EF4-FFF2-40B4-BE49-F238E27FC236}">
              <a16:creationId xmlns:a16="http://schemas.microsoft.com/office/drawing/2014/main" id="{00000000-0008-0000-0E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7" name="Imagen 296" descr="http://www.icbf.gov.co/images/pobtrans.gif">
          <a:extLst>
            <a:ext uri="{FF2B5EF4-FFF2-40B4-BE49-F238E27FC236}">
              <a16:creationId xmlns:a16="http://schemas.microsoft.com/office/drawing/2014/main" id="{00000000-0008-0000-0E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8" name="Imagen 297" descr="http://www.icbf.gov.co/images/pobtrans.gif">
          <a:extLst>
            <a:ext uri="{FF2B5EF4-FFF2-40B4-BE49-F238E27FC236}">
              <a16:creationId xmlns:a16="http://schemas.microsoft.com/office/drawing/2014/main" id="{00000000-0008-0000-0E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9" name="Imagen 298" descr="http://www.icbf.gov.co/images/pobtrans.gif">
          <a:extLst>
            <a:ext uri="{FF2B5EF4-FFF2-40B4-BE49-F238E27FC236}">
              <a16:creationId xmlns:a16="http://schemas.microsoft.com/office/drawing/2014/main" id="{00000000-0008-0000-0E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0" name="Imagen 299" descr="http://www.icbf.gov.co/images/pobtrans.gif">
          <a:extLst>
            <a:ext uri="{FF2B5EF4-FFF2-40B4-BE49-F238E27FC236}">
              <a16:creationId xmlns:a16="http://schemas.microsoft.com/office/drawing/2014/main" id="{00000000-0008-0000-0E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1" name="Imagen 300" descr="http://www.icbf.gov.co/images/pobtrans.gif">
          <a:extLst>
            <a:ext uri="{FF2B5EF4-FFF2-40B4-BE49-F238E27FC236}">
              <a16:creationId xmlns:a16="http://schemas.microsoft.com/office/drawing/2014/main" id="{00000000-0008-0000-0E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2" name="Imagen 301" descr="http://www.icbf.gov.co/images/pobtrans.gif">
          <a:extLst>
            <a:ext uri="{FF2B5EF4-FFF2-40B4-BE49-F238E27FC236}">
              <a16:creationId xmlns:a16="http://schemas.microsoft.com/office/drawing/2014/main" id="{00000000-0008-0000-0E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3" name="Imagen 302" descr="http://www.icbf.gov.co/images/pobtrans.gif">
          <a:extLst>
            <a:ext uri="{FF2B5EF4-FFF2-40B4-BE49-F238E27FC236}">
              <a16:creationId xmlns:a16="http://schemas.microsoft.com/office/drawing/2014/main" id="{00000000-0008-0000-0E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4" name="Imagen 303" descr="http://www.icbf.gov.co/images/pobtrans.gif">
          <a:extLst>
            <a:ext uri="{FF2B5EF4-FFF2-40B4-BE49-F238E27FC236}">
              <a16:creationId xmlns:a16="http://schemas.microsoft.com/office/drawing/2014/main" id="{00000000-0008-0000-0E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5" name="Imagen 304" descr="http://www.icbf.gov.co/images/pobtrans.gif">
          <a:extLst>
            <a:ext uri="{FF2B5EF4-FFF2-40B4-BE49-F238E27FC236}">
              <a16:creationId xmlns:a16="http://schemas.microsoft.com/office/drawing/2014/main" id="{00000000-0008-0000-0E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6" name="Imagen 305" descr="http://www.icbf.gov.co/images/pobtrans.gif">
          <a:extLst>
            <a:ext uri="{FF2B5EF4-FFF2-40B4-BE49-F238E27FC236}">
              <a16:creationId xmlns:a16="http://schemas.microsoft.com/office/drawing/2014/main" id="{00000000-0008-0000-0E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7" name="Imagen 306" descr="http://www.icbf.gov.co/images/pobtrans.gif">
          <a:extLst>
            <a:ext uri="{FF2B5EF4-FFF2-40B4-BE49-F238E27FC236}">
              <a16:creationId xmlns:a16="http://schemas.microsoft.com/office/drawing/2014/main" id="{00000000-0008-0000-0E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8" name="Imagen 307" descr="http://www.icbf.gov.co/images/pobtrans.gif">
          <a:extLst>
            <a:ext uri="{FF2B5EF4-FFF2-40B4-BE49-F238E27FC236}">
              <a16:creationId xmlns:a16="http://schemas.microsoft.com/office/drawing/2014/main" id="{00000000-0008-0000-0E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9" name="Imagen 308" descr="http://www.icbf.gov.co/images/pobtrans.gif">
          <a:extLst>
            <a:ext uri="{FF2B5EF4-FFF2-40B4-BE49-F238E27FC236}">
              <a16:creationId xmlns:a16="http://schemas.microsoft.com/office/drawing/2014/main" id="{00000000-0008-0000-0E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0" name="Imagen 309" descr="http://www.icbf.gov.co/images/pobtrans.gif">
          <a:extLst>
            <a:ext uri="{FF2B5EF4-FFF2-40B4-BE49-F238E27FC236}">
              <a16:creationId xmlns:a16="http://schemas.microsoft.com/office/drawing/2014/main" id="{00000000-0008-0000-0E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1" name="Imagen 310" descr="http://www.icbf.gov.co/images/pobtrans.gif">
          <a:extLst>
            <a:ext uri="{FF2B5EF4-FFF2-40B4-BE49-F238E27FC236}">
              <a16:creationId xmlns:a16="http://schemas.microsoft.com/office/drawing/2014/main" id="{00000000-0008-0000-0E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2" name="Imagen 311" descr="http://www.icbf.gov.co/images/pobtrans.gif">
          <a:extLst>
            <a:ext uri="{FF2B5EF4-FFF2-40B4-BE49-F238E27FC236}">
              <a16:creationId xmlns:a16="http://schemas.microsoft.com/office/drawing/2014/main" id="{00000000-0008-0000-0E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3" name="Imagen 312" descr="http://www.icbf.gov.co/images/pobtrans.gif">
          <a:extLst>
            <a:ext uri="{FF2B5EF4-FFF2-40B4-BE49-F238E27FC236}">
              <a16:creationId xmlns:a16="http://schemas.microsoft.com/office/drawing/2014/main" id="{00000000-0008-0000-0E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4" name="Imagen 313" descr="http://www.icbf.gov.co/images/pobtrans.gif">
          <a:extLst>
            <a:ext uri="{FF2B5EF4-FFF2-40B4-BE49-F238E27FC236}">
              <a16:creationId xmlns:a16="http://schemas.microsoft.com/office/drawing/2014/main" id="{00000000-0008-0000-0E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5" name="Imagen 314" descr="http://www.icbf.gov.co/images/pobtrans.gif">
          <a:extLst>
            <a:ext uri="{FF2B5EF4-FFF2-40B4-BE49-F238E27FC236}">
              <a16:creationId xmlns:a16="http://schemas.microsoft.com/office/drawing/2014/main" id="{00000000-0008-0000-0E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6" name="Imagen 315" descr="http://www.icbf.gov.co/images/pobtrans.gif">
          <a:extLst>
            <a:ext uri="{FF2B5EF4-FFF2-40B4-BE49-F238E27FC236}">
              <a16:creationId xmlns:a16="http://schemas.microsoft.com/office/drawing/2014/main" id="{00000000-0008-0000-0E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7" name="Imagen 316" descr="http://www.icbf.gov.co/images/pobtrans.gif">
          <a:extLst>
            <a:ext uri="{FF2B5EF4-FFF2-40B4-BE49-F238E27FC236}">
              <a16:creationId xmlns:a16="http://schemas.microsoft.com/office/drawing/2014/main" id="{00000000-0008-0000-0E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8" name="Imagen 317" descr="http://www.icbf.gov.co/images/pobtrans.gif">
          <a:extLst>
            <a:ext uri="{FF2B5EF4-FFF2-40B4-BE49-F238E27FC236}">
              <a16:creationId xmlns:a16="http://schemas.microsoft.com/office/drawing/2014/main" id="{00000000-0008-0000-0E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9" name="Imagen 318" descr="http://www.icbf.gov.co/images/pobtrans.gif">
          <a:extLst>
            <a:ext uri="{FF2B5EF4-FFF2-40B4-BE49-F238E27FC236}">
              <a16:creationId xmlns:a16="http://schemas.microsoft.com/office/drawing/2014/main" id="{00000000-0008-0000-0E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6.xml><?xml version="1.0" encoding="utf-8"?>
<xdr:wsDr xmlns:xdr="http://schemas.openxmlformats.org/drawingml/2006/spreadsheetDrawing" xmlns:a="http://schemas.openxmlformats.org/drawingml/2006/main">
  <xdr:twoCellAnchor editAs="oneCell">
    <xdr:from>
      <xdr:col>3</xdr:col>
      <xdr:colOff>0</xdr:colOff>
      <xdr:row>94</xdr:row>
      <xdr:rowOff>0</xdr:rowOff>
    </xdr:from>
    <xdr:to>
      <xdr:col>3</xdr:col>
      <xdr:colOff>9525</xdr:colOff>
      <xdr:row>94</xdr:row>
      <xdr:rowOff>114300</xdr:rowOff>
    </xdr:to>
    <xdr:pic>
      <xdr:nvPicPr>
        <xdr:cNvPr id="2" name="Imagen 305" descr="http://www.icbf.gov.co/images/pobtrans.gif">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 name="Imagen 306" descr="http://www.icbf.gov.co/images/pobtrans.gif">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 name="Imagen 307" descr="http://www.icbf.gov.co/images/pobtrans.gif">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 name="Imagen 697" descr="http://www.icbf.gov.co/images/pobtrans.gif">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 name="Imagen 785" descr="http://www.icbf.gov.co/images/pobtrans.gif">
          <a:extLst>
            <a:ext uri="{FF2B5EF4-FFF2-40B4-BE49-F238E27FC236}">
              <a16:creationId xmlns:a16="http://schemas.microsoft.com/office/drawing/2014/main" id="{00000000-0008-0000-0F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 name="Imagen 790" descr="http://www.icbf.gov.co/images/pobtrans.gif">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 name="Imagen 1079" descr="http://www.icbf.gov.co/images/pobtrans.gif">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 name="Imagen 1566" descr="http://www.icbf.gov.co/images/pobtrans.gif">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 name="Imagen 1570" descr="http://www.icbf.gov.co/images/pobtrans.gif">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 name="Imagen 1687" descr="http://www.icbf.gov.co/images/pobtrans.gif">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 name="Imagen 1914" descr="http://www.icbf.gov.co/images/pobtrans.gif">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 name="Imagen 2186" descr="http://www.icbf.gov.co/images/pobtrans.gif">
          <a:extLst>
            <a:ext uri="{FF2B5EF4-FFF2-40B4-BE49-F238E27FC236}">
              <a16:creationId xmlns:a16="http://schemas.microsoft.com/office/drawing/2014/main" id="{00000000-0008-0000-0F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 name="Imagen 2221" descr="http://www.icbf.gov.co/images/pobtrans.gif">
          <a:extLst>
            <a:ext uri="{FF2B5EF4-FFF2-40B4-BE49-F238E27FC236}">
              <a16:creationId xmlns:a16="http://schemas.microsoft.com/office/drawing/2014/main" id="{00000000-0008-0000-0F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5" name="Imagen 2859" descr="http://www.icbf.gov.co/images/pobtrans.gif">
          <a:extLst>
            <a:ext uri="{FF2B5EF4-FFF2-40B4-BE49-F238E27FC236}">
              <a16:creationId xmlns:a16="http://schemas.microsoft.com/office/drawing/2014/main" id="{00000000-0008-0000-0F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6" name="Imagen 2870" descr="http://www.icbf.gov.co/images/pobtrans.gif">
          <a:extLst>
            <a:ext uri="{FF2B5EF4-FFF2-40B4-BE49-F238E27FC236}">
              <a16:creationId xmlns:a16="http://schemas.microsoft.com/office/drawing/2014/main" id="{00000000-0008-0000-0F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7" name="Imagen 2951" descr="http://www.icbf.gov.co/images/pobtrans.gif">
          <a:extLst>
            <a:ext uri="{FF2B5EF4-FFF2-40B4-BE49-F238E27FC236}">
              <a16:creationId xmlns:a16="http://schemas.microsoft.com/office/drawing/2014/main" id="{00000000-0008-0000-0F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8" name="Imagen 2954" descr="http://www.icbf.gov.co/images/pobtrans.gif">
          <a:extLst>
            <a:ext uri="{FF2B5EF4-FFF2-40B4-BE49-F238E27FC236}">
              <a16:creationId xmlns:a16="http://schemas.microsoft.com/office/drawing/2014/main" id="{00000000-0008-0000-0F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9" name="Imagen 3123" descr="http://www.icbf.gov.co/images/pobtrans.gif">
          <a:extLst>
            <a:ext uri="{FF2B5EF4-FFF2-40B4-BE49-F238E27FC236}">
              <a16:creationId xmlns:a16="http://schemas.microsoft.com/office/drawing/2014/main" id="{00000000-0008-0000-0F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0" name="Imagen 3206" descr="http://www.icbf.gov.co/images/pobtrans.gif">
          <a:extLst>
            <a:ext uri="{FF2B5EF4-FFF2-40B4-BE49-F238E27FC236}">
              <a16:creationId xmlns:a16="http://schemas.microsoft.com/office/drawing/2014/main" id="{00000000-0008-0000-0F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1" name="Imagen 3810" descr="http://www.icbf.gov.co/images/pobtrans.gif">
          <a:extLst>
            <a:ext uri="{FF2B5EF4-FFF2-40B4-BE49-F238E27FC236}">
              <a16:creationId xmlns:a16="http://schemas.microsoft.com/office/drawing/2014/main" id="{00000000-0008-0000-0F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2" name="Imagen 3821" descr="http://www.icbf.gov.co/images/pobtrans.gif">
          <a:extLst>
            <a:ext uri="{FF2B5EF4-FFF2-40B4-BE49-F238E27FC236}">
              <a16:creationId xmlns:a16="http://schemas.microsoft.com/office/drawing/2014/main" id="{00000000-0008-0000-0F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3" name="Imagen 3899" descr="http://www.icbf.gov.co/images/pobtrans.gif">
          <a:extLst>
            <a:ext uri="{FF2B5EF4-FFF2-40B4-BE49-F238E27FC236}">
              <a16:creationId xmlns:a16="http://schemas.microsoft.com/office/drawing/2014/main" id="{00000000-0008-0000-0F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4" name="Imagen 3909" descr="http://www.icbf.gov.co/images/pobtrans.gif">
          <a:extLst>
            <a:ext uri="{FF2B5EF4-FFF2-40B4-BE49-F238E27FC236}">
              <a16:creationId xmlns:a16="http://schemas.microsoft.com/office/drawing/2014/main" id="{00000000-0008-0000-0F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5" name="Imagen 4244" descr="http://www.icbf.gov.co/images/pobtrans.gif">
          <a:extLst>
            <a:ext uri="{FF2B5EF4-FFF2-40B4-BE49-F238E27FC236}">
              <a16:creationId xmlns:a16="http://schemas.microsoft.com/office/drawing/2014/main" id="{00000000-0008-0000-0F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6" name="Imagen 4461" descr="http://www.icbf.gov.co/images/pobtrans.gif">
          <a:extLst>
            <a:ext uri="{FF2B5EF4-FFF2-40B4-BE49-F238E27FC236}">
              <a16:creationId xmlns:a16="http://schemas.microsoft.com/office/drawing/2014/main" id="{00000000-0008-0000-0F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7" name="Imagen 4811" descr="http://www.icbf.gov.co/images/pobtrans.gif">
          <a:extLst>
            <a:ext uri="{FF2B5EF4-FFF2-40B4-BE49-F238E27FC236}">
              <a16:creationId xmlns:a16="http://schemas.microsoft.com/office/drawing/2014/main" id="{00000000-0008-0000-0F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8" name="Imagen 4820" descr="http://www.icbf.gov.co/images/pobtrans.gif">
          <a:extLst>
            <a:ext uri="{FF2B5EF4-FFF2-40B4-BE49-F238E27FC236}">
              <a16:creationId xmlns:a16="http://schemas.microsoft.com/office/drawing/2014/main" id="{00000000-0008-0000-0F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9" name="Imagen 5584" descr="http://www.icbf.gov.co/images/pobtrans.gif">
          <a:extLst>
            <a:ext uri="{FF2B5EF4-FFF2-40B4-BE49-F238E27FC236}">
              <a16:creationId xmlns:a16="http://schemas.microsoft.com/office/drawing/2014/main" id="{00000000-0008-0000-0F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0" name="Imagen 5931" descr="http://www.icbf.gov.co/images/pobtrans.gif">
          <a:extLst>
            <a:ext uri="{FF2B5EF4-FFF2-40B4-BE49-F238E27FC236}">
              <a16:creationId xmlns:a16="http://schemas.microsoft.com/office/drawing/2014/main" id="{00000000-0008-0000-0F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1" name="Imagen 6103" descr="http://www.icbf.gov.co/images/pobtrans.gif">
          <a:extLst>
            <a:ext uri="{FF2B5EF4-FFF2-40B4-BE49-F238E27FC236}">
              <a16:creationId xmlns:a16="http://schemas.microsoft.com/office/drawing/2014/main" id="{00000000-0008-0000-0F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2" name="Imagen 6107" descr="http://www.icbf.gov.co/images/pobtrans.gif">
          <a:extLst>
            <a:ext uri="{FF2B5EF4-FFF2-40B4-BE49-F238E27FC236}">
              <a16:creationId xmlns:a16="http://schemas.microsoft.com/office/drawing/2014/main" id="{00000000-0008-0000-0F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3" name="Imagen 6731" descr="http://www.icbf.gov.co/images/pobtrans.gif">
          <a:extLst>
            <a:ext uri="{FF2B5EF4-FFF2-40B4-BE49-F238E27FC236}">
              <a16:creationId xmlns:a16="http://schemas.microsoft.com/office/drawing/2014/main" id="{00000000-0008-0000-0F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4" name="Imagen 6951" descr="http://www.icbf.gov.co/images/pobtrans.gif">
          <a:extLst>
            <a:ext uri="{FF2B5EF4-FFF2-40B4-BE49-F238E27FC236}">
              <a16:creationId xmlns:a16="http://schemas.microsoft.com/office/drawing/2014/main" id="{00000000-0008-0000-0F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5" name="Imagen 7032" descr="http://www.icbf.gov.co/images/pobtrans.gif">
          <a:extLst>
            <a:ext uri="{FF2B5EF4-FFF2-40B4-BE49-F238E27FC236}">
              <a16:creationId xmlns:a16="http://schemas.microsoft.com/office/drawing/2014/main" id="{00000000-0008-0000-0F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6" name="Imagen 7042" descr="http://www.icbf.gov.co/images/pobtrans.gif">
          <a:extLst>
            <a:ext uri="{FF2B5EF4-FFF2-40B4-BE49-F238E27FC236}">
              <a16:creationId xmlns:a16="http://schemas.microsoft.com/office/drawing/2014/main" id="{00000000-0008-0000-0F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7" name="Imagen 7053" descr="http://www.icbf.gov.co/images/pobtrans.gif">
          <a:extLst>
            <a:ext uri="{FF2B5EF4-FFF2-40B4-BE49-F238E27FC236}">
              <a16:creationId xmlns:a16="http://schemas.microsoft.com/office/drawing/2014/main" id="{00000000-0008-0000-0F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8" name="Imagen 7120" descr="http://www.icbf.gov.co/images/pobtrans.gif">
          <a:extLst>
            <a:ext uri="{FF2B5EF4-FFF2-40B4-BE49-F238E27FC236}">
              <a16:creationId xmlns:a16="http://schemas.microsoft.com/office/drawing/2014/main" id="{00000000-0008-0000-0F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9" name="Imagen 7187" descr="http://www.icbf.gov.co/images/pobtrans.gif">
          <a:extLst>
            <a:ext uri="{FF2B5EF4-FFF2-40B4-BE49-F238E27FC236}">
              <a16:creationId xmlns:a16="http://schemas.microsoft.com/office/drawing/2014/main" id="{00000000-0008-0000-0F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0" name="Imagen 7417" descr="http://www.icbf.gov.co/images/pobtrans.gif">
          <a:extLst>
            <a:ext uri="{FF2B5EF4-FFF2-40B4-BE49-F238E27FC236}">
              <a16:creationId xmlns:a16="http://schemas.microsoft.com/office/drawing/2014/main" id="{00000000-0008-0000-0F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1" name="Imagen 7504" descr="http://www.icbf.gov.co/images/pobtrans.gif">
          <a:extLst>
            <a:ext uri="{FF2B5EF4-FFF2-40B4-BE49-F238E27FC236}">
              <a16:creationId xmlns:a16="http://schemas.microsoft.com/office/drawing/2014/main" id="{00000000-0008-0000-0F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2" name="Imagen 7597" descr="http://www.icbf.gov.co/images/pobtrans.gif">
          <a:extLst>
            <a:ext uri="{FF2B5EF4-FFF2-40B4-BE49-F238E27FC236}">
              <a16:creationId xmlns:a16="http://schemas.microsoft.com/office/drawing/2014/main" id="{00000000-0008-0000-0F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3" name="Imagen 7659" descr="http://www.icbf.gov.co/images/pobtrans.gif">
          <a:extLst>
            <a:ext uri="{FF2B5EF4-FFF2-40B4-BE49-F238E27FC236}">
              <a16:creationId xmlns:a16="http://schemas.microsoft.com/office/drawing/2014/main" id="{00000000-0008-0000-0F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4" name="Imagen 7767" descr="http://www.icbf.gov.co/images/pobtrans.gif">
          <a:extLst>
            <a:ext uri="{FF2B5EF4-FFF2-40B4-BE49-F238E27FC236}">
              <a16:creationId xmlns:a16="http://schemas.microsoft.com/office/drawing/2014/main" id="{00000000-0008-0000-0F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5" name="Imagen 7853" descr="http://www.icbf.gov.co/images/pobtrans.gif">
          <a:extLst>
            <a:ext uri="{FF2B5EF4-FFF2-40B4-BE49-F238E27FC236}">
              <a16:creationId xmlns:a16="http://schemas.microsoft.com/office/drawing/2014/main" id="{00000000-0008-0000-0F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6" name="Imagen 7936" descr="http://www.icbf.gov.co/images/pobtrans.gif">
          <a:extLst>
            <a:ext uri="{FF2B5EF4-FFF2-40B4-BE49-F238E27FC236}">
              <a16:creationId xmlns:a16="http://schemas.microsoft.com/office/drawing/2014/main" id="{00000000-0008-0000-0F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7" name="Imagen 8612" descr="http://www.icbf.gov.co/images/pobtrans.gif">
          <a:extLst>
            <a:ext uri="{FF2B5EF4-FFF2-40B4-BE49-F238E27FC236}">
              <a16:creationId xmlns:a16="http://schemas.microsoft.com/office/drawing/2014/main" id="{00000000-0008-0000-0F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8" name="Imagen 9931" descr="http://www.icbf.gov.co/images/pobtrans.gif">
          <a:extLst>
            <a:ext uri="{FF2B5EF4-FFF2-40B4-BE49-F238E27FC236}">
              <a16:creationId xmlns:a16="http://schemas.microsoft.com/office/drawing/2014/main" id="{00000000-0008-0000-0F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9" name="Imagen 10425" descr="http://www.icbf.gov.co/images/pobtrans.gif">
          <a:extLst>
            <a:ext uri="{FF2B5EF4-FFF2-40B4-BE49-F238E27FC236}">
              <a16:creationId xmlns:a16="http://schemas.microsoft.com/office/drawing/2014/main" id="{00000000-0008-0000-0F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0" name="Imagen 10665" descr="http://www.icbf.gov.co/images/pobtrans.gif">
          <a:extLst>
            <a:ext uri="{FF2B5EF4-FFF2-40B4-BE49-F238E27FC236}">
              <a16:creationId xmlns:a16="http://schemas.microsoft.com/office/drawing/2014/main" id="{00000000-0008-0000-0F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1" name="Imagen 12565" descr="http://www.icbf.gov.co/images/pobtrans.gif">
          <a:extLst>
            <a:ext uri="{FF2B5EF4-FFF2-40B4-BE49-F238E27FC236}">
              <a16:creationId xmlns:a16="http://schemas.microsoft.com/office/drawing/2014/main" id="{00000000-0008-0000-0F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2" name="Imagen 12591" descr="http://www.icbf.gov.co/images/pobtrans.gif">
          <a:extLst>
            <a:ext uri="{FF2B5EF4-FFF2-40B4-BE49-F238E27FC236}">
              <a16:creationId xmlns:a16="http://schemas.microsoft.com/office/drawing/2014/main" id="{00000000-0008-0000-0F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3" name="Imagen 12605" descr="http://www.icbf.gov.co/images/pobtrans.gif">
          <a:extLst>
            <a:ext uri="{FF2B5EF4-FFF2-40B4-BE49-F238E27FC236}">
              <a16:creationId xmlns:a16="http://schemas.microsoft.com/office/drawing/2014/main" id="{00000000-0008-0000-0F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4" name="Imagen 12623" descr="http://www.icbf.gov.co/images/pobtrans.gif">
          <a:extLst>
            <a:ext uri="{FF2B5EF4-FFF2-40B4-BE49-F238E27FC236}">
              <a16:creationId xmlns:a16="http://schemas.microsoft.com/office/drawing/2014/main" id="{00000000-0008-0000-0F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5" name="Imagen 12635" descr="http://www.icbf.gov.co/images/pobtrans.gif">
          <a:extLst>
            <a:ext uri="{FF2B5EF4-FFF2-40B4-BE49-F238E27FC236}">
              <a16:creationId xmlns:a16="http://schemas.microsoft.com/office/drawing/2014/main" id="{00000000-0008-0000-0F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6" name="Imagen 12645" descr="http://www.icbf.gov.co/images/pobtrans.gif">
          <a:extLst>
            <a:ext uri="{FF2B5EF4-FFF2-40B4-BE49-F238E27FC236}">
              <a16:creationId xmlns:a16="http://schemas.microsoft.com/office/drawing/2014/main" id="{00000000-0008-0000-0F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7" name="Imagen 12651" descr="http://www.icbf.gov.co/images/pobtrans.gif">
          <a:extLst>
            <a:ext uri="{FF2B5EF4-FFF2-40B4-BE49-F238E27FC236}">
              <a16:creationId xmlns:a16="http://schemas.microsoft.com/office/drawing/2014/main" id="{00000000-0008-0000-0F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8" name="Imagen 13130" descr="http://www.icbf.gov.co/images/pobtrans.gif">
          <a:extLst>
            <a:ext uri="{FF2B5EF4-FFF2-40B4-BE49-F238E27FC236}">
              <a16:creationId xmlns:a16="http://schemas.microsoft.com/office/drawing/2014/main" id="{00000000-0008-0000-0F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9" name="Imagen 13576" descr="http://www.icbf.gov.co/images/pobtrans.gif">
          <a:extLst>
            <a:ext uri="{FF2B5EF4-FFF2-40B4-BE49-F238E27FC236}">
              <a16:creationId xmlns:a16="http://schemas.microsoft.com/office/drawing/2014/main" id="{00000000-0008-0000-0F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0" name="Imagen 13599" descr="http://www.icbf.gov.co/images/pobtrans.gif">
          <a:extLst>
            <a:ext uri="{FF2B5EF4-FFF2-40B4-BE49-F238E27FC236}">
              <a16:creationId xmlns:a16="http://schemas.microsoft.com/office/drawing/2014/main" id="{00000000-0008-0000-0F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1" name="Imagen 13600" descr="http://www.icbf.gov.co/images/pobtrans.gif">
          <a:extLst>
            <a:ext uri="{FF2B5EF4-FFF2-40B4-BE49-F238E27FC236}">
              <a16:creationId xmlns:a16="http://schemas.microsoft.com/office/drawing/2014/main" id="{00000000-0008-0000-0F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2" name="Imagen 13603" descr="http://www.icbf.gov.co/images/pobtrans.gif">
          <a:extLst>
            <a:ext uri="{FF2B5EF4-FFF2-40B4-BE49-F238E27FC236}">
              <a16:creationId xmlns:a16="http://schemas.microsoft.com/office/drawing/2014/main" id="{00000000-0008-0000-0F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3" name="Imagen 13611" descr="http://www.icbf.gov.co/images/pobtrans.gif">
          <a:extLst>
            <a:ext uri="{FF2B5EF4-FFF2-40B4-BE49-F238E27FC236}">
              <a16:creationId xmlns:a16="http://schemas.microsoft.com/office/drawing/2014/main" id="{00000000-0008-0000-0F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4" name="Imagen 13903" descr="http://www.icbf.gov.co/images/pobtrans.gif">
          <a:extLst>
            <a:ext uri="{FF2B5EF4-FFF2-40B4-BE49-F238E27FC236}">
              <a16:creationId xmlns:a16="http://schemas.microsoft.com/office/drawing/2014/main" id="{00000000-0008-0000-0F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5" name="Imagen 13983" descr="http://www.icbf.gov.co/images/pobtrans.gif">
          <a:extLst>
            <a:ext uri="{FF2B5EF4-FFF2-40B4-BE49-F238E27FC236}">
              <a16:creationId xmlns:a16="http://schemas.microsoft.com/office/drawing/2014/main" id="{00000000-0008-0000-0F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6" name="Imagen 14387" descr="http://www.icbf.gov.co/images/pobtrans.gif">
          <a:extLst>
            <a:ext uri="{FF2B5EF4-FFF2-40B4-BE49-F238E27FC236}">
              <a16:creationId xmlns:a16="http://schemas.microsoft.com/office/drawing/2014/main" id="{00000000-0008-0000-0F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7" name="Imagen 14460" descr="http://www.icbf.gov.co/images/pobtrans.gif">
          <a:extLst>
            <a:ext uri="{FF2B5EF4-FFF2-40B4-BE49-F238E27FC236}">
              <a16:creationId xmlns:a16="http://schemas.microsoft.com/office/drawing/2014/main" id="{00000000-0008-0000-0F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8" name="Imagen 14689" descr="http://www.icbf.gov.co/images/pobtrans.gif">
          <a:extLst>
            <a:ext uri="{FF2B5EF4-FFF2-40B4-BE49-F238E27FC236}">
              <a16:creationId xmlns:a16="http://schemas.microsoft.com/office/drawing/2014/main" id="{00000000-0008-0000-0F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9" name="Imagen 14884" descr="http://www.icbf.gov.co/images/pobtrans.gif">
          <a:extLst>
            <a:ext uri="{FF2B5EF4-FFF2-40B4-BE49-F238E27FC236}">
              <a16:creationId xmlns:a16="http://schemas.microsoft.com/office/drawing/2014/main" id="{00000000-0008-0000-0F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0" name="Imagen 15080" descr="http://www.icbf.gov.co/images/pobtrans.gif">
          <a:extLst>
            <a:ext uri="{FF2B5EF4-FFF2-40B4-BE49-F238E27FC236}">
              <a16:creationId xmlns:a16="http://schemas.microsoft.com/office/drawing/2014/main" id="{00000000-0008-0000-0F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1" name="Imagen 15397" descr="http://www.icbf.gov.co/images/pobtrans.gif">
          <a:extLst>
            <a:ext uri="{FF2B5EF4-FFF2-40B4-BE49-F238E27FC236}">
              <a16:creationId xmlns:a16="http://schemas.microsoft.com/office/drawing/2014/main" id="{00000000-0008-0000-0F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2" name="Imagen 15538" descr="http://www.icbf.gov.co/images/pobtrans.gif">
          <a:extLst>
            <a:ext uri="{FF2B5EF4-FFF2-40B4-BE49-F238E27FC236}">
              <a16:creationId xmlns:a16="http://schemas.microsoft.com/office/drawing/2014/main" id="{00000000-0008-0000-0F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3" name="Imagen 15814" descr="http://www.icbf.gov.co/images/pobtrans.gif">
          <a:extLst>
            <a:ext uri="{FF2B5EF4-FFF2-40B4-BE49-F238E27FC236}">
              <a16:creationId xmlns:a16="http://schemas.microsoft.com/office/drawing/2014/main" id="{00000000-0008-0000-0F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4" name="Imagen 15817" descr="http://www.icbf.gov.co/images/pobtrans.gif">
          <a:extLst>
            <a:ext uri="{FF2B5EF4-FFF2-40B4-BE49-F238E27FC236}">
              <a16:creationId xmlns:a16="http://schemas.microsoft.com/office/drawing/2014/main" id="{00000000-0008-0000-0F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5" name="Imagen 16193" descr="http://www.icbf.gov.co/images/pobtrans.gif">
          <a:extLst>
            <a:ext uri="{FF2B5EF4-FFF2-40B4-BE49-F238E27FC236}">
              <a16:creationId xmlns:a16="http://schemas.microsoft.com/office/drawing/2014/main" id="{00000000-0008-0000-0F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6" name="Imagen 16273" descr="http://www.icbf.gov.co/images/pobtrans.gif">
          <a:extLst>
            <a:ext uri="{FF2B5EF4-FFF2-40B4-BE49-F238E27FC236}">
              <a16:creationId xmlns:a16="http://schemas.microsoft.com/office/drawing/2014/main" id="{00000000-0008-0000-0F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7" name="Imagen 16503" descr="http://www.icbf.gov.co/images/pobtrans.gif">
          <a:extLst>
            <a:ext uri="{FF2B5EF4-FFF2-40B4-BE49-F238E27FC236}">
              <a16:creationId xmlns:a16="http://schemas.microsoft.com/office/drawing/2014/main" id="{00000000-0008-0000-0F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8" name="Imagen 16724" descr="http://www.icbf.gov.co/images/pobtrans.gif">
          <a:extLst>
            <a:ext uri="{FF2B5EF4-FFF2-40B4-BE49-F238E27FC236}">
              <a16:creationId xmlns:a16="http://schemas.microsoft.com/office/drawing/2014/main" id="{00000000-0008-0000-0F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9" name="Imagen 17478" descr="http://www.icbf.gov.co/images/pobtrans.gif">
          <a:extLst>
            <a:ext uri="{FF2B5EF4-FFF2-40B4-BE49-F238E27FC236}">
              <a16:creationId xmlns:a16="http://schemas.microsoft.com/office/drawing/2014/main" id="{00000000-0008-0000-0F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0" name="Imagen 17640" descr="http://www.icbf.gov.co/images/pobtrans.gif">
          <a:extLst>
            <a:ext uri="{FF2B5EF4-FFF2-40B4-BE49-F238E27FC236}">
              <a16:creationId xmlns:a16="http://schemas.microsoft.com/office/drawing/2014/main" id="{00000000-0008-0000-0F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1" name="Imagen 17642" descr="http://www.icbf.gov.co/images/pobtrans.gif">
          <a:extLst>
            <a:ext uri="{FF2B5EF4-FFF2-40B4-BE49-F238E27FC236}">
              <a16:creationId xmlns:a16="http://schemas.microsoft.com/office/drawing/2014/main" id="{00000000-0008-0000-0F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2" name="Imagen 19004" descr="http://www.icbf.gov.co/images/pobtrans.gif">
          <a:extLst>
            <a:ext uri="{FF2B5EF4-FFF2-40B4-BE49-F238E27FC236}">
              <a16:creationId xmlns:a16="http://schemas.microsoft.com/office/drawing/2014/main" id="{00000000-0008-0000-0F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3" name="Imagen 19474" descr="http://www.icbf.gov.co/images/pobtrans.gif">
          <a:extLst>
            <a:ext uri="{FF2B5EF4-FFF2-40B4-BE49-F238E27FC236}">
              <a16:creationId xmlns:a16="http://schemas.microsoft.com/office/drawing/2014/main" id="{00000000-0008-0000-0F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4" name="Imagen 19708" descr="http://www.icbf.gov.co/images/pobtrans.gif">
          <a:extLst>
            <a:ext uri="{FF2B5EF4-FFF2-40B4-BE49-F238E27FC236}">
              <a16:creationId xmlns:a16="http://schemas.microsoft.com/office/drawing/2014/main" id="{00000000-0008-0000-0F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5" name="Imagen 19720" descr="http://www.icbf.gov.co/images/pobtrans.gif">
          <a:extLst>
            <a:ext uri="{FF2B5EF4-FFF2-40B4-BE49-F238E27FC236}">
              <a16:creationId xmlns:a16="http://schemas.microsoft.com/office/drawing/2014/main" id="{00000000-0008-0000-0F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6" name="Imagen 19739" descr="http://www.icbf.gov.co/images/pobtrans.gif">
          <a:extLst>
            <a:ext uri="{FF2B5EF4-FFF2-40B4-BE49-F238E27FC236}">
              <a16:creationId xmlns:a16="http://schemas.microsoft.com/office/drawing/2014/main" id="{00000000-0008-0000-0F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7" name="Imagen 19765" descr="http://www.icbf.gov.co/images/pobtrans.gif">
          <a:extLst>
            <a:ext uri="{FF2B5EF4-FFF2-40B4-BE49-F238E27FC236}">
              <a16:creationId xmlns:a16="http://schemas.microsoft.com/office/drawing/2014/main" id="{00000000-0008-0000-0F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8" name="Imagen 19774" descr="http://www.icbf.gov.co/images/pobtrans.gif">
          <a:extLst>
            <a:ext uri="{FF2B5EF4-FFF2-40B4-BE49-F238E27FC236}">
              <a16:creationId xmlns:a16="http://schemas.microsoft.com/office/drawing/2014/main" id="{00000000-0008-0000-0F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9" name="Imagen 20425" descr="http://www.icbf.gov.co/images/pobtrans.gif">
          <a:extLst>
            <a:ext uri="{FF2B5EF4-FFF2-40B4-BE49-F238E27FC236}">
              <a16:creationId xmlns:a16="http://schemas.microsoft.com/office/drawing/2014/main" id="{00000000-0008-0000-0F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0" name="Imagen 20722" descr="http://www.icbf.gov.co/images/pobtrans.gif">
          <a:extLst>
            <a:ext uri="{FF2B5EF4-FFF2-40B4-BE49-F238E27FC236}">
              <a16:creationId xmlns:a16="http://schemas.microsoft.com/office/drawing/2014/main" id="{00000000-0008-0000-0F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1" name="Imagen 20732" descr="http://www.icbf.gov.co/images/pobtrans.gif">
          <a:extLst>
            <a:ext uri="{FF2B5EF4-FFF2-40B4-BE49-F238E27FC236}">
              <a16:creationId xmlns:a16="http://schemas.microsoft.com/office/drawing/2014/main" id="{00000000-0008-0000-0F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2" name="Imagen 21759" descr="http://www.icbf.gov.co/images/pobtrans.gif">
          <a:extLst>
            <a:ext uri="{FF2B5EF4-FFF2-40B4-BE49-F238E27FC236}">
              <a16:creationId xmlns:a16="http://schemas.microsoft.com/office/drawing/2014/main" id="{00000000-0008-0000-0F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3" name="Imagen 21761" descr="http://www.icbf.gov.co/images/pobtrans.gif">
          <a:extLst>
            <a:ext uri="{FF2B5EF4-FFF2-40B4-BE49-F238E27FC236}">
              <a16:creationId xmlns:a16="http://schemas.microsoft.com/office/drawing/2014/main" id="{00000000-0008-0000-0F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4" name="Imagen 22260" descr="http://www.icbf.gov.co/images/pobtrans.gif">
          <a:extLst>
            <a:ext uri="{FF2B5EF4-FFF2-40B4-BE49-F238E27FC236}">
              <a16:creationId xmlns:a16="http://schemas.microsoft.com/office/drawing/2014/main" id="{00000000-0008-0000-0F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5" name="Imagen 22263" descr="http://www.icbf.gov.co/images/pobtrans.gif">
          <a:extLst>
            <a:ext uri="{FF2B5EF4-FFF2-40B4-BE49-F238E27FC236}">
              <a16:creationId xmlns:a16="http://schemas.microsoft.com/office/drawing/2014/main" id="{00000000-0008-0000-0F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6" name="Imagen 22421" descr="http://www.icbf.gov.co/images/pobtrans.gif">
          <a:extLst>
            <a:ext uri="{FF2B5EF4-FFF2-40B4-BE49-F238E27FC236}">
              <a16:creationId xmlns:a16="http://schemas.microsoft.com/office/drawing/2014/main" id="{00000000-0008-0000-0F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7" name="Imagen 22513" descr="http://www.icbf.gov.co/images/pobtrans.gif">
          <a:extLst>
            <a:ext uri="{FF2B5EF4-FFF2-40B4-BE49-F238E27FC236}">
              <a16:creationId xmlns:a16="http://schemas.microsoft.com/office/drawing/2014/main" id="{00000000-0008-0000-0F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8" name="Imagen 22526" descr="http://www.icbf.gov.co/images/pobtrans.gif">
          <a:extLst>
            <a:ext uri="{FF2B5EF4-FFF2-40B4-BE49-F238E27FC236}">
              <a16:creationId xmlns:a16="http://schemas.microsoft.com/office/drawing/2014/main" id="{00000000-0008-0000-0F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9" name="Imagen 22532" descr="http://www.icbf.gov.co/images/pobtrans.gif">
          <a:extLst>
            <a:ext uri="{FF2B5EF4-FFF2-40B4-BE49-F238E27FC236}">
              <a16:creationId xmlns:a16="http://schemas.microsoft.com/office/drawing/2014/main" id="{00000000-0008-0000-0F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0" name="Imagen 22541" descr="http://www.icbf.gov.co/images/pobtrans.gif">
          <a:extLst>
            <a:ext uri="{FF2B5EF4-FFF2-40B4-BE49-F238E27FC236}">
              <a16:creationId xmlns:a16="http://schemas.microsoft.com/office/drawing/2014/main" id="{00000000-0008-0000-0F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1" name="Imagen 22616" descr="http://www.icbf.gov.co/images/pobtrans.gif">
          <a:extLst>
            <a:ext uri="{FF2B5EF4-FFF2-40B4-BE49-F238E27FC236}">
              <a16:creationId xmlns:a16="http://schemas.microsoft.com/office/drawing/2014/main" id="{00000000-0008-0000-0F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2" name="Imagen 24926" descr="http://www.icbf.gov.co/images/pobtrans.gif">
          <a:extLst>
            <a:ext uri="{FF2B5EF4-FFF2-40B4-BE49-F238E27FC236}">
              <a16:creationId xmlns:a16="http://schemas.microsoft.com/office/drawing/2014/main" id="{00000000-0008-0000-0F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3" name="Imagen 25180" descr="http://www.icbf.gov.co/images/pobtrans.gif">
          <a:extLst>
            <a:ext uri="{FF2B5EF4-FFF2-40B4-BE49-F238E27FC236}">
              <a16:creationId xmlns:a16="http://schemas.microsoft.com/office/drawing/2014/main" id="{00000000-0008-0000-0F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4" name="Imagen 26352" descr="http://www.icbf.gov.co/images/pobtrans.gif">
          <a:extLst>
            <a:ext uri="{FF2B5EF4-FFF2-40B4-BE49-F238E27FC236}">
              <a16:creationId xmlns:a16="http://schemas.microsoft.com/office/drawing/2014/main" id="{00000000-0008-0000-0F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5" name="Imagen 26386" descr="http://www.icbf.gov.co/images/pobtrans.gif">
          <a:extLst>
            <a:ext uri="{FF2B5EF4-FFF2-40B4-BE49-F238E27FC236}">
              <a16:creationId xmlns:a16="http://schemas.microsoft.com/office/drawing/2014/main" id="{00000000-0008-0000-0F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6" name="Imagen 26401" descr="http://www.icbf.gov.co/images/pobtrans.gif">
          <a:extLst>
            <a:ext uri="{FF2B5EF4-FFF2-40B4-BE49-F238E27FC236}">
              <a16:creationId xmlns:a16="http://schemas.microsoft.com/office/drawing/2014/main" id="{00000000-0008-0000-0F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7" name="Imagen 26411" descr="http://www.icbf.gov.co/images/pobtrans.gif">
          <a:extLst>
            <a:ext uri="{FF2B5EF4-FFF2-40B4-BE49-F238E27FC236}">
              <a16:creationId xmlns:a16="http://schemas.microsoft.com/office/drawing/2014/main" id="{00000000-0008-0000-0F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8" name="Imagen 26420" descr="http://www.icbf.gov.co/images/pobtrans.gif">
          <a:extLst>
            <a:ext uri="{FF2B5EF4-FFF2-40B4-BE49-F238E27FC236}">
              <a16:creationId xmlns:a16="http://schemas.microsoft.com/office/drawing/2014/main" id="{00000000-0008-0000-0F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9" name="Imagen 26433" descr="http://www.icbf.gov.co/images/pobtrans.gif">
          <a:extLst>
            <a:ext uri="{FF2B5EF4-FFF2-40B4-BE49-F238E27FC236}">
              <a16:creationId xmlns:a16="http://schemas.microsoft.com/office/drawing/2014/main" id="{00000000-0008-0000-0F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0" name="Imagen 26468" descr="http://www.icbf.gov.co/images/pobtrans.gif">
          <a:extLst>
            <a:ext uri="{FF2B5EF4-FFF2-40B4-BE49-F238E27FC236}">
              <a16:creationId xmlns:a16="http://schemas.microsoft.com/office/drawing/2014/main" id="{00000000-0008-0000-0F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1" name="Imagen 26473" descr="http://www.icbf.gov.co/images/pobtrans.gif">
          <a:extLst>
            <a:ext uri="{FF2B5EF4-FFF2-40B4-BE49-F238E27FC236}">
              <a16:creationId xmlns:a16="http://schemas.microsoft.com/office/drawing/2014/main" id="{00000000-0008-0000-0F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2" name="Imagen 26476" descr="http://www.icbf.gov.co/images/pobtrans.gif">
          <a:extLst>
            <a:ext uri="{FF2B5EF4-FFF2-40B4-BE49-F238E27FC236}">
              <a16:creationId xmlns:a16="http://schemas.microsoft.com/office/drawing/2014/main" id="{00000000-0008-0000-0F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3" name="Imagen 26583" descr="http://www.icbf.gov.co/images/pobtrans.gif">
          <a:extLst>
            <a:ext uri="{FF2B5EF4-FFF2-40B4-BE49-F238E27FC236}">
              <a16:creationId xmlns:a16="http://schemas.microsoft.com/office/drawing/2014/main" id="{00000000-0008-0000-0F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4" name="Imagen 26594" descr="http://www.icbf.gov.co/images/pobtrans.gif">
          <a:extLst>
            <a:ext uri="{FF2B5EF4-FFF2-40B4-BE49-F238E27FC236}">
              <a16:creationId xmlns:a16="http://schemas.microsoft.com/office/drawing/2014/main" id="{00000000-0008-0000-0F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5" name="Imagen 26605" descr="http://www.icbf.gov.co/images/pobtrans.gif">
          <a:extLst>
            <a:ext uri="{FF2B5EF4-FFF2-40B4-BE49-F238E27FC236}">
              <a16:creationId xmlns:a16="http://schemas.microsoft.com/office/drawing/2014/main" id="{00000000-0008-0000-0F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6" name="Imagen 26617" descr="http://www.icbf.gov.co/images/pobtrans.gif">
          <a:extLst>
            <a:ext uri="{FF2B5EF4-FFF2-40B4-BE49-F238E27FC236}">
              <a16:creationId xmlns:a16="http://schemas.microsoft.com/office/drawing/2014/main" id="{00000000-0008-0000-0F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7" name="Imagen 26634" descr="http://www.icbf.gov.co/images/pobtrans.gif">
          <a:extLst>
            <a:ext uri="{FF2B5EF4-FFF2-40B4-BE49-F238E27FC236}">
              <a16:creationId xmlns:a16="http://schemas.microsoft.com/office/drawing/2014/main" id="{00000000-0008-0000-0F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8" name="Imagen 26666" descr="http://www.icbf.gov.co/images/pobtrans.gif">
          <a:extLst>
            <a:ext uri="{FF2B5EF4-FFF2-40B4-BE49-F238E27FC236}">
              <a16:creationId xmlns:a16="http://schemas.microsoft.com/office/drawing/2014/main" id="{00000000-0008-0000-0F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9" name="Imagen 26687" descr="http://www.icbf.gov.co/images/pobtrans.gif">
          <a:extLst>
            <a:ext uri="{FF2B5EF4-FFF2-40B4-BE49-F238E27FC236}">
              <a16:creationId xmlns:a16="http://schemas.microsoft.com/office/drawing/2014/main" id="{00000000-0008-0000-0F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0" name="Imagen 26713" descr="http://www.icbf.gov.co/images/pobtrans.gif">
          <a:extLst>
            <a:ext uri="{FF2B5EF4-FFF2-40B4-BE49-F238E27FC236}">
              <a16:creationId xmlns:a16="http://schemas.microsoft.com/office/drawing/2014/main" id="{00000000-0008-0000-0F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1" name="Imagen 26726" descr="http://www.icbf.gov.co/images/pobtrans.gif">
          <a:extLst>
            <a:ext uri="{FF2B5EF4-FFF2-40B4-BE49-F238E27FC236}">
              <a16:creationId xmlns:a16="http://schemas.microsoft.com/office/drawing/2014/main" id="{00000000-0008-0000-0F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2" name="Imagen 27432" descr="http://www.icbf.gov.co/images/pobtrans.gif">
          <a:extLst>
            <a:ext uri="{FF2B5EF4-FFF2-40B4-BE49-F238E27FC236}">
              <a16:creationId xmlns:a16="http://schemas.microsoft.com/office/drawing/2014/main" id="{00000000-0008-0000-0F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3" name="Imagen 29931" descr="http://www.icbf.gov.co/images/pobtrans.gif">
          <a:extLst>
            <a:ext uri="{FF2B5EF4-FFF2-40B4-BE49-F238E27FC236}">
              <a16:creationId xmlns:a16="http://schemas.microsoft.com/office/drawing/2014/main" id="{00000000-0008-0000-0F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4" name="Imagen 29941" descr="http://www.icbf.gov.co/images/pobtrans.gif">
          <a:extLst>
            <a:ext uri="{FF2B5EF4-FFF2-40B4-BE49-F238E27FC236}">
              <a16:creationId xmlns:a16="http://schemas.microsoft.com/office/drawing/2014/main" id="{00000000-0008-0000-0F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5" name="Imagen 29990" descr="http://www.icbf.gov.co/images/pobtrans.gif">
          <a:extLst>
            <a:ext uri="{FF2B5EF4-FFF2-40B4-BE49-F238E27FC236}">
              <a16:creationId xmlns:a16="http://schemas.microsoft.com/office/drawing/2014/main" id="{00000000-0008-0000-0F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6" name="Imagen 30000" descr="http://www.icbf.gov.co/images/pobtrans.gif">
          <a:extLst>
            <a:ext uri="{FF2B5EF4-FFF2-40B4-BE49-F238E27FC236}">
              <a16:creationId xmlns:a16="http://schemas.microsoft.com/office/drawing/2014/main" id="{00000000-0008-0000-0F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7" name="Imagen 30062" descr="http://www.icbf.gov.co/images/pobtrans.gif">
          <a:extLst>
            <a:ext uri="{FF2B5EF4-FFF2-40B4-BE49-F238E27FC236}">
              <a16:creationId xmlns:a16="http://schemas.microsoft.com/office/drawing/2014/main" id="{00000000-0008-0000-0F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8" name="Imagen 30457" descr="http://www.icbf.gov.co/images/pobtrans.gif">
          <a:extLst>
            <a:ext uri="{FF2B5EF4-FFF2-40B4-BE49-F238E27FC236}">
              <a16:creationId xmlns:a16="http://schemas.microsoft.com/office/drawing/2014/main" id="{00000000-0008-0000-0F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9" name="Imagen 30467" descr="http://www.icbf.gov.co/images/pobtrans.gif">
          <a:extLst>
            <a:ext uri="{FF2B5EF4-FFF2-40B4-BE49-F238E27FC236}">
              <a16:creationId xmlns:a16="http://schemas.microsoft.com/office/drawing/2014/main" id="{00000000-0008-0000-0F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0" name="Imagen 30991" descr="http://www.icbf.gov.co/images/pobtrans.gif">
          <a:extLst>
            <a:ext uri="{FF2B5EF4-FFF2-40B4-BE49-F238E27FC236}">
              <a16:creationId xmlns:a16="http://schemas.microsoft.com/office/drawing/2014/main" id="{00000000-0008-0000-0F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1" name="Imagen 31612" descr="http://www.icbf.gov.co/images/pobtrans.gif">
          <a:extLst>
            <a:ext uri="{FF2B5EF4-FFF2-40B4-BE49-F238E27FC236}">
              <a16:creationId xmlns:a16="http://schemas.microsoft.com/office/drawing/2014/main" id="{00000000-0008-0000-0F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2" name="Imagen 31624" descr="http://www.icbf.gov.co/images/pobtrans.gif">
          <a:extLst>
            <a:ext uri="{FF2B5EF4-FFF2-40B4-BE49-F238E27FC236}">
              <a16:creationId xmlns:a16="http://schemas.microsoft.com/office/drawing/2014/main" id="{00000000-0008-0000-0F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3" name="Imagen 32047" descr="http://www.icbf.gov.co/images/pobtrans.gif">
          <a:extLst>
            <a:ext uri="{FF2B5EF4-FFF2-40B4-BE49-F238E27FC236}">
              <a16:creationId xmlns:a16="http://schemas.microsoft.com/office/drawing/2014/main" id="{00000000-0008-0000-0F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4" name="Imagen 32272" descr="http://www.icbf.gov.co/images/pobtrans.gif">
          <a:extLst>
            <a:ext uri="{FF2B5EF4-FFF2-40B4-BE49-F238E27FC236}">
              <a16:creationId xmlns:a16="http://schemas.microsoft.com/office/drawing/2014/main" id="{00000000-0008-0000-0F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5" name="Imagen 32612" descr="http://www.icbf.gov.co/images/pobtrans.gif">
          <a:extLst>
            <a:ext uri="{FF2B5EF4-FFF2-40B4-BE49-F238E27FC236}">
              <a16:creationId xmlns:a16="http://schemas.microsoft.com/office/drawing/2014/main" id="{00000000-0008-0000-0F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6" name="Imagen 32881" descr="http://www.icbf.gov.co/images/pobtrans.gif">
          <a:extLst>
            <a:ext uri="{FF2B5EF4-FFF2-40B4-BE49-F238E27FC236}">
              <a16:creationId xmlns:a16="http://schemas.microsoft.com/office/drawing/2014/main" id="{00000000-0008-0000-0F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7" name="Imagen 34363" descr="http://www.icbf.gov.co/images/pobtrans.gif">
          <a:extLst>
            <a:ext uri="{FF2B5EF4-FFF2-40B4-BE49-F238E27FC236}">
              <a16:creationId xmlns:a16="http://schemas.microsoft.com/office/drawing/2014/main" id="{00000000-0008-0000-0F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8" name="Imagen 34367" descr="http://www.icbf.gov.co/images/pobtrans.gif">
          <a:extLst>
            <a:ext uri="{FF2B5EF4-FFF2-40B4-BE49-F238E27FC236}">
              <a16:creationId xmlns:a16="http://schemas.microsoft.com/office/drawing/2014/main" id="{00000000-0008-0000-0F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9" name="Imagen 34608" descr="http://www.icbf.gov.co/images/pobtrans.gif">
          <a:extLst>
            <a:ext uri="{FF2B5EF4-FFF2-40B4-BE49-F238E27FC236}">
              <a16:creationId xmlns:a16="http://schemas.microsoft.com/office/drawing/2014/main" id="{00000000-0008-0000-0F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0" name="Imagen 35048" descr="http://www.icbf.gov.co/images/pobtrans.gif">
          <a:extLst>
            <a:ext uri="{FF2B5EF4-FFF2-40B4-BE49-F238E27FC236}">
              <a16:creationId xmlns:a16="http://schemas.microsoft.com/office/drawing/2014/main" id="{00000000-0008-0000-0F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1" name="Imagen 35978" descr="http://www.icbf.gov.co/images/pobtrans.gif">
          <a:extLst>
            <a:ext uri="{FF2B5EF4-FFF2-40B4-BE49-F238E27FC236}">
              <a16:creationId xmlns:a16="http://schemas.microsoft.com/office/drawing/2014/main" id="{00000000-0008-0000-0F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2" name="Imagen 36001" descr="http://www.icbf.gov.co/images/pobtrans.gif">
          <a:extLst>
            <a:ext uri="{FF2B5EF4-FFF2-40B4-BE49-F238E27FC236}">
              <a16:creationId xmlns:a16="http://schemas.microsoft.com/office/drawing/2014/main" id="{00000000-0008-0000-0F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3" name="Imagen 36006" descr="http://www.icbf.gov.co/images/pobtrans.gif">
          <a:extLst>
            <a:ext uri="{FF2B5EF4-FFF2-40B4-BE49-F238E27FC236}">
              <a16:creationId xmlns:a16="http://schemas.microsoft.com/office/drawing/2014/main" id="{00000000-0008-0000-0F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4" name="Imagen 36010" descr="http://www.icbf.gov.co/images/pobtrans.gif">
          <a:extLst>
            <a:ext uri="{FF2B5EF4-FFF2-40B4-BE49-F238E27FC236}">
              <a16:creationId xmlns:a16="http://schemas.microsoft.com/office/drawing/2014/main" id="{00000000-0008-0000-0F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5" name="Imagen 36018" descr="http://www.icbf.gov.co/images/pobtrans.gif">
          <a:extLst>
            <a:ext uri="{FF2B5EF4-FFF2-40B4-BE49-F238E27FC236}">
              <a16:creationId xmlns:a16="http://schemas.microsoft.com/office/drawing/2014/main" id="{00000000-0008-0000-0F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6" name="Imagen 36027" descr="http://www.icbf.gov.co/images/pobtrans.gif">
          <a:extLst>
            <a:ext uri="{FF2B5EF4-FFF2-40B4-BE49-F238E27FC236}">
              <a16:creationId xmlns:a16="http://schemas.microsoft.com/office/drawing/2014/main" id="{00000000-0008-0000-0F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0698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0</xdr:colOff>
      <xdr:row>94</xdr:row>
      <xdr:rowOff>0</xdr:rowOff>
    </xdr:from>
    <xdr:ext cx="9525" cy="114300"/>
    <xdr:pic>
      <xdr:nvPicPr>
        <xdr:cNvPr id="147" name="Imagen 146" descr="http://www.icbf.gov.co/images/pobtrans.gif">
          <a:extLst>
            <a:ext uri="{FF2B5EF4-FFF2-40B4-BE49-F238E27FC236}">
              <a16:creationId xmlns:a16="http://schemas.microsoft.com/office/drawing/2014/main" id="{00000000-0008-0000-0F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48" name="Imagen 147" descr="http://www.icbf.gov.co/images/pobtrans.gif">
          <a:extLst>
            <a:ext uri="{FF2B5EF4-FFF2-40B4-BE49-F238E27FC236}">
              <a16:creationId xmlns:a16="http://schemas.microsoft.com/office/drawing/2014/main" id="{00000000-0008-0000-0F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49" name="Imagen 148" descr="http://www.icbf.gov.co/images/pobtrans.gif">
          <a:extLst>
            <a:ext uri="{FF2B5EF4-FFF2-40B4-BE49-F238E27FC236}">
              <a16:creationId xmlns:a16="http://schemas.microsoft.com/office/drawing/2014/main" id="{00000000-0008-0000-0F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0" name="Imagen 149" descr="http://www.icbf.gov.co/images/pobtrans.gif">
          <a:extLst>
            <a:ext uri="{FF2B5EF4-FFF2-40B4-BE49-F238E27FC236}">
              <a16:creationId xmlns:a16="http://schemas.microsoft.com/office/drawing/2014/main" id="{00000000-0008-0000-0F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1" name="Imagen 150" descr="http://www.icbf.gov.co/images/pobtrans.gif">
          <a:extLst>
            <a:ext uri="{FF2B5EF4-FFF2-40B4-BE49-F238E27FC236}">
              <a16:creationId xmlns:a16="http://schemas.microsoft.com/office/drawing/2014/main" id="{00000000-0008-0000-0F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2" name="Imagen 151" descr="http://www.icbf.gov.co/images/pobtrans.gif">
          <a:extLst>
            <a:ext uri="{FF2B5EF4-FFF2-40B4-BE49-F238E27FC236}">
              <a16:creationId xmlns:a16="http://schemas.microsoft.com/office/drawing/2014/main" id="{00000000-0008-0000-0F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3" name="Imagen 152" descr="http://www.icbf.gov.co/images/pobtrans.gif">
          <a:extLst>
            <a:ext uri="{FF2B5EF4-FFF2-40B4-BE49-F238E27FC236}">
              <a16:creationId xmlns:a16="http://schemas.microsoft.com/office/drawing/2014/main" id="{00000000-0008-0000-0F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4" name="Imagen 153" descr="http://www.icbf.gov.co/images/pobtrans.gif">
          <a:extLst>
            <a:ext uri="{FF2B5EF4-FFF2-40B4-BE49-F238E27FC236}">
              <a16:creationId xmlns:a16="http://schemas.microsoft.com/office/drawing/2014/main" id="{00000000-0008-0000-0F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5" name="Imagen 154" descr="http://www.icbf.gov.co/images/pobtrans.gif">
          <a:extLst>
            <a:ext uri="{FF2B5EF4-FFF2-40B4-BE49-F238E27FC236}">
              <a16:creationId xmlns:a16="http://schemas.microsoft.com/office/drawing/2014/main" id="{00000000-0008-0000-0F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6" name="Imagen 155" descr="http://www.icbf.gov.co/images/pobtrans.gif">
          <a:extLst>
            <a:ext uri="{FF2B5EF4-FFF2-40B4-BE49-F238E27FC236}">
              <a16:creationId xmlns:a16="http://schemas.microsoft.com/office/drawing/2014/main" id="{00000000-0008-0000-0F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7" name="Imagen 156" descr="http://www.icbf.gov.co/images/pobtrans.gif">
          <a:extLst>
            <a:ext uri="{FF2B5EF4-FFF2-40B4-BE49-F238E27FC236}">
              <a16:creationId xmlns:a16="http://schemas.microsoft.com/office/drawing/2014/main" id="{00000000-0008-0000-0F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8" name="Imagen 157" descr="http://www.icbf.gov.co/images/pobtrans.gif">
          <a:extLst>
            <a:ext uri="{FF2B5EF4-FFF2-40B4-BE49-F238E27FC236}">
              <a16:creationId xmlns:a16="http://schemas.microsoft.com/office/drawing/2014/main" id="{00000000-0008-0000-0F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9" name="Imagen 158" descr="http://www.icbf.gov.co/images/pobtrans.gif">
          <a:extLst>
            <a:ext uri="{FF2B5EF4-FFF2-40B4-BE49-F238E27FC236}">
              <a16:creationId xmlns:a16="http://schemas.microsoft.com/office/drawing/2014/main" id="{00000000-0008-0000-0F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0" name="Imagen 159" descr="http://www.icbf.gov.co/images/pobtrans.gif">
          <a:extLst>
            <a:ext uri="{FF2B5EF4-FFF2-40B4-BE49-F238E27FC236}">
              <a16:creationId xmlns:a16="http://schemas.microsoft.com/office/drawing/2014/main" id="{00000000-0008-0000-0F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1" name="Imagen 160" descr="http://www.icbf.gov.co/images/pobtrans.gif">
          <a:extLst>
            <a:ext uri="{FF2B5EF4-FFF2-40B4-BE49-F238E27FC236}">
              <a16:creationId xmlns:a16="http://schemas.microsoft.com/office/drawing/2014/main" id="{00000000-0008-0000-0F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2" name="Imagen 161" descr="http://www.icbf.gov.co/images/pobtrans.gif">
          <a:extLst>
            <a:ext uri="{FF2B5EF4-FFF2-40B4-BE49-F238E27FC236}">
              <a16:creationId xmlns:a16="http://schemas.microsoft.com/office/drawing/2014/main" id="{00000000-0008-0000-0F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3" name="Imagen 162" descr="http://www.icbf.gov.co/images/pobtrans.gif">
          <a:extLst>
            <a:ext uri="{FF2B5EF4-FFF2-40B4-BE49-F238E27FC236}">
              <a16:creationId xmlns:a16="http://schemas.microsoft.com/office/drawing/2014/main" id="{00000000-0008-0000-0F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4" name="Imagen 163" descr="http://www.icbf.gov.co/images/pobtrans.gif">
          <a:extLst>
            <a:ext uri="{FF2B5EF4-FFF2-40B4-BE49-F238E27FC236}">
              <a16:creationId xmlns:a16="http://schemas.microsoft.com/office/drawing/2014/main" id="{00000000-0008-0000-0F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5" name="Imagen 164" descr="http://www.icbf.gov.co/images/pobtrans.gif">
          <a:extLst>
            <a:ext uri="{FF2B5EF4-FFF2-40B4-BE49-F238E27FC236}">
              <a16:creationId xmlns:a16="http://schemas.microsoft.com/office/drawing/2014/main" id="{00000000-0008-0000-0F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6" name="Imagen 165" descr="http://www.icbf.gov.co/images/pobtrans.gif">
          <a:extLst>
            <a:ext uri="{FF2B5EF4-FFF2-40B4-BE49-F238E27FC236}">
              <a16:creationId xmlns:a16="http://schemas.microsoft.com/office/drawing/2014/main" id="{00000000-0008-0000-0F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7" name="Imagen 166" descr="http://www.icbf.gov.co/images/pobtrans.gif">
          <a:extLst>
            <a:ext uri="{FF2B5EF4-FFF2-40B4-BE49-F238E27FC236}">
              <a16:creationId xmlns:a16="http://schemas.microsoft.com/office/drawing/2014/main" id="{00000000-0008-0000-0F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8" name="Imagen 167" descr="http://www.icbf.gov.co/images/pobtrans.gif">
          <a:extLst>
            <a:ext uri="{FF2B5EF4-FFF2-40B4-BE49-F238E27FC236}">
              <a16:creationId xmlns:a16="http://schemas.microsoft.com/office/drawing/2014/main" id="{00000000-0008-0000-0F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9" name="Imagen 168" descr="http://www.icbf.gov.co/images/pobtrans.gif">
          <a:extLst>
            <a:ext uri="{FF2B5EF4-FFF2-40B4-BE49-F238E27FC236}">
              <a16:creationId xmlns:a16="http://schemas.microsoft.com/office/drawing/2014/main" id="{00000000-0008-0000-0F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0" name="Imagen 169" descr="http://www.icbf.gov.co/images/pobtrans.gif">
          <a:extLst>
            <a:ext uri="{FF2B5EF4-FFF2-40B4-BE49-F238E27FC236}">
              <a16:creationId xmlns:a16="http://schemas.microsoft.com/office/drawing/2014/main" id="{00000000-0008-0000-0F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1" name="Imagen 170" descr="http://www.icbf.gov.co/images/pobtrans.gif">
          <a:extLst>
            <a:ext uri="{FF2B5EF4-FFF2-40B4-BE49-F238E27FC236}">
              <a16:creationId xmlns:a16="http://schemas.microsoft.com/office/drawing/2014/main" id="{00000000-0008-0000-0F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2" name="Imagen 171" descr="http://www.icbf.gov.co/images/pobtrans.gif">
          <a:extLst>
            <a:ext uri="{FF2B5EF4-FFF2-40B4-BE49-F238E27FC236}">
              <a16:creationId xmlns:a16="http://schemas.microsoft.com/office/drawing/2014/main" id="{00000000-0008-0000-0F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3" name="Imagen 172" descr="http://www.icbf.gov.co/images/pobtrans.gif">
          <a:extLst>
            <a:ext uri="{FF2B5EF4-FFF2-40B4-BE49-F238E27FC236}">
              <a16:creationId xmlns:a16="http://schemas.microsoft.com/office/drawing/2014/main" id="{00000000-0008-0000-0F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4" name="Imagen 173" descr="http://www.icbf.gov.co/images/pobtrans.gif">
          <a:extLst>
            <a:ext uri="{FF2B5EF4-FFF2-40B4-BE49-F238E27FC236}">
              <a16:creationId xmlns:a16="http://schemas.microsoft.com/office/drawing/2014/main" id="{00000000-0008-0000-0F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5" name="Imagen 174" descr="http://www.icbf.gov.co/images/pobtrans.gif">
          <a:extLst>
            <a:ext uri="{FF2B5EF4-FFF2-40B4-BE49-F238E27FC236}">
              <a16:creationId xmlns:a16="http://schemas.microsoft.com/office/drawing/2014/main" id="{00000000-0008-0000-0F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6" name="Imagen 175" descr="http://www.icbf.gov.co/images/pobtrans.gif">
          <a:extLst>
            <a:ext uri="{FF2B5EF4-FFF2-40B4-BE49-F238E27FC236}">
              <a16:creationId xmlns:a16="http://schemas.microsoft.com/office/drawing/2014/main" id="{00000000-0008-0000-0F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7" name="Imagen 176" descr="http://www.icbf.gov.co/images/pobtrans.gif">
          <a:extLst>
            <a:ext uri="{FF2B5EF4-FFF2-40B4-BE49-F238E27FC236}">
              <a16:creationId xmlns:a16="http://schemas.microsoft.com/office/drawing/2014/main" id="{00000000-0008-0000-0F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8" name="Imagen 177" descr="http://www.icbf.gov.co/images/pobtrans.gif">
          <a:extLst>
            <a:ext uri="{FF2B5EF4-FFF2-40B4-BE49-F238E27FC236}">
              <a16:creationId xmlns:a16="http://schemas.microsoft.com/office/drawing/2014/main" id="{00000000-0008-0000-0F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9" name="Imagen 178" descr="http://www.icbf.gov.co/images/pobtrans.gif">
          <a:extLst>
            <a:ext uri="{FF2B5EF4-FFF2-40B4-BE49-F238E27FC236}">
              <a16:creationId xmlns:a16="http://schemas.microsoft.com/office/drawing/2014/main" id="{00000000-0008-0000-0F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0" name="Imagen 179" descr="http://www.icbf.gov.co/images/pobtrans.gif">
          <a:extLst>
            <a:ext uri="{FF2B5EF4-FFF2-40B4-BE49-F238E27FC236}">
              <a16:creationId xmlns:a16="http://schemas.microsoft.com/office/drawing/2014/main" id="{00000000-0008-0000-0F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1" name="Imagen 180" descr="http://www.icbf.gov.co/images/pobtrans.gif">
          <a:extLst>
            <a:ext uri="{FF2B5EF4-FFF2-40B4-BE49-F238E27FC236}">
              <a16:creationId xmlns:a16="http://schemas.microsoft.com/office/drawing/2014/main" id="{00000000-0008-0000-0F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2" name="Imagen 181" descr="http://www.icbf.gov.co/images/pobtrans.gif">
          <a:extLst>
            <a:ext uri="{FF2B5EF4-FFF2-40B4-BE49-F238E27FC236}">
              <a16:creationId xmlns:a16="http://schemas.microsoft.com/office/drawing/2014/main" id="{00000000-0008-0000-0F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3" name="Imagen 182" descr="http://www.icbf.gov.co/images/pobtrans.gif">
          <a:extLst>
            <a:ext uri="{FF2B5EF4-FFF2-40B4-BE49-F238E27FC236}">
              <a16:creationId xmlns:a16="http://schemas.microsoft.com/office/drawing/2014/main" id="{00000000-0008-0000-0F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4" name="Imagen 183" descr="http://www.icbf.gov.co/images/pobtrans.gif">
          <a:extLst>
            <a:ext uri="{FF2B5EF4-FFF2-40B4-BE49-F238E27FC236}">
              <a16:creationId xmlns:a16="http://schemas.microsoft.com/office/drawing/2014/main" id="{00000000-0008-0000-0F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5" name="Imagen 184" descr="http://www.icbf.gov.co/images/pobtrans.gif">
          <a:extLst>
            <a:ext uri="{FF2B5EF4-FFF2-40B4-BE49-F238E27FC236}">
              <a16:creationId xmlns:a16="http://schemas.microsoft.com/office/drawing/2014/main" id="{00000000-0008-0000-0F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6" name="Imagen 185" descr="http://www.icbf.gov.co/images/pobtrans.gif">
          <a:extLst>
            <a:ext uri="{FF2B5EF4-FFF2-40B4-BE49-F238E27FC236}">
              <a16:creationId xmlns:a16="http://schemas.microsoft.com/office/drawing/2014/main" id="{00000000-0008-0000-0F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7" name="Imagen 186" descr="http://www.icbf.gov.co/images/pobtrans.gif">
          <a:extLst>
            <a:ext uri="{FF2B5EF4-FFF2-40B4-BE49-F238E27FC236}">
              <a16:creationId xmlns:a16="http://schemas.microsoft.com/office/drawing/2014/main" id="{00000000-0008-0000-0F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8" name="Imagen 187" descr="http://www.icbf.gov.co/images/pobtrans.gif">
          <a:extLst>
            <a:ext uri="{FF2B5EF4-FFF2-40B4-BE49-F238E27FC236}">
              <a16:creationId xmlns:a16="http://schemas.microsoft.com/office/drawing/2014/main" id="{00000000-0008-0000-0F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9" name="Imagen 188" descr="http://www.icbf.gov.co/images/pobtrans.gif">
          <a:extLst>
            <a:ext uri="{FF2B5EF4-FFF2-40B4-BE49-F238E27FC236}">
              <a16:creationId xmlns:a16="http://schemas.microsoft.com/office/drawing/2014/main" id="{00000000-0008-0000-0F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0" name="Imagen 189" descr="http://www.icbf.gov.co/images/pobtrans.gif">
          <a:extLst>
            <a:ext uri="{FF2B5EF4-FFF2-40B4-BE49-F238E27FC236}">
              <a16:creationId xmlns:a16="http://schemas.microsoft.com/office/drawing/2014/main" id="{00000000-0008-0000-0F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1" name="Imagen 190" descr="http://www.icbf.gov.co/images/pobtrans.gif">
          <a:extLst>
            <a:ext uri="{FF2B5EF4-FFF2-40B4-BE49-F238E27FC236}">
              <a16:creationId xmlns:a16="http://schemas.microsoft.com/office/drawing/2014/main" id="{00000000-0008-0000-0F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2" name="Imagen 191" descr="http://www.icbf.gov.co/images/pobtrans.gif">
          <a:extLst>
            <a:ext uri="{FF2B5EF4-FFF2-40B4-BE49-F238E27FC236}">
              <a16:creationId xmlns:a16="http://schemas.microsoft.com/office/drawing/2014/main" id="{00000000-0008-0000-0F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3" name="Imagen 192" descr="http://www.icbf.gov.co/images/pobtrans.gif">
          <a:extLst>
            <a:ext uri="{FF2B5EF4-FFF2-40B4-BE49-F238E27FC236}">
              <a16:creationId xmlns:a16="http://schemas.microsoft.com/office/drawing/2014/main" id="{00000000-0008-0000-0F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4" name="Imagen 193" descr="http://www.icbf.gov.co/images/pobtrans.gif">
          <a:extLst>
            <a:ext uri="{FF2B5EF4-FFF2-40B4-BE49-F238E27FC236}">
              <a16:creationId xmlns:a16="http://schemas.microsoft.com/office/drawing/2014/main" id="{00000000-0008-0000-0F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5" name="Imagen 194" descr="http://www.icbf.gov.co/images/pobtrans.gif">
          <a:extLst>
            <a:ext uri="{FF2B5EF4-FFF2-40B4-BE49-F238E27FC236}">
              <a16:creationId xmlns:a16="http://schemas.microsoft.com/office/drawing/2014/main" id="{00000000-0008-0000-0F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6" name="Imagen 195" descr="http://www.icbf.gov.co/images/pobtrans.gif">
          <a:extLst>
            <a:ext uri="{FF2B5EF4-FFF2-40B4-BE49-F238E27FC236}">
              <a16:creationId xmlns:a16="http://schemas.microsoft.com/office/drawing/2014/main" id="{00000000-0008-0000-0F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7" name="Imagen 196" descr="http://www.icbf.gov.co/images/pobtrans.gif">
          <a:extLst>
            <a:ext uri="{FF2B5EF4-FFF2-40B4-BE49-F238E27FC236}">
              <a16:creationId xmlns:a16="http://schemas.microsoft.com/office/drawing/2014/main" id="{00000000-0008-0000-0F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8" name="Imagen 197" descr="http://www.icbf.gov.co/images/pobtrans.gif">
          <a:extLst>
            <a:ext uri="{FF2B5EF4-FFF2-40B4-BE49-F238E27FC236}">
              <a16:creationId xmlns:a16="http://schemas.microsoft.com/office/drawing/2014/main" id="{00000000-0008-0000-0F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9" name="Imagen 198" descr="http://www.icbf.gov.co/images/pobtrans.gif">
          <a:extLst>
            <a:ext uri="{FF2B5EF4-FFF2-40B4-BE49-F238E27FC236}">
              <a16:creationId xmlns:a16="http://schemas.microsoft.com/office/drawing/2014/main" id="{00000000-0008-0000-0F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0" name="Imagen 199" descr="http://www.icbf.gov.co/images/pobtrans.gif">
          <a:extLst>
            <a:ext uri="{FF2B5EF4-FFF2-40B4-BE49-F238E27FC236}">
              <a16:creationId xmlns:a16="http://schemas.microsoft.com/office/drawing/2014/main" id="{00000000-0008-0000-0F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1" name="Imagen 200" descr="http://www.icbf.gov.co/images/pobtrans.gif">
          <a:extLst>
            <a:ext uri="{FF2B5EF4-FFF2-40B4-BE49-F238E27FC236}">
              <a16:creationId xmlns:a16="http://schemas.microsoft.com/office/drawing/2014/main" id="{00000000-0008-0000-0F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2" name="Imagen 201" descr="http://www.icbf.gov.co/images/pobtrans.gif">
          <a:extLst>
            <a:ext uri="{FF2B5EF4-FFF2-40B4-BE49-F238E27FC236}">
              <a16:creationId xmlns:a16="http://schemas.microsoft.com/office/drawing/2014/main" id="{00000000-0008-0000-0F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3" name="Imagen 202" descr="http://www.icbf.gov.co/images/pobtrans.gif">
          <a:extLst>
            <a:ext uri="{FF2B5EF4-FFF2-40B4-BE49-F238E27FC236}">
              <a16:creationId xmlns:a16="http://schemas.microsoft.com/office/drawing/2014/main" id="{00000000-0008-0000-0F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4" name="Imagen 203" descr="http://www.icbf.gov.co/images/pobtrans.gif">
          <a:extLst>
            <a:ext uri="{FF2B5EF4-FFF2-40B4-BE49-F238E27FC236}">
              <a16:creationId xmlns:a16="http://schemas.microsoft.com/office/drawing/2014/main" id="{00000000-0008-0000-0F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5" name="Imagen 204" descr="http://www.icbf.gov.co/images/pobtrans.gif">
          <a:extLst>
            <a:ext uri="{FF2B5EF4-FFF2-40B4-BE49-F238E27FC236}">
              <a16:creationId xmlns:a16="http://schemas.microsoft.com/office/drawing/2014/main" id="{00000000-0008-0000-0F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6" name="Imagen 205" descr="http://www.icbf.gov.co/images/pobtrans.gif">
          <a:extLst>
            <a:ext uri="{FF2B5EF4-FFF2-40B4-BE49-F238E27FC236}">
              <a16:creationId xmlns:a16="http://schemas.microsoft.com/office/drawing/2014/main" id="{00000000-0008-0000-0F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7" name="Imagen 206" descr="http://www.icbf.gov.co/images/pobtrans.gif">
          <a:extLst>
            <a:ext uri="{FF2B5EF4-FFF2-40B4-BE49-F238E27FC236}">
              <a16:creationId xmlns:a16="http://schemas.microsoft.com/office/drawing/2014/main" id="{00000000-0008-0000-0F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8" name="Imagen 207" descr="http://www.icbf.gov.co/images/pobtrans.gif">
          <a:extLst>
            <a:ext uri="{FF2B5EF4-FFF2-40B4-BE49-F238E27FC236}">
              <a16:creationId xmlns:a16="http://schemas.microsoft.com/office/drawing/2014/main" id="{00000000-0008-0000-0F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9" name="Imagen 208" descr="http://www.icbf.gov.co/images/pobtrans.gif">
          <a:extLst>
            <a:ext uri="{FF2B5EF4-FFF2-40B4-BE49-F238E27FC236}">
              <a16:creationId xmlns:a16="http://schemas.microsoft.com/office/drawing/2014/main" id="{00000000-0008-0000-0F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0" name="Imagen 209" descr="http://www.icbf.gov.co/images/pobtrans.gif">
          <a:extLst>
            <a:ext uri="{FF2B5EF4-FFF2-40B4-BE49-F238E27FC236}">
              <a16:creationId xmlns:a16="http://schemas.microsoft.com/office/drawing/2014/main" id="{00000000-0008-0000-0F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1" name="Imagen 210" descr="http://www.icbf.gov.co/images/pobtrans.gif">
          <a:extLst>
            <a:ext uri="{FF2B5EF4-FFF2-40B4-BE49-F238E27FC236}">
              <a16:creationId xmlns:a16="http://schemas.microsoft.com/office/drawing/2014/main" id="{00000000-0008-0000-0F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2" name="Imagen 211" descr="http://www.icbf.gov.co/images/pobtrans.gif">
          <a:extLst>
            <a:ext uri="{FF2B5EF4-FFF2-40B4-BE49-F238E27FC236}">
              <a16:creationId xmlns:a16="http://schemas.microsoft.com/office/drawing/2014/main" id="{00000000-0008-0000-0F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3" name="Imagen 212" descr="http://www.icbf.gov.co/images/pobtrans.gif">
          <a:extLst>
            <a:ext uri="{FF2B5EF4-FFF2-40B4-BE49-F238E27FC236}">
              <a16:creationId xmlns:a16="http://schemas.microsoft.com/office/drawing/2014/main" id="{00000000-0008-0000-0F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4" name="Imagen 213" descr="http://www.icbf.gov.co/images/pobtrans.gif">
          <a:extLst>
            <a:ext uri="{FF2B5EF4-FFF2-40B4-BE49-F238E27FC236}">
              <a16:creationId xmlns:a16="http://schemas.microsoft.com/office/drawing/2014/main" id="{00000000-0008-0000-0F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5" name="Imagen 214" descr="http://www.icbf.gov.co/images/pobtrans.gif">
          <a:extLst>
            <a:ext uri="{FF2B5EF4-FFF2-40B4-BE49-F238E27FC236}">
              <a16:creationId xmlns:a16="http://schemas.microsoft.com/office/drawing/2014/main" id="{00000000-0008-0000-0F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6" name="Imagen 215" descr="http://www.icbf.gov.co/images/pobtrans.gif">
          <a:extLst>
            <a:ext uri="{FF2B5EF4-FFF2-40B4-BE49-F238E27FC236}">
              <a16:creationId xmlns:a16="http://schemas.microsoft.com/office/drawing/2014/main" id="{00000000-0008-0000-0F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7" name="Imagen 216" descr="http://www.icbf.gov.co/images/pobtrans.gif">
          <a:extLst>
            <a:ext uri="{FF2B5EF4-FFF2-40B4-BE49-F238E27FC236}">
              <a16:creationId xmlns:a16="http://schemas.microsoft.com/office/drawing/2014/main" id="{00000000-0008-0000-0F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8" name="Imagen 217" descr="http://www.icbf.gov.co/images/pobtrans.gif">
          <a:extLst>
            <a:ext uri="{FF2B5EF4-FFF2-40B4-BE49-F238E27FC236}">
              <a16:creationId xmlns:a16="http://schemas.microsoft.com/office/drawing/2014/main" id="{00000000-0008-0000-0F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9" name="Imagen 218" descr="http://www.icbf.gov.co/images/pobtrans.gif">
          <a:extLst>
            <a:ext uri="{FF2B5EF4-FFF2-40B4-BE49-F238E27FC236}">
              <a16:creationId xmlns:a16="http://schemas.microsoft.com/office/drawing/2014/main" id="{00000000-0008-0000-0F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0" name="Imagen 219" descr="http://www.icbf.gov.co/images/pobtrans.gif">
          <a:extLst>
            <a:ext uri="{FF2B5EF4-FFF2-40B4-BE49-F238E27FC236}">
              <a16:creationId xmlns:a16="http://schemas.microsoft.com/office/drawing/2014/main" id="{00000000-0008-0000-0F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1" name="Imagen 220" descr="http://www.icbf.gov.co/images/pobtrans.gif">
          <a:extLst>
            <a:ext uri="{FF2B5EF4-FFF2-40B4-BE49-F238E27FC236}">
              <a16:creationId xmlns:a16="http://schemas.microsoft.com/office/drawing/2014/main" id="{00000000-0008-0000-0F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2" name="Imagen 221" descr="http://www.icbf.gov.co/images/pobtrans.gif">
          <a:extLst>
            <a:ext uri="{FF2B5EF4-FFF2-40B4-BE49-F238E27FC236}">
              <a16:creationId xmlns:a16="http://schemas.microsoft.com/office/drawing/2014/main" id="{00000000-0008-0000-0F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3" name="Imagen 222" descr="http://www.icbf.gov.co/images/pobtrans.gif">
          <a:extLst>
            <a:ext uri="{FF2B5EF4-FFF2-40B4-BE49-F238E27FC236}">
              <a16:creationId xmlns:a16="http://schemas.microsoft.com/office/drawing/2014/main" id="{00000000-0008-0000-0F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4" name="Imagen 223" descr="http://www.icbf.gov.co/images/pobtrans.gif">
          <a:extLst>
            <a:ext uri="{FF2B5EF4-FFF2-40B4-BE49-F238E27FC236}">
              <a16:creationId xmlns:a16="http://schemas.microsoft.com/office/drawing/2014/main" id="{00000000-0008-0000-0F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5" name="Imagen 224" descr="http://www.icbf.gov.co/images/pobtrans.gif">
          <a:extLst>
            <a:ext uri="{FF2B5EF4-FFF2-40B4-BE49-F238E27FC236}">
              <a16:creationId xmlns:a16="http://schemas.microsoft.com/office/drawing/2014/main" id="{00000000-0008-0000-0F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6" name="Imagen 225" descr="http://www.icbf.gov.co/images/pobtrans.gif">
          <a:extLst>
            <a:ext uri="{FF2B5EF4-FFF2-40B4-BE49-F238E27FC236}">
              <a16:creationId xmlns:a16="http://schemas.microsoft.com/office/drawing/2014/main" id="{00000000-0008-0000-0F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7" name="Imagen 226" descr="http://www.icbf.gov.co/images/pobtrans.gif">
          <a:extLst>
            <a:ext uri="{FF2B5EF4-FFF2-40B4-BE49-F238E27FC236}">
              <a16:creationId xmlns:a16="http://schemas.microsoft.com/office/drawing/2014/main" id="{00000000-0008-0000-0F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8" name="Imagen 227" descr="http://www.icbf.gov.co/images/pobtrans.gif">
          <a:extLst>
            <a:ext uri="{FF2B5EF4-FFF2-40B4-BE49-F238E27FC236}">
              <a16:creationId xmlns:a16="http://schemas.microsoft.com/office/drawing/2014/main" id="{00000000-0008-0000-0F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9" name="Imagen 228" descr="http://www.icbf.gov.co/images/pobtrans.gif">
          <a:extLst>
            <a:ext uri="{FF2B5EF4-FFF2-40B4-BE49-F238E27FC236}">
              <a16:creationId xmlns:a16="http://schemas.microsoft.com/office/drawing/2014/main" id="{00000000-0008-0000-0F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0" name="Imagen 229" descr="http://www.icbf.gov.co/images/pobtrans.gif">
          <a:extLst>
            <a:ext uri="{FF2B5EF4-FFF2-40B4-BE49-F238E27FC236}">
              <a16:creationId xmlns:a16="http://schemas.microsoft.com/office/drawing/2014/main" id="{00000000-0008-0000-0F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1" name="Imagen 230" descr="http://www.icbf.gov.co/images/pobtrans.gif">
          <a:extLst>
            <a:ext uri="{FF2B5EF4-FFF2-40B4-BE49-F238E27FC236}">
              <a16:creationId xmlns:a16="http://schemas.microsoft.com/office/drawing/2014/main" id="{00000000-0008-0000-0F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2" name="Imagen 231" descr="http://www.icbf.gov.co/images/pobtrans.gif">
          <a:extLst>
            <a:ext uri="{FF2B5EF4-FFF2-40B4-BE49-F238E27FC236}">
              <a16:creationId xmlns:a16="http://schemas.microsoft.com/office/drawing/2014/main" id="{00000000-0008-0000-0F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3" name="Imagen 232" descr="http://www.icbf.gov.co/images/pobtrans.gif">
          <a:extLst>
            <a:ext uri="{FF2B5EF4-FFF2-40B4-BE49-F238E27FC236}">
              <a16:creationId xmlns:a16="http://schemas.microsoft.com/office/drawing/2014/main" id="{00000000-0008-0000-0F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4" name="Imagen 233" descr="http://www.icbf.gov.co/images/pobtrans.gif">
          <a:extLst>
            <a:ext uri="{FF2B5EF4-FFF2-40B4-BE49-F238E27FC236}">
              <a16:creationId xmlns:a16="http://schemas.microsoft.com/office/drawing/2014/main" id="{00000000-0008-0000-0F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5" name="Imagen 234" descr="http://www.icbf.gov.co/images/pobtrans.gif">
          <a:extLst>
            <a:ext uri="{FF2B5EF4-FFF2-40B4-BE49-F238E27FC236}">
              <a16:creationId xmlns:a16="http://schemas.microsoft.com/office/drawing/2014/main" id="{00000000-0008-0000-0F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6" name="Imagen 235" descr="http://www.icbf.gov.co/images/pobtrans.gif">
          <a:extLst>
            <a:ext uri="{FF2B5EF4-FFF2-40B4-BE49-F238E27FC236}">
              <a16:creationId xmlns:a16="http://schemas.microsoft.com/office/drawing/2014/main" id="{00000000-0008-0000-0F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7" name="Imagen 236" descr="http://www.icbf.gov.co/images/pobtrans.gif">
          <a:extLst>
            <a:ext uri="{FF2B5EF4-FFF2-40B4-BE49-F238E27FC236}">
              <a16:creationId xmlns:a16="http://schemas.microsoft.com/office/drawing/2014/main" id="{00000000-0008-0000-0F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8" name="Imagen 237" descr="http://www.icbf.gov.co/images/pobtrans.gif">
          <a:extLst>
            <a:ext uri="{FF2B5EF4-FFF2-40B4-BE49-F238E27FC236}">
              <a16:creationId xmlns:a16="http://schemas.microsoft.com/office/drawing/2014/main" id="{00000000-0008-0000-0F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9" name="Imagen 238" descr="http://www.icbf.gov.co/images/pobtrans.gif">
          <a:extLst>
            <a:ext uri="{FF2B5EF4-FFF2-40B4-BE49-F238E27FC236}">
              <a16:creationId xmlns:a16="http://schemas.microsoft.com/office/drawing/2014/main" id="{00000000-0008-0000-0F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0" name="Imagen 239" descr="http://www.icbf.gov.co/images/pobtrans.gif">
          <a:extLst>
            <a:ext uri="{FF2B5EF4-FFF2-40B4-BE49-F238E27FC236}">
              <a16:creationId xmlns:a16="http://schemas.microsoft.com/office/drawing/2014/main" id="{00000000-0008-0000-0F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1" name="Imagen 240" descr="http://www.icbf.gov.co/images/pobtrans.gif">
          <a:extLst>
            <a:ext uri="{FF2B5EF4-FFF2-40B4-BE49-F238E27FC236}">
              <a16:creationId xmlns:a16="http://schemas.microsoft.com/office/drawing/2014/main" id="{00000000-0008-0000-0F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2" name="Imagen 241" descr="http://www.icbf.gov.co/images/pobtrans.gif">
          <a:extLst>
            <a:ext uri="{FF2B5EF4-FFF2-40B4-BE49-F238E27FC236}">
              <a16:creationId xmlns:a16="http://schemas.microsoft.com/office/drawing/2014/main" id="{00000000-0008-0000-0F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3" name="Imagen 242" descr="http://www.icbf.gov.co/images/pobtrans.gif">
          <a:extLst>
            <a:ext uri="{FF2B5EF4-FFF2-40B4-BE49-F238E27FC236}">
              <a16:creationId xmlns:a16="http://schemas.microsoft.com/office/drawing/2014/main" id="{00000000-0008-0000-0F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4" name="Imagen 243" descr="http://www.icbf.gov.co/images/pobtrans.gif">
          <a:extLst>
            <a:ext uri="{FF2B5EF4-FFF2-40B4-BE49-F238E27FC236}">
              <a16:creationId xmlns:a16="http://schemas.microsoft.com/office/drawing/2014/main" id="{00000000-0008-0000-0F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5" name="Imagen 244" descr="http://www.icbf.gov.co/images/pobtrans.gif">
          <a:extLst>
            <a:ext uri="{FF2B5EF4-FFF2-40B4-BE49-F238E27FC236}">
              <a16:creationId xmlns:a16="http://schemas.microsoft.com/office/drawing/2014/main" id="{00000000-0008-0000-0F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6" name="Imagen 245" descr="http://www.icbf.gov.co/images/pobtrans.gif">
          <a:extLst>
            <a:ext uri="{FF2B5EF4-FFF2-40B4-BE49-F238E27FC236}">
              <a16:creationId xmlns:a16="http://schemas.microsoft.com/office/drawing/2014/main" id="{00000000-0008-0000-0F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7" name="Imagen 246" descr="http://www.icbf.gov.co/images/pobtrans.gif">
          <a:extLst>
            <a:ext uri="{FF2B5EF4-FFF2-40B4-BE49-F238E27FC236}">
              <a16:creationId xmlns:a16="http://schemas.microsoft.com/office/drawing/2014/main" id="{00000000-0008-0000-0F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8" name="Imagen 247" descr="http://www.icbf.gov.co/images/pobtrans.gif">
          <a:extLst>
            <a:ext uri="{FF2B5EF4-FFF2-40B4-BE49-F238E27FC236}">
              <a16:creationId xmlns:a16="http://schemas.microsoft.com/office/drawing/2014/main" id="{00000000-0008-0000-0F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9" name="Imagen 248" descr="http://www.icbf.gov.co/images/pobtrans.gif">
          <a:extLst>
            <a:ext uri="{FF2B5EF4-FFF2-40B4-BE49-F238E27FC236}">
              <a16:creationId xmlns:a16="http://schemas.microsoft.com/office/drawing/2014/main" id="{00000000-0008-0000-0F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0" name="Imagen 249" descr="http://www.icbf.gov.co/images/pobtrans.gif">
          <a:extLst>
            <a:ext uri="{FF2B5EF4-FFF2-40B4-BE49-F238E27FC236}">
              <a16:creationId xmlns:a16="http://schemas.microsoft.com/office/drawing/2014/main" id="{00000000-0008-0000-0F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1" name="Imagen 250" descr="http://www.icbf.gov.co/images/pobtrans.gif">
          <a:extLst>
            <a:ext uri="{FF2B5EF4-FFF2-40B4-BE49-F238E27FC236}">
              <a16:creationId xmlns:a16="http://schemas.microsoft.com/office/drawing/2014/main" id="{00000000-0008-0000-0F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2" name="Imagen 251" descr="http://www.icbf.gov.co/images/pobtrans.gif">
          <a:extLst>
            <a:ext uri="{FF2B5EF4-FFF2-40B4-BE49-F238E27FC236}">
              <a16:creationId xmlns:a16="http://schemas.microsoft.com/office/drawing/2014/main" id="{00000000-0008-0000-0F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3" name="Imagen 252" descr="http://www.icbf.gov.co/images/pobtrans.gif">
          <a:extLst>
            <a:ext uri="{FF2B5EF4-FFF2-40B4-BE49-F238E27FC236}">
              <a16:creationId xmlns:a16="http://schemas.microsoft.com/office/drawing/2014/main" id="{00000000-0008-0000-0F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4" name="Imagen 253" descr="http://www.icbf.gov.co/images/pobtrans.gif">
          <a:extLst>
            <a:ext uri="{FF2B5EF4-FFF2-40B4-BE49-F238E27FC236}">
              <a16:creationId xmlns:a16="http://schemas.microsoft.com/office/drawing/2014/main" id="{00000000-0008-0000-0F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5" name="Imagen 254" descr="http://www.icbf.gov.co/images/pobtrans.gif">
          <a:extLst>
            <a:ext uri="{FF2B5EF4-FFF2-40B4-BE49-F238E27FC236}">
              <a16:creationId xmlns:a16="http://schemas.microsoft.com/office/drawing/2014/main" id="{00000000-0008-0000-0F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6" name="Imagen 255" descr="http://www.icbf.gov.co/images/pobtrans.gif">
          <a:extLst>
            <a:ext uri="{FF2B5EF4-FFF2-40B4-BE49-F238E27FC236}">
              <a16:creationId xmlns:a16="http://schemas.microsoft.com/office/drawing/2014/main" id="{00000000-0008-0000-0F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7" name="Imagen 256" descr="http://www.icbf.gov.co/images/pobtrans.gif">
          <a:extLst>
            <a:ext uri="{FF2B5EF4-FFF2-40B4-BE49-F238E27FC236}">
              <a16:creationId xmlns:a16="http://schemas.microsoft.com/office/drawing/2014/main" id="{00000000-0008-0000-0F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8" name="Imagen 257" descr="http://www.icbf.gov.co/images/pobtrans.gif">
          <a:extLst>
            <a:ext uri="{FF2B5EF4-FFF2-40B4-BE49-F238E27FC236}">
              <a16:creationId xmlns:a16="http://schemas.microsoft.com/office/drawing/2014/main" id="{00000000-0008-0000-0F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9" name="Imagen 258" descr="http://www.icbf.gov.co/images/pobtrans.gif">
          <a:extLst>
            <a:ext uri="{FF2B5EF4-FFF2-40B4-BE49-F238E27FC236}">
              <a16:creationId xmlns:a16="http://schemas.microsoft.com/office/drawing/2014/main" id="{00000000-0008-0000-0F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0" name="Imagen 259" descr="http://www.icbf.gov.co/images/pobtrans.gif">
          <a:extLst>
            <a:ext uri="{FF2B5EF4-FFF2-40B4-BE49-F238E27FC236}">
              <a16:creationId xmlns:a16="http://schemas.microsoft.com/office/drawing/2014/main" id="{00000000-0008-0000-0F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1" name="Imagen 260" descr="http://www.icbf.gov.co/images/pobtrans.gif">
          <a:extLst>
            <a:ext uri="{FF2B5EF4-FFF2-40B4-BE49-F238E27FC236}">
              <a16:creationId xmlns:a16="http://schemas.microsoft.com/office/drawing/2014/main" id="{00000000-0008-0000-0F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2" name="Imagen 261" descr="http://www.icbf.gov.co/images/pobtrans.gif">
          <a:extLst>
            <a:ext uri="{FF2B5EF4-FFF2-40B4-BE49-F238E27FC236}">
              <a16:creationId xmlns:a16="http://schemas.microsoft.com/office/drawing/2014/main" id="{00000000-0008-0000-0F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3" name="Imagen 262" descr="http://www.icbf.gov.co/images/pobtrans.gif">
          <a:extLst>
            <a:ext uri="{FF2B5EF4-FFF2-40B4-BE49-F238E27FC236}">
              <a16:creationId xmlns:a16="http://schemas.microsoft.com/office/drawing/2014/main" id="{00000000-0008-0000-0F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4" name="Imagen 263" descr="http://www.icbf.gov.co/images/pobtrans.gif">
          <a:extLst>
            <a:ext uri="{FF2B5EF4-FFF2-40B4-BE49-F238E27FC236}">
              <a16:creationId xmlns:a16="http://schemas.microsoft.com/office/drawing/2014/main" id="{00000000-0008-0000-0F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5" name="Imagen 264" descr="http://www.icbf.gov.co/images/pobtrans.gif">
          <a:extLst>
            <a:ext uri="{FF2B5EF4-FFF2-40B4-BE49-F238E27FC236}">
              <a16:creationId xmlns:a16="http://schemas.microsoft.com/office/drawing/2014/main" id="{00000000-0008-0000-0F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6" name="Imagen 265" descr="http://www.icbf.gov.co/images/pobtrans.gif">
          <a:extLst>
            <a:ext uri="{FF2B5EF4-FFF2-40B4-BE49-F238E27FC236}">
              <a16:creationId xmlns:a16="http://schemas.microsoft.com/office/drawing/2014/main" id="{00000000-0008-0000-0F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7" name="Imagen 266" descr="http://www.icbf.gov.co/images/pobtrans.gif">
          <a:extLst>
            <a:ext uri="{FF2B5EF4-FFF2-40B4-BE49-F238E27FC236}">
              <a16:creationId xmlns:a16="http://schemas.microsoft.com/office/drawing/2014/main" id="{00000000-0008-0000-0F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8" name="Imagen 267" descr="http://www.icbf.gov.co/images/pobtrans.gif">
          <a:extLst>
            <a:ext uri="{FF2B5EF4-FFF2-40B4-BE49-F238E27FC236}">
              <a16:creationId xmlns:a16="http://schemas.microsoft.com/office/drawing/2014/main" id="{00000000-0008-0000-0F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9" name="Imagen 268" descr="http://www.icbf.gov.co/images/pobtrans.gif">
          <a:extLst>
            <a:ext uri="{FF2B5EF4-FFF2-40B4-BE49-F238E27FC236}">
              <a16:creationId xmlns:a16="http://schemas.microsoft.com/office/drawing/2014/main" id="{00000000-0008-0000-0F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0" name="Imagen 269" descr="http://www.icbf.gov.co/images/pobtrans.gif">
          <a:extLst>
            <a:ext uri="{FF2B5EF4-FFF2-40B4-BE49-F238E27FC236}">
              <a16:creationId xmlns:a16="http://schemas.microsoft.com/office/drawing/2014/main" id="{00000000-0008-0000-0F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1" name="Imagen 270" descr="http://www.icbf.gov.co/images/pobtrans.gif">
          <a:extLst>
            <a:ext uri="{FF2B5EF4-FFF2-40B4-BE49-F238E27FC236}">
              <a16:creationId xmlns:a16="http://schemas.microsoft.com/office/drawing/2014/main" id="{00000000-0008-0000-0F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2" name="Imagen 271" descr="http://www.icbf.gov.co/images/pobtrans.gif">
          <a:extLst>
            <a:ext uri="{FF2B5EF4-FFF2-40B4-BE49-F238E27FC236}">
              <a16:creationId xmlns:a16="http://schemas.microsoft.com/office/drawing/2014/main" id="{00000000-0008-0000-0F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3" name="Imagen 272" descr="http://www.icbf.gov.co/images/pobtrans.gif">
          <a:extLst>
            <a:ext uri="{FF2B5EF4-FFF2-40B4-BE49-F238E27FC236}">
              <a16:creationId xmlns:a16="http://schemas.microsoft.com/office/drawing/2014/main" id="{00000000-0008-0000-0F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4" name="Imagen 273" descr="http://www.icbf.gov.co/images/pobtrans.gif">
          <a:extLst>
            <a:ext uri="{FF2B5EF4-FFF2-40B4-BE49-F238E27FC236}">
              <a16:creationId xmlns:a16="http://schemas.microsoft.com/office/drawing/2014/main" id="{00000000-0008-0000-0F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5" name="Imagen 274" descr="http://www.icbf.gov.co/images/pobtrans.gif">
          <a:extLst>
            <a:ext uri="{FF2B5EF4-FFF2-40B4-BE49-F238E27FC236}">
              <a16:creationId xmlns:a16="http://schemas.microsoft.com/office/drawing/2014/main" id="{00000000-0008-0000-0F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6" name="Imagen 275" descr="http://www.icbf.gov.co/images/pobtrans.gif">
          <a:extLst>
            <a:ext uri="{FF2B5EF4-FFF2-40B4-BE49-F238E27FC236}">
              <a16:creationId xmlns:a16="http://schemas.microsoft.com/office/drawing/2014/main" id="{00000000-0008-0000-0F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7" name="Imagen 276" descr="http://www.icbf.gov.co/images/pobtrans.gif">
          <a:extLst>
            <a:ext uri="{FF2B5EF4-FFF2-40B4-BE49-F238E27FC236}">
              <a16:creationId xmlns:a16="http://schemas.microsoft.com/office/drawing/2014/main" id="{00000000-0008-0000-0F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8" name="Imagen 277" descr="http://www.icbf.gov.co/images/pobtrans.gif">
          <a:extLst>
            <a:ext uri="{FF2B5EF4-FFF2-40B4-BE49-F238E27FC236}">
              <a16:creationId xmlns:a16="http://schemas.microsoft.com/office/drawing/2014/main" id="{00000000-0008-0000-0F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9" name="Imagen 278" descr="http://www.icbf.gov.co/images/pobtrans.gif">
          <a:extLst>
            <a:ext uri="{FF2B5EF4-FFF2-40B4-BE49-F238E27FC236}">
              <a16:creationId xmlns:a16="http://schemas.microsoft.com/office/drawing/2014/main" id="{00000000-0008-0000-0F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0" name="Imagen 279" descr="http://www.icbf.gov.co/images/pobtrans.gif">
          <a:extLst>
            <a:ext uri="{FF2B5EF4-FFF2-40B4-BE49-F238E27FC236}">
              <a16:creationId xmlns:a16="http://schemas.microsoft.com/office/drawing/2014/main" id="{00000000-0008-0000-0F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1" name="Imagen 280" descr="http://www.icbf.gov.co/images/pobtrans.gif">
          <a:extLst>
            <a:ext uri="{FF2B5EF4-FFF2-40B4-BE49-F238E27FC236}">
              <a16:creationId xmlns:a16="http://schemas.microsoft.com/office/drawing/2014/main" id="{00000000-0008-0000-0F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2" name="Imagen 281" descr="http://www.icbf.gov.co/images/pobtrans.gif">
          <a:extLst>
            <a:ext uri="{FF2B5EF4-FFF2-40B4-BE49-F238E27FC236}">
              <a16:creationId xmlns:a16="http://schemas.microsoft.com/office/drawing/2014/main" id="{00000000-0008-0000-0F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3" name="Imagen 282" descr="http://www.icbf.gov.co/images/pobtrans.gif">
          <a:extLst>
            <a:ext uri="{FF2B5EF4-FFF2-40B4-BE49-F238E27FC236}">
              <a16:creationId xmlns:a16="http://schemas.microsoft.com/office/drawing/2014/main" id="{00000000-0008-0000-0F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4" name="Imagen 283" descr="http://www.icbf.gov.co/images/pobtrans.gif">
          <a:extLst>
            <a:ext uri="{FF2B5EF4-FFF2-40B4-BE49-F238E27FC236}">
              <a16:creationId xmlns:a16="http://schemas.microsoft.com/office/drawing/2014/main" id="{00000000-0008-0000-0F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5" name="Imagen 284" descr="http://www.icbf.gov.co/images/pobtrans.gif">
          <a:extLst>
            <a:ext uri="{FF2B5EF4-FFF2-40B4-BE49-F238E27FC236}">
              <a16:creationId xmlns:a16="http://schemas.microsoft.com/office/drawing/2014/main" id="{00000000-0008-0000-0F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6" name="Imagen 285" descr="http://www.icbf.gov.co/images/pobtrans.gif">
          <a:extLst>
            <a:ext uri="{FF2B5EF4-FFF2-40B4-BE49-F238E27FC236}">
              <a16:creationId xmlns:a16="http://schemas.microsoft.com/office/drawing/2014/main" id="{00000000-0008-0000-0F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7" name="Imagen 286" descr="http://www.icbf.gov.co/images/pobtrans.gif">
          <a:extLst>
            <a:ext uri="{FF2B5EF4-FFF2-40B4-BE49-F238E27FC236}">
              <a16:creationId xmlns:a16="http://schemas.microsoft.com/office/drawing/2014/main" id="{00000000-0008-0000-0F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8" name="Imagen 287" descr="http://www.icbf.gov.co/images/pobtrans.gif">
          <a:extLst>
            <a:ext uri="{FF2B5EF4-FFF2-40B4-BE49-F238E27FC236}">
              <a16:creationId xmlns:a16="http://schemas.microsoft.com/office/drawing/2014/main" id="{00000000-0008-0000-0F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9" name="Imagen 288" descr="http://www.icbf.gov.co/images/pobtrans.gif">
          <a:extLst>
            <a:ext uri="{FF2B5EF4-FFF2-40B4-BE49-F238E27FC236}">
              <a16:creationId xmlns:a16="http://schemas.microsoft.com/office/drawing/2014/main" id="{00000000-0008-0000-0F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0" name="Imagen 289" descr="http://www.icbf.gov.co/images/pobtrans.gif">
          <a:extLst>
            <a:ext uri="{FF2B5EF4-FFF2-40B4-BE49-F238E27FC236}">
              <a16:creationId xmlns:a16="http://schemas.microsoft.com/office/drawing/2014/main" id="{00000000-0008-0000-0F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1" name="Imagen 290" descr="http://www.icbf.gov.co/images/pobtrans.gif">
          <a:extLst>
            <a:ext uri="{FF2B5EF4-FFF2-40B4-BE49-F238E27FC236}">
              <a16:creationId xmlns:a16="http://schemas.microsoft.com/office/drawing/2014/main" id="{00000000-0008-0000-0F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2" name="Imagen 291" descr="http://www.icbf.gov.co/images/pobtrans.gif">
          <a:extLst>
            <a:ext uri="{FF2B5EF4-FFF2-40B4-BE49-F238E27FC236}">
              <a16:creationId xmlns:a16="http://schemas.microsoft.com/office/drawing/2014/main" id="{00000000-0008-0000-0F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3" name="Imagen 292" descr="http://www.icbf.gov.co/images/pobtrans.gif">
          <a:extLst>
            <a:ext uri="{FF2B5EF4-FFF2-40B4-BE49-F238E27FC236}">
              <a16:creationId xmlns:a16="http://schemas.microsoft.com/office/drawing/2014/main" id="{00000000-0008-0000-0F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4" name="Imagen 293" descr="http://www.icbf.gov.co/images/pobtrans.gif">
          <a:extLst>
            <a:ext uri="{FF2B5EF4-FFF2-40B4-BE49-F238E27FC236}">
              <a16:creationId xmlns:a16="http://schemas.microsoft.com/office/drawing/2014/main" id="{00000000-0008-0000-0F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5" name="Imagen 294" descr="http://www.icbf.gov.co/images/pobtrans.gif">
          <a:extLst>
            <a:ext uri="{FF2B5EF4-FFF2-40B4-BE49-F238E27FC236}">
              <a16:creationId xmlns:a16="http://schemas.microsoft.com/office/drawing/2014/main" id="{00000000-0008-0000-0F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6" name="Imagen 295" descr="http://www.icbf.gov.co/images/pobtrans.gif">
          <a:extLst>
            <a:ext uri="{FF2B5EF4-FFF2-40B4-BE49-F238E27FC236}">
              <a16:creationId xmlns:a16="http://schemas.microsoft.com/office/drawing/2014/main" id="{00000000-0008-0000-0F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7" name="Imagen 296" descr="http://www.icbf.gov.co/images/pobtrans.gif">
          <a:extLst>
            <a:ext uri="{FF2B5EF4-FFF2-40B4-BE49-F238E27FC236}">
              <a16:creationId xmlns:a16="http://schemas.microsoft.com/office/drawing/2014/main" id="{00000000-0008-0000-0F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8" name="Imagen 297" descr="http://www.icbf.gov.co/images/pobtrans.gif">
          <a:extLst>
            <a:ext uri="{FF2B5EF4-FFF2-40B4-BE49-F238E27FC236}">
              <a16:creationId xmlns:a16="http://schemas.microsoft.com/office/drawing/2014/main" id="{00000000-0008-0000-0F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9" name="Imagen 298" descr="http://www.icbf.gov.co/images/pobtrans.gif">
          <a:extLst>
            <a:ext uri="{FF2B5EF4-FFF2-40B4-BE49-F238E27FC236}">
              <a16:creationId xmlns:a16="http://schemas.microsoft.com/office/drawing/2014/main" id="{00000000-0008-0000-0F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0" name="Imagen 299" descr="http://www.icbf.gov.co/images/pobtrans.gif">
          <a:extLst>
            <a:ext uri="{FF2B5EF4-FFF2-40B4-BE49-F238E27FC236}">
              <a16:creationId xmlns:a16="http://schemas.microsoft.com/office/drawing/2014/main" id="{00000000-0008-0000-0F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1" name="Imagen 300" descr="http://www.icbf.gov.co/images/pobtrans.gif">
          <a:extLst>
            <a:ext uri="{FF2B5EF4-FFF2-40B4-BE49-F238E27FC236}">
              <a16:creationId xmlns:a16="http://schemas.microsoft.com/office/drawing/2014/main" id="{00000000-0008-0000-0F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2" name="Imagen 301" descr="http://www.icbf.gov.co/images/pobtrans.gif">
          <a:extLst>
            <a:ext uri="{FF2B5EF4-FFF2-40B4-BE49-F238E27FC236}">
              <a16:creationId xmlns:a16="http://schemas.microsoft.com/office/drawing/2014/main" id="{00000000-0008-0000-0F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3" name="Imagen 302" descr="http://www.icbf.gov.co/images/pobtrans.gif">
          <a:extLst>
            <a:ext uri="{FF2B5EF4-FFF2-40B4-BE49-F238E27FC236}">
              <a16:creationId xmlns:a16="http://schemas.microsoft.com/office/drawing/2014/main" id="{00000000-0008-0000-0F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4" name="Imagen 303" descr="http://www.icbf.gov.co/images/pobtrans.gif">
          <a:extLst>
            <a:ext uri="{FF2B5EF4-FFF2-40B4-BE49-F238E27FC236}">
              <a16:creationId xmlns:a16="http://schemas.microsoft.com/office/drawing/2014/main" id="{00000000-0008-0000-0F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5" name="Imagen 304" descr="http://www.icbf.gov.co/images/pobtrans.gif">
          <a:extLst>
            <a:ext uri="{FF2B5EF4-FFF2-40B4-BE49-F238E27FC236}">
              <a16:creationId xmlns:a16="http://schemas.microsoft.com/office/drawing/2014/main" id="{00000000-0008-0000-0F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6" name="Imagen 305" descr="http://www.icbf.gov.co/images/pobtrans.gif">
          <a:extLst>
            <a:ext uri="{FF2B5EF4-FFF2-40B4-BE49-F238E27FC236}">
              <a16:creationId xmlns:a16="http://schemas.microsoft.com/office/drawing/2014/main" id="{00000000-0008-0000-0F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7" name="Imagen 306" descr="http://www.icbf.gov.co/images/pobtrans.gif">
          <a:extLst>
            <a:ext uri="{FF2B5EF4-FFF2-40B4-BE49-F238E27FC236}">
              <a16:creationId xmlns:a16="http://schemas.microsoft.com/office/drawing/2014/main" id="{00000000-0008-0000-0F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8" name="Imagen 307" descr="http://www.icbf.gov.co/images/pobtrans.gif">
          <a:extLst>
            <a:ext uri="{FF2B5EF4-FFF2-40B4-BE49-F238E27FC236}">
              <a16:creationId xmlns:a16="http://schemas.microsoft.com/office/drawing/2014/main" id="{00000000-0008-0000-0F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9" name="Imagen 308" descr="http://www.icbf.gov.co/images/pobtrans.gif">
          <a:extLst>
            <a:ext uri="{FF2B5EF4-FFF2-40B4-BE49-F238E27FC236}">
              <a16:creationId xmlns:a16="http://schemas.microsoft.com/office/drawing/2014/main" id="{00000000-0008-0000-0F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0" name="Imagen 309" descr="http://www.icbf.gov.co/images/pobtrans.gif">
          <a:extLst>
            <a:ext uri="{FF2B5EF4-FFF2-40B4-BE49-F238E27FC236}">
              <a16:creationId xmlns:a16="http://schemas.microsoft.com/office/drawing/2014/main" id="{00000000-0008-0000-0F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1" name="Imagen 310" descr="http://www.icbf.gov.co/images/pobtrans.gif">
          <a:extLst>
            <a:ext uri="{FF2B5EF4-FFF2-40B4-BE49-F238E27FC236}">
              <a16:creationId xmlns:a16="http://schemas.microsoft.com/office/drawing/2014/main" id="{00000000-0008-0000-0F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2" name="Imagen 311" descr="http://www.icbf.gov.co/images/pobtrans.gif">
          <a:extLst>
            <a:ext uri="{FF2B5EF4-FFF2-40B4-BE49-F238E27FC236}">
              <a16:creationId xmlns:a16="http://schemas.microsoft.com/office/drawing/2014/main" id="{00000000-0008-0000-0F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3" name="Imagen 312" descr="http://www.icbf.gov.co/images/pobtrans.gif">
          <a:extLst>
            <a:ext uri="{FF2B5EF4-FFF2-40B4-BE49-F238E27FC236}">
              <a16:creationId xmlns:a16="http://schemas.microsoft.com/office/drawing/2014/main" id="{00000000-0008-0000-0F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4" name="Imagen 313" descr="http://www.icbf.gov.co/images/pobtrans.gif">
          <a:extLst>
            <a:ext uri="{FF2B5EF4-FFF2-40B4-BE49-F238E27FC236}">
              <a16:creationId xmlns:a16="http://schemas.microsoft.com/office/drawing/2014/main" id="{00000000-0008-0000-0F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5" name="Imagen 314" descr="http://www.icbf.gov.co/images/pobtrans.gif">
          <a:extLst>
            <a:ext uri="{FF2B5EF4-FFF2-40B4-BE49-F238E27FC236}">
              <a16:creationId xmlns:a16="http://schemas.microsoft.com/office/drawing/2014/main" id="{00000000-0008-0000-0F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6" name="Imagen 315" descr="http://www.icbf.gov.co/images/pobtrans.gif">
          <a:extLst>
            <a:ext uri="{FF2B5EF4-FFF2-40B4-BE49-F238E27FC236}">
              <a16:creationId xmlns:a16="http://schemas.microsoft.com/office/drawing/2014/main" id="{00000000-0008-0000-0F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7" name="Imagen 316" descr="http://www.icbf.gov.co/images/pobtrans.gif">
          <a:extLst>
            <a:ext uri="{FF2B5EF4-FFF2-40B4-BE49-F238E27FC236}">
              <a16:creationId xmlns:a16="http://schemas.microsoft.com/office/drawing/2014/main" id="{00000000-0008-0000-0F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8" name="Imagen 317" descr="http://www.icbf.gov.co/images/pobtrans.gif">
          <a:extLst>
            <a:ext uri="{FF2B5EF4-FFF2-40B4-BE49-F238E27FC236}">
              <a16:creationId xmlns:a16="http://schemas.microsoft.com/office/drawing/2014/main" id="{00000000-0008-0000-0F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9" name="Imagen 318" descr="http://www.icbf.gov.co/images/pobtrans.gif">
          <a:extLst>
            <a:ext uri="{FF2B5EF4-FFF2-40B4-BE49-F238E27FC236}">
              <a16:creationId xmlns:a16="http://schemas.microsoft.com/office/drawing/2014/main" id="{00000000-0008-0000-0F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50698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89</xdr:row>
      <xdr:rowOff>0</xdr:rowOff>
    </xdr:from>
    <xdr:to>
      <xdr:col>3</xdr:col>
      <xdr:colOff>9525</xdr:colOff>
      <xdr:row>89</xdr:row>
      <xdr:rowOff>114300</xdr:rowOff>
    </xdr:to>
    <xdr:pic>
      <xdr:nvPicPr>
        <xdr:cNvPr id="2" name="Imagen 305" descr="http://www.icbf.gov.co/images/pobtrans.gif">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3" name="Imagen 306" descr="http://www.icbf.gov.co/images/pobtrans.gif">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4" name="Imagen 307" descr="http://www.icbf.gov.co/images/pobtrans.gif">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5" name="Imagen 697" descr="http://www.icbf.gov.co/images/pobtrans.gif">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6" name="Imagen 785" descr="http://www.icbf.gov.co/images/pobtrans.gif">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7" name="Imagen 790" descr="http://www.icbf.gov.co/images/pobtrans.gif">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8" name="Imagen 1079" descr="http://www.icbf.gov.co/images/pobtrans.gif">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9" name="Imagen 1566" descr="http://www.icbf.gov.co/images/pobtrans.gif">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0" name="Imagen 1570" descr="http://www.icbf.gov.co/images/pobtrans.gif">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1" name="Imagen 1687" descr="http://www.icbf.gov.co/images/pobtrans.gif">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2" name="Imagen 1914" descr="http://www.icbf.gov.co/images/pobtrans.gif">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3" name="Imagen 2186" descr="http://www.icbf.gov.co/images/pobtrans.gif">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4" name="Imagen 2221" descr="http://www.icbf.gov.co/images/pobtrans.gif">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5" name="Imagen 2859" descr="http://www.icbf.gov.co/images/pobtrans.gif">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6" name="Imagen 2870" descr="http://www.icbf.gov.co/images/pobtrans.gif">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7" name="Imagen 2951" descr="http://www.icbf.gov.co/images/pobtrans.gif">
          <a:extLst>
            <a:ext uri="{FF2B5EF4-FFF2-40B4-BE49-F238E27FC236}">
              <a16:creationId xmlns:a16="http://schemas.microsoft.com/office/drawing/2014/main" id="{00000000-0008-0000-01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8" name="Imagen 2954" descr="http://www.icbf.gov.co/images/pobtrans.gif">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9" name="Imagen 3123" descr="http://www.icbf.gov.co/images/pobtrans.gif">
          <a:extLst>
            <a:ext uri="{FF2B5EF4-FFF2-40B4-BE49-F238E27FC236}">
              <a16:creationId xmlns:a16="http://schemas.microsoft.com/office/drawing/2014/main" id="{00000000-0008-0000-01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20" name="Imagen 3206" descr="http://www.icbf.gov.co/images/pobtrans.gif">
          <a:extLst>
            <a:ext uri="{FF2B5EF4-FFF2-40B4-BE49-F238E27FC236}">
              <a16:creationId xmlns:a16="http://schemas.microsoft.com/office/drawing/2014/main" id="{00000000-0008-0000-01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21" name="Imagen 3810" descr="http://www.icbf.gov.co/images/pobtrans.gif">
          <a:extLst>
            <a:ext uri="{FF2B5EF4-FFF2-40B4-BE49-F238E27FC236}">
              <a16:creationId xmlns:a16="http://schemas.microsoft.com/office/drawing/2014/main" id="{00000000-0008-0000-01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22" name="Imagen 3821" descr="http://www.icbf.gov.co/images/pobtrans.gif">
          <a:extLst>
            <a:ext uri="{FF2B5EF4-FFF2-40B4-BE49-F238E27FC236}">
              <a16:creationId xmlns:a16="http://schemas.microsoft.com/office/drawing/2014/main" id="{00000000-0008-0000-01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23" name="Imagen 3899" descr="http://www.icbf.gov.co/images/pobtrans.gif">
          <a:extLst>
            <a:ext uri="{FF2B5EF4-FFF2-40B4-BE49-F238E27FC236}">
              <a16:creationId xmlns:a16="http://schemas.microsoft.com/office/drawing/2014/main" id="{00000000-0008-0000-01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24" name="Imagen 3909" descr="http://www.icbf.gov.co/images/pobtrans.gif">
          <a:extLst>
            <a:ext uri="{FF2B5EF4-FFF2-40B4-BE49-F238E27FC236}">
              <a16:creationId xmlns:a16="http://schemas.microsoft.com/office/drawing/2014/main" id="{00000000-0008-0000-01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25" name="Imagen 4244" descr="http://www.icbf.gov.co/images/pobtrans.gif">
          <a:extLst>
            <a:ext uri="{FF2B5EF4-FFF2-40B4-BE49-F238E27FC236}">
              <a16:creationId xmlns:a16="http://schemas.microsoft.com/office/drawing/2014/main" id="{00000000-0008-0000-01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26" name="Imagen 4461" descr="http://www.icbf.gov.co/images/pobtrans.gif">
          <a:extLst>
            <a:ext uri="{FF2B5EF4-FFF2-40B4-BE49-F238E27FC236}">
              <a16:creationId xmlns:a16="http://schemas.microsoft.com/office/drawing/2014/main" id="{00000000-0008-0000-01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27" name="Imagen 4811" descr="http://www.icbf.gov.co/images/pobtrans.gif">
          <a:extLst>
            <a:ext uri="{FF2B5EF4-FFF2-40B4-BE49-F238E27FC236}">
              <a16:creationId xmlns:a16="http://schemas.microsoft.com/office/drawing/2014/main" id="{00000000-0008-0000-01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28" name="Imagen 4820" descr="http://www.icbf.gov.co/images/pobtrans.gif">
          <a:extLst>
            <a:ext uri="{FF2B5EF4-FFF2-40B4-BE49-F238E27FC236}">
              <a16:creationId xmlns:a16="http://schemas.microsoft.com/office/drawing/2014/main" id="{00000000-0008-0000-01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29" name="Imagen 5584" descr="http://www.icbf.gov.co/images/pobtrans.gif">
          <a:extLst>
            <a:ext uri="{FF2B5EF4-FFF2-40B4-BE49-F238E27FC236}">
              <a16:creationId xmlns:a16="http://schemas.microsoft.com/office/drawing/2014/main" id="{00000000-0008-0000-01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30" name="Imagen 5931" descr="http://www.icbf.gov.co/images/pobtrans.gif">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31" name="Imagen 6103" descr="http://www.icbf.gov.co/images/pobtrans.gif">
          <a:extLst>
            <a:ext uri="{FF2B5EF4-FFF2-40B4-BE49-F238E27FC236}">
              <a16:creationId xmlns:a16="http://schemas.microsoft.com/office/drawing/2014/main" id="{00000000-0008-0000-01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32" name="Imagen 6107" descr="http://www.icbf.gov.co/images/pobtrans.gif">
          <a:extLst>
            <a:ext uri="{FF2B5EF4-FFF2-40B4-BE49-F238E27FC236}">
              <a16:creationId xmlns:a16="http://schemas.microsoft.com/office/drawing/2014/main" id="{00000000-0008-0000-01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33" name="Imagen 6731" descr="http://www.icbf.gov.co/images/pobtrans.gif">
          <a:extLst>
            <a:ext uri="{FF2B5EF4-FFF2-40B4-BE49-F238E27FC236}">
              <a16:creationId xmlns:a16="http://schemas.microsoft.com/office/drawing/2014/main" id="{00000000-0008-0000-01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34" name="Imagen 6951" descr="http://www.icbf.gov.co/images/pobtrans.gif">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35" name="Imagen 7032" descr="http://www.icbf.gov.co/images/pobtrans.gif">
          <a:extLst>
            <a:ext uri="{FF2B5EF4-FFF2-40B4-BE49-F238E27FC236}">
              <a16:creationId xmlns:a16="http://schemas.microsoft.com/office/drawing/2014/main" id="{00000000-0008-0000-01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36" name="Imagen 7042" descr="http://www.icbf.gov.co/images/pobtrans.gif">
          <a:extLst>
            <a:ext uri="{FF2B5EF4-FFF2-40B4-BE49-F238E27FC236}">
              <a16:creationId xmlns:a16="http://schemas.microsoft.com/office/drawing/2014/main" id="{00000000-0008-0000-01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37" name="Imagen 7053" descr="http://www.icbf.gov.co/images/pobtrans.gif">
          <a:extLst>
            <a:ext uri="{FF2B5EF4-FFF2-40B4-BE49-F238E27FC236}">
              <a16:creationId xmlns:a16="http://schemas.microsoft.com/office/drawing/2014/main" id="{00000000-0008-0000-01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38" name="Imagen 7120" descr="http://www.icbf.gov.co/images/pobtrans.gif">
          <a:extLst>
            <a:ext uri="{FF2B5EF4-FFF2-40B4-BE49-F238E27FC236}">
              <a16:creationId xmlns:a16="http://schemas.microsoft.com/office/drawing/2014/main" id="{00000000-0008-0000-01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39" name="Imagen 7187" descr="http://www.icbf.gov.co/images/pobtrans.gif">
          <a:extLst>
            <a:ext uri="{FF2B5EF4-FFF2-40B4-BE49-F238E27FC236}">
              <a16:creationId xmlns:a16="http://schemas.microsoft.com/office/drawing/2014/main" id="{00000000-0008-0000-01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40" name="Imagen 7417" descr="http://www.icbf.gov.co/images/pobtrans.gif">
          <a:extLst>
            <a:ext uri="{FF2B5EF4-FFF2-40B4-BE49-F238E27FC236}">
              <a16:creationId xmlns:a16="http://schemas.microsoft.com/office/drawing/2014/main" id="{00000000-0008-0000-01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41" name="Imagen 7504" descr="http://www.icbf.gov.co/images/pobtrans.gif">
          <a:extLst>
            <a:ext uri="{FF2B5EF4-FFF2-40B4-BE49-F238E27FC236}">
              <a16:creationId xmlns:a16="http://schemas.microsoft.com/office/drawing/2014/main" id="{00000000-0008-0000-01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42" name="Imagen 7597" descr="http://www.icbf.gov.co/images/pobtrans.gif">
          <a:extLst>
            <a:ext uri="{FF2B5EF4-FFF2-40B4-BE49-F238E27FC236}">
              <a16:creationId xmlns:a16="http://schemas.microsoft.com/office/drawing/2014/main" id="{00000000-0008-0000-01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43" name="Imagen 7659" descr="http://www.icbf.gov.co/images/pobtrans.gif">
          <a:extLst>
            <a:ext uri="{FF2B5EF4-FFF2-40B4-BE49-F238E27FC236}">
              <a16:creationId xmlns:a16="http://schemas.microsoft.com/office/drawing/2014/main" id="{00000000-0008-0000-01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44" name="Imagen 7767" descr="http://www.icbf.gov.co/images/pobtrans.gif">
          <a:extLst>
            <a:ext uri="{FF2B5EF4-FFF2-40B4-BE49-F238E27FC236}">
              <a16:creationId xmlns:a16="http://schemas.microsoft.com/office/drawing/2014/main" id="{00000000-0008-0000-01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45" name="Imagen 7853" descr="http://www.icbf.gov.co/images/pobtrans.gif">
          <a:extLst>
            <a:ext uri="{FF2B5EF4-FFF2-40B4-BE49-F238E27FC236}">
              <a16:creationId xmlns:a16="http://schemas.microsoft.com/office/drawing/2014/main" id="{00000000-0008-0000-01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46" name="Imagen 7936" descr="http://www.icbf.gov.co/images/pobtrans.gif">
          <a:extLst>
            <a:ext uri="{FF2B5EF4-FFF2-40B4-BE49-F238E27FC236}">
              <a16:creationId xmlns:a16="http://schemas.microsoft.com/office/drawing/2014/main" id="{00000000-0008-0000-01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47" name="Imagen 8612" descr="http://www.icbf.gov.co/images/pobtrans.gif">
          <a:extLst>
            <a:ext uri="{FF2B5EF4-FFF2-40B4-BE49-F238E27FC236}">
              <a16:creationId xmlns:a16="http://schemas.microsoft.com/office/drawing/2014/main" id="{00000000-0008-0000-01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48" name="Imagen 9931" descr="http://www.icbf.gov.co/images/pobtrans.gif">
          <a:extLst>
            <a:ext uri="{FF2B5EF4-FFF2-40B4-BE49-F238E27FC236}">
              <a16:creationId xmlns:a16="http://schemas.microsoft.com/office/drawing/2014/main" id="{00000000-0008-0000-01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49" name="Imagen 10425" descr="http://www.icbf.gov.co/images/pobtrans.gif">
          <a:extLst>
            <a:ext uri="{FF2B5EF4-FFF2-40B4-BE49-F238E27FC236}">
              <a16:creationId xmlns:a16="http://schemas.microsoft.com/office/drawing/2014/main" id="{00000000-0008-0000-01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50" name="Imagen 10665" descr="http://www.icbf.gov.co/images/pobtrans.gif">
          <a:extLst>
            <a:ext uri="{FF2B5EF4-FFF2-40B4-BE49-F238E27FC236}">
              <a16:creationId xmlns:a16="http://schemas.microsoft.com/office/drawing/2014/main" id="{00000000-0008-0000-01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51" name="Imagen 12565" descr="http://www.icbf.gov.co/images/pobtrans.gif">
          <a:extLst>
            <a:ext uri="{FF2B5EF4-FFF2-40B4-BE49-F238E27FC236}">
              <a16:creationId xmlns:a16="http://schemas.microsoft.com/office/drawing/2014/main" id="{00000000-0008-0000-01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52" name="Imagen 12591" descr="http://www.icbf.gov.co/images/pobtrans.gif">
          <a:extLst>
            <a:ext uri="{FF2B5EF4-FFF2-40B4-BE49-F238E27FC236}">
              <a16:creationId xmlns:a16="http://schemas.microsoft.com/office/drawing/2014/main" id="{00000000-0008-0000-01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53" name="Imagen 12605" descr="http://www.icbf.gov.co/images/pobtrans.gif">
          <a:extLst>
            <a:ext uri="{FF2B5EF4-FFF2-40B4-BE49-F238E27FC236}">
              <a16:creationId xmlns:a16="http://schemas.microsoft.com/office/drawing/2014/main" id="{00000000-0008-0000-01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54" name="Imagen 12623" descr="http://www.icbf.gov.co/images/pobtrans.gif">
          <a:extLst>
            <a:ext uri="{FF2B5EF4-FFF2-40B4-BE49-F238E27FC236}">
              <a16:creationId xmlns:a16="http://schemas.microsoft.com/office/drawing/2014/main" id="{00000000-0008-0000-01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55" name="Imagen 12635" descr="http://www.icbf.gov.co/images/pobtrans.gif">
          <a:extLst>
            <a:ext uri="{FF2B5EF4-FFF2-40B4-BE49-F238E27FC236}">
              <a16:creationId xmlns:a16="http://schemas.microsoft.com/office/drawing/2014/main" id="{00000000-0008-0000-01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56" name="Imagen 12645" descr="http://www.icbf.gov.co/images/pobtrans.gif">
          <a:extLst>
            <a:ext uri="{FF2B5EF4-FFF2-40B4-BE49-F238E27FC236}">
              <a16:creationId xmlns:a16="http://schemas.microsoft.com/office/drawing/2014/main" id="{00000000-0008-0000-01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57" name="Imagen 12651" descr="http://www.icbf.gov.co/images/pobtrans.gif">
          <a:extLst>
            <a:ext uri="{FF2B5EF4-FFF2-40B4-BE49-F238E27FC236}">
              <a16:creationId xmlns:a16="http://schemas.microsoft.com/office/drawing/2014/main" id="{00000000-0008-0000-01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58" name="Imagen 13130" descr="http://www.icbf.gov.co/images/pobtrans.gif">
          <a:extLst>
            <a:ext uri="{FF2B5EF4-FFF2-40B4-BE49-F238E27FC236}">
              <a16:creationId xmlns:a16="http://schemas.microsoft.com/office/drawing/2014/main" id="{00000000-0008-0000-01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59" name="Imagen 13576" descr="http://www.icbf.gov.co/images/pobtrans.gif">
          <a:extLst>
            <a:ext uri="{FF2B5EF4-FFF2-40B4-BE49-F238E27FC236}">
              <a16:creationId xmlns:a16="http://schemas.microsoft.com/office/drawing/2014/main" id="{00000000-0008-0000-01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60" name="Imagen 13599" descr="http://www.icbf.gov.co/images/pobtrans.gif">
          <a:extLst>
            <a:ext uri="{FF2B5EF4-FFF2-40B4-BE49-F238E27FC236}">
              <a16:creationId xmlns:a16="http://schemas.microsoft.com/office/drawing/2014/main" id="{00000000-0008-0000-01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61" name="Imagen 13600" descr="http://www.icbf.gov.co/images/pobtrans.gif">
          <a:extLst>
            <a:ext uri="{FF2B5EF4-FFF2-40B4-BE49-F238E27FC236}">
              <a16:creationId xmlns:a16="http://schemas.microsoft.com/office/drawing/2014/main" id="{00000000-0008-0000-01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62" name="Imagen 13603" descr="http://www.icbf.gov.co/images/pobtrans.gif">
          <a:extLst>
            <a:ext uri="{FF2B5EF4-FFF2-40B4-BE49-F238E27FC236}">
              <a16:creationId xmlns:a16="http://schemas.microsoft.com/office/drawing/2014/main" id="{00000000-0008-0000-01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63" name="Imagen 13611" descr="http://www.icbf.gov.co/images/pobtrans.gif">
          <a:extLst>
            <a:ext uri="{FF2B5EF4-FFF2-40B4-BE49-F238E27FC236}">
              <a16:creationId xmlns:a16="http://schemas.microsoft.com/office/drawing/2014/main" id="{00000000-0008-0000-01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64" name="Imagen 13903" descr="http://www.icbf.gov.co/images/pobtrans.gif">
          <a:extLst>
            <a:ext uri="{FF2B5EF4-FFF2-40B4-BE49-F238E27FC236}">
              <a16:creationId xmlns:a16="http://schemas.microsoft.com/office/drawing/2014/main" id="{00000000-0008-0000-01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65" name="Imagen 13983" descr="http://www.icbf.gov.co/images/pobtrans.gif">
          <a:extLst>
            <a:ext uri="{FF2B5EF4-FFF2-40B4-BE49-F238E27FC236}">
              <a16:creationId xmlns:a16="http://schemas.microsoft.com/office/drawing/2014/main" id="{00000000-0008-0000-01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66" name="Imagen 14387" descr="http://www.icbf.gov.co/images/pobtrans.gif">
          <a:extLst>
            <a:ext uri="{FF2B5EF4-FFF2-40B4-BE49-F238E27FC236}">
              <a16:creationId xmlns:a16="http://schemas.microsoft.com/office/drawing/2014/main" id="{00000000-0008-0000-01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67" name="Imagen 14460" descr="http://www.icbf.gov.co/images/pobtrans.gif">
          <a:extLst>
            <a:ext uri="{FF2B5EF4-FFF2-40B4-BE49-F238E27FC236}">
              <a16:creationId xmlns:a16="http://schemas.microsoft.com/office/drawing/2014/main" id="{00000000-0008-0000-01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68" name="Imagen 14689" descr="http://www.icbf.gov.co/images/pobtrans.gif">
          <a:extLst>
            <a:ext uri="{FF2B5EF4-FFF2-40B4-BE49-F238E27FC236}">
              <a16:creationId xmlns:a16="http://schemas.microsoft.com/office/drawing/2014/main" id="{00000000-0008-0000-01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69" name="Imagen 14884" descr="http://www.icbf.gov.co/images/pobtrans.gif">
          <a:extLst>
            <a:ext uri="{FF2B5EF4-FFF2-40B4-BE49-F238E27FC236}">
              <a16:creationId xmlns:a16="http://schemas.microsoft.com/office/drawing/2014/main" id="{00000000-0008-0000-01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70" name="Imagen 15080" descr="http://www.icbf.gov.co/images/pobtrans.gif">
          <a:extLst>
            <a:ext uri="{FF2B5EF4-FFF2-40B4-BE49-F238E27FC236}">
              <a16:creationId xmlns:a16="http://schemas.microsoft.com/office/drawing/2014/main" id="{00000000-0008-0000-01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71" name="Imagen 15397" descr="http://www.icbf.gov.co/images/pobtrans.gif">
          <a:extLst>
            <a:ext uri="{FF2B5EF4-FFF2-40B4-BE49-F238E27FC236}">
              <a16:creationId xmlns:a16="http://schemas.microsoft.com/office/drawing/2014/main" id="{00000000-0008-0000-01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72" name="Imagen 15538" descr="http://www.icbf.gov.co/images/pobtrans.gif">
          <a:extLst>
            <a:ext uri="{FF2B5EF4-FFF2-40B4-BE49-F238E27FC236}">
              <a16:creationId xmlns:a16="http://schemas.microsoft.com/office/drawing/2014/main" id="{00000000-0008-0000-01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73" name="Imagen 15814" descr="http://www.icbf.gov.co/images/pobtrans.gif">
          <a:extLst>
            <a:ext uri="{FF2B5EF4-FFF2-40B4-BE49-F238E27FC236}">
              <a16:creationId xmlns:a16="http://schemas.microsoft.com/office/drawing/2014/main" id="{00000000-0008-0000-01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74" name="Imagen 15817" descr="http://www.icbf.gov.co/images/pobtrans.gif">
          <a:extLst>
            <a:ext uri="{FF2B5EF4-FFF2-40B4-BE49-F238E27FC236}">
              <a16:creationId xmlns:a16="http://schemas.microsoft.com/office/drawing/2014/main" id="{00000000-0008-0000-01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75" name="Imagen 16193" descr="http://www.icbf.gov.co/images/pobtrans.gif">
          <a:extLst>
            <a:ext uri="{FF2B5EF4-FFF2-40B4-BE49-F238E27FC236}">
              <a16:creationId xmlns:a16="http://schemas.microsoft.com/office/drawing/2014/main" id="{00000000-0008-0000-01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76" name="Imagen 16273" descr="http://www.icbf.gov.co/images/pobtrans.gif">
          <a:extLst>
            <a:ext uri="{FF2B5EF4-FFF2-40B4-BE49-F238E27FC236}">
              <a16:creationId xmlns:a16="http://schemas.microsoft.com/office/drawing/2014/main" id="{00000000-0008-0000-01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77" name="Imagen 16503" descr="http://www.icbf.gov.co/images/pobtrans.gif">
          <a:extLst>
            <a:ext uri="{FF2B5EF4-FFF2-40B4-BE49-F238E27FC236}">
              <a16:creationId xmlns:a16="http://schemas.microsoft.com/office/drawing/2014/main" id="{00000000-0008-0000-01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78" name="Imagen 16724" descr="http://www.icbf.gov.co/images/pobtrans.gif">
          <a:extLst>
            <a:ext uri="{FF2B5EF4-FFF2-40B4-BE49-F238E27FC236}">
              <a16:creationId xmlns:a16="http://schemas.microsoft.com/office/drawing/2014/main" id="{00000000-0008-0000-01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79" name="Imagen 17478" descr="http://www.icbf.gov.co/images/pobtrans.gif">
          <a:extLst>
            <a:ext uri="{FF2B5EF4-FFF2-40B4-BE49-F238E27FC236}">
              <a16:creationId xmlns:a16="http://schemas.microsoft.com/office/drawing/2014/main" id="{00000000-0008-0000-01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80" name="Imagen 17640" descr="http://www.icbf.gov.co/images/pobtrans.gif">
          <a:extLst>
            <a:ext uri="{FF2B5EF4-FFF2-40B4-BE49-F238E27FC236}">
              <a16:creationId xmlns:a16="http://schemas.microsoft.com/office/drawing/2014/main" id="{00000000-0008-0000-01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81" name="Imagen 17642" descr="http://www.icbf.gov.co/images/pobtrans.gif">
          <a:extLst>
            <a:ext uri="{FF2B5EF4-FFF2-40B4-BE49-F238E27FC236}">
              <a16:creationId xmlns:a16="http://schemas.microsoft.com/office/drawing/2014/main" id="{00000000-0008-0000-01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82" name="Imagen 19004" descr="http://www.icbf.gov.co/images/pobtrans.gif">
          <a:extLst>
            <a:ext uri="{FF2B5EF4-FFF2-40B4-BE49-F238E27FC236}">
              <a16:creationId xmlns:a16="http://schemas.microsoft.com/office/drawing/2014/main" id="{00000000-0008-0000-01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83" name="Imagen 19474" descr="http://www.icbf.gov.co/images/pobtrans.gif">
          <a:extLst>
            <a:ext uri="{FF2B5EF4-FFF2-40B4-BE49-F238E27FC236}">
              <a16:creationId xmlns:a16="http://schemas.microsoft.com/office/drawing/2014/main" id="{00000000-0008-0000-01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84" name="Imagen 19708" descr="http://www.icbf.gov.co/images/pobtrans.gif">
          <a:extLst>
            <a:ext uri="{FF2B5EF4-FFF2-40B4-BE49-F238E27FC236}">
              <a16:creationId xmlns:a16="http://schemas.microsoft.com/office/drawing/2014/main" id="{00000000-0008-0000-01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85" name="Imagen 19720" descr="http://www.icbf.gov.co/images/pobtrans.gif">
          <a:extLst>
            <a:ext uri="{FF2B5EF4-FFF2-40B4-BE49-F238E27FC236}">
              <a16:creationId xmlns:a16="http://schemas.microsoft.com/office/drawing/2014/main" id="{00000000-0008-0000-01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86" name="Imagen 19739" descr="http://www.icbf.gov.co/images/pobtrans.gif">
          <a:extLst>
            <a:ext uri="{FF2B5EF4-FFF2-40B4-BE49-F238E27FC236}">
              <a16:creationId xmlns:a16="http://schemas.microsoft.com/office/drawing/2014/main" id="{00000000-0008-0000-01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87" name="Imagen 19765" descr="http://www.icbf.gov.co/images/pobtrans.gif">
          <a:extLst>
            <a:ext uri="{FF2B5EF4-FFF2-40B4-BE49-F238E27FC236}">
              <a16:creationId xmlns:a16="http://schemas.microsoft.com/office/drawing/2014/main" id="{00000000-0008-0000-01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88" name="Imagen 19774" descr="http://www.icbf.gov.co/images/pobtrans.gif">
          <a:extLst>
            <a:ext uri="{FF2B5EF4-FFF2-40B4-BE49-F238E27FC236}">
              <a16:creationId xmlns:a16="http://schemas.microsoft.com/office/drawing/2014/main" id="{00000000-0008-0000-01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89" name="Imagen 20425" descr="http://www.icbf.gov.co/images/pobtrans.gif">
          <a:extLst>
            <a:ext uri="{FF2B5EF4-FFF2-40B4-BE49-F238E27FC236}">
              <a16:creationId xmlns:a16="http://schemas.microsoft.com/office/drawing/2014/main" id="{00000000-0008-0000-01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90" name="Imagen 20722" descr="http://www.icbf.gov.co/images/pobtrans.gif">
          <a:extLst>
            <a:ext uri="{FF2B5EF4-FFF2-40B4-BE49-F238E27FC236}">
              <a16:creationId xmlns:a16="http://schemas.microsoft.com/office/drawing/2014/main" id="{00000000-0008-0000-01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91" name="Imagen 20732" descr="http://www.icbf.gov.co/images/pobtrans.gif">
          <a:extLst>
            <a:ext uri="{FF2B5EF4-FFF2-40B4-BE49-F238E27FC236}">
              <a16:creationId xmlns:a16="http://schemas.microsoft.com/office/drawing/2014/main" id="{00000000-0008-0000-01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92" name="Imagen 21759" descr="http://www.icbf.gov.co/images/pobtrans.gif">
          <a:extLst>
            <a:ext uri="{FF2B5EF4-FFF2-40B4-BE49-F238E27FC236}">
              <a16:creationId xmlns:a16="http://schemas.microsoft.com/office/drawing/2014/main" id="{00000000-0008-0000-01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93" name="Imagen 21761" descr="http://www.icbf.gov.co/images/pobtrans.gif">
          <a:extLst>
            <a:ext uri="{FF2B5EF4-FFF2-40B4-BE49-F238E27FC236}">
              <a16:creationId xmlns:a16="http://schemas.microsoft.com/office/drawing/2014/main" id="{00000000-0008-0000-01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94" name="Imagen 22260" descr="http://www.icbf.gov.co/images/pobtrans.gif">
          <a:extLst>
            <a:ext uri="{FF2B5EF4-FFF2-40B4-BE49-F238E27FC236}">
              <a16:creationId xmlns:a16="http://schemas.microsoft.com/office/drawing/2014/main" id="{00000000-0008-0000-01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95" name="Imagen 22263" descr="http://www.icbf.gov.co/images/pobtrans.gif">
          <a:extLst>
            <a:ext uri="{FF2B5EF4-FFF2-40B4-BE49-F238E27FC236}">
              <a16:creationId xmlns:a16="http://schemas.microsoft.com/office/drawing/2014/main" id="{00000000-0008-0000-01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96" name="Imagen 22421" descr="http://www.icbf.gov.co/images/pobtrans.gif">
          <a:extLst>
            <a:ext uri="{FF2B5EF4-FFF2-40B4-BE49-F238E27FC236}">
              <a16:creationId xmlns:a16="http://schemas.microsoft.com/office/drawing/2014/main" id="{00000000-0008-0000-01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97" name="Imagen 22513" descr="http://www.icbf.gov.co/images/pobtrans.gif">
          <a:extLst>
            <a:ext uri="{FF2B5EF4-FFF2-40B4-BE49-F238E27FC236}">
              <a16:creationId xmlns:a16="http://schemas.microsoft.com/office/drawing/2014/main" id="{00000000-0008-0000-01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98" name="Imagen 22526" descr="http://www.icbf.gov.co/images/pobtrans.gif">
          <a:extLst>
            <a:ext uri="{FF2B5EF4-FFF2-40B4-BE49-F238E27FC236}">
              <a16:creationId xmlns:a16="http://schemas.microsoft.com/office/drawing/2014/main" id="{00000000-0008-0000-01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99" name="Imagen 22532" descr="http://www.icbf.gov.co/images/pobtrans.gif">
          <a:extLst>
            <a:ext uri="{FF2B5EF4-FFF2-40B4-BE49-F238E27FC236}">
              <a16:creationId xmlns:a16="http://schemas.microsoft.com/office/drawing/2014/main" id="{00000000-0008-0000-01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00" name="Imagen 22541" descr="http://www.icbf.gov.co/images/pobtrans.gif">
          <a:extLst>
            <a:ext uri="{FF2B5EF4-FFF2-40B4-BE49-F238E27FC236}">
              <a16:creationId xmlns:a16="http://schemas.microsoft.com/office/drawing/2014/main" id="{00000000-0008-0000-01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01" name="Imagen 22616" descr="http://www.icbf.gov.co/images/pobtrans.gif">
          <a:extLst>
            <a:ext uri="{FF2B5EF4-FFF2-40B4-BE49-F238E27FC236}">
              <a16:creationId xmlns:a16="http://schemas.microsoft.com/office/drawing/2014/main" id="{00000000-0008-0000-01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02" name="Imagen 24926" descr="http://www.icbf.gov.co/images/pobtrans.gif">
          <a:extLst>
            <a:ext uri="{FF2B5EF4-FFF2-40B4-BE49-F238E27FC236}">
              <a16:creationId xmlns:a16="http://schemas.microsoft.com/office/drawing/2014/main" id="{00000000-0008-0000-01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03" name="Imagen 25180" descr="http://www.icbf.gov.co/images/pobtrans.gif">
          <a:extLst>
            <a:ext uri="{FF2B5EF4-FFF2-40B4-BE49-F238E27FC236}">
              <a16:creationId xmlns:a16="http://schemas.microsoft.com/office/drawing/2014/main" id="{00000000-0008-0000-01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04" name="Imagen 26352" descr="http://www.icbf.gov.co/images/pobtrans.gif">
          <a:extLst>
            <a:ext uri="{FF2B5EF4-FFF2-40B4-BE49-F238E27FC236}">
              <a16:creationId xmlns:a16="http://schemas.microsoft.com/office/drawing/2014/main" id="{00000000-0008-0000-01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05" name="Imagen 26386" descr="http://www.icbf.gov.co/images/pobtrans.gif">
          <a:extLst>
            <a:ext uri="{FF2B5EF4-FFF2-40B4-BE49-F238E27FC236}">
              <a16:creationId xmlns:a16="http://schemas.microsoft.com/office/drawing/2014/main" id="{00000000-0008-0000-01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06" name="Imagen 26401" descr="http://www.icbf.gov.co/images/pobtrans.gif">
          <a:extLst>
            <a:ext uri="{FF2B5EF4-FFF2-40B4-BE49-F238E27FC236}">
              <a16:creationId xmlns:a16="http://schemas.microsoft.com/office/drawing/2014/main" id="{00000000-0008-0000-01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07" name="Imagen 26411" descr="http://www.icbf.gov.co/images/pobtrans.gif">
          <a:extLst>
            <a:ext uri="{FF2B5EF4-FFF2-40B4-BE49-F238E27FC236}">
              <a16:creationId xmlns:a16="http://schemas.microsoft.com/office/drawing/2014/main" id="{00000000-0008-0000-01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08" name="Imagen 26420" descr="http://www.icbf.gov.co/images/pobtrans.gif">
          <a:extLst>
            <a:ext uri="{FF2B5EF4-FFF2-40B4-BE49-F238E27FC236}">
              <a16:creationId xmlns:a16="http://schemas.microsoft.com/office/drawing/2014/main" id="{00000000-0008-0000-01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09" name="Imagen 26433" descr="http://www.icbf.gov.co/images/pobtrans.gif">
          <a:extLst>
            <a:ext uri="{FF2B5EF4-FFF2-40B4-BE49-F238E27FC236}">
              <a16:creationId xmlns:a16="http://schemas.microsoft.com/office/drawing/2014/main" id="{00000000-0008-0000-01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10" name="Imagen 26468" descr="http://www.icbf.gov.co/images/pobtrans.gif">
          <a:extLst>
            <a:ext uri="{FF2B5EF4-FFF2-40B4-BE49-F238E27FC236}">
              <a16:creationId xmlns:a16="http://schemas.microsoft.com/office/drawing/2014/main" id="{00000000-0008-0000-01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11" name="Imagen 26473" descr="http://www.icbf.gov.co/images/pobtrans.gif">
          <a:extLst>
            <a:ext uri="{FF2B5EF4-FFF2-40B4-BE49-F238E27FC236}">
              <a16:creationId xmlns:a16="http://schemas.microsoft.com/office/drawing/2014/main" id="{00000000-0008-0000-01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12" name="Imagen 26476" descr="http://www.icbf.gov.co/images/pobtrans.gif">
          <a:extLst>
            <a:ext uri="{FF2B5EF4-FFF2-40B4-BE49-F238E27FC236}">
              <a16:creationId xmlns:a16="http://schemas.microsoft.com/office/drawing/2014/main" id="{00000000-0008-0000-01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13" name="Imagen 26583" descr="http://www.icbf.gov.co/images/pobtrans.gif">
          <a:extLst>
            <a:ext uri="{FF2B5EF4-FFF2-40B4-BE49-F238E27FC236}">
              <a16:creationId xmlns:a16="http://schemas.microsoft.com/office/drawing/2014/main" id="{00000000-0008-0000-01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14" name="Imagen 26594" descr="http://www.icbf.gov.co/images/pobtrans.gif">
          <a:extLst>
            <a:ext uri="{FF2B5EF4-FFF2-40B4-BE49-F238E27FC236}">
              <a16:creationId xmlns:a16="http://schemas.microsoft.com/office/drawing/2014/main" id="{00000000-0008-0000-01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15" name="Imagen 26605" descr="http://www.icbf.gov.co/images/pobtrans.gif">
          <a:extLst>
            <a:ext uri="{FF2B5EF4-FFF2-40B4-BE49-F238E27FC236}">
              <a16:creationId xmlns:a16="http://schemas.microsoft.com/office/drawing/2014/main" id="{00000000-0008-0000-01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16" name="Imagen 26617" descr="http://www.icbf.gov.co/images/pobtrans.gif">
          <a:extLst>
            <a:ext uri="{FF2B5EF4-FFF2-40B4-BE49-F238E27FC236}">
              <a16:creationId xmlns:a16="http://schemas.microsoft.com/office/drawing/2014/main" id="{00000000-0008-0000-01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17" name="Imagen 26634" descr="http://www.icbf.gov.co/images/pobtrans.gif">
          <a:extLst>
            <a:ext uri="{FF2B5EF4-FFF2-40B4-BE49-F238E27FC236}">
              <a16:creationId xmlns:a16="http://schemas.microsoft.com/office/drawing/2014/main" id="{00000000-0008-0000-01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18" name="Imagen 26666" descr="http://www.icbf.gov.co/images/pobtrans.gif">
          <a:extLst>
            <a:ext uri="{FF2B5EF4-FFF2-40B4-BE49-F238E27FC236}">
              <a16:creationId xmlns:a16="http://schemas.microsoft.com/office/drawing/2014/main" id="{00000000-0008-0000-01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19" name="Imagen 26687" descr="http://www.icbf.gov.co/images/pobtrans.gif">
          <a:extLst>
            <a:ext uri="{FF2B5EF4-FFF2-40B4-BE49-F238E27FC236}">
              <a16:creationId xmlns:a16="http://schemas.microsoft.com/office/drawing/2014/main" id="{00000000-0008-0000-01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20" name="Imagen 26713" descr="http://www.icbf.gov.co/images/pobtrans.gif">
          <a:extLst>
            <a:ext uri="{FF2B5EF4-FFF2-40B4-BE49-F238E27FC236}">
              <a16:creationId xmlns:a16="http://schemas.microsoft.com/office/drawing/2014/main" id="{00000000-0008-0000-01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21" name="Imagen 26726" descr="http://www.icbf.gov.co/images/pobtrans.gif">
          <a:extLst>
            <a:ext uri="{FF2B5EF4-FFF2-40B4-BE49-F238E27FC236}">
              <a16:creationId xmlns:a16="http://schemas.microsoft.com/office/drawing/2014/main" id="{00000000-0008-0000-01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22" name="Imagen 27432" descr="http://www.icbf.gov.co/images/pobtrans.gif">
          <a:extLst>
            <a:ext uri="{FF2B5EF4-FFF2-40B4-BE49-F238E27FC236}">
              <a16:creationId xmlns:a16="http://schemas.microsoft.com/office/drawing/2014/main" id="{00000000-0008-0000-01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23" name="Imagen 29931" descr="http://www.icbf.gov.co/images/pobtrans.gif">
          <a:extLst>
            <a:ext uri="{FF2B5EF4-FFF2-40B4-BE49-F238E27FC236}">
              <a16:creationId xmlns:a16="http://schemas.microsoft.com/office/drawing/2014/main" id="{00000000-0008-0000-01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24" name="Imagen 29941" descr="http://www.icbf.gov.co/images/pobtrans.gif">
          <a:extLst>
            <a:ext uri="{FF2B5EF4-FFF2-40B4-BE49-F238E27FC236}">
              <a16:creationId xmlns:a16="http://schemas.microsoft.com/office/drawing/2014/main" id="{00000000-0008-0000-01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25" name="Imagen 29990" descr="http://www.icbf.gov.co/images/pobtrans.gif">
          <a:extLst>
            <a:ext uri="{FF2B5EF4-FFF2-40B4-BE49-F238E27FC236}">
              <a16:creationId xmlns:a16="http://schemas.microsoft.com/office/drawing/2014/main" id="{00000000-0008-0000-01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26" name="Imagen 30000" descr="http://www.icbf.gov.co/images/pobtrans.gif">
          <a:extLst>
            <a:ext uri="{FF2B5EF4-FFF2-40B4-BE49-F238E27FC236}">
              <a16:creationId xmlns:a16="http://schemas.microsoft.com/office/drawing/2014/main" id="{00000000-0008-0000-01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27" name="Imagen 30062" descr="http://www.icbf.gov.co/images/pobtrans.gif">
          <a:extLst>
            <a:ext uri="{FF2B5EF4-FFF2-40B4-BE49-F238E27FC236}">
              <a16:creationId xmlns:a16="http://schemas.microsoft.com/office/drawing/2014/main" id="{00000000-0008-0000-01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28" name="Imagen 30457" descr="http://www.icbf.gov.co/images/pobtrans.gif">
          <a:extLst>
            <a:ext uri="{FF2B5EF4-FFF2-40B4-BE49-F238E27FC236}">
              <a16:creationId xmlns:a16="http://schemas.microsoft.com/office/drawing/2014/main" id="{00000000-0008-0000-01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29" name="Imagen 30467" descr="http://www.icbf.gov.co/images/pobtrans.gif">
          <a:extLst>
            <a:ext uri="{FF2B5EF4-FFF2-40B4-BE49-F238E27FC236}">
              <a16:creationId xmlns:a16="http://schemas.microsoft.com/office/drawing/2014/main" id="{00000000-0008-0000-01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30" name="Imagen 30991" descr="http://www.icbf.gov.co/images/pobtrans.gif">
          <a:extLst>
            <a:ext uri="{FF2B5EF4-FFF2-40B4-BE49-F238E27FC236}">
              <a16:creationId xmlns:a16="http://schemas.microsoft.com/office/drawing/2014/main" id="{00000000-0008-0000-01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31" name="Imagen 31612" descr="http://www.icbf.gov.co/images/pobtrans.gif">
          <a:extLst>
            <a:ext uri="{FF2B5EF4-FFF2-40B4-BE49-F238E27FC236}">
              <a16:creationId xmlns:a16="http://schemas.microsoft.com/office/drawing/2014/main" id="{00000000-0008-0000-01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32" name="Imagen 31624" descr="http://www.icbf.gov.co/images/pobtrans.gif">
          <a:extLst>
            <a:ext uri="{FF2B5EF4-FFF2-40B4-BE49-F238E27FC236}">
              <a16:creationId xmlns:a16="http://schemas.microsoft.com/office/drawing/2014/main" id="{00000000-0008-0000-01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33" name="Imagen 32047" descr="http://www.icbf.gov.co/images/pobtrans.gif">
          <a:extLst>
            <a:ext uri="{FF2B5EF4-FFF2-40B4-BE49-F238E27FC236}">
              <a16:creationId xmlns:a16="http://schemas.microsoft.com/office/drawing/2014/main" id="{00000000-0008-0000-01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34" name="Imagen 32272" descr="http://www.icbf.gov.co/images/pobtrans.gif">
          <a:extLst>
            <a:ext uri="{FF2B5EF4-FFF2-40B4-BE49-F238E27FC236}">
              <a16:creationId xmlns:a16="http://schemas.microsoft.com/office/drawing/2014/main" id="{00000000-0008-0000-01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35" name="Imagen 32612" descr="http://www.icbf.gov.co/images/pobtrans.gif">
          <a:extLst>
            <a:ext uri="{FF2B5EF4-FFF2-40B4-BE49-F238E27FC236}">
              <a16:creationId xmlns:a16="http://schemas.microsoft.com/office/drawing/2014/main" id="{00000000-0008-0000-01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36" name="Imagen 32881" descr="http://www.icbf.gov.co/images/pobtrans.gif">
          <a:extLst>
            <a:ext uri="{FF2B5EF4-FFF2-40B4-BE49-F238E27FC236}">
              <a16:creationId xmlns:a16="http://schemas.microsoft.com/office/drawing/2014/main" id="{00000000-0008-0000-01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37" name="Imagen 34363" descr="http://www.icbf.gov.co/images/pobtrans.gif">
          <a:extLst>
            <a:ext uri="{FF2B5EF4-FFF2-40B4-BE49-F238E27FC236}">
              <a16:creationId xmlns:a16="http://schemas.microsoft.com/office/drawing/2014/main" id="{00000000-0008-0000-01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38" name="Imagen 34367" descr="http://www.icbf.gov.co/images/pobtrans.gif">
          <a:extLst>
            <a:ext uri="{FF2B5EF4-FFF2-40B4-BE49-F238E27FC236}">
              <a16:creationId xmlns:a16="http://schemas.microsoft.com/office/drawing/2014/main" id="{00000000-0008-0000-01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39" name="Imagen 34608" descr="http://www.icbf.gov.co/images/pobtrans.gif">
          <a:extLst>
            <a:ext uri="{FF2B5EF4-FFF2-40B4-BE49-F238E27FC236}">
              <a16:creationId xmlns:a16="http://schemas.microsoft.com/office/drawing/2014/main" id="{00000000-0008-0000-01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40" name="Imagen 35048" descr="http://www.icbf.gov.co/images/pobtrans.gif">
          <a:extLst>
            <a:ext uri="{FF2B5EF4-FFF2-40B4-BE49-F238E27FC236}">
              <a16:creationId xmlns:a16="http://schemas.microsoft.com/office/drawing/2014/main" id="{00000000-0008-0000-01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41" name="Imagen 35978" descr="http://www.icbf.gov.co/images/pobtrans.gif">
          <a:extLst>
            <a:ext uri="{FF2B5EF4-FFF2-40B4-BE49-F238E27FC236}">
              <a16:creationId xmlns:a16="http://schemas.microsoft.com/office/drawing/2014/main" id="{00000000-0008-0000-01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42" name="Imagen 36001" descr="http://www.icbf.gov.co/images/pobtrans.gif">
          <a:extLst>
            <a:ext uri="{FF2B5EF4-FFF2-40B4-BE49-F238E27FC236}">
              <a16:creationId xmlns:a16="http://schemas.microsoft.com/office/drawing/2014/main" id="{00000000-0008-0000-01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43" name="Imagen 36006" descr="http://www.icbf.gov.co/images/pobtrans.gif">
          <a:extLst>
            <a:ext uri="{FF2B5EF4-FFF2-40B4-BE49-F238E27FC236}">
              <a16:creationId xmlns:a16="http://schemas.microsoft.com/office/drawing/2014/main" id="{00000000-0008-0000-01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44" name="Imagen 36010" descr="http://www.icbf.gov.co/images/pobtrans.gif">
          <a:extLst>
            <a:ext uri="{FF2B5EF4-FFF2-40B4-BE49-F238E27FC236}">
              <a16:creationId xmlns:a16="http://schemas.microsoft.com/office/drawing/2014/main" id="{00000000-0008-0000-01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45" name="Imagen 36018" descr="http://www.icbf.gov.co/images/pobtrans.gif">
          <a:extLst>
            <a:ext uri="{FF2B5EF4-FFF2-40B4-BE49-F238E27FC236}">
              <a16:creationId xmlns:a16="http://schemas.microsoft.com/office/drawing/2014/main" id="{00000000-0008-0000-01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146" name="Imagen 36027" descr="http://www.icbf.gov.co/images/pobtrans.gif">
          <a:extLst>
            <a:ext uri="{FF2B5EF4-FFF2-40B4-BE49-F238E27FC236}">
              <a16:creationId xmlns:a16="http://schemas.microsoft.com/office/drawing/2014/main" id="{00000000-0008-0000-01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94132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0</xdr:colOff>
      <xdr:row>89</xdr:row>
      <xdr:rowOff>0</xdr:rowOff>
    </xdr:from>
    <xdr:ext cx="9525" cy="114300"/>
    <xdr:pic>
      <xdr:nvPicPr>
        <xdr:cNvPr id="147" name="Imagen 146" descr="http://www.icbf.gov.co/images/pobtrans.gif">
          <a:extLst>
            <a:ext uri="{FF2B5EF4-FFF2-40B4-BE49-F238E27FC236}">
              <a16:creationId xmlns:a16="http://schemas.microsoft.com/office/drawing/2014/main" id="{00000000-0008-0000-01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48" name="Imagen 147" descr="http://www.icbf.gov.co/images/pobtrans.gif">
          <a:extLst>
            <a:ext uri="{FF2B5EF4-FFF2-40B4-BE49-F238E27FC236}">
              <a16:creationId xmlns:a16="http://schemas.microsoft.com/office/drawing/2014/main" id="{00000000-0008-0000-01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49" name="Imagen 148" descr="http://www.icbf.gov.co/images/pobtrans.gif">
          <a:extLst>
            <a:ext uri="{FF2B5EF4-FFF2-40B4-BE49-F238E27FC236}">
              <a16:creationId xmlns:a16="http://schemas.microsoft.com/office/drawing/2014/main" id="{00000000-0008-0000-01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50" name="Imagen 149" descr="http://www.icbf.gov.co/images/pobtrans.gif">
          <a:extLst>
            <a:ext uri="{FF2B5EF4-FFF2-40B4-BE49-F238E27FC236}">
              <a16:creationId xmlns:a16="http://schemas.microsoft.com/office/drawing/2014/main" id="{00000000-0008-0000-01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51" name="Imagen 150" descr="http://www.icbf.gov.co/images/pobtrans.gif">
          <a:extLst>
            <a:ext uri="{FF2B5EF4-FFF2-40B4-BE49-F238E27FC236}">
              <a16:creationId xmlns:a16="http://schemas.microsoft.com/office/drawing/2014/main" id="{00000000-0008-0000-01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52" name="Imagen 151" descr="http://www.icbf.gov.co/images/pobtrans.gif">
          <a:extLst>
            <a:ext uri="{FF2B5EF4-FFF2-40B4-BE49-F238E27FC236}">
              <a16:creationId xmlns:a16="http://schemas.microsoft.com/office/drawing/2014/main" id="{00000000-0008-0000-01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53" name="Imagen 152" descr="http://www.icbf.gov.co/images/pobtrans.gif">
          <a:extLst>
            <a:ext uri="{FF2B5EF4-FFF2-40B4-BE49-F238E27FC236}">
              <a16:creationId xmlns:a16="http://schemas.microsoft.com/office/drawing/2014/main" id="{00000000-0008-0000-01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54" name="Imagen 153" descr="http://www.icbf.gov.co/images/pobtrans.gif">
          <a:extLst>
            <a:ext uri="{FF2B5EF4-FFF2-40B4-BE49-F238E27FC236}">
              <a16:creationId xmlns:a16="http://schemas.microsoft.com/office/drawing/2014/main" id="{00000000-0008-0000-01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55" name="Imagen 154" descr="http://www.icbf.gov.co/images/pobtrans.gif">
          <a:extLst>
            <a:ext uri="{FF2B5EF4-FFF2-40B4-BE49-F238E27FC236}">
              <a16:creationId xmlns:a16="http://schemas.microsoft.com/office/drawing/2014/main" id="{00000000-0008-0000-01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56" name="Imagen 155" descr="http://www.icbf.gov.co/images/pobtrans.gif">
          <a:extLst>
            <a:ext uri="{FF2B5EF4-FFF2-40B4-BE49-F238E27FC236}">
              <a16:creationId xmlns:a16="http://schemas.microsoft.com/office/drawing/2014/main" id="{00000000-0008-0000-01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57" name="Imagen 156" descr="http://www.icbf.gov.co/images/pobtrans.gif">
          <a:extLst>
            <a:ext uri="{FF2B5EF4-FFF2-40B4-BE49-F238E27FC236}">
              <a16:creationId xmlns:a16="http://schemas.microsoft.com/office/drawing/2014/main" id="{00000000-0008-0000-01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58" name="Imagen 157" descr="http://www.icbf.gov.co/images/pobtrans.gif">
          <a:extLst>
            <a:ext uri="{FF2B5EF4-FFF2-40B4-BE49-F238E27FC236}">
              <a16:creationId xmlns:a16="http://schemas.microsoft.com/office/drawing/2014/main" id="{00000000-0008-0000-01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59" name="Imagen 158" descr="http://www.icbf.gov.co/images/pobtrans.gif">
          <a:extLst>
            <a:ext uri="{FF2B5EF4-FFF2-40B4-BE49-F238E27FC236}">
              <a16:creationId xmlns:a16="http://schemas.microsoft.com/office/drawing/2014/main" id="{00000000-0008-0000-01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60" name="Imagen 159" descr="http://www.icbf.gov.co/images/pobtrans.gif">
          <a:extLst>
            <a:ext uri="{FF2B5EF4-FFF2-40B4-BE49-F238E27FC236}">
              <a16:creationId xmlns:a16="http://schemas.microsoft.com/office/drawing/2014/main" id="{00000000-0008-0000-01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61" name="Imagen 160" descr="http://www.icbf.gov.co/images/pobtrans.gif">
          <a:extLst>
            <a:ext uri="{FF2B5EF4-FFF2-40B4-BE49-F238E27FC236}">
              <a16:creationId xmlns:a16="http://schemas.microsoft.com/office/drawing/2014/main" id="{00000000-0008-0000-01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62" name="Imagen 161" descr="http://www.icbf.gov.co/images/pobtrans.gif">
          <a:extLst>
            <a:ext uri="{FF2B5EF4-FFF2-40B4-BE49-F238E27FC236}">
              <a16:creationId xmlns:a16="http://schemas.microsoft.com/office/drawing/2014/main" id="{00000000-0008-0000-01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63" name="Imagen 162" descr="http://www.icbf.gov.co/images/pobtrans.gif">
          <a:extLst>
            <a:ext uri="{FF2B5EF4-FFF2-40B4-BE49-F238E27FC236}">
              <a16:creationId xmlns:a16="http://schemas.microsoft.com/office/drawing/2014/main" id="{00000000-0008-0000-01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64" name="Imagen 163" descr="http://www.icbf.gov.co/images/pobtrans.gif">
          <a:extLst>
            <a:ext uri="{FF2B5EF4-FFF2-40B4-BE49-F238E27FC236}">
              <a16:creationId xmlns:a16="http://schemas.microsoft.com/office/drawing/2014/main" id="{00000000-0008-0000-01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65" name="Imagen 164" descr="http://www.icbf.gov.co/images/pobtrans.gif">
          <a:extLst>
            <a:ext uri="{FF2B5EF4-FFF2-40B4-BE49-F238E27FC236}">
              <a16:creationId xmlns:a16="http://schemas.microsoft.com/office/drawing/2014/main" id="{00000000-0008-0000-01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66" name="Imagen 165" descr="http://www.icbf.gov.co/images/pobtrans.gif">
          <a:extLst>
            <a:ext uri="{FF2B5EF4-FFF2-40B4-BE49-F238E27FC236}">
              <a16:creationId xmlns:a16="http://schemas.microsoft.com/office/drawing/2014/main" id="{00000000-0008-0000-01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67" name="Imagen 166" descr="http://www.icbf.gov.co/images/pobtrans.gif">
          <a:extLst>
            <a:ext uri="{FF2B5EF4-FFF2-40B4-BE49-F238E27FC236}">
              <a16:creationId xmlns:a16="http://schemas.microsoft.com/office/drawing/2014/main" id="{00000000-0008-0000-01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68" name="Imagen 167" descr="http://www.icbf.gov.co/images/pobtrans.gif">
          <a:extLst>
            <a:ext uri="{FF2B5EF4-FFF2-40B4-BE49-F238E27FC236}">
              <a16:creationId xmlns:a16="http://schemas.microsoft.com/office/drawing/2014/main" id="{00000000-0008-0000-01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69" name="Imagen 168" descr="http://www.icbf.gov.co/images/pobtrans.gif">
          <a:extLst>
            <a:ext uri="{FF2B5EF4-FFF2-40B4-BE49-F238E27FC236}">
              <a16:creationId xmlns:a16="http://schemas.microsoft.com/office/drawing/2014/main" id="{00000000-0008-0000-01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70" name="Imagen 169" descr="http://www.icbf.gov.co/images/pobtrans.gif">
          <a:extLst>
            <a:ext uri="{FF2B5EF4-FFF2-40B4-BE49-F238E27FC236}">
              <a16:creationId xmlns:a16="http://schemas.microsoft.com/office/drawing/2014/main" id="{00000000-0008-0000-01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71" name="Imagen 170" descr="http://www.icbf.gov.co/images/pobtrans.gif">
          <a:extLst>
            <a:ext uri="{FF2B5EF4-FFF2-40B4-BE49-F238E27FC236}">
              <a16:creationId xmlns:a16="http://schemas.microsoft.com/office/drawing/2014/main" id="{00000000-0008-0000-01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72" name="Imagen 171" descr="http://www.icbf.gov.co/images/pobtrans.gif">
          <a:extLst>
            <a:ext uri="{FF2B5EF4-FFF2-40B4-BE49-F238E27FC236}">
              <a16:creationId xmlns:a16="http://schemas.microsoft.com/office/drawing/2014/main" id="{00000000-0008-0000-01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73" name="Imagen 172" descr="http://www.icbf.gov.co/images/pobtrans.gif">
          <a:extLst>
            <a:ext uri="{FF2B5EF4-FFF2-40B4-BE49-F238E27FC236}">
              <a16:creationId xmlns:a16="http://schemas.microsoft.com/office/drawing/2014/main" id="{00000000-0008-0000-01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74" name="Imagen 173" descr="http://www.icbf.gov.co/images/pobtrans.gif">
          <a:extLst>
            <a:ext uri="{FF2B5EF4-FFF2-40B4-BE49-F238E27FC236}">
              <a16:creationId xmlns:a16="http://schemas.microsoft.com/office/drawing/2014/main" id="{00000000-0008-0000-01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75" name="Imagen 174" descr="http://www.icbf.gov.co/images/pobtrans.gif">
          <a:extLst>
            <a:ext uri="{FF2B5EF4-FFF2-40B4-BE49-F238E27FC236}">
              <a16:creationId xmlns:a16="http://schemas.microsoft.com/office/drawing/2014/main" id="{00000000-0008-0000-01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76" name="Imagen 175" descr="http://www.icbf.gov.co/images/pobtrans.gif">
          <a:extLst>
            <a:ext uri="{FF2B5EF4-FFF2-40B4-BE49-F238E27FC236}">
              <a16:creationId xmlns:a16="http://schemas.microsoft.com/office/drawing/2014/main" id="{00000000-0008-0000-01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77" name="Imagen 176" descr="http://www.icbf.gov.co/images/pobtrans.gif">
          <a:extLst>
            <a:ext uri="{FF2B5EF4-FFF2-40B4-BE49-F238E27FC236}">
              <a16:creationId xmlns:a16="http://schemas.microsoft.com/office/drawing/2014/main" id="{00000000-0008-0000-01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78" name="Imagen 177" descr="http://www.icbf.gov.co/images/pobtrans.gif">
          <a:extLst>
            <a:ext uri="{FF2B5EF4-FFF2-40B4-BE49-F238E27FC236}">
              <a16:creationId xmlns:a16="http://schemas.microsoft.com/office/drawing/2014/main" id="{00000000-0008-0000-01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79" name="Imagen 178" descr="http://www.icbf.gov.co/images/pobtrans.gif">
          <a:extLst>
            <a:ext uri="{FF2B5EF4-FFF2-40B4-BE49-F238E27FC236}">
              <a16:creationId xmlns:a16="http://schemas.microsoft.com/office/drawing/2014/main" id="{00000000-0008-0000-01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80" name="Imagen 179" descr="http://www.icbf.gov.co/images/pobtrans.gif">
          <a:extLst>
            <a:ext uri="{FF2B5EF4-FFF2-40B4-BE49-F238E27FC236}">
              <a16:creationId xmlns:a16="http://schemas.microsoft.com/office/drawing/2014/main" id="{00000000-0008-0000-01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81" name="Imagen 180" descr="http://www.icbf.gov.co/images/pobtrans.gif">
          <a:extLst>
            <a:ext uri="{FF2B5EF4-FFF2-40B4-BE49-F238E27FC236}">
              <a16:creationId xmlns:a16="http://schemas.microsoft.com/office/drawing/2014/main" id="{00000000-0008-0000-01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82" name="Imagen 181" descr="http://www.icbf.gov.co/images/pobtrans.gif">
          <a:extLst>
            <a:ext uri="{FF2B5EF4-FFF2-40B4-BE49-F238E27FC236}">
              <a16:creationId xmlns:a16="http://schemas.microsoft.com/office/drawing/2014/main" id="{00000000-0008-0000-01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83" name="Imagen 182" descr="http://www.icbf.gov.co/images/pobtrans.gif">
          <a:extLst>
            <a:ext uri="{FF2B5EF4-FFF2-40B4-BE49-F238E27FC236}">
              <a16:creationId xmlns:a16="http://schemas.microsoft.com/office/drawing/2014/main" id="{00000000-0008-0000-01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84" name="Imagen 183" descr="http://www.icbf.gov.co/images/pobtrans.gif">
          <a:extLst>
            <a:ext uri="{FF2B5EF4-FFF2-40B4-BE49-F238E27FC236}">
              <a16:creationId xmlns:a16="http://schemas.microsoft.com/office/drawing/2014/main" id="{00000000-0008-0000-01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85" name="Imagen 184" descr="http://www.icbf.gov.co/images/pobtrans.gif">
          <a:extLst>
            <a:ext uri="{FF2B5EF4-FFF2-40B4-BE49-F238E27FC236}">
              <a16:creationId xmlns:a16="http://schemas.microsoft.com/office/drawing/2014/main" id="{00000000-0008-0000-01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86" name="Imagen 185" descr="http://www.icbf.gov.co/images/pobtrans.gif">
          <a:extLst>
            <a:ext uri="{FF2B5EF4-FFF2-40B4-BE49-F238E27FC236}">
              <a16:creationId xmlns:a16="http://schemas.microsoft.com/office/drawing/2014/main" id="{00000000-0008-0000-01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87" name="Imagen 186" descr="http://www.icbf.gov.co/images/pobtrans.gif">
          <a:extLst>
            <a:ext uri="{FF2B5EF4-FFF2-40B4-BE49-F238E27FC236}">
              <a16:creationId xmlns:a16="http://schemas.microsoft.com/office/drawing/2014/main" id="{00000000-0008-0000-01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88" name="Imagen 187" descr="http://www.icbf.gov.co/images/pobtrans.gif">
          <a:extLst>
            <a:ext uri="{FF2B5EF4-FFF2-40B4-BE49-F238E27FC236}">
              <a16:creationId xmlns:a16="http://schemas.microsoft.com/office/drawing/2014/main" id="{00000000-0008-0000-01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89" name="Imagen 188" descr="http://www.icbf.gov.co/images/pobtrans.gif">
          <a:extLst>
            <a:ext uri="{FF2B5EF4-FFF2-40B4-BE49-F238E27FC236}">
              <a16:creationId xmlns:a16="http://schemas.microsoft.com/office/drawing/2014/main" id="{00000000-0008-0000-01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90" name="Imagen 189" descr="http://www.icbf.gov.co/images/pobtrans.gif">
          <a:extLst>
            <a:ext uri="{FF2B5EF4-FFF2-40B4-BE49-F238E27FC236}">
              <a16:creationId xmlns:a16="http://schemas.microsoft.com/office/drawing/2014/main" id="{00000000-0008-0000-01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91" name="Imagen 190" descr="http://www.icbf.gov.co/images/pobtrans.gif">
          <a:extLst>
            <a:ext uri="{FF2B5EF4-FFF2-40B4-BE49-F238E27FC236}">
              <a16:creationId xmlns:a16="http://schemas.microsoft.com/office/drawing/2014/main" id="{00000000-0008-0000-01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92" name="Imagen 191" descr="http://www.icbf.gov.co/images/pobtrans.gif">
          <a:extLst>
            <a:ext uri="{FF2B5EF4-FFF2-40B4-BE49-F238E27FC236}">
              <a16:creationId xmlns:a16="http://schemas.microsoft.com/office/drawing/2014/main" id="{00000000-0008-0000-01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93" name="Imagen 192" descr="http://www.icbf.gov.co/images/pobtrans.gif">
          <a:extLst>
            <a:ext uri="{FF2B5EF4-FFF2-40B4-BE49-F238E27FC236}">
              <a16:creationId xmlns:a16="http://schemas.microsoft.com/office/drawing/2014/main" id="{00000000-0008-0000-01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94" name="Imagen 193" descr="http://www.icbf.gov.co/images/pobtrans.gif">
          <a:extLst>
            <a:ext uri="{FF2B5EF4-FFF2-40B4-BE49-F238E27FC236}">
              <a16:creationId xmlns:a16="http://schemas.microsoft.com/office/drawing/2014/main" id="{00000000-0008-0000-01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95" name="Imagen 194" descr="http://www.icbf.gov.co/images/pobtrans.gif">
          <a:extLst>
            <a:ext uri="{FF2B5EF4-FFF2-40B4-BE49-F238E27FC236}">
              <a16:creationId xmlns:a16="http://schemas.microsoft.com/office/drawing/2014/main" id="{00000000-0008-0000-01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96" name="Imagen 195" descr="http://www.icbf.gov.co/images/pobtrans.gif">
          <a:extLst>
            <a:ext uri="{FF2B5EF4-FFF2-40B4-BE49-F238E27FC236}">
              <a16:creationId xmlns:a16="http://schemas.microsoft.com/office/drawing/2014/main" id="{00000000-0008-0000-01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97" name="Imagen 196" descr="http://www.icbf.gov.co/images/pobtrans.gif">
          <a:extLst>
            <a:ext uri="{FF2B5EF4-FFF2-40B4-BE49-F238E27FC236}">
              <a16:creationId xmlns:a16="http://schemas.microsoft.com/office/drawing/2014/main" id="{00000000-0008-0000-01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98" name="Imagen 197" descr="http://www.icbf.gov.co/images/pobtrans.gif">
          <a:extLst>
            <a:ext uri="{FF2B5EF4-FFF2-40B4-BE49-F238E27FC236}">
              <a16:creationId xmlns:a16="http://schemas.microsoft.com/office/drawing/2014/main" id="{00000000-0008-0000-01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199" name="Imagen 198" descr="http://www.icbf.gov.co/images/pobtrans.gif">
          <a:extLst>
            <a:ext uri="{FF2B5EF4-FFF2-40B4-BE49-F238E27FC236}">
              <a16:creationId xmlns:a16="http://schemas.microsoft.com/office/drawing/2014/main" id="{00000000-0008-0000-01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00" name="Imagen 199" descr="http://www.icbf.gov.co/images/pobtrans.gif">
          <a:extLst>
            <a:ext uri="{FF2B5EF4-FFF2-40B4-BE49-F238E27FC236}">
              <a16:creationId xmlns:a16="http://schemas.microsoft.com/office/drawing/2014/main" id="{00000000-0008-0000-01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01" name="Imagen 200" descr="http://www.icbf.gov.co/images/pobtrans.gif">
          <a:extLst>
            <a:ext uri="{FF2B5EF4-FFF2-40B4-BE49-F238E27FC236}">
              <a16:creationId xmlns:a16="http://schemas.microsoft.com/office/drawing/2014/main" id="{00000000-0008-0000-01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02" name="Imagen 201" descr="http://www.icbf.gov.co/images/pobtrans.gif">
          <a:extLst>
            <a:ext uri="{FF2B5EF4-FFF2-40B4-BE49-F238E27FC236}">
              <a16:creationId xmlns:a16="http://schemas.microsoft.com/office/drawing/2014/main" id="{00000000-0008-0000-01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03" name="Imagen 202" descr="http://www.icbf.gov.co/images/pobtrans.gif">
          <a:extLst>
            <a:ext uri="{FF2B5EF4-FFF2-40B4-BE49-F238E27FC236}">
              <a16:creationId xmlns:a16="http://schemas.microsoft.com/office/drawing/2014/main" id="{00000000-0008-0000-01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04" name="Imagen 203" descr="http://www.icbf.gov.co/images/pobtrans.gif">
          <a:extLst>
            <a:ext uri="{FF2B5EF4-FFF2-40B4-BE49-F238E27FC236}">
              <a16:creationId xmlns:a16="http://schemas.microsoft.com/office/drawing/2014/main" id="{00000000-0008-0000-01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05" name="Imagen 204" descr="http://www.icbf.gov.co/images/pobtrans.gif">
          <a:extLst>
            <a:ext uri="{FF2B5EF4-FFF2-40B4-BE49-F238E27FC236}">
              <a16:creationId xmlns:a16="http://schemas.microsoft.com/office/drawing/2014/main" id="{00000000-0008-0000-01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06" name="Imagen 205" descr="http://www.icbf.gov.co/images/pobtrans.gif">
          <a:extLst>
            <a:ext uri="{FF2B5EF4-FFF2-40B4-BE49-F238E27FC236}">
              <a16:creationId xmlns:a16="http://schemas.microsoft.com/office/drawing/2014/main" id="{00000000-0008-0000-01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07" name="Imagen 206" descr="http://www.icbf.gov.co/images/pobtrans.gif">
          <a:extLst>
            <a:ext uri="{FF2B5EF4-FFF2-40B4-BE49-F238E27FC236}">
              <a16:creationId xmlns:a16="http://schemas.microsoft.com/office/drawing/2014/main" id="{00000000-0008-0000-01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08" name="Imagen 207" descr="http://www.icbf.gov.co/images/pobtrans.gif">
          <a:extLst>
            <a:ext uri="{FF2B5EF4-FFF2-40B4-BE49-F238E27FC236}">
              <a16:creationId xmlns:a16="http://schemas.microsoft.com/office/drawing/2014/main" id="{00000000-0008-0000-01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09" name="Imagen 208" descr="http://www.icbf.gov.co/images/pobtrans.gif">
          <a:extLst>
            <a:ext uri="{FF2B5EF4-FFF2-40B4-BE49-F238E27FC236}">
              <a16:creationId xmlns:a16="http://schemas.microsoft.com/office/drawing/2014/main" id="{00000000-0008-0000-01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10" name="Imagen 209" descr="http://www.icbf.gov.co/images/pobtrans.gif">
          <a:extLst>
            <a:ext uri="{FF2B5EF4-FFF2-40B4-BE49-F238E27FC236}">
              <a16:creationId xmlns:a16="http://schemas.microsoft.com/office/drawing/2014/main" id="{00000000-0008-0000-01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11" name="Imagen 210" descr="http://www.icbf.gov.co/images/pobtrans.gif">
          <a:extLst>
            <a:ext uri="{FF2B5EF4-FFF2-40B4-BE49-F238E27FC236}">
              <a16:creationId xmlns:a16="http://schemas.microsoft.com/office/drawing/2014/main" id="{00000000-0008-0000-01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12" name="Imagen 211" descr="http://www.icbf.gov.co/images/pobtrans.gif">
          <a:extLst>
            <a:ext uri="{FF2B5EF4-FFF2-40B4-BE49-F238E27FC236}">
              <a16:creationId xmlns:a16="http://schemas.microsoft.com/office/drawing/2014/main" id="{00000000-0008-0000-01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13" name="Imagen 212" descr="http://www.icbf.gov.co/images/pobtrans.gif">
          <a:extLst>
            <a:ext uri="{FF2B5EF4-FFF2-40B4-BE49-F238E27FC236}">
              <a16:creationId xmlns:a16="http://schemas.microsoft.com/office/drawing/2014/main" id="{00000000-0008-0000-01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14" name="Imagen 213" descr="http://www.icbf.gov.co/images/pobtrans.gif">
          <a:extLst>
            <a:ext uri="{FF2B5EF4-FFF2-40B4-BE49-F238E27FC236}">
              <a16:creationId xmlns:a16="http://schemas.microsoft.com/office/drawing/2014/main" id="{00000000-0008-0000-01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15" name="Imagen 214" descr="http://www.icbf.gov.co/images/pobtrans.gif">
          <a:extLst>
            <a:ext uri="{FF2B5EF4-FFF2-40B4-BE49-F238E27FC236}">
              <a16:creationId xmlns:a16="http://schemas.microsoft.com/office/drawing/2014/main" id="{00000000-0008-0000-01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16" name="Imagen 215" descr="http://www.icbf.gov.co/images/pobtrans.gif">
          <a:extLst>
            <a:ext uri="{FF2B5EF4-FFF2-40B4-BE49-F238E27FC236}">
              <a16:creationId xmlns:a16="http://schemas.microsoft.com/office/drawing/2014/main" id="{00000000-0008-0000-01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17" name="Imagen 216" descr="http://www.icbf.gov.co/images/pobtrans.gif">
          <a:extLst>
            <a:ext uri="{FF2B5EF4-FFF2-40B4-BE49-F238E27FC236}">
              <a16:creationId xmlns:a16="http://schemas.microsoft.com/office/drawing/2014/main" id="{00000000-0008-0000-01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18" name="Imagen 217" descr="http://www.icbf.gov.co/images/pobtrans.gif">
          <a:extLst>
            <a:ext uri="{FF2B5EF4-FFF2-40B4-BE49-F238E27FC236}">
              <a16:creationId xmlns:a16="http://schemas.microsoft.com/office/drawing/2014/main" id="{00000000-0008-0000-01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19" name="Imagen 218" descr="http://www.icbf.gov.co/images/pobtrans.gif">
          <a:extLst>
            <a:ext uri="{FF2B5EF4-FFF2-40B4-BE49-F238E27FC236}">
              <a16:creationId xmlns:a16="http://schemas.microsoft.com/office/drawing/2014/main" id="{00000000-0008-0000-01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20" name="Imagen 219" descr="http://www.icbf.gov.co/images/pobtrans.gif">
          <a:extLst>
            <a:ext uri="{FF2B5EF4-FFF2-40B4-BE49-F238E27FC236}">
              <a16:creationId xmlns:a16="http://schemas.microsoft.com/office/drawing/2014/main" id="{00000000-0008-0000-01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21" name="Imagen 220" descr="http://www.icbf.gov.co/images/pobtrans.gif">
          <a:extLst>
            <a:ext uri="{FF2B5EF4-FFF2-40B4-BE49-F238E27FC236}">
              <a16:creationId xmlns:a16="http://schemas.microsoft.com/office/drawing/2014/main" id="{00000000-0008-0000-01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22" name="Imagen 221" descr="http://www.icbf.gov.co/images/pobtrans.gif">
          <a:extLst>
            <a:ext uri="{FF2B5EF4-FFF2-40B4-BE49-F238E27FC236}">
              <a16:creationId xmlns:a16="http://schemas.microsoft.com/office/drawing/2014/main" id="{00000000-0008-0000-01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23" name="Imagen 222" descr="http://www.icbf.gov.co/images/pobtrans.gif">
          <a:extLst>
            <a:ext uri="{FF2B5EF4-FFF2-40B4-BE49-F238E27FC236}">
              <a16:creationId xmlns:a16="http://schemas.microsoft.com/office/drawing/2014/main" id="{00000000-0008-0000-01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24" name="Imagen 223" descr="http://www.icbf.gov.co/images/pobtrans.gif">
          <a:extLst>
            <a:ext uri="{FF2B5EF4-FFF2-40B4-BE49-F238E27FC236}">
              <a16:creationId xmlns:a16="http://schemas.microsoft.com/office/drawing/2014/main" id="{00000000-0008-0000-01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25" name="Imagen 224" descr="http://www.icbf.gov.co/images/pobtrans.gif">
          <a:extLst>
            <a:ext uri="{FF2B5EF4-FFF2-40B4-BE49-F238E27FC236}">
              <a16:creationId xmlns:a16="http://schemas.microsoft.com/office/drawing/2014/main" id="{00000000-0008-0000-01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26" name="Imagen 225" descr="http://www.icbf.gov.co/images/pobtrans.gif">
          <a:extLst>
            <a:ext uri="{FF2B5EF4-FFF2-40B4-BE49-F238E27FC236}">
              <a16:creationId xmlns:a16="http://schemas.microsoft.com/office/drawing/2014/main" id="{00000000-0008-0000-01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27" name="Imagen 226" descr="http://www.icbf.gov.co/images/pobtrans.gif">
          <a:extLst>
            <a:ext uri="{FF2B5EF4-FFF2-40B4-BE49-F238E27FC236}">
              <a16:creationId xmlns:a16="http://schemas.microsoft.com/office/drawing/2014/main" id="{00000000-0008-0000-01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28" name="Imagen 227" descr="http://www.icbf.gov.co/images/pobtrans.gif">
          <a:extLst>
            <a:ext uri="{FF2B5EF4-FFF2-40B4-BE49-F238E27FC236}">
              <a16:creationId xmlns:a16="http://schemas.microsoft.com/office/drawing/2014/main" id="{00000000-0008-0000-01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29" name="Imagen 228" descr="http://www.icbf.gov.co/images/pobtrans.gif">
          <a:extLst>
            <a:ext uri="{FF2B5EF4-FFF2-40B4-BE49-F238E27FC236}">
              <a16:creationId xmlns:a16="http://schemas.microsoft.com/office/drawing/2014/main" id="{00000000-0008-0000-01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30" name="Imagen 229" descr="http://www.icbf.gov.co/images/pobtrans.gif">
          <a:extLst>
            <a:ext uri="{FF2B5EF4-FFF2-40B4-BE49-F238E27FC236}">
              <a16:creationId xmlns:a16="http://schemas.microsoft.com/office/drawing/2014/main" id="{00000000-0008-0000-01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31" name="Imagen 230" descr="http://www.icbf.gov.co/images/pobtrans.gif">
          <a:extLst>
            <a:ext uri="{FF2B5EF4-FFF2-40B4-BE49-F238E27FC236}">
              <a16:creationId xmlns:a16="http://schemas.microsoft.com/office/drawing/2014/main" id="{00000000-0008-0000-01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32" name="Imagen 231" descr="http://www.icbf.gov.co/images/pobtrans.gif">
          <a:extLst>
            <a:ext uri="{FF2B5EF4-FFF2-40B4-BE49-F238E27FC236}">
              <a16:creationId xmlns:a16="http://schemas.microsoft.com/office/drawing/2014/main" id="{00000000-0008-0000-01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33" name="Imagen 232" descr="http://www.icbf.gov.co/images/pobtrans.gif">
          <a:extLst>
            <a:ext uri="{FF2B5EF4-FFF2-40B4-BE49-F238E27FC236}">
              <a16:creationId xmlns:a16="http://schemas.microsoft.com/office/drawing/2014/main" id="{00000000-0008-0000-01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34" name="Imagen 233" descr="http://www.icbf.gov.co/images/pobtrans.gif">
          <a:extLst>
            <a:ext uri="{FF2B5EF4-FFF2-40B4-BE49-F238E27FC236}">
              <a16:creationId xmlns:a16="http://schemas.microsoft.com/office/drawing/2014/main" id="{00000000-0008-0000-01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35" name="Imagen 234" descr="http://www.icbf.gov.co/images/pobtrans.gif">
          <a:extLst>
            <a:ext uri="{FF2B5EF4-FFF2-40B4-BE49-F238E27FC236}">
              <a16:creationId xmlns:a16="http://schemas.microsoft.com/office/drawing/2014/main" id="{00000000-0008-0000-01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36" name="Imagen 235" descr="http://www.icbf.gov.co/images/pobtrans.gif">
          <a:extLst>
            <a:ext uri="{FF2B5EF4-FFF2-40B4-BE49-F238E27FC236}">
              <a16:creationId xmlns:a16="http://schemas.microsoft.com/office/drawing/2014/main" id="{00000000-0008-0000-01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37" name="Imagen 236" descr="http://www.icbf.gov.co/images/pobtrans.gif">
          <a:extLst>
            <a:ext uri="{FF2B5EF4-FFF2-40B4-BE49-F238E27FC236}">
              <a16:creationId xmlns:a16="http://schemas.microsoft.com/office/drawing/2014/main" id="{00000000-0008-0000-01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38" name="Imagen 237" descr="http://www.icbf.gov.co/images/pobtrans.gif">
          <a:extLst>
            <a:ext uri="{FF2B5EF4-FFF2-40B4-BE49-F238E27FC236}">
              <a16:creationId xmlns:a16="http://schemas.microsoft.com/office/drawing/2014/main" id="{00000000-0008-0000-01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39" name="Imagen 238" descr="http://www.icbf.gov.co/images/pobtrans.gif">
          <a:extLst>
            <a:ext uri="{FF2B5EF4-FFF2-40B4-BE49-F238E27FC236}">
              <a16:creationId xmlns:a16="http://schemas.microsoft.com/office/drawing/2014/main" id="{00000000-0008-0000-01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40" name="Imagen 239" descr="http://www.icbf.gov.co/images/pobtrans.gif">
          <a:extLst>
            <a:ext uri="{FF2B5EF4-FFF2-40B4-BE49-F238E27FC236}">
              <a16:creationId xmlns:a16="http://schemas.microsoft.com/office/drawing/2014/main" id="{00000000-0008-0000-01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41" name="Imagen 240" descr="http://www.icbf.gov.co/images/pobtrans.gif">
          <a:extLst>
            <a:ext uri="{FF2B5EF4-FFF2-40B4-BE49-F238E27FC236}">
              <a16:creationId xmlns:a16="http://schemas.microsoft.com/office/drawing/2014/main" id="{00000000-0008-0000-01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42" name="Imagen 241" descr="http://www.icbf.gov.co/images/pobtrans.gif">
          <a:extLst>
            <a:ext uri="{FF2B5EF4-FFF2-40B4-BE49-F238E27FC236}">
              <a16:creationId xmlns:a16="http://schemas.microsoft.com/office/drawing/2014/main" id="{00000000-0008-0000-01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43" name="Imagen 242" descr="http://www.icbf.gov.co/images/pobtrans.gif">
          <a:extLst>
            <a:ext uri="{FF2B5EF4-FFF2-40B4-BE49-F238E27FC236}">
              <a16:creationId xmlns:a16="http://schemas.microsoft.com/office/drawing/2014/main" id="{00000000-0008-0000-01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44" name="Imagen 243" descr="http://www.icbf.gov.co/images/pobtrans.gif">
          <a:extLst>
            <a:ext uri="{FF2B5EF4-FFF2-40B4-BE49-F238E27FC236}">
              <a16:creationId xmlns:a16="http://schemas.microsoft.com/office/drawing/2014/main" id="{00000000-0008-0000-01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45" name="Imagen 244" descr="http://www.icbf.gov.co/images/pobtrans.gif">
          <a:extLst>
            <a:ext uri="{FF2B5EF4-FFF2-40B4-BE49-F238E27FC236}">
              <a16:creationId xmlns:a16="http://schemas.microsoft.com/office/drawing/2014/main" id="{00000000-0008-0000-01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46" name="Imagen 245" descr="http://www.icbf.gov.co/images/pobtrans.gif">
          <a:extLst>
            <a:ext uri="{FF2B5EF4-FFF2-40B4-BE49-F238E27FC236}">
              <a16:creationId xmlns:a16="http://schemas.microsoft.com/office/drawing/2014/main" id="{00000000-0008-0000-01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47" name="Imagen 246" descr="http://www.icbf.gov.co/images/pobtrans.gif">
          <a:extLst>
            <a:ext uri="{FF2B5EF4-FFF2-40B4-BE49-F238E27FC236}">
              <a16:creationId xmlns:a16="http://schemas.microsoft.com/office/drawing/2014/main" id="{00000000-0008-0000-01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48" name="Imagen 247" descr="http://www.icbf.gov.co/images/pobtrans.gif">
          <a:extLst>
            <a:ext uri="{FF2B5EF4-FFF2-40B4-BE49-F238E27FC236}">
              <a16:creationId xmlns:a16="http://schemas.microsoft.com/office/drawing/2014/main" id="{00000000-0008-0000-01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49" name="Imagen 248" descr="http://www.icbf.gov.co/images/pobtrans.gif">
          <a:extLst>
            <a:ext uri="{FF2B5EF4-FFF2-40B4-BE49-F238E27FC236}">
              <a16:creationId xmlns:a16="http://schemas.microsoft.com/office/drawing/2014/main" id="{00000000-0008-0000-01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50" name="Imagen 249" descr="http://www.icbf.gov.co/images/pobtrans.gif">
          <a:extLst>
            <a:ext uri="{FF2B5EF4-FFF2-40B4-BE49-F238E27FC236}">
              <a16:creationId xmlns:a16="http://schemas.microsoft.com/office/drawing/2014/main" id="{00000000-0008-0000-01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51" name="Imagen 250" descr="http://www.icbf.gov.co/images/pobtrans.gif">
          <a:extLst>
            <a:ext uri="{FF2B5EF4-FFF2-40B4-BE49-F238E27FC236}">
              <a16:creationId xmlns:a16="http://schemas.microsoft.com/office/drawing/2014/main" id="{00000000-0008-0000-01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52" name="Imagen 251" descr="http://www.icbf.gov.co/images/pobtrans.gif">
          <a:extLst>
            <a:ext uri="{FF2B5EF4-FFF2-40B4-BE49-F238E27FC236}">
              <a16:creationId xmlns:a16="http://schemas.microsoft.com/office/drawing/2014/main" id="{00000000-0008-0000-01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53" name="Imagen 252" descr="http://www.icbf.gov.co/images/pobtrans.gif">
          <a:extLst>
            <a:ext uri="{FF2B5EF4-FFF2-40B4-BE49-F238E27FC236}">
              <a16:creationId xmlns:a16="http://schemas.microsoft.com/office/drawing/2014/main" id="{00000000-0008-0000-01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54" name="Imagen 253" descr="http://www.icbf.gov.co/images/pobtrans.gif">
          <a:extLst>
            <a:ext uri="{FF2B5EF4-FFF2-40B4-BE49-F238E27FC236}">
              <a16:creationId xmlns:a16="http://schemas.microsoft.com/office/drawing/2014/main" id="{00000000-0008-0000-01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55" name="Imagen 254" descr="http://www.icbf.gov.co/images/pobtrans.gif">
          <a:extLst>
            <a:ext uri="{FF2B5EF4-FFF2-40B4-BE49-F238E27FC236}">
              <a16:creationId xmlns:a16="http://schemas.microsoft.com/office/drawing/2014/main" id="{00000000-0008-0000-01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56" name="Imagen 255" descr="http://www.icbf.gov.co/images/pobtrans.gif">
          <a:extLst>
            <a:ext uri="{FF2B5EF4-FFF2-40B4-BE49-F238E27FC236}">
              <a16:creationId xmlns:a16="http://schemas.microsoft.com/office/drawing/2014/main" id="{00000000-0008-0000-01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57" name="Imagen 256" descr="http://www.icbf.gov.co/images/pobtrans.gif">
          <a:extLst>
            <a:ext uri="{FF2B5EF4-FFF2-40B4-BE49-F238E27FC236}">
              <a16:creationId xmlns:a16="http://schemas.microsoft.com/office/drawing/2014/main" id="{00000000-0008-0000-01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58" name="Imagen 257" descr="http://www.icbf.gov.co/images/pobtrans.gif">
          <a:extLst>
            <a:ext uri="{FF2B5EF4-FFF2-40B4-BE49-F238E27FC236}">
              <a16:creationId xmlns:a16="http://schemas.microsoft.com/office/drawing/2014/main" id="{00000000-0008-0000-01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59" name="Imagen 258" descr="http://www.icbf.gov.co/images/pobtrans.gif">
          <a:extLst>
            <a:ext uri="{FF2B5EF4-FFF2-40B4-BE49-F238E27FC236}">
              <a16:creationId xmlns:a16="http://schemas.microsoft.com/office/drawing/2014/main" id="{00000000-0008-0000-01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60" name="Imagen 259" descr="http://www.icbf.gov.co/images/pobtrans.gif">
          <a:extLst>
            <a:ext uri="{FF2B5EF4-FFF2-40B4-BE49-F238E27FC236}">
              <a16:creationId xmlns:a16="http://schemas.microsoft.com/office/drawing/2014/main" id="{00000000-0008-0000-01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61" name="Imagen 260" descr="http://www.icbf.gov.co/images/pobtrans.gif">
          <a:extLst>
            <a:ext uri="{FF2B5EF4-FFF2-40B4-BE49-F238E27FC236}">
              <a16:creationId xmlns:a16="http://schemas.microsoft.com/office/drawing/2014/main" id="{00000000-0008-0000-01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62" name="Imagen 261" descr="http://www.icbf.gov.co/images/pobtrans.gif">
          <a:extLst>
            <a:ext uri="{FF2B5EF4-FFF2-40B4-BE49-F238E27FC236}">
              <a16:creationId xmlns:a16="http://schemas.microsoft.com/office/drawing/2014/main" id="{00000000-0008-0000-01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63" name="Imagen 262" descr="http://www.icbf.gov.co/images/pobtrans.gif">
          <a:extLst>
            <a:ext uri="{FF2B5EF4-FFF2-40B4-BE49-F238E27FC236}">
              <a16:creationId xmlns:a16="http://schemas.microsoft.com/office/drawing/2014/main" id="{00000000-0008-0000-01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64" name="Imagen 263" descr="http://www.icbf.gov.co/images/pobtrans.gif">
          <a:extLst>
            <a:ext uri="{FF2B5EF4-FFF2-40B4-BE49-F238E27FC236}">
              <a16:creationId xmlns:a16="http://schemas.microsoft.com/office/drawing/2014/main" id="{00000000-0008-0000-01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65" name="Imagen 264" descr="http://www.icbf.gov.co/images/pobtrans.gif">
          <a:extLst>
            <a:ext uri="{FF2B5EF4-FFF2-40B4-BE49-F238E27FC236}">
              <a16:creationId xmlns:a16="http://schemas.microsoft.com/office/drawing/2014/main" id="{00000000-0008-0000-01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66" name="Imagen 265" descr="http://www.icbf.gov.co/images/pobtrans.gif">
          <a:extLst>
            <a:ext uri="{FF2B5EF4-FFF2-40B4-BE49-F238E27FC236}">
              <a16:creationId xmlns:a16="http://schemas.microsoft.com/office/drawing/2014/main" id="{00000000-0008-0000-01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67" name="Imagen 266" descr="http://www.icbf.gov.co/images/pobtrans.gif">
          <a:extLst>
            <a:ext uri="{FF2B5EF4-FFF2-40B4-BE49-F238E27FC236}">
              <a16:creationId xmlns:a16="http://schemas.microsoft.com/office/drawing/2014/main" id="{00000000-0008-0000-01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68" name="Imagen 267" descr="http://www.icbf.gov.co/images/pobtrans.gif">
          <a:extLst>
            <a:ext uri="{FF2B5EF4-FFF2-40B4-BE49-F238E27FC236}">
              <a16:creationId xmlns:a16="http://schemas.microsoft.com/office/drawing/2014/main" id="{00000000-0008-0000-01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69" name="Imagen 268" descr="http://www.icbf.gov.co/images/pobtrans.gif">
          <a:extLst>
            <a:ext uri="{FF2B5EF4-FFF2-40B4-BE49-F238E27FC236}">
              <a16:creationId xmlns:a16="http://schemas.microsoft.com/office/drawing/2014/main" id="{00000000-0008-0000-01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70" name="Imagen 269" descr="http://www.icbf.gov.co/images/pobtrans.gif">
          <a:extLst>
            <a:ext uri="{FF2B5EF4-FFF2-40B4-BE49-F238E27FC236}">
              <a16:creationId xmlns:a16="http://schemas.microsoft.com/office/drawing/2014/main" id="{00000000-0008-0000-01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71" name="Imagen 270" descr="http://www.icbf.gov.co/images/pobtrans.gif">
          <a:extLst>
            <a:ext uri="{FF2B5EF4-FFF2-40B4-BE49-F238E27FC236}">
              <a16:creationId xmlns:a16="http://schemas.microsoft.com/office/drawing/2014/main" id="{00000000-0008-0000-01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72" name="Imagen 271" descr="http://www.icbf.gov.co/images/pobtrans.gif">
          <a:extLst>
            <a:ext uri="{FF2B5EF4-FFF2-40B4-BE49-F238E27FC236}">
              <a16:creationId xmlns:a16="http://schemas.microsoft.com/office/drawing/2014/main" id="{00000000-0008-0000-01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73" name="Imagen 272" descr="http://www.icbf.gov.co/images/pobtrans.gif">
          <a:extLst>
            <a:ext uri="{FF2B5EF4-FFF2-40B4-BE49-F238E27FC236}">
              <a16:creationId xmlns:a16="http://schemas.microsoft.com/office/drawing/2014/main" id="{00000000-0008-0000-01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74" name="Imagen 273" descr="http://www.icbf.gov.co/images/pobtrans.gif">
          <a:extLst>
            <a:ext uri="{FF2B5EF4-FFF2-40B4-BE49-F238E27FC236}">
              <a16:creationId xmlns:a16="http://schemas.microsoft.com/office/drawing/2014/main" id="{00000000-0008-0000-01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75" name="Imagen 274" descr="http://www.icbf.gov.co/images/pobtrans.gif">
          <a:extLst>
            <a:ext uri="{FF2B5EF4-FFF2-40B4-BE49-F238E27FC236}">
              <a16:creationId xmlns:a16="http://schemas.microsoft.com/office/drawing/2014/main" id="{00000000-0008-0000-01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76" name="Imagen 275" descr="http://www.icbf.gov.co/images/pobtrans.gif">
          <a:extLst>
            <a:ext uri="{FF2B5EF4-FFF2-40B4-BE49-F238E27FC236}">
              <a16:creationId xmlns:a16="http://schemas.microsoft.com/office/drawing/2014/main" id="{00000000-0008-0000-01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77" name="Imagen 276" descr="http://www.icbf.gov.co/images/pobtrans.gif">
          <a:extLst>
            <a:ext uri="{FF2B5EF4-FFF2-40B4-BE49-F238E27FC236}">
              <a16:creationId xmlns:a16="http://schemas.microsoft.com/office/drawing/2014/main" id="{00000000-0008-0000-01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78" name="Imagen 277" descr="http://www.icbf.gov.co/images/pobtrans.gif">
          <a:extLst>
            <a:ext uri="{FF2B5EF4-FFF2-40B4-BE49-F238E27FC236}">
              <a16:creationId xmlns:a16="http://schemas.microsoft.com/office/drawing/2014/main" id="{00000000-0008-0000-01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79" name="Imagen 278" descr="http://www.icbf.gov.co/images/pobtrans.gif">
          <a:extLst>
            <a:ext uri="{FF2B5EF4-FFF2-40B4-BE49-F238E27FC236}">
              <a16:creationId xmlns:a16="http://schemas.microsoft.com/office/drawing/2014/main" id="{00000000-0008-0000-01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80" name="Imagen 279" descr="http://www.icbf.gov.co/images/pobtrans.gif">
          <a:extLst>
            <a:ext uri="{FF2B5EF4-FFF2-40B4-BE49-F238E27FC236}">
              <a16:creationId xmlns:a16="http://schemas.microsoft.com/office/drawing/2014/main" id="{00000000-0008-0000-01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81" name="Imagen 280" descr="http://www.icbf.gov.co/images/pobtrans.gif">
          <a:extLst>
            <a:ext uri="{FF2B5EF4-FFF2-40B4-BE49-F238E27FC236}">
              <a16:creationId xmlns:a16="http://schemas.microsoft.com/office/drawing/2014/main" id="{00000000-0008-0000-01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82" name="Imagen 281" descr="http://www.icbf.gov.co/images/pobtrans.gif">
          <a:extLst>
            <a:ext uri="{FF2B5EF4-FFF2-40B4-BE49-F238E27FC236}">
              <a16:creationId xmlns:a16="http://schemas.microsoft.com/office/drawing/2014/main" id="{00000000-0008-0000-01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89</xdr:row>
      <xdr:rowOff>0</xdr:rowOff>
    </xdr:from>
    <xdr:ext cx="9525" cy="114300"/>
    <xdr:pic>
      <xdr:nvPicPr>
        <xdr:cNvPr id="283" name="Imagen 282" descr="http://www.icbf.gov.co/images/pobtrans.gif">
          <a:extLst>
            <a:ext uri="{FF2B5EF4-FFF2-40B4-BE49-F238E27FC236}">
              <a16:creationId xmlns:a16="http://schemas.microsoft.com/office/drawing/2014/main" id="{00000000-0008-0000-01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284" name="Imagen 283" descr="http://www.icbf.gov.co/images/pobtrans.gif">
          <a:extLst>
            <a:ext uri="{FF2B5EF4-FFF2-40B4-BE49-F238E27FC236}">
              <a16:creationId xmlns:a16="http://schemas.microsoft.com/office/drawing/2014/main" id="{00000000-0008-0000-01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285" name="Imagen 284" descr="http://www.icbf.gov.co/images/pobtrans.gif">
          <a:extLst>
            <a:ext uri="{FF2B5EF4-FFF2-40B4-BE49-F238E27FC236}">
              <a16:creationId xmlns:a16="http://schemas.microsoft.com/office/drawing/2014/main" id="{00000000-0008-0000-01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286" name="Imagen 285" descr="http://www.icbf.gov.co/images/pobtrans.gif">
          <a:extLst>
            <a:ext uri="{FF2B5EF4-FFF2-40B4-BE49-F238E27FC236}">
              <a16:creationId xmlns:a16="http://schemas.microsoft.com/office/drawing/2014/main" id="{00000000-0008-0000-01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287" name="Imagen 286" descr="http://www.icbf.gov.co/images/pobtrans.gif">
          <a:extLst>
            <a:ext uri="{FF2B5EF4-FFF2-40B4-BE49-F238E27FC236}">
              <a16:creationId xmlns:a16="http://schemas.microsoft.com/office/drawing/2014/main" id="{00000000-0008-0000-01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288" name="Imagen 287" descr="http://www.icbf.gov.co/images/pobtrans.gif">
          <a:extLst>
            <a:ext uri="{FF2B5EF4-FFF2-40B4-BE49-F238E27FC236}">
              <a16:creationId xmlns:a16="http://schemas.microsoft.com/office/drawing/2014/main" id="{00000000-0008-0000-01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289" name="Imagen 288" descr="http://www.icbf.gov.co/images/pobtrans.gif">
          <a:extLst>
            <a:ext uri="{FF2B5EF4-FFF2-40B4-BE49-F238E27FC236}">
              <a16:creationId xmlns:a16="http://schemas.microsoft.com/office/drawing/2014/main" id="{00000000-0008-0000-01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290" name="Imagen 289" descr="http://www.icbf.gov.co/images/pobtrans.gif">
          <a:extLst>
            <a:ext uri="{FF2B5EF4-FFF2-40B4-BE49-F238E27FC236}">
              <a16:creationId xmlns:a16="http://schemas.microsoft.com/office/drawing/2014/main" id="{00000000-0008-0000-01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291" name="Imagen 290" descr="http://www.icbf.gov.co/images/pobtrans.gif">
          <a:extLst>
            <a:ext uri="{FF2B5EF4-FFF2-40B4-BE49-F238E27FC236}">
              <a16:creationId xmlns:a16="http://schemas.microsoft.com/office/drawing/2014/main" id="{00000000-0008-0000-01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292" name="Imagen 291" descr="http://www.icbf.gov.co/images/pobtrans.gif">
          <a:extLst>
            <a:ext uri="{FF2B5EF4-FFF2-40B4-BE49-F238E27FC236}">
              <a16:creationId xmlns:a16="http://schemas.microsoft.com/office/drawing/2014/main" id="{00000000-0008-0000-01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293" name="Imagen 292" descr="http://www.icbf.gov.co/images/pobtrans.gif">
          <a:extLst>
            <a:ext uri="{FF2B5EF4-FFF2-40B4-BE49-F238E27FC236}">
              <a16:creationId xmlns:a16="http://schemas.microsoft.com/office/drawing/2014/main" id="{00000000-0008-0000-01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294" name="Imagen 293" descr="http://www.icbf.gov.co/images/pobtrans.gif">
          <a:extLst>
            <a:ext uri="{FF2B5EF4-FFF2-40B4-BE49-F238E27FC236}">
              <a16:creationId xmlns:a16="http://schemas.microsoft.com/office/drawing/2014/main" id="{00000000-0008-0000-01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295" name="Imagen 294" descr="http://www.icbf.gov.co/images/pobtrans.gif">
          <a:extLst>
            <a:ext uri="{FF2B5EF4-FFF2-40B4-BE49-F238E27FC236}">
              <a16:creationId xmlns:a16="http://schemas.microsoft.com/office/drawing/2014/main" id="{00000000-0008-0000-01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296" name="Imagen 295" descr="http://www.icbf.gov.co/images/pobtrans.gif">
          <a:extLst>
            <a:ext uri="{FF2B5EF4-FFF2-40B4-BE49-F238E27FC236}">
              <a16:creationId xmlns:a16="http://schemas.microsoft.com/office/drawing/2014/main" id="{00000000-0008-0000-01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297" name="Imagen 296" descr="http://www.icbf.gov.co/images/pobtrans.gif">
          <a:extLst>
            <a:ext uri="{FF2B5EF4-FFF2-40B4-BE49-F238E27FC236}">
              <a16:creationId xmlns:a16="http://schemas.microsoft.com/office/drawing/2014/main" id="{00000000-0008-0000-01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298" name="Imagen 297" descr="http://www.icbf.gov.co/images/pobtrans.gif">
          <a:extLst>
            <a:ext uri="{FF2B5EF4-FFF2-40B4-BE49-F238E27FC236}">
              <a16:creationId xmlns:a16="http://schemas.microsoft.com/office/drawing/2014/main" id="{00000000-0008-0000-01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299" name="Imagen 298" descr="http://www.icbf.gov.co/images/pobtrans.gif">
          <a:extLst>
            <a:ext uri="{FF2B5EF4-FFF2-40B4-BE49-F238E27FC236}">
              <a16:creationId xmlns:a16="http://schemas.microsoft.com/office/drawing/2014/main" id="{00000000-0008-0000-01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300" name="Imagen 299" descr="http://www.icbf.gov.co/images/pobtrans.gif">
          <a:extLst>
            <a:ext uri="{FF2B5EF4-FFF2-40B4-BE49-F238E27FC236}">
              <a16:creationId xmlns:a16="http://schemas.microsoft.com/office/drawing/2014/main" id="{00000000-0008-0000-01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301" name="Imagen 300" descr="http://www.icbf.gov.co/images/pobtrans.gif">
          <a:extLst>
            <a:ext uri="{FF2B5EF4-FFF2-40B4-BE49-F238E27FC236}">
              <a16:creationId xmlns:a16="http://schemas.microsoft.com/office/drawing/2014/main" id="{00000000-0008-0000-01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302" name="Imagen 301" descr="http://www.icbf.gov.co/images/pobtrans.gif">
          <a:extLst>
            <a:ext uri="{FF2B5EF4-FFF2-40B4-BE49-F238E27FC236}">
              <a16:creationId xmlns:a16="http://schemas.microsoft.com/office/drawing/2014/main" id="{00000000-0008-0000-01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303" name="Imagen 302" descr="http://www.icbf.gov.co/images/pobtrans.gif">
          <a:extLst>
            <a:ext uri="{FF2B5EF4-FFF2-40B4-BE49-F238E27FC236}">
              <a16:creationId xmlns:a16="http://schemas.microsoft.com/office/drawing/2014/main" id="{00000000-0008-0000-01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304" name="Imagen 303" descr="http://www.icbf.gov.co/images/pobtrans.gif">
          <a:extLst>
            <a:ext uri="{FF2B5EF4-FFF2-40B4-BE49-F238E27FC236}">
              <a16:creationId xmlns:a16="http://schemas.microsoft.com/office/drawing/2014/main" id="{00000000-0008-0000-01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305" name="Imagen 304" descr="http://www.icbf.gov.co/images/pobtrans.gif">
          <a:extLst>
            <a:ext uri="{FF2B5EF4-FFF2-40B4-BE49-F238E27FC236}">
              <a16:creationId xmlns:a16="http://schemas.microsoft.com/office/drawing/2014/main" id="{00000000-0008-0000-01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306" name="Imagen 305" descr="http://www.icbf.gov.co/images/pobtrans.gif">
          <a:extLst>
            <a:ext uri="{FF2B5EF4-FFF2-40B4-BE49-F238E27FC236}">
              <a16:creationId xmlns:a16="http://schemas.microsoft.com/office/drawing/2014/main" id="{00000000-0008-0000-01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307" name="Imagen 306" descr="http://www.icbf.gov.co/images/pobtrans.gif">
          <a:extLst>
            <a:ext uri="{FF2B5EF4-FFF2-40B4-BE49-F238E27FC236}">
              <a16:creationId xmlns:a16="http://schemas.microsoft.com/office/drawing/2014/main" id="{00000000-0008-0000-01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308" name="Imagen 307" descr="http://www.icbf.gov.co/images/pobtrans.gif">
          <a:extLst>
            <a:ext uri="{FF2B5EF4-FFF2-40B4-BE49-F238E27FC236}">
              <a16:creationId xmlns:a16="http://schemas.microsoft.com/office/drawing/2014/main" id="{00000000-0008-0000-01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309" name="Imagen 308" descr="http://www.icbf.gov.co/images/pobtrans.gif">
          <a:extLst>
            <a:ext uri="{FF2B5EF4-FFF2-40B4-BE49-F238E27FC236}">
              <a16:creationId xmlns:a16="http://schemas.microsoft.com/office/drawing/2014/main" id="{00000000-0008-0000-01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310" name="Imagen 309" descr="http://www.icbf.gov.co/images/pobtrans.gif">
          <a:extLst>
            <a:ext uri="{FF2B5EF4-FFF2-40B4-BE49-F238E27FC236}">
              <a16:creationId xmlns:a16="http://schemas.microsoft.com/office/drawing/2014/main" id="{00000000-0008-0000-01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311" name="Imagen 310" descr="http://www.icbf.gov.co/images/pobtrans.gif">
          <a:extLst>
            <a:ext uri="{FF2B5EF4-FFF2-40B4-BE49-F238E27FC236}">
              <a16:creationId xmlns:a16="http://schemas.microsoft.com/office/drawing/2014/main" id="{00000000-0008-0000-01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312" name="Imagen 311" descr="http://www.icbf.gov.co/images/pobtrans.gif">
          <a:extLst>
            <a:ext uri="{FF2B5EF4-FFF2-40B4-BE49-F238E27FC236}">
              <a16:creationId xmlns:a16="http://schemas.microsoft.com/office/drawing/2014/main" id="{00000000-0008-0000-01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313" name="Imagen 312" descr="http://www.icbf.gov.co/images/pobtrans.gif">
          <a:extLst>
            <a:ext uri="{FF2B5EF4-FFF2-40B4-BE49-F238E27FC236}">
              <a16:creationId xmlns:a16="http://schemas.microsoft.com/office/drawing/2014/main" id="{00000000-0008-0000-01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314" name="Imagen 313" descr="http://www.icbf.gov.co/images/pobtrans.gif">
          <a:extLst>
            <a:ext uri="{FF2B5EF4-FFF2-40B4-BE49-F238E27FC236}">
              <a16:creationId xmlns:a16="http://schemas.microsoft.com/office/drawing/2014/main" id="{00000000-0008-0000-01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315" name="Imagen 314" descr="http://www.icbf.gov.co/images/pobtrans.gif">
          <a:extLst>
            <a:ext uri="{FF2B5EF4-FFF2-40B4-BE49-F238E27FC236}">
              <a16:creationId xmlns:a16="http://schemas.microsoft.com/office/drawing/2014/main" id="{00000000-0008-0000-01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316" name="Imagen 315" descr="http://www.icbf.gov.co/images/pobtrans.gif">
          <a:extLst>
            <a:ext uri="{FF2B5EF4-FFF2-40B4-BE49-F238E27FC236}">
              <a16:creationId xmlns:a16="http://schemas.microsoft.com/office/drawing/2014/main" id="{00000000-0008-0000-01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317" name="Imagen 316" descr="http://www.icbf.gov.co/images/pobtrans.gif">
          <a:extLst>
            <a:ext uri="{FF2B5EF4-FFF2-40B4-BE49-F238E27FC236}">
              <a16:creationId xmlns:a16="http://schemas.microsoft.com/office/drawing/2014/main" id="{00000000-0008-0000-01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318" name="Imagen 317" descr="http://www.icbf.gov.co/images/pobtrans.gif">
          <a:extLst>
            <a:ext uri="{FF2B5EF4-FFF2-40B4-BE49-F238E27FC236}">
              <a16:creationId xmlns:a16="http://schemas.microsoft.com/office/drawing/2014/main" id="{00000000-0008-0000-01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89</xdr:row>
      <xdr:rowOff>0</xdr:rowOff>
    </xdr:from>
    <xdr:ext cx="9525" cy="114300"/>
    <xdr:pic>
      <xdr:nvPicPr>
        <xdr:cNvPr id="319" name="Imagen 318" descr="http://www.icbf.gov.co/images/pobtrans.gif">
          <a:extLst>
            <a:ext uri="{FF2B5EF4-FFF2-40B4-BE49-F238E27FC236}">
              <a16:creationId xmlns:a16="http://schemas.microsoft.com/office/drawing/2014/main" id="{00000000-0008-0000-01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94132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94</xdr:row>
      <xdr:rowOff>0</xdr:rowOff>
    </xdr:from>
    <xdr:to>
      <xdr:col>3</xdr:col>
      <xdr:colOff>9525</xdr:colOff>
      <xdr:row>94</xdr:row>
      <xdr:rowOff>114300</xdr:rowOff>
    </xdr:to>
    <xdr:pic>
      <xdr:nvPicPr>
        <xdr:cNvPr id="2" name="Imagen 305" descr="http://www.icbf.gov.co/images/pobtrans.gif">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 name="Imagen 306" descr="http://www.icbf.gov.co/images/pobtrans.gif">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 name="Imagen 307" descr="http://www.icbf.gov.co/images/pobtrans.gif">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 name="Imagen 697" descr="http://www.icbf.gov.co/images/pobtrans.gif">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 name="Imagen 785" descr="http://www.icbf.gov.co/images/pobtrans.gif">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 name="Imagen 790" descr="http://www.icbf.gov.co/images/pobtrans.gif">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 name="Imagen 1079" descr="http://www.icbf.gov.co/images/pobtrans.gif">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 name="Imagen 1566" descr="http://www.icbf.gov.co/images/pobtrans.gif">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 name="Imagen 1570" descr="http://www.icbf.gov.co/images/pobtrans.gif">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 name="Imagen 1687" descr="http://www.icbf.gov.co/images/pobtrans.gif">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 name="Imagen 1914" descr="http://www.icbf.gov.co/images/pobtrans.gif">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 name="Imagen 2186" descr="http://www.icbf.gov.co/images/pobtrans.gif">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 name="Imagen 2221" descr="http://www.icbf.gov.co/images/pobtrans.gif">
          <a:extLst>
            <a:ext uri="{FF2B5EF4-FFF2-40B4-BE49-F238E27FC236}">
              <a16:creationId xmlns:a16="http://schemas.microsoft.com/office/drawing/2014/main" id="{00000000-0008-0000-02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5" name="Imagen 2859" descr="http://www.icbf.gov.co/images/pobtrans.gif">
          <a:extLst>
            <a:ext uri="{FF2B5EF4-FFF2-40B4-BE49-F238E27FC236}">
              <a16:creationId xmlns:a16="http://schemas.microsoft.com/office/drawing/2014/main" id="{00000000-0008-0000-02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6" name="Imagen 2870" descr="http://www.icbf.gov.co/images/pobtrans.gif">
          <a:extLst>
            <a:ext uri="{FF2B5EF4-FFF2-40B4-BE49-F238E27FC236}">
              <a16:creationId xmlns:a16="http://schemas.microsoft.com/office/drawing/2014/main" id="{00000000-0008-0000-02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7" name="Imagen 2951" descr="http://www.icbf.gov.co/images/pobtrans.gif">
          <a:extLst>
            <a:ext uri="{FF2B5EF4-FFF2-40B4-BE49-F238E27FC236}">
              <a16:creationId xmlns:a16="http://schemas.microsoft.com/office/drawing/2014/main" id="{00000000-0008-0000-02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8" name="Imagen 2954" descr="http://www.icbf.gov.co/images/pobtrans.gif">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9" name="Imagen 3123" descr="http://www.icbf.gov.co/images/pobtrans.gif">
          <a:extLst>
            <a:ext uri="{FF2B5EF4-FFF2-40B4-BE49-F238E27FC236}">
              <a16:creationId xmlns:a16="http://schemas.microsoft.com/office/drawing/2014/main" id="{00000000-0008-0000-02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0" name="Imagen 3206" descr="http://www.icbf.gov.co/images/pobtrans.gif">
          <a:extLst>
            <a:ext uri="{FF2B5EF4-FFF2-40B4-BE49-F238E27FC236}">
              <a16:creationId xmlns:a16="http://schemas.microsoft.com/office/drawing/2014/main" id="{00000000-0008-0000-02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1" name="Imagen 3810" descr="http://www.icbf.gov.co/images/pobtrans.gif">
          <a:extLst>
            <a:ext uri="{FF2B5EF4-FFF2-40B4-BE49-F238E27FC236}">
              <a16:creationId xmlns:a16="http://schemas.microsoft.com/office/drawing/2014/main" id="{00000000-0008-0000-02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2" name="Imagen 3821" descr="http://www.icbf.gov.co/images/pobtrans.gif">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3" name="Imagen 3899" descr="http://www.icbf.gov.co/images/pobtrans.gif">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4" name="Imagen 3909" descr="http://www.icbf.gov.co/images/pobtrans.gif">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5" name="Imagen 4244" descr="http://www.icbf.gov.co/images/pobtrans.gif">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6" name="Imagen 4461" descr="http://www.icbf.gov.co/images/pobtrans.gif">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7" name="Imagen 4811" descr="http://www.icbf.gov.co/images/pobtrans.gif">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8" name="Imagen 4820" descr="http://www.icbf.gov.co/images/pobtrans.gif">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9" name="Imagen 5584" descr="http://www.icbf.gov.co/images/pobtrans.gif">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0" name="Imagen 5931" descr="http://www.icbf.gov.co/images/pobtrans.gif">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1" name="Imagen 6103" descr="http://www.icbf.gov.co/images/pobtrans.gif">
          <a:extLst>
            <a:ext uri="{FF2B5EF4-FFF2-40B4-BE49-F238E27FC236}">
              <a16:creationId xmlns:a16="http://schemas.microsoft.com/office/drawing/2014/main" id="{00000000-0008-0000-02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2" name="Imagen 6107" descr="http://www.icbf.gov.co/images/pobtrans.gif">
          <a:extLst>
            <a:ext uri="{FF2B5EF4-FFF2-40B4-BE49-F238E27FC236}">
              <a16:creationId xmlns:a16="http://schemas.microsoft.com/office/drawing/2014/main" id="{00000000-0008-0000-02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3" name="Imagen 6731" descr="http://www.icbf.gov.co/images/pobtrans.gif">
          <a:extLst>
            <a:ext uri="{FF2B5EF4-FFF2-40B4-BE49-F238E27FC236}">
              <a16:creationId xmlns:a16="http://schemas.microsoft.com/office/drawing/2014/main" id="{00000000-0008-0000-02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4" name="Imagen 6951" descr="http://www.icbf.gov.co/images/pobtrans.gif">
          <a:extLst>
            <a:ext uri="{FF2B5EF4-FFF2-40B4-BE49-F238E27FC236}">
              <a16:creationId xmlns:a16="http://schemas.microsoft.com/office/drawing/2014/main" id="{00000000-0008-0000-02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5" name="Imagen 7032" descr="http://www.icbf.gov.co/images/pobtrans.gif">
          <a:extLst>
            <a:ext uri="{FF2B5EF4-FFF2-40B4-BE49-F238E27FC236}">
              <a16:creationId xmlns:a16="http://schemas.microsoft.com/office/drawing/2014/main" id="{00000000-0008-0000-02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6" name="Imagen 7042" descr="http://www.icbf.gov.co/images/pobtrans.gif">
          <a:extLst>
            <a:ext uri="{FF2B5EF4-FFF2-40B4-BE49-F238E27FC236}">
              <a16:creationId xmlns:a16="http://schemas.microsoft.com/office/drawing/2014/main" id="{00000000-0008-0000-02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7" name="Imagen 7053" descr="http://www.icbf.gov.co/images/pobtrans.gif">
          <a:extLst>
            <a:ext uri="{FF2B5EF4-FFF2-40B4-BE49-F238E27FC236}">
              <a16:creationId xmlns:a16="http://schemas.microsoft.com/office/drawing/2014/main" id="{00000000-0008-0000-02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8" name="Imagen 7120" descr="http://www.icbf.gov.co/images/pobtrans.gif">
          <a:extLst>
            <a:ext uri="{FF2B5EF4-FFF2-40B4-BE49-F238E27FC236}">
              <a16:creationId xmlns:a16="http://schemas.microsoft.com/office/drawing/2014/main" id="{00000000-0008-0000-02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9" name="Imagen 7187" descr="http://www.icbf.gov.co/images/pobtrans.gif">
          <a:extLst>
            <a:ext uri="{FF2B5EF4-FFF2-40B4-BE49-F238E27FC236}">
              <a16:creationId xmlns:a16="http://schemas.microsoft.com/office/drawing/2014/main" id="{00000000-0008-0000-02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0" name="Imagen 7417" descr="http://www.icbf.gov.co/images/pobtrans.gif">
          <a:extLst>
            <a:ext uri="{FF2B5EF4-FFF2-40B4-BE49-F238E27FC236}">
              <a16:creationId xmlns:a16="http://schemas.microsoft.com/office/drawing/2014/main" id="{00000000-0008-0000-02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1" name="Imagen 7504" descr="http://www.icbf.gov.co/images/pobtrans.gif">
          <a:extLst>
            <a:ext uri="{FF2B5EF4-FFF2-40B4-BE49-F238E27FC236}">
              <a16:creationId xmlns:a16="http://schemas.microsoft.com/office/drawing/2014/main" id="{00000000-0008-0000-02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2" name="Imagen 7597" descr="http://www.icbf.gov.co/images/pobtrans.gif">
          <a:extLst>
            <a:ext uri="{FF2B5EF4-FFF2-40B4-BE49-F238E27FC236}">
              <a16:creationId xmlns:a16="http://schemas.microsoft.com/office/drawing/2014/main" id="{00000000-0008-0000-02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3" name="Imagen 7659" descr="http://www.icbf.gov.co/images/pobtrans.gif">
          <a:extLst>
            <a:ext uri="{FF2B5EF4-FFF2-40B4-BE49-F238E27FC236}">
              <a16:creationId xmlns:a16="http://schemas.microsoft.com/office/drawing/2014/main" id="{00000000-0008-0000-02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4" name="Imagen 7767" descr="http://www.icbf.gov.co/images/pobtrans.gif">
          <a:extLst>
            <a:ext uri="{FF2B5EF4-FFF2-40B4-BE49-F238E27FC236}">
              <a16:creationId xmlns:a16="http://schemas.microsoft.com/office/drawing/2014/main" id="{00000000-0008-0000-02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5" name="Imagen 7853" descr="http://www.icbf.gov.co/images/pobtrans.gif">
          <a:extLst>
            <a:ext uri="{FF2B5EF4-FFF2-40B4-BE49-F238E27FC236}">
              <a16:creationId xmlns:a16="http://schemas.microsoft.com/office/drawing/2014/main" id="{00000000-0008-0000-02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6" name="Imagen 7936" descr="http://www.icbf.gov.co/images/pobtrans.gif">
          <a:extLst>
            <a:ext uri="{FF2B5EF4-FFF2-40B4-BE49-F238E27FC236}">
              <a16:creationId xmlns:a16="http://schemas.microsoft.com/office/drawing/2014/main" id="{00000000-0008-0000-02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7" name="Imagen 8612" descr="http://www.icbf.gov.co/images/pobtrans.gif">
          <a:extLst>
            <a:ext uri="{FF2B5EF4-FFF2-40B4-BE49-F238E27FC236}">
              <a16:creationId xmlns:a16="http://schemas.microsoft.com/office/drawing/2014/main" id="{00000000-0008-0000-02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8" name="Imagen 9931" descr="http://www.icbf.gov.co/images/pobtrans.gif">
          <a:extLst>
            <a:ext uri="{FF2B5EF4-FFF2-40B4-BE49-F238E27FC236}">
              <a16:creationId xmlns:a16="http://schemas.microsoft.com/office/drawing/2014/main" id="{00000000-0008-0000-02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9" name="Imagen 10425" descr="http://www.icbf.gov.co/images/pobtrans.gif">
          <a:extLst>
            <a:ext uri="{FF2B5EF4-FFF2-40B4-BE49-F238E27FC236}">
              <a16:creationId xmlns:a16="http://schemas.microsoft.com/office/drawing/2014/main" id="{00000000-0008-0000-02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0" name="Imagen 10665" descr="http://www.icbf.gov.co/images/pobtrans.gif">
          <a:extLst>
            <a:ext uri="{FF2B5EF4-FFF2-40B4-BE49-F238E27FC236}">
              <a16:creationId xmlns:a16="http://schemas.microsoft.com/office/drawing/2014/main" id="{00000000-0008-0000-02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1" name="Imagen 12565" descr="http://www.icbf.gov.co/images/pobtrans.gif">
          <a:extLst>
            <a:ext uri="{FF2B5EF4-FFF2-40B4-BE49-F238E27FC236}">
              <a16:creationId xmlns:a16="http://schemas.microsoft.com/office/drawing/2014/main" id="{00000000-0008-0000-02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2" name="Imagen 12591" descr="http://www.icbf.gov.co/images/pobtrans.gif">
          <a:extLst>
            <a:ext uri="{FF2B5EF4-FFF2-40B4-BE49-F238E27FC236}">
              <a16:creationId xmlns:a16="http://schemas.microsoft.com/office/drawing/2014/main" id="{00000000-0008-0000-02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3" name="Imagen 12605" descr="http://www.icbf.gov.co/images/pobtrans.gif">
          <a:extLst>
            <a:ext uri="{FF2B5EF4-FFF2-40B4-BE49-F238E27FC236}">
              <a16:creationId xmlns:a16="http://schemas.microsoft.com/office/drawing/2014/main" id="{00000000-0008-0000-02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4" name="Imagen 12623" descr="http://www.icbf.gov.co/images/pobtrans.gif">
          <a:extLst>
            <a:ext uri="{FF2B5EF4-FFF2-40B4-BE49-F238E27FC236}">
              <a16:creationId xmlns:a16="http://schemas.microsoft.com/office/drawing/2014/main" id="{00000000-0008-0000-02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5" name="Imagen 12635" descr="http://www.icbf.gov.co/images/pobtrans.gif">
          <a:extLst>
            <a:ext uri="{FF2B5EF4-FFF2-40B4-BE49-F238E27FC236}">
              <a16:creationId xmlns:a16="http://schemas.microsoft.com/office/drawing/2014/main" id="{00000000-0008-0000-02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6" name="Imagen 12645" descr="http://www.icbf.gov.co/images/pobtrans.gif">
          <a:extLst>
            <a:ext uri="{FF2B5EF4-FFF2-40B4-BE49-F238E27FC236}">
              <a16:creationId xmlns:a16="http://schemas.microsoft.com/office/drawing/2014/main" id="{00000000-0008-0000-02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7" name="Imagen 12651" descr="http://www.icbf.gov.co/images/pobtrans.gif">
          <a:extLst>
            <a:ext uri="{FF2B5EF4-FFF2-40B4-BE49-F238E27FC236}">
              <a16:creationId xmlns:a16="http://schemas.microsoft.com/office/drawing/2014/main" id="{00000000-0008-0000-02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8" name="Imagen 13130" descr="http://www.icbf.gov.co/images/pobtrans.gif">
          <a:extLst>
            <a:ext uri="{FF2B5EF4-FFF2-40B4-BE49-F238E27FC236}">
              <a16:creationId xmlns:a16="http://schemas.microsoft.com/office/drawing/2014/main" id="{00000000-0008-0000-02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9" name="Imagen 13576" descr="http://www.icbf.gov.co/images/pobtrans.gif">
          <a:extLst>
            <a:ext uri="{FF2B5EF4-FFF2-40B4-BE49-F238E27FC236}">
              <a16:creationId xmlns:a16="http://schemas.microsoft.com/office/drawing/2014/main" id="{00000000-0008-0000-02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0" name="Imagen 13599" descr="http://www.icbf.gov.co/images/pobtrans.gif">
          <a:extLst>
            <a:ext uri="{FF2B5EF4-FFF2-40B4-BE49-F238E27FC236}">
              <a16:creationId xmlns:a16="http://schemas.microsoft.com/office/drawing/2014/main" id="{00000000-0008-0000-02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1" name="Imagen 13600" descr="http://www.icbf.gov.co/images/pobtrans.gif">
          <a:extLst>
            <a:ext uri="{FF2B5EF4-FFF2-40B4-BE49-F238E27FC236}">
              <a16:creationId xmlns:a16="http://schemas.microsoft.com/office/drawing/2014/main" id="{00000000-0008-0000-02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2" name="Imagen 13603" descr="http://www.icbf.gov.co/images/pobtrans.gif">
          <a:extLst>
            <a:ext uri="{FF2B5EF4-FFF2-40B4-BE49-F238E27FC236}">
              <a16:creationId xmlns:a16="http://schemas.microsoft.com/office/drawing/2014/main" id="{00000000-0008-0000-02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3" name="Imagen 13611" descr="http://www.icbf.gov.co/images/pobtrans.gif">
          <a:extLst>
            <a:ext uri="{FF2B5EF4-FFF2-40B4-BE49-F238E27FC236}">
              <a16:creationId xmlns:a16="http://schemas.microsoft.com/office/drawing/2014/main" id="{00000000-0008-0000-02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4" name="Imagen 13903" descr="http://www.icbf.gov.co/images/pobtrans.gif">
          <a:extLst>
            <a:ext uri="{FF2B5EF4-FFF2-40B4-BE49-F238E27FC236}">
              <a16:creationId xmlns:a16="http://schemas.microsoft.com/office/drawing/2014/main" id="{00000000-0008-0000-02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5" name="Imagen 13983" descr="http://www.icbf.gov.co/images/pobtrans.gif">
          <a:extLst>
            <a:ext uri="{FF2B5EF4-FFF2-40B4-BE49-F238E27FC236}">
              <a16:creationId xmlns:a16="http://schemas.microsoft.com/office/drawing/2014/main" id="{00000000-0008-0000-02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6" name="Imagen 14387" descr="http://www.icbf.gov.co/images/pobtrans.gif">
          <a:extLst>
            <a:ext uri="{FF2B5EF4-FFF2-40B4-BE49-F238E27FC236}">
              <a16:creationId xmlns:a16="http://schemas.microsoft.com/office/drawing/2014/main" id="{00000000-0008-0000-02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7" name="Imagen 14460" descr="http://www.icbf.gov.co/images/pobtrans.gif">
          <a:extLst>
            <a:ext uri="{FF2B5EF4-FFF2-40B4-BE49-F238E27FC236}">
              <a16:creationId xmlns:a16="http://schemas.microsoft.com/office/drawing/2014/main" id="{00000000-0008-0000-02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8" name="Imagen 14689" descr="http://www.icbf.gov.co/images/pobtrans.gif">
          <a:extLst>
            <a:ext uri="{FF2B5EF4-FFF2-40B4-BE49-F238E27FC236}">
              <a16:creationId xmlns:a16="http://schemas.microsoft.com/office/drawing/2014/main" id="{00000000-0008-0000-02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9" name="Imagen 14884" descr="http://www.icbf.gov.co/images/pobtrans.gif">
          <a:extLst>
            <a:ext uri="{FF2B5EF4-FFF2-40B4-BE49-F238E27FC236}">
              <a16:creationId xmlns:a16="http://schemas.microsoft.com/office/drawing/2014/main" id="{00000000-0008-0000-02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0" name="Imagen 15080" descr="http://www.icbf.gov.co/images/pobtrans.gif">
          <a:extLst>
            <a:ext uri="{FF2B5EF4-FFF2-40B4-BE49-F238E27FC236}">
              <a16:creationId xmlns:a16="http://schemas.microsoft.com/office/drawing/2014/main" id="{00000000-0008-0000-02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1" name="Imagen 15397" descr="http://www.icbf.gov.co/images/pobtrans.gif">
          <a:extLst>
            <a:ext uri="{FF2B5EF4-FFF2-40B4-BE49-F238E27FC236}">
              <a16:creationId xmlns:a16="http://schemas.microsoft.com/office/drawing/2014/main" id="{00000000-0008-0000-02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2" name="Imagen 15538" descr="http://www.icbf.gov.co/images/pobtrans.gif">
          <a:extLst>
            <a:ext uri="{FF2B5EF4-FFF2-40B4-BE49-F238E27FC236}">
              <a16:creationId xmlns:a16="http://schemas.microsoft.com/office/drawing/2014/main" id="{00000000-0008-0000-02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3" name="Imagen 15814" descr="http://www.icbf.gov.co/images/pobtrans.gif">
          <a:extLst>
            <a:ext uri="{FF2B5EF4-FFF2-40B4-BE49-F238E27FC236}">
              <a16:creationId xmlns:a16="http://schemas.microsoft.com/office/drawing/2014/main" id="{00000000-0008-0000-02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4" name="Imagen 15817" descr="http://www.icbf.gov.co/images/pobtrans.gif">
          <a:extLst>
            <a:ext uri="{FF2B5EF4-FFF2-40B4-BE49-F238E27FC236}">
              <a16:creationId xmlns:a16="http://schemas.microsoft.com/office/drawing/2014/main" id="{00000000-0008-0000-02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5" name="Imagen 16193" descr="http://www.icbf.gov.co/images/pobtrans.gif">
          <a:extLst>
            <a:ext uri="{FF2B5EF4-FFF2-40B4-BE49-F238E27FC236}">
              <a16:creationId xmlns:a16="http://schemas.microsoft.com/office/drawing/2014/main" id="{00000000-0008-0000-02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6" name="Imagen 16273" descr="http://www.icbf.gov.co/images/pobtrans.gif">
          <a:extLst>
            <a:ext uri="{FF2B5EF4-FFF2-40B4-BE49-F238E27FC236}">
              <a16:creationId xmlns:a16="http://schemas.microsoft.com/office/drawing/2014/main" id="{00000000-0008-0000-02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7" name="Imagen 16503" descr="http://www.icbf.gov.co/images/pobtrans.gif">
          <a:extLst>
            <a:ext uri="{FF2B5EF4-FFF2-40B4-BE49-F238E27FC236}">
              <a16:creationId xmlns:a16="http://schemas.microsoft.com/office/drawing/2014/main" id="{00000000-0008-0000-02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8" name="Imagen 16724" descr="http://www.icbf.gov.co/images/pobtrans.gif">
          <a:extLst>
            <a:ext uri="{FF2B5EF4-FFF2-40B4-BE49-F238E27FC236}">
              <a16:creationId xmlns:a16="http://schemas.microsoft.com/office/drawing/2014/main" id="{00000000-0008-0000-02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9" name="Imagen 17478" descr="http://www.icbf.gov.co/images/pobtrans.gif">
          <a:extLst>
            <a:ext uri="{FF2B5EF4-FFF2-40B4-BE49-F238E27FC236}">
              <a16:creationId xmlns:a16="http://schemas.microsoft.com/office/drawing/2014/main" id="{00000000-0008-0000-02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0" name="Imagen 17640" descr="http://www.icbf.gov.co/images/pobtrans.gif">
          <a:extLst>
            <a:ext uri="{FF2B5EF4-FFF2-40B4-BE49-F238E27FC236}">
              <a16:creationId xmlns:a16="http://schemas.microsoft.com/office/drawing/2014/main" id="{00000000-0008-0000-02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1" name="Imagen 17642" descr="http://www.icbf.gov.co/images/pobtrans.gif">
          <a:extLst>
            <a:ext uri="{FF2B5EF4-FFF2-40B4-BE49-F238E27FC236}">
              <a16:creationId xmlns:a16="http://schemas.microsoft.com/office/drawing/2014/main" id="{00000000-0008-0000-02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2" name="Imagen 19004" descr="http://www.icbf.gov.co/images/pobtrans.gif">
          <a:extLst>
            <a:ext uri="{FF2B5EF4-FFF2-40B4-BE49-F238E27FC236}">
              <a16:creationId xmlns:a16="http://schemas.microsoft.com/office/drawing/2014/main" id="{00000000-0008-0000-02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3" name="Imagen 19474" descr="http://www.icbf.gov.co/images/pobtrans.gif">
          <a:extLst>
            <a:ext uri="{FF2B5EF4-FFF2-40B4-BE49-F238E27FC236}">
              <a16:creationId xmlns:a16="http://schemas.microsoft.com/office/drawing/2014/main" id="{00000000-0008-0000-02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4" name="Imagen 19708" descr="http://www.icbf.gov.co/images/pobtrans.gif">
          <a:extLst>
            <a:ext uri="{FF2B5EF4-FFF2-40B4-BE49-F238E27FC236}">
              <a16:creationId xmlns:a16="http://schemas.microsoft.com/office/drawing/2014/main" id="{00000000-0008-0000-02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5" name="Imagen 19720" descr="http://www.icbf.gov.co/images/pobtrans.gif">
          <a:extLst>
            <a:ext uri="{FF2B5EF4-FFF2-40B4-BE49-F238E27FC236}">
              <a16:creationId xmlns:a16="http://schemas.microsoft.com/office/drawing/2014/main" id="{00000000-0008-0000-02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6" name="Imagen 19739" descr="http://www.icbf.gov.co/images/pobtrans.gif">
          <a:extLst>
            <a:ext uri="{FF2B5EF4-FFF2-40B4-BE49-F238E27FC236}">
              <a16:creationId xmlns:a16="http://schemas.microsoft.com/office/drawing/2014/main" id="{00000000-0008-0000-02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7" name="Imagen 19765" descr="http://www.icbf.gov.co/images/pobtrans.gif">
          <a:extLst>
            <a:ext uri="{FF2B5EF4-FFF2-40B4-BE49-F238E27FC236}">
              <a16:creationId xmlns:a16="http://schemas.microsoft.com/office/drawing/2014/main" id="{00000000-0008-0000-02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8" name="Imagen 19774" descr="http://www.icbf.gov.co/images/pobtrans.gif">
          <a:extLst>
            <a:ext uri="{FF2B5EF4-FFF2-40B4-BE49-F238E27FC236}">
              <a16:creationId xmlns:a16="http://schemas.microsoft.com/office/drawing/2014/main" id="{00000000-0008-0000-02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9" name="Imagen 20425" descr="http://www.icbf.gov.co/images/pobtrans.gif">
          <a:extLst>
            <a:ext uri="{FF2B5EF4-FFF2-40B4-BE49-F238E27FC236}">
              <a16:creationId xmlns:a16="http://schemas.microsoft.com/office/drawing/2014/main" id="{00000000-0008-0000-02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0" name="Imagen 20722" descr="http://www.icbf.gov.co/images/pobtrans.gif">
          <a:extLst>
            <a:ext uri="{FF2B5EF4-FFF2-40B4-BE49-F238E27FC236}">
              <a16:creationId xmlns:a16="http://schemas.microsoft.com/office/drawing/2014/main" id="{00000000-0008-0000-02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1" name="Imagen 20732" descr="http://www.icbf.gov.co/images/pobtrans.gif">
          <a:extLst>
            <a:ext uri="{FF2B5EF4-FFF2-40B4-BE49-F238E27FC236}">
              <a16:creationId xmlns:a16="http://schemas.microsoft.com/office/drawing/2014/main" id="{00000000-0008-0000-02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2" name="Imagen 21759" descr="http://www.icbf.gov.co/images/pobtrans.gif">
          <a:extLst>
            <a:ext uri="{FF2B5EF4-FFF2-40B4-BE49-F238E27FC236}">
              <a16:creationId xmlns:a16="http://schemas.microsoft.com/office/drawing/2014/main" id="{00000000-0008-0000-02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3" name="Imagen 21761" descr="http://www.icbf.gov.co/images/pobtrans.gif">
          <a:extLst>
            <a:ext uri="{FF2B5EF4-FFF2-40B4-BE49-F238E27FC236}">
              <a16:creationId xmlns:a16="http://schemas.microsoft.com/office/drawing/2014/main" id="{00000000-0008-0000-02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4" name="Imagen 22260" descr="http://www.icbf.gov.co/images/pobtrans.gif">
          <a:extLst>
            <a:ext uri="{FF2B5EF4-FFF2-40B4-BE49-F238E27FC236}">
              <a16:creationId xmlns:a16="http://schemas.microsoft.com/office/drawing/2014/main" id="{00000000-0008-0000-02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5" name="Imagen 22263" descr="http://www.icbf.gov.co/images/pobtrans.gif">
          <a:extLst>
            <a:ext uri="{FF2B5EF4-FFF2-40B4-BE49-F238E27FC236}">
              <a16:creationId xmlns:a16="http://schemas.microsoft.com/office/drawing/2014/main" id="{00000000-0008-0000-02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6" name="Imagen 22421" descr="http://www.icbf.gov.co/images/pobtrans.gif">
          <a:extLst>
            <a:ext uri="{FF2B5EF4-FFF2-40B4-BE49-F238E27FC236}">
              <a16:creationId xmlns:a16="http://schemas.microsoft.com/office/drawing/2014/main" id="{00000000-0008-0000-02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7" name="Imagen 22513" descr="http://www.icbf.gov.co/images/pobtrans.gif">
          <a:extLst>
            <a:ext uri="{FF2B5EF4-FFF2-40B4-BE49-F238E27FC236}">
              <a16:creationId xmlns:a16="http://schemas.microsoft.com/office/drawing/2014/main" id="{00000000-0008-0000-02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8" name="Imagen 22526" descr="http://www.icbf.gov.co/images/pobtrans.gif">
          <a:extLst>
            <a:ext uri="{FF2B5EF4-FFF2-40B4-BE49-F238E27FC236}">
              <a16:creationId xmlns:a16="http://schemas.microsoft.com/office/drawing/2014/main" id="{00000000-0008-0000-02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9" name="Imagen 22532" descr="http://www.icbf.gov.co/images/pobtrans.gif">
          <a:extLst>
            <a:ext uri="{FF2B5EF4-FFF2-40B4-BE49-F238E27FC236}">
              <a16:creationId xmlns:a16="http://schemas.microsoft.com/office/drawing/2014/main" id="{00000000-0008-0000-02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0" name="Imagen 22541" descr="http://www.icbf.gov.co/images/pobtrans.gif">
          <a:extLst>
            <a:ext uri="{FF2B5EF4-FFF2-40B4-BE49-F238E27FC236}">
              <a16:creationId xmlns:a16="http://schemas.microsoft.com/office/drawing/2014/main" id="{00000000-0008-0000-02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1" name="Imagen 22616" descr="http://www.icbf.gov.co/images/pobtrans.gif">
          <a:extLst>
            <a:ext uri="{FF2B5EF4-FFF2-40B4-BE49-F238E27FC236}">
              <a16:creationId xmlns:a16="http://schemas.microsoft.com/office/drawing/2014/main" id="{00000000-0008-0000-02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2" name="Imagen 24926" descr="http://www.icbf.gov.co/images/pobtrans.gif">
          <a:extLst>
            <a:ext uri="{FF2B5EF4-FFF2-40B4-BE49-F238E27FC236}">
              <a16:creationId xmlns:a16="http://schemas.microsoft.com/office/drawing/2014/main" id="{00000000-0008-0000-02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3" name="Imagen 25180" descr="http://www.icbf.gov.co/images/pobtrans.gif">
          <a:extLst>
            <a:ext uri="{FF2B5EF4-FFF2-40B4-BE49-F238E27FC236}">
              <a16:creationId xmlns:a16="http://schemas.microsoft.com/office/drawing/2014/main" id="{00000000-0008-0000-02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4" name="Imagen 26352" descr="http://www.icbf.gov.co/images/pobtrans.gif">
          <a:extLst>
            <a:ext uri="{FF2B5EF4-FFF2-40B4-BE49-F238E27FC236}">
              <a16:creationId xmlns:a16="http://schemas.microsoft.com/office/drawing/2014/main" id="{00000000-0008-0000-02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5" name="Imagen 26386" descr="http://www.icbf.gov.co/images/pobtrans.gif">
          <a:extLst>
            <a:ext uri="{FF2B5EF4-FFF2-40B4-BE49-F238E27FC236}">
              <a16:creationId xmlns:a16="http://schemas.microsoft.com/office/drawing/2014/main" id="{00000000-0008-0000-02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6" name="Imagen 26401" descr="http://www.icbf.gov.co/images/pobtrans.gif">
          <a:extLst>
            <a:ext uri="{FF2B5EF4-FFF2-40B4-BE49-F238E27FC236}">
              <a16:creationId xmlns:a16="http://schemas.microsoft.com/office/drawing/2014/main" id="{00000000-0008-0000-02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7" name="Imagen 26411" descr="http://www.icbf.gov.co/images/pobtrans.gif">
          <a:extLst>
            <a:ext uri="{FF2B5EF4-FFF2-40B4-BE49-F238E27FC236}">
              <a16:creationId xmlns:a16="http://schemas.microsoft.com/office/drawing/2014/main" id="{00000000-0008-0000-02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8" name="Imagen 26420" descr="http://www.icbf.gov.co/images/pobtrans.gif">
          <a:extLst>
            <a:ext uri="{FF2B5EF4-FFF2-40B4-BE49-F238E27FC236}">
              <a16:creationId xmlns:a16="http://schemas.microsoft.com/office/drawing/2014/main" id="{00000000-0008-0000-02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9" name="Imagen 26433" descr="http://www.icbf.gov.co/images/pobtrans.gif">
          <a:extLst>
            <a:ext uri="{FF2B5EF4-FFF2-40B4-BE49-F238E27FC236}">
              <a16:creationId xmlns:a16="http://schemas.microsoft.com/office/drawing/2014/main" id="{00000000-0008-0000-02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0" name="Imagen 26468" descr="http://www.icbf.gov.co/images/pobtrans.gif">
          <a:extLst>
            <a:ext uri="{FF2B5EF4-FFF2-40B4-BE49-F238E27FC236}">
              <a16:creationId xmlns:a16="http://schemas.microsoft.com/office/drawing/2014/main" id="{00000000-0008-0000-02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1" name="Imagen 26473" descr="http://www.icbf.gov.co/images/pobtrans.gif">
          <a:extLst>
            <a:ext uri="{FF2B5EF4-FFF2-40B4-BE49-F238E27FC236}">
              <a16:creationId xmlns:a16="http://schemas.microsoft.com/office/drawing/2014/main" id="{00000000-0008-0000-02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2" name="Imagen 26476" descr="http://www.icbf.gov.co/images/pobtrans.gif">
          <a:extLst>
            <a:ext uri="{FF2B5EF4-FFF2-40B4-BE49-F238E27FC236}">
              <a16:creationId xmlns:a16="http://schemas.microsoft.com/office/drawing/2014/main" id="{00000000-0008-0000-02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3" name="Imagen 26583" descr="http://www.icbf.gov.co/images/pobtrans.gif">
          <a:extLst>
            <a:ext uri="{FF2B5EF4-FFF2-40B4-BE49-F238E27FC236}">
              <a16:creationId xmlns:a16="http://schemas.microsoft.com/office/drawing/2014/main" id="{00000000-0008-0000-02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4" name="Imagen 26594" descr="http://www.icbf.gov.co/images/pobtrans.gif">
          <a:extLst>
            <a:ext uri="{FF2B5EF4-FFF2-40B4-BE49-F238E27FC236}">
              <a16:creationId xmlns:a16="http://schemas.microsoft.com/office/drawing/2014/main" id="{00000000-0008-0000-02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5" name="Imagen 26605" descr="http://www.icbf.gov.co/images/pobtrans.gif">
          <a:extLst>
            <a:ext uri="{FF2B5EF4-FFF2-40B4-BE49-F238E27FC236}">
              <a16:creationId xmlns:a16="http://schemas.microsoft.com/office/drawing/2014/main" id="{00000000-0008-0000-02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6" name="Imagen 26617" descr="http://www.icbf.gov.co/images/pobtrans.gif">
          <a:extLst>
            <a:ext uri="{FF2B5EF4-FFF2-40B4-BE49-F238E27FC236}">
              <a16:creationId xmlns:a16="http://schemas.microsoft.com/office/drawing/2014/main" id="{00000000-0008-0000-02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7" name="Imagen 26634" descr="http://www.icbf.gov.co/images/pobtrans.gif">
          <a:extLst>
            <a:ext uri="{FF2B5EF4-FFF2-40B4-BE49-F238E27FC236}">
              <a16:creationId xmlns:a16="http://schemas.microsoft.com/office/drawing/2014/main" id="{00000000-0008-0000-02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8" name="Imagen 26666" descr="http://www.icbf.gov.co/images/pobtrans.gif">
          <a:extLst>
            <a:ext uri="{FF2B5EF4-FFF2-40B4-BE49-F238E27FC236}">
              <a16:creationId xmlns:a16="http://schemas.microsoft.com/office/drawing/2014/main" id="{00000000-0008-0000-02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9" name="Imagen 26687" descr="http://www.icbf.gov.co/images/pobtrans.gif">
          <a:extLst>
            <a:ext uri="{FF2B5EF4-FFF2-40B4-BE49-F238E27FC236}">
              <a16:creationId xmlns:a16="http://schemas.microsoft.com/office/drawing/2014/main" id="{00000000-0008-0000-02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0" name="Imagen 26713" descr="http://www.icbf.gov.co/images/pobtrans.gif">
          <a:extLst>
            <a:ext uri="{FF2B5EF4-FFF2-40B4-BE49-F238E27FC236}">
              <a16:creationId xmlns:a16="http://schemas.microsoft.com/office/drawing/2014/main" id="{00000000-0008-0000-02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1" name="Imagen 26726" descr="http://www.icbf.gov.co/images/pobtrans.gif">
          <a:extLst>
            <a:ext uri="{FF2B5EF4-FFF2-40B4-BE49-F238E27FC236}">
              <a16:creationId xmlns:a16="http://schemas.microsoft.com/office/drawing/2014/main" id="{00000000-0008-0000-02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2" name="Imagen 27432" descr="http://www.icbf.gov.co/images/pobtrans.gif">
          <a:extLst>
            <a:ext uri="{FF2B5EF4-FFF2-40B4-BE49-F238E27FC236}">
              <a16:creationId xmlns:a16="http://schemas.microsoft.com/office/drawing/2014/main" id="{00000000-0008-0000-02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3" name="Imagen 29931" descr="http://www.icbf.gov.co/images/pobtrans.gif">
          <a:extLst>
            <a:ext uri="{FF2B5EF4-FFF2-40B4-BE49-F238E27FC236}">
              <a16:creationId xmlns:a16="http://schemas.microsoft.com/office/drawing/2014/main" id="{00000000-0008-0000-02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4" name="Imagen 29941" descr="http://www.icbf.gov.co/images/pobtrans.gif">
          <a:extLst>
            <a:ext uri="{FF2B5EF4-FFF2-40B4-BE49-F238E27FC236}">
              <a16:creationId xmlns:a16="http://schemas.microsoft.com/office/drawing/2014/main" id="{00000000-0008-0000-02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5" name="Imagen 29990" descr="http://www.icbf.gov.co/images/pobtrans.gif">
          <a:extLst>
            <a:ext uri="{FF2B5EF4-FFF2-40B4-BE49-F238E27FC236}">
              <a16:creationId xmlns:a16="http://schemas.microsoft.com/office/drawing/2014/main" id="{00000000-0008-0000-02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6" name="Imagen 30000" descr="http://www.icbf.gov.co/images/pobtrans.gif">
          <a:extLst>
            <a:ext uri="{FF2B5EF4-FFF2-40B4-BE49-F238E27FC236}">
              <a16:creationId xmlns:a16="http://schemas.microsoft.com/office/drawing/2014/main" id="{00000000-0008-0000-02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7" name="Imagen 30062" descr="http://www.icbf.gov.co/images/pobtrans.gif">
          <a:extLst>
            <a:ext uri="{FF2B5EF4-FFF2-40B4-BE49-F238E27FC236}">
              <a16:creationId xmlns:a16="http://schemas.microsoft.com/office/drawing/2014/main" id="{00000000-0008-0000-02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8" name="Imagen 30457" descr="http://www.icbf.gov.co/images/pobtrans.gif">
          <a:extLst>
            <a:ext uri="{FF2B5EF4-FFF2-40B4-BE49-F238E27FC236}">
              <a16:creationId xmlns:a16="http://schemas.microsoft.com/office/drawing/2014/main" id="{00000000-0008-0000-02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9" name="Imagen 30467" descr="http://www.icbf.gov.co/images/pobtrans.gif">
          <a:extLst>
            <a:ext uri="{FF2B5EF4-FFF2-40B4-BE49-F238E27FC236}">
              <a16:creationId xmlns:a16="http://schemas.microsoft.com/office/drawing/2014/main" id="{00000000-0008-0000-02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0" name="Imagen 30991" descr="http://www.icbf.gov.co/images/pobtrans.gif">
          <a:extLst>
            <a:ext uri="{FF2B5EF4-FFF2-40B4-BE49-F238E27FC236}">
              <a16:creationId xmlns:a16="http://schemas.microsoft.com/office/drawing/2014/main" id="{00000000-0008-0000-02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1" name="Imagen 31612" descr="http://www.icbf.gov.co/images/pobtrans.gif">
          <a:extLst>
            <a:ext uri="{FF2B5EF4-FFF2-40B4-BE49-F238E27FC236}">
              <a16:creationId xmlns:a16="http://schemas.microsoft.com/office/drawing/2014/main" id="{00000000-0008-0000-02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2" name="Imagen 31624" descr="http://www.icbf.gov.co/images/pobtrans.gif">
          <a:extLst>
            <a:ext uri="{FF2B5EF4-FFF2-40B4-BE49-F238E27FC236}">
              <a16:creationId xmlns:a16="http://schemas.microsoft.com/office/drawing/2014/main" id="{00000000-0008-0000-02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3" name="Imagen 32047" descr="http://www.icbf.gov.co/images/pobtrans.gif">
          <a:extLst>
            <a:ext uri="{FF2B5EF4-FFF2-40B4-BE49-F238E27FC236}">
              <a16:creationId xmlns:a16="http://schemas.microsoft.com/office/drawing/2014/main" id="{00000000-0008-0000-02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4" name="Imagen 32272" descr="http://www.icbf.gov.co/images/pobtrans.gif">
          <a:extLst>
            <a:ext uri="{FF2B5EF4-FFF2-40B4-BE49-F238E27FC236}">
              <a16:creationId xmlns:a16="http://schemas.microsoft.com/office/drawing/2014/main" id="{00000000-0008-0000-02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5" name="Imagen 32612" descr="http://www.icbf.gov.co/images/pobtrans.gif">
          <a:extLst>
            <a:ext uri="{FF2B5EF4-FFF2-40B4-BE49-F238E27FC236}">
              <a16:creationId xmlns:a16="http://schemas.microsoft.com/office/drawing/2014/main" id="{00000000-0008-0000-02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6" name="Imagen 32881" descr="http://www.icbf.gov.co/images/pobtrans.gif">
          <a:extLst>
            <a:ext uri="{FF2B5EF4-FFF2-40B4-BE49-F238E27FC236}">
              <a16:creationId xmlns:a16="http://schemas.microsoft.com/office/drawing/2014/main" id="{00000000-0008-0000-02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7" name="Imagen 34363" descr="http://www.icbf.gov.co/images/pobtrans.gif">
          <a:extLst>
            <a:ext uri="{FF2B5EF4-FFF2-40B4-BE49-F238E27FC236}">
              <a16:creationId xmlns:a16="http://schemas.microsoft.com/office/drawing/2014/main" id="{00000000-0008-0000-02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8" name="Imagen 34367" descr="http://www.icbf.gov.co/images/pobtrans.gif">
          <a:extLst>
            <a:ext uri="{FF2B5EF4-FFF2-40B4-BE49-F238E27FC236}">
              <a16:creationId xmlns:a16="http://schemas.microsoft.com/office/drawing/2014/main" id="{00000000-0008-0000-02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9" name="Imagen 34608" descr="http://www.icbf.gov.co/images/pobtrans.gif">
          <a:extLst>
            <a:ext uri="{FF2B5EF4-FFF2-40B4-BE49-F238E27FC236}">
              <a16:creationId xmlns:a16="http://schemas.microsoft.com/office/drawing/2014/main" id="{00000000-0008-0000-02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0" name="Imagen 35048" descr="http://www.icbf.gov.co/images/pobtrans.gif">
          <a:extLst>
            <a:ext uri="{FF2B5EF4-FFF2-40B4-BE49-F238E27FC236}">
              <a16:creationId xmlns:a16="http://schemas.microsoft.com/office/drawing/2014/main" id="{00000000-0008-0000-02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1" name="Imagen 35978" descr="http://www.icbf.gov.co/images/pobtrans.gif">
          <a:extLst>
            <a:ext uri="{FF2B5EF4-FFF2-40B4-BE49-F238E27FC236}">
              <a16:creationId xmlns:a16="http://schemas.microsoft.com/office/drawing/2014/main" id="{00000000-0008-0000-02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2" name="Imagen 36001" descr="http://www.icbf.gov.co/images/pobtrans.gif">
          <a:extLst>
            <a:ext uri="{FF2B5EF4-FFF2-40B4-BE49-F238E27FC236}">
              <a16:creationId xmlns:a16="http://schemas.microsoft.com/office/drawing/2014/main" id="{00000000-0008-0000-02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3" name="Imagen 36006" descr="http://www.icbf.gov.co/images/pobtrans.gif">
          <a:extLst>
            <a:ext uri="{FF2B5EF4-FFF2-40B4-BE49-F238E27FC236}">
              <a16:creationId xmlns:a16="http://schemas.microsoft.com/office/drawing/2014/main" id="{00000000-0008-0000-02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4" name="Imagen 36010" descr="http://www.icbf.gov.co/images/pobtrans.gif">
          <a:extLst>
            <a:ext uri="{FF2B5EF4-FFF2-40B4-BE49-F238E27FC236}">
              <a16:creationId xmlns:a16="http://schemas.microsoft.com/office/drawing/2014/main" id="{00000000-0008-0000-02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5" name="Imagen 36018" descr="http://www.icbf.gov.co/images/pobtrans.gif">
          <a:extLst>
            <a:ext uri="{FF2B5EF4-FFF2-40B4-BE49-F238E27FC236}">
              <a16:creationId xmlns:a16="http://schemas.microsoft.com/office/drawing/2014/main" id="{00000000-0008-0000-02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6" name="Imagen 36027" descr="http://www.icbf.gov.co/images/pobtrans.gif">
          <a:extLst>
            <a:ext uri="{FF2B5EF4-FFF2-40B4-BE49-F238E27FC236}">
              <a16:creationId xmlns:a16="http://schemas.microsoft.com/office/drawing/2014/main" id="{00000000-0008-0000-02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4041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0</xdr:colOff>
      <xdr:row>94</xdr:row>
      <xdr:rowOff>0</xdr:rowOff>
    </xdr:from>
    <xdr:ext cx="9525" cy="114300"/>
    <xdr:pic>
      <xdr:nvPicPr>
        <xdr:cNvPr id="147" name="Imagen 146" descr="http://www.icbf.gov.co/images/pobtrans.gif">
          <a:extLst>
            <a:ext uri="{FF2B5EF4-FFF2-40B4-BE49-F238E27FC236}">
              <a16:creationId xmlns:a16="http://schemas.microsoft.com/office/drawing/2014/main" id="{00000000-0008-0000-02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48" name="Imagen 147" descr="http://www.icbf.gov.co/images/pobtrans.gif">
          <a:extLst>
            <a:ext uri="{FF2B5EF4-FFF2-40B4-BE49-F238E27FC236}">
              <a16:creationId xmlns:a16="http://schemas.microsoft.com/office/drawing/2014/main" id="{00000000-0008-0000-02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49" name="Imagen 148" descr="http://www.icbf.gov.co/images/pobtrans.gif">
          <a:extLst>
            <a:ext uri="{FF2B5EF4-FFF2-40B4-BE49-F238E27FC236}">
              <a16:creationId xmlns:a16="http://schemas.microsoft.com/office/drawing/2014/main" id="{00000000-0008-0000-02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0" name="Imagen 149" descr="http://www.icbf.gov.co/images/pobtrans.gif">
          <a:extLst>
            <a:ext uri="{FF2B5EF4-FFF2-40B4-BE49-F238E27FC236}">
              <a16:creationId xmlns:a16="http://schemas.microsoft.com/office/drawing/2014/main" id="{00000000-0008-0000-02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1" name="Imagen 150" descr="http://www.icbf.gov.co/images/pobtrans.gif">
          <a:extLst>
            <a:ext uri="{FF2B5EF4-FFF2-40B4-BE49-F238E27FC236}">
              <a16:creationId xmlns:a16="http://schemas.microsoft.com/office/drawing/2014/main" id="{00000000-0008-0000-02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2" name="Imagen 151" descr="http://www.icbf.gov.co/images/pobtrans.gif">
          <a:extLst>
            <a:ext uri="{FF2B5EF4-FFF2-40B4-BE49-F238E27FC236}">
              <a16:creationId xmlns:a16="http://schemas.microsoft.com/office/drawing/2014/main" id="{00000000-0008-0000-02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3" name="Imagen 152" descr="http://www.icbf.gov.co/images/pobtrans.gif">
          <a:extLst>
            <a:ext uri="{FF2B5EF4-FFF2-40B4-BE49-F238E27FC236}">
              <a16:creationId xmlns:a16="http://schemas.microsoft.com/office/drawing/2014/main" id="{00000000-0008-0000-02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4" name="Imagen 153" descr="http://www.icbf.gov.co/images/pobtrans.gif">
          <a:extLst>
            <a:ext uri="{FF2B5EF4-FFF2-40B4-BE49-F238E27FC236}">
              <a16:creationId xmlns:a16="http://schemas.microsoft.com/office/drawing/2014/main" id="{00000000-0008-0000-02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5" name="Imagen 154" descr="http://www.icbf.gov.co/images/pobtrans.gif">
          <a:extLst>
            <a:ext uri="{FF2B5EF4-FFF2-40B4-BE49-F238E27FC236}">
              <a16:creationId xmlns:a16="http://schemas.microsoft.com/office/drawing/2014/main" id="{00000000-0008-0000-02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6" name="Imagen 155" descr="http://www.icbf.gov.co/images/pobtrans.gif">
          <a:extLst>
            <a:ext uri="{FF2B5EF4-FFF2-40B4-BE49-F238E27FC236}">
              <a16:creationId xmlns:a16="http://schemas.microsoft.com/office/drawing/2014/main" id="{00000000-0008-0000-02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7" name="Imagen 156" descr="http://www.icbf.gov.co/images/pobtrans.gif">
          <a:extLst>
            <a:ext uri="{FF2B5EF4-FFF2-40B4-BE49-F238E27FC236}">
              <a16:creationId xmlns:a16="http://schemas.microsoft.com/office/drawing/2014/main" id="{00000000-0008-0000-02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8" name="Imagen 157" descr="http://www.icbf.gov.co/images/pobtrans.gif">
          <a:extLst>
            <a:ext uri="{FF2B5EF4-FFF2-40B4-BE49-F238E27FC236}">
              <a16:creationId xmlns:a16="http://schemas.microsoft.com/office/drawing/2014/main" id="{00000000-0008-0000-02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9" name="Imagen 158" descr="http://www.icbf.gov.co/images/pobtrans.gif">
          <a:extLst>
            <a:ext uri="{FF2B5EF4-FFF2-40B4-BE49-F238E27FC236}">
              <a16:creationId xmlns:a16="http://schemas.microsoft.com/office/drawing/2014/main" id="{00000000-0008-0000-02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0" name="Imagen 159" descr="http://www.icbf.gov.co/images/pobtrans.gif">
          <a:extLst>
            <a:ext uri="{FF2B5EF4-FFF2-40B4-BE49-F238E27FC236}">
              <a16:creationId xmlns:a16="http://schemas.microsoft.com/office/drawing/2014/main" id="{00000000-0008-0000-02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1" name="Imagen 160" descr="http://www.icbf.gov.co/images/pobtrans.gif">
          <a:extLst>
            <a:ext uri="{FF2B5EF4-FFF2-40B4-BE49-F238E27FC236}">
              <a16:creationId xmlns:a16="http://schemas.microsoft.com/office/drawing/2014/main" id="{00000000-0008-0000-02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2" name="Imagen 161" descr="http://www.icbf.gov.co/images/pobtrans.gif">
          <a:extLst>
            <a:ext uri="{FF2B5EF4-FFF2-40B4-BE49-F238E27FC236}">
              <a16:creationId xmlns:a16="http://schemas.microsoft.com/office/drawing/2014/main" id="{00000000-0008-0000-02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3" name="Imagen 162" descr="http://www.icbf.gov.co/images/pobtrans.gif">
          <a:extLst>
            <a:ext uri="{FF2B5EF4-FFF2-40B4-BE49-F238E27FC236}">
              <a16:creationId xmlns:a16="http://schemas.microsoft.com/office/drawing/2014/main" id="{00000000-0008-0000-02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4" name="Imagen 163" descr="http://www.icbf.gov.co/images/pobtrans.gif">
          <a:extLst>
            <a:ext uri="{FF2B5EF4-FFF2-40B4-BE49-F238E27FC236}">
              <a16:creationId xmlns:a16="http://schemas.microsoft.com/office/drawing/2014/main" id="{00000000-0008-0000-02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5" name="Imagen 164" descr="http://www.icbf.gov.co/images/pobtrans.gif">
          <a:extLst>
            <a:ext uri="{FF2B5EF4-FFF2-40B4-BE49-F238E27FC236}">
              <a16:creationId xmlns:a16="http://schemas.microsoft.com/office/drawing/2014/main" id="{00000000-0008-0000-02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6" name="Imagen 165" descr="http://www.icbf.gov.co/images/pobtrans.gif">
          <a:extLst>
            <a:ext uri="{FF2B5EF4-FFF2-40B4-BE49-F238E27FC236}">
              <a16:creationId xmlns:a16="http://schemas.microsoft.com/office/drawing/2014/main" id="{00000000-0008-0000-02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7" name="Imagen 166" descr="http://www.icbf.gov.co/images/pobtrans.gif">
          <a:extLst>
            <a:ext uri="{FF2B5EF4-FFF2-40B4-BE49-F238E27FC236}">
              <a16:creationId xmlns:a16="http://schemas.microsoft.com/office/drawing/2014/main" id="{00000000-0008-0000-02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8" name="Imagen 167" descr="http://www.icbf.gov.co/images/pobtrans.gif">
          <a:extLst>
            <a:ext uri="{FF2B5EF4-FFF2-40B4-BE49-F238E27FC236}">
              <a16:creationId xmlns:a16="http://schemas.microsoft.com/office/drawing/2014/main" id="{00000000-0008-0000-02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9" name="Imagen 168" descr="http://www.icbf.gov.co/images/pobtrans.gif">
          <a:extLst>
            <a:ext uri="{FF2B5EF4-FFF2-40B4-BE49-F238E27FC236}">
              <a16:creationId xmlns:a16="http://schemas.microsoft.com/office/drawing/2014/main" id="{00000000-0008-0000-02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0" name="Imagen 169" descr="http://www.icbf.gov.co/images/pobtrans.gif">
          <a:extLst>
            <a:ext uri="{FF2B5EF4-FFF2-40B4-BE49-F238E27FC236}">
              <a16:creationId xmlns:a16="http://schemas.microsoft.com/office/drawing/2014/main" id="{00000000-0008-0000-02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1" name="Imagen 170" descr="http://www.icbf.gov.co/images/pobtrans.gif">
          <a:extLst>
            <a:ext uri="{FF2B5EF4-FFF2-40B4-BE49-F238E27FC236}">
              <a16:creationId xmlns:a16="http://schemas.microsoft.com/office/drawing/2014/main" id="{00000000-0008-0000-02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2" name="Imagen 171" descr="http://www.icbf.gov.co/images/pobtrans.gif">
          <a:extLst>
            <a:ext uri="{FF2B5EF4-FFF2-40B4-BE49-F238E27FC236}">
              <a16:creationId xmlns:a16="http://schemas.microsoft.com/office/drawing/2014/main" id="{00000000-0008-0000-02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3" name="Imagen 172" descr="http://www.icbf.gov.co/images/pobtrans.gif">
          <a:extLst>
            <a:ext uri="{FF2B5EF4-FFF2-40B4-BE49-F238E27FC236}">
              <a16:creationId xmlns:a16="http://schemas.microsoft.com/office/drawing/2014/main" id="{00000000-0008-0000-02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4" name="Imagen 173" descr="http://www.icbf.gov.co/images/pobtrans.gif">
          <a:extLst>
            <a:ext uri="{FF2B5EF4-FFF2-40B4-BE49-F238E27FC236}">
              <a16:creationId xmlns:a16="http://schemas.microsoft.com/office/drawing/2014/main" id="{00000000-0008-0000-02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5" name="Imagen 174" descr="http://www.icbf.gov.co/images/pobtrans.gif">
          <a:extLst>
            <a:ext uri="{FF2B5EF4-FFF2-40B4-BE49-F238E27FC236}">
              <a16:creationId xmlns:a16="http://schemas.microsoft.com/office/drawing/2014/main" id="{00000000-0008-0000-02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6" name="Imagen 175" descr="http://www.icbf.gov.co/images/pobtrans.gif">
          <a:extLst>
            <a:ext uri="{FF2B5EF4-FFF2-40B4-BE49-F238E27FC236}">
              <a16:creationId xmlns:a16="http://schemas.microsoft.com/office/drawing/2014/main" id="{00000000-0008-0000-02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7" name="Imagen 176" descr="http://www.icbf.gov.co/images/pobtrans.gif">
          <a:extLst>
            <a:ext uri="{FF2B5EF4-FFF2-40B4-BE49-F238E27FC236}">
              <a16:creationId xmlns:a16="http://schemas.microsoft.com/office/drawing/2014/main" id="{00000000-0008-0000-02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8" name="Imagen 177" descr="http://www.icbf.gov.co/images/pobtrans.gif">
          <a:extLst>
            <a:ext uri="{FF2B5EF4-FFF2-40B4-BE49-F238E27FC236}">
              <a16:creationId xmlns:a16="http://schemas.microsoft.com/office/drawing/2014/main" id="{00000000-0008-0000-02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9" name="Imagen 178" descr="http://www.icbf.gov.co/images/pobtrans.gif">
          <a:extLst>
            <a:ext uri="{FF2B5EF4-FFF2-40B4-BE49-F238E27FC236}">
              <a16:creationId xmlns:a16="http://schemas.microsoft.com/office/drawing/2014/main" id="{00000000-0008-0000-02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0" name="Imagen 179" descr="http://www.icbf.gov.co/images/pobtrans.gif">
          <a:extLst>
            <a:ext uri="{FF2B5EF4-FFF2-40B4-BE49-F238E27FC236}">
              <a16:creationId xmlns:a16="http://schemas.microsoft.com/office/drawing/2014/main" id="{00000000-0008-0000-02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1" name="Imagen 180" descr="http://www.icbf.gov.co/images/pobtrans.gif">
          <a:extLst>
            <a:ext uri="{FF2B5EF4-FFF2-40B4-BE49-F238E27FC236}">
              <a16:creationId xmlns:a16="http://schemas.microsoft.com/office/drawing/2014/main" id="{00000000-0008-0000-02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2" name="Imagen 181" descr="http://www.icbf.gov.co/images/pobtrans.gif">
          <a:extLst>
            <a:ext uri="{FF2B5EF4-FFF2-40B4-BE49-F238E27FC236}">
              <a16:creationId xmlns:a16="http://schemas.microsoft.com/office/drawing/2014/main" id="{00000000-0008-0000-02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3" name="Imagen 182" descr="http://www.icbf.gov.co/images/pobtrans.gif">
          <a:extLst>
            <a:ext uri="{FF2B5EF4-FFF2-40B4-BE49-F238E27FC236}">
              <a16:creationId xmlns:a16="http://schemas.microsoft.com/office/drawing/2014/main" id="{00000000-0008-0000-02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4" name="Imagen 183" descr="http://www.icbf.gov.co/images/pobtrans.gif">
          <a:extLst>
            <a:ext uri="{FF2B5EF4-FFF2-40B4-BE49-F238E27FC236}">
              <a16:creationId xmlns:a16="http://schemas.microsoft.com/office/drawing/2014/main" id="{00000000-0008-0000-02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5" name="Imagen 184" descr="http://www.icbf.gov.co/images/pobtrans.gif">
          <a:extLst>
            <a:ext uri="{FF2B5EF4-FFF2-40B4-BE49-F238E27FC236}">
              <a16:creationId xmlns:a16="http://schemas.microsoft.com/office/drawing/2014/main" id="{00000000-0008-0000-02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6" name="Imagen 185" descr="http://www.icbf.gov.co/images/pobtrans.gif">
          <a:extLst>
            <a:ext uri="{FF2B5EF4-FFF2-40B4-BE49-F238E27FC236}">
              <a16:creationId xmlns:a16="http://schemas.microsoft.com/office/drawing/2014/main" id="{00000000-0008-0000-02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7" name="Imagen 186" descr="http://www.icbf.gov.co/images/pobtrans.gif">
          <a:extLst>
            <a:ext uri="{FF2B5EF4-FFF2-40B4-BE49-F238E27FC236}">
              <a16:creationId xmlns:a16="http://schemas.microsoft.com/office/drawing/2014/main" id="{00000000-0008-0000-02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8" name="Imagen 187" descr="http://www.icbf.gov.co/images/pobtrans.gif">
          <a:extLst>
            <a:ext uri="{FF2B5EF4-FFF2-40B4-BE49-F238E27FC236}">
              <a16:creationId xmlns:a16="http://schemas.microsoft.com/office/drawing/2014/main" id="{00000000-0008-0000-02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9" name="Imagen 188" descr="http://www.icbf.gov.co/images/pobtrans.gif">
          <a:extLst>
            <a:ext uri="{FF2B5EF4-FFF2-40B4-BE49-F238E27FC236}">
              <a16:creationId xmlns:a16="http://schemas.microsoft.com/office/drawing/2014/main" id="{00000000-0008-0000-02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0" name="Imagen 189" descr="http://www.icbf.gov.co/images/pobtrans.gif">
          <a:extLst>
            <a:ext uri="{FF2B5EF4-FFF2-40B4-BE49-F238E27FC236}">
              <a16:creationId xmlns:a16="http://schemas.microsoft.com/office/drawing/2014/main" id="{00000000-0008-0000-02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1" name="Imagen 190" descr="http://www.icbf.gov.co/images/pobtrans.gif">
          <a:extLst>
            <a:ext uri="{FF2B5EF4-FFF2-40B4-BE49-F238E27FC236}">
              <a16:creationId xmlns:a16="http://schemas.microsoft.com/office/drawing/2014/main" id="{00000000-0008-0000-02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2" name="Imagen 191" descr="http://www.icbf.gov.co/images/pobtrans.gif">
          <a:extLst>
            <a:ext uri="{FF2B5EF4-FFF2-40B4-BE49-F238E27FC236}">
              <a16:creationId xmlns:a16="http://schemas.microsoft.com/office/drawing/2014/main" id="{00000000-0008-0000-02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3" name="Imagen 192" descr="http://www.icbf.gov.co/images/pobtrans.gif">
          <a:extLst>
            <a:ext uri="{FF2B5EF4-FFF2-40B4-BE49-F238E27FC236}">
              <a16:creationId xmlns:a16="http://schemas.microsoft.com/office/drawing/2014/main" id="{00000000-0008-0000-02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4" name="Imagen 193" descr="http://www.icbf.gov.co/images/pobtrans.gif">
          <a:extLst>
            <a:ext uri="{FF2B5EF4-FFF2-40B4-BE49-F238E27FC236}">
              <a16:creationId xmlns:a16="http://schemas.microsoft.com/office/drawing/2014/main" id="{00000000-0008-0000-02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5" name="Imagen 194" descr="http://www.icbf.gov.co/images/pobtrans.gif">
          <a:extLst>
            <a:ext uri="{FF2B5EF4-FFF2-40B4-BE49-F238E27FC236}">
              <a16:creationId xmlns:a16="http://schemas.microsoft.com/office/drawing/2014/main" id="{00000000-0008-0000-02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6" name="Imagen 195" descr="http://www.icbf.gov.co/images/pobtrans.gif">
          <a:extLst>
            <a:ext uri="{FF2B5EF4-FFF2-40B4-BE49-F238E27FC236}">
              <a16:creationId xmlns:a16="http://schemas.microsoft.com/office/drawing/2014/main" id="{00000000-0008-0000-02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7" name="Imagen 196" descr="http://www.icbf.gov.co/images/pobtrans.gif">
          <a:extLst>
            <a:ext uri="{FF2B5EF4-FFF2-40B4-BE49-F238E27FC236}">
              <a16:creationId xmlns:a16="http://schemas.microsoft.com/office/drawing/2014/main" id="{00000000-0008-0000-02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8" name="Imagen 197" descr="http://www.icbf.gov.co/images/pobtrans.gif">
          <a:extLst>
            <a:ext uri="{FF2B5EF4-FFF2-40B4-BE49-F238E27FC236}">
              <a16:creationId xmlns:a16="http://schemas.microsoft.com/office/drawing/2014/main" id="{00000000-0008-0000-02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9" name="Imagen 198" descr="http://www.icbf.gov.co/images/pobtrans.gif">
          <a:extLst>
            <a:ext uri="{FF2B5EF4-FFF2-40B4-BE49-F238E27FC236}">
              <a16:creationId xmlns:a16="http://schemas.microsoft.com/office/drawing/2014/main" id="{00000000-0008-0000-02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0" name="Imagen 199" descr="http://www.icbf.gov.co/images/pobtrans.gif">
          <a:extLst>
            <a:ext uri="{FF2B5EF4-FFF2-40B4-BE49-F238E27FC236}">
              <a16:creationId xmlns:a16="http://schemas.microsoft.com/office/drawing/2014/main" id="{00000000-0008-0000-02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1" name="Imagen 200" descr="http://www.icbf.gov.co/images/pobtrans.gif">
          <a:extLst>
            <a:ext uri="{FF2B5EF4-FFF2-40B4-BE49-F238E27FC236}">
              <a16:creationId xmlns:a16="http://schemas.microsoft.com/office/drawing/2014/main" id="{00000000-0008-0000-02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2" name="Imagen 201" descr="http://www.icbf.gov.co/images/pobtrans.gif">
          <a:extLst>
            <a:ext uri="{FF2B5EF4-FFF2-40B4-BE49-F238E27FC236}">
              <a16:creationId xmlns:a16="http://schemas.microsoft.com/office/drawing/2014/main" id="{00000000-0008-0000-02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3" name="Imagen 202" descr="http://www.icbf.gov.co/images/pobtrans.gif">
          <a:extLst>
            <a:ext uri="{FF2B5EF4-FFF2-40B4-BE49-F238E27FC236}">
              <a16:creationId xmlns:a16="http://schemas.microsoft.com/office/drawing/2014/main" id="{00000000-0008-0000-02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4" name="Imagen 203" descr="http://www.icbf.gov.co/images/pobtrans.gif">
          <a:extLst>
            <a:ext uri="{FF2B5EF4-FFF2-40B4-BE49-F238E27FC236}">
              <a16:creationId xmlns:a16="http://schemas.microsoft.com/office/drawing/2014/main" id="{00000000-0008-0000-02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5" name="Imagen 204" descr="http://www.icbf.gov.co/images/pobtrans.gif">
          <a:extLst>
            <a:ext uri="{FF2B5EF4-FFF2-40B4-BE49-F238E27FC236}">
              <a16:creationId xmlns:a16="http://schemas.microsoft.com/office/drawing/2014/main" id="{00000000-0008-0000-02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6" name="Imagen 205" descr="http://www.icbf.gov.co/images/pobtrans.gif">
          <a:extLst>
            <a:ext uri="{FF2B5EF4-FFF2-40B4-BE49-F238E27FC236}">
              <a16:creationId xmlns:a16="http://schemas.microsoft.com/office/drawing/2014/main" id="{00000000-0008-0000-02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7" name="Imagen 206" descr="http://www.icbf.gov.co/images/pobtrans.gif">
          <a:extLst>
            <a:ext uri="{FF2B5EF4-FFF2-40B4-BE49-F238E27FC236}">
              <a16:creationId xmlns:a16="http://schemas.microsoft.com/office/drawing/2014/main" id="{00000000-0008-0000-02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8" name="Imagen 207" descr="http://www.icbf.gov.co/images/pobtrans.gif">
          <a:extLst>
            <a:ext uri="{FF2B5EF4-FFF2-40B4-BE49-F238E27FC236}">
              <a16:creationId xmlns:a16="http://schemas.microsoft.com/office/drawing/2014/main" id="{00000000-0008-0000-02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9" name="Imagen 208" descr="http://www.icbf.gov.co/images/pobtrans.gif">
          <a:extLst>
            <a:ext uri="{FF2B5EF4-FFF2-40B4-BE49-F238E27FC236}">
              <a16:creationId xmlns:a16="http://schemas.microsoft.com/office/drawing/2014/main" id="{00000000-0008-0000-02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0" name="Imagen 209" descr="http://www.icbf.gov.co/images/pobtrans.gif">
          <a:extLst>
            <a:ext uri="{FF2B5EF4-FFF2-40B4-BE49-F238E27FC236}">
              <a16:creationId xmlns:a16="http://schemas.microsoft.com/office/drawing/2014/main" id="{00000000-0008-0000-02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1" name="Imagen 210" descr="http://www.icbf.gov.co/images/pobtrans.gif">
          <a:extLst>
            <a:ext uri="{FF2B5EF4-FFF2-40B4-BE49-F238E27FC236}">
              <a16:creationId xmlns:a16="http://schemas.microsoft.com/office/drawing/2014/main" id="{00000000-0008-0000-02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2" name="Imagen 211" descr="http://www.icbf.gov.co/images/pobtrans.gif">
          <a:extLst>
            <a:ext uri="{FF2B5EF4-FFF2-40B4-BE49-F238E27FC236}">
              <a16:creationId xmlns:a16="http://schemas.microsoft.com/office/drawing/2014/main" id="{00000000-0008-0000-02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3" name="Imagen 212" descr="http://www.icbf.gov.co/images/pobtrans.gif">
          <a:extLst>
            <a:ext uri="{FF2B5EF4-FFF2-40B4-BE49-F238E27FC236}">
              <a16:creationId xmlns:a16="http://schemas.microsoft.com/office/drawing/2014/main" id="{00000000-0008-0000-02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4" name="Imagen 213" descr="http://www.icbf.gov.co/images/pobtrans.gif">
          <a:extLst>
            <a:ext uri="{FF2B5EF4-FFF2-40B4-BE49-F238E27FC236}">
              <a16:creationId xmlns:a16="http://schemas.microsoft.com/office/drawing/2014/main" id="{00000000-0008-0000-02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5" name="Imagen 214" descr="http://www.icbf.gov.co/images/pobtrans.gif">
          <a:extLst>
            <a:ext uri="{FF2B5EF4-FFF2-40B4-BE49-F238E27FC236}">
              <a16:creationId xmlns:a16="http://schemas.microsoft.com/office/drawing/2014/main" id="{00000000-0008-0000-02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6" name="Imagen 215" descr="http://www.icbf.gov.co/images/pobtrans.gif">
          <a:extLst>
            <a:ext uri="{FF2B5EF4-FFF2-40B4-BE49-F238E27FC236}">
              <a16:creationId xmlns:a16="http://schemas.microsoft.com/office/drawing/2014/main" id="{00000000-0008-0000-02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7" name="Imagen 216" descr="http://www.icbf.gov.co/images/pobtrans.gif">
          <a:extLst>
            <a:ext uri="{FF2B5EF4-FFF2-40B4-BE49-F238E27FC236}">
              <a16:creationId xmlns:a16="http://schemas.microsoft.com/office/drawing/2014/main" id="{00000000-0008-0000-02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8" name="Imagen 217" descr="http://www.icbf.gov.co/images/pobtrans.gif">
          <a:extLst>
            <a:ext uri="{FF2B5EF4-FFF2-40B4-BE49-F238E27FC236}">
              <a16:creationId xmlns:a16="http://schemas.microsoft.com/office/drawing/2014/main" id="{00000000-0008-0000-02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9" name="Imagen 218" descr="http://www.icbf.gov.co/images/pobtrans.gif">
          <a:extLst>
            <a:ext uri="{FF2B5EF4-FFF2-40B4-BE49-F238E27FC236}">
              <a16:creationId xmlns:a16="http://schemas.microsoft.com/office/drawing/2014/main" id="{00000000-0008-0000-02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0" name="Imagen 219" descr="http://www.icbf.gov.co/images/pobtrans.gif">
          <a:extLst>
            <a:ext uri="{FF2B5EF4-FFF2-40B4-BE49-F238E27FC236}">
              <a16:creationId xmlns:a16="http://schemas.microsoft.com/office/drawing/2014/main" id="{00000000-0008-0000-02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1" name="Imagen 220" descr="http://www.icbf.gov.co/images/pobtrans.gif">
          <a:extLst>
            <a:ext uri="{FF2B5EF4-FFF2-40B4-BE49-F238E27FC236}">
              <a16:creationId xmlns:a16="http://schemas.microsoft.com/office/drawing/2014/main" id="{00000000-0008-0000-02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2" name="Imagen 221" descr="http://www.icbf.gov.co/images/pobtrans.gif">
          <a:extLst>
            <a:ext uri="{FF2B5EF4-FFF2-40B4-BE49-F238E27FC236}">
              <a16:creationId xmlns:a16="http://schemas.microsoft.com/office/drawing/2014/main" id="{00000000-0008-0000-02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3" name="Imagen 222" descr="http://www.icbf.gov.co/images/pobtrans.gif">
          <a:extLst>
            <a:ext uri="{FF2B5EF4-FFF2-40B4-BE49-F238E27FC236}">
              <a16:creationId xmlns:a16="http://schemas.microsoft.com/office/drawing/2014/main" id="{00000000-0008-0000-02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4" name="Imagen 223" descr="http://www.icbf.gov.co/images/pobtrans.gif">
          <a:extLst>
            <a:ext uri="{FF2B5EF4-FFF2-40B4-BE49-F238E27FC236}">
              <a16:creationId xmlns:a16="http://schemas.microsoft.com/office/drawing/2014/main" id="{00000000-0008-0000-02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5" name="Imagen 224" descr="http://www.icbf.gov.co/images/pobtrans.gif">
          <a:extLst>
            <a:ext uri="{FF2B5EF4-FFF2-40B4-BE49-F238E27FC236}">
              <a16:creationId xmlns:a16="http://schemas.microsoft.com/office/drawing/2014/main" id="{00000000-0008-0000-02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6" name="Imagen 225" descr="http://www.icbf.gov.co/images/pobtrans.gif">
          <a:extLst>
            <a:ext uri="{FF2B5EF4-FFF2-40B4-BE49-F238E27FC236}">
              <a16:creationId xmlns:a16="http://schemas.microsoft.com/office/drawing/2014/main" id="{00000000-0008-0000-02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7" name="Imagen 226" descr="http://www.icbf.gov.co/images/pobtrans.gif">
          <a:extLst>
            <a:ext uri="{FF2B5EF4-FFF2-40B4-BE49-F238E27FC236}">
              <a16:creationId xmlns:a16="http://schemas.microsoft.com/office/drawing/2014/main" id="{00000000-0008-0000-02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8" name="Imagen 227" descr="http://www.icbf.gov.co/images/pobtrans.gif">
          <a:extLst>
            <a:ext uri="{FF2B5EF4-FFF2-40B4-BE49-F238E27FC236}">
              <a16:creationId xmlns:a16="http://schemas.microsoft.com/office/drawing/2014/main" id="{00000000-0008-0000-02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9" name="Imagen 228" descr="http://www.icbf.gov.co/images/pobtrans.gif">
          <a:extLst>
            <a:ext uri="{FF2B5EF4-FFF2-40B4-BE49-F238E27FC236}">
              <a16:creationId xmlns:a16="http://schemas.microsoft.com/office/drawing/2014/main" id="{00000000-0008-0000-02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0" name="Imagen 229" descr="http://www.icbf.gov.co/images/pobtrans.gif">
          <a:extLst>
            <a:ext uri="{FF2B5EF4-FFF2-40B4-BE49-F238E27FC236}">
              <a16:creationId xmlns:a16="http://schemas.microsoft.com/office/drawing/2014/main" id="{00000000-0008-0000-02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1" name="Imagen 230" descr="http://www.icbf.gov.co/images/pobtrans.gif">
          <a:extLst>
            <a:ext uri="{FF2B5EF4-FFF2-40B4-BE49-F238E27FC236}">
              <a16:creationId xmlns:a16="http://schemas.microsoft.com/office/drawing/2014/main" id="{00000000-0008-0000-02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2" name="Imagen 231" descr="http://www.icbf.gov.co/images/pobtrans.gif">
          <a:extLst>
            <a:ext uri="{FF2B5EF4-FFF2-40B4-BE49-F238E27FC236}">
              <a16:creationId xmlns:a16="http://schemas.microsoft.com/office/drawing/2014/main" id="{00000000-0008-0000-02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3" name="Imagen 232" descr="http://www.icbf.gov.co/images/pobtrans.gif">
          <a:extLst>
            <a:ext uri="{FF2B5EF4-FFF2-40B4-BE49-F238E27FC236}">
              <a16:creationId xmlns:a16="http://schemas.microsoft.com/office/drawing/2014/main" id="{00000000-0008-0000-02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4" name="Imagen 233" descr="http://www.icbf.gov.co/images/pobtrans.gif">
          <a:extLst>
            <a:ext uri="{FF2B5EF4-FFF2-40B4-BE49-F238E27FC236}">
              <a16:creationId xmlns:a16="http://schemas.microsoft.com/office/drawing/2014/main" id="{00000000-0008-0000-02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5" name="Imagen 234" descr="http://www.icbf.gov.co/images/pobtrans.gif">
          <a:extLst>
            <a:ext uri="{FF2B5EF4-FFF2-40B4-BE49-F238E27FC236}">
              <a16:creationId xmlns:a16="http://schemas.microsoft.com/office/drawing/2014/main" id="{00000000-0008-0000-02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6" name="Imagen 235" descr="http://www.icbf.gov.co/images/pobtrans.gif">
          <a:extLst>
            <a:ext uri="{FF2B5EF4-FFF2-40B4-BE49-F238E27FC236}">
              <a16:creationId xmlns:a16="http://schemas.microsoft.com/office/drawing/2014/main" id="{00000000-0008-0000-02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7" name="Imagen 236" descr="http://www.icbf.gov.co/images/pobtrans.gif">
          <a:extLst>
            <a:ext uri="{FF2B5EF4-FFF2-40B4-BE49-F238E27FC236}">
              <a16:creationId xmlns:a16="http://schemas.microsoft.com/office/drawing/2014/main" id="{00000000-0008-0000-02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8" name="Imagen 237" descr="http://www.icbf.gov.co/images/pobtrans.gif">
          <a:extLst>
            <a:ext uri="{FF2B5EF4-FFF2-40B4-BE49-F238E27FC236}">
              <a16:creationId xmlns:a16="http://schemas.microsoft.com/office/drawing/2014/main" id="{00000000-0008-0000-02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9" name="Imagen 238" descr="http://www.icbf.gov.co/images/pobtrans.gif">
          <a:extLst>
            <a:ext uri="{FF2B5EF4-FFF2-40B4-BE49-F238E27FC236}">
              <a16:creationId xmlns:a16="http://schemas.microsoft.com/office/drawing/2014/main" id="{00000000-0008-0000-02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0" name="Imagen 239" descr="http://www.icbf.gov.co/images/pobtrans.gif">
          <a:extLst>
            <a:ext uri="{FF2B5EF4-FFF2-40B4-BE49-F238E27FC236}">
              <a16:creationId xmlns:a16="http://schemas.microsoft.com/office/drawing/2014/main" id="{00000000-0008-0000-02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1" name="Imagen 240" descr="http://www.icbf.gov.co/images/pobtrans.gif">
          <a:extLst>
            <a:ext uri="{FF2B5EF4-FFF2-40B4-BE49-F238E27FC236}">
              <a16:creationId xmlns:a16="http://schemas.microsoft.com/office/drawing/2014/main" id="{00000000-0008-0000-02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2" name="Imagen 241" descr="http://www.icbf.gov.co/images/pobtrans.gif">
          <a:extLst>
            <a:ext uri="{FF2B5EF4-FFF2-40B4-BE49-F238E27FC236}">
              <a16:creationId xmlns:a16="http://schemas.microsoft.com/office/drawing/2014/main" id="{00000000-0008-0000-02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3" name="Imagen 242" descr="http://www.icbf.gov.co/images/pobtrans.gif">
          <a:extLst>
            <a:ext uri="{FF2B5EF4-FFF2-40B4-BE49-F238E27FC236}">
              <a16:creationId xmlns:a16="http://schemas.microsoft.com/office/drawing/2014/main" id="{00000000-0008-0000-02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4" name="Imagen 243" descr="http://www.icbf.gov.co/images/pobtrans.gif">
          <a:extLst>
            <a:ext uri="{FF2B5EF4-FFF2-40B4-BE49-F238E27FC236}">
              <a16:creationId xmlns:a16="http://schemas.microsoft.com/office/drawing/2014/main" id="{00000000-0008-0000-02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5" name="Imagen 244" descr="http://www.icbf.gov.co/images/pobtrans.gif">
          <a:extLst>
            <a:ext uri="{FF2B5EF4-FFF2-40B4-BE49-F238E27FC236}">
              <a16:creationId xmlns:a16="http://schemas.microsoft.com/office/drawing/2014/main" id="{00000000-0008-0000-02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6" name="Imagen 245" descr="http://www.icbf.gov.co/images/pobtrans.gif">
          <a:extLst>
            <a:ext uri="{FF2B5EF4-FFF2-40B4-BE49-F238E27FC236}">
              <a16:creationId xmlns:a16="http://schemas.microsoft.com/office/drawing/2014/main" id="{00000000-0008-0000-02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7" name="Imagen 246" descr="http://www.icbf.gov.co/images/pobtrans.gif">
          <a:extLst>
            <a:ext uri="{FF2B5EF4-FFF2-40B4-BE49-F238E27FC236}">
              <a16:creationId xmlns:a16="http://schemas.microsoft.com/office/drawing/2014/main" id="{00000000-0008-0000-02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8" name="Imagen 247" descr="http://www.icbf.gov.co/images/pobtrans.gif">
          <a:extLst>
            <a:ext uri="{FF2B5EF4-FFF2-40B4-BE49-F238E27FC236}">
              <a16:creationId xmlns:a16="http://schemas.microsoft.com/office/drawing/2014/main" id="{00000000-0008-0000-02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9" name="Imagen 248" descr="http://www.icbf.gov.co/images/pobtrans.gif">
          <a:extLst>
            <a:ext uri="{FF2B5EF4-FFF2-40B4-BE49-F238E27FC236}">
              <a16:creationId xmlns:a16="http://schemas.microsoft.com/office/drawing/2014/main" id="{00000000-0008-0000-02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0" name="Imagen 249" descr="http://www.icbf.gov.co/images/pobtrans.gif">
          <a:extLst>
            <a:ext uri="{FF2B5EF4-FFF2-40B4-BE49-F238E27FC236}">
              <a16:creationId xmlns:a16="http://schemas.microsoft.com/office/drawing/2014/main" id="{00000000-0008-0000-02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1" name="Imagen 250" descr="http://www.icbf.gov.co/images/pobtrans.gif">
          <a:extLst>
            <a:ext uri="{FF2B5EF4-FFF2-40B4-BE49-F238E27FC236}">
              <a16:creationId xmlns:a16="http://schemas.microsoft.com/office/drawing/2014/main" id="{00000000-0008-0000-02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2" name="Imagen 251" descr="http://www.icbf.gov.co/images/pobtrans.gif">
          <a:extLst>
            <a:ext uri="{FF2B5EF4-FFF2-40B4-BE49-F238E27FC236}">
              <a16:creationId xmlns:a16="http://schemas.microsoft.com/office/drawing/2014/main" id="{00000000-0008-0000-02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3" name="Imagen 252" descr="http://www.icbf.gov.co/images/pobtrans.gif">
          <a:extLst>
            <a:ext uri="{FF2B5EF4-FFF2-40B4-BE49-F238E27FC236}">
              <a16:creationId xmlns:a16="http://schemas.microsoft.com/office/drawing/2014/main" id="{00000000-0008-0000-02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4" name="Imagen 253" descr="http://www.icbf.gov.co/images/pobtrans.gif">
          <a:extLst>
            <a:ext uri="{FF2B5EF4-FFF2-40B4-BE49-F238E27FC236}">
              <a16:creationId xmlns:a16="http://schemas.microsoft.com/office/drawing/2014/main" id="{00000000-0008-0000-02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5" name="Imagen 254" descr="http://www.icbf.gov.co/images/pobtrans.gif">
          <a:extLst>
            <a:ext uri="{FF2B5EF4-FFF2-40B4-BE49-F238E27FC236}">
              <a16:creationId xmlns:a16="http://schemas.microsoft.com/office/drawing/2014/main" id="{00000000-0008-0000-02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6" name="Imagen 255" descr="http://www.icbf.gov.co/images/pobtrans.gif">
          <a:extLst>
            <a:ext uri="{FF2B5EF4-FFF2-40B4-BE49-F238E27FC236}">
              <a16:creationId xmlns:a16="http://schemas.microsoft.com/office/drawing/2014/main" id="{00000000-0008-0000-02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7" name="Imagen 256" descr="http://www.icbf.gov.co/images/pobtrans.gif">
          <a:extLst>
            <a:ext uri="{FF2B5EF4-FFF2-40B4-BE49-F238E27FC236}">
              <a16:creationId xmlns:a16="http://schemas.microsoft.com/office/drawing/2014/main" id="{00000000-0008-0000-02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8" name="Imagen 257" descr="http://www.icbf.gov.co/images/pobtrans.gif">
          <a:extLst>
            <a:ext uri="{FF2B5EF4-FFF2-40B4-BE49-F238E27FC236}">
              <a16:creationId xmlns:a16="http://schemas.microsoft.com/office/drawing/2014/main" id="{00000000-0008-0000-02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9" name="Imagen 258" descr="http://www.icbf.gov.co/images/pobtrans.gif">
          <a:extLst>
            <a:ext uri="{FF2B5EF4-FFF2-40B4-BE49-F238E27FC236}">
              <a16:creationId xmlns:a16="http://schemas.microsoft.com/office/drawing/2014/main" id="{00000000-0008-0000-02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0" name="Imagen 259" descr="http://www.icbf.gov.co/images/pobtrans.gif">
          <a:extLst>
            <a:ext uri="{FF2B5EF4-FFF2-40B4-BE49-F238E27FC236}">
              <a16:creationId xmlns:a16="http://schemas.microsoft.com/office/drawing/2014/main" id="{00000000-0008-0000-02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1" name="Imagen 260" descr="http://www.icbf.gov.co/images/pobtrans.gif">
          <a:extLst>
            <a:ext uri="{FF2B5EF4-FFF2-40B4-BE49-F238E27FC236}">
              <a16:creationId xmlns:a16="http://schemas.microsoft.com/office/drawing/2014/main" id="{00000000-0008-0000-02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2" name="Imagen 261" descr="http://www.icbf.gov.co/images/pobtrans.gif">
          <a:extLst>
            <a:ext uri="{FF2B5EF4-FFF2-40B4-BE49-F238E27FC236}">
              <a16:creationId xmlns:a16="http://schemas.microsoft.com/office/drawing/2014/main" id="{00000000-0008-0000-02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3" name="Imagen 262" descr="http://www.icbf.gov.co/images/pobtrans.gif">
          <a:extLst>
            <a:ext uri="{FF2B5EF4-FFF2-40B4-BE49-F238E27FC236}">
              <a16:creationId xmlns:a16="http://schemas.microsoft.com/office/drawing/2014/main" id="{00000000-0008-0000-02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4" name="Imagen 263" descr="http://www.icbf.gov.co/images/pobtrans.gif">
          <a:extLst>
            <a:ext uri="{FF2B5EF4-FFF2-40B4-BE49-F238E27FC236}">
              <a16:creationId xmlns:a16="http://schemas.microsoft.com/office/drawing/2014/main" id="{00000000-0008-0000-02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5" name="Imagen 264" descr="http://www.icbf.gov.co/images/pobtrans.gif">
          <a:extLst>
            <a:ext uri="{FF2B5EF4-FFF2-40B4-BE49-F238E27FC236}">
              <a16:creationId xmlns:a16="http://schemas.microsoft.com/office/drawing/2014/main" id="{00000000-0008-0000-02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6" name="Imagen 265" descr="http://www.icbf.gov.co/images/pobtrans.gif">
          <a:extLst>
            <a:ext uri="{FF2B5EF4-FFF2-40B4-BE49-F238E27FC236}">
              <a16:creationId xmlns:a16="http://schemas.microsoft.com/office/drawing/2014/main" id="{00000000-0008-0000-02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7" name="Imagen 266" descr="http://www.icbf.gov.co/images/pobtrans.gif">
          <a:extLst>
            <a:ext uri="{FF2B5EF4-FFF2-40B4-BE49-F238E27FC236}">
              <a16:creationId xmlns:a16="http://schemas.microsoft.com/office/drawing/2014/main" id="{00000000-0008-0000-02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8" name="Imagen 267" descr="http://www.icbf.gov.co/images/pobtrans.gif">
          <a:extLst>
            <a:ext uri="{FF2B5EF4-FFF2-40B4-BE49-F238E27FC236}">
              <a16:creationId xmlns:a16="http://schemas.microsoft.com/office/drawing/2014/main" id="{00000000-0008-0000-02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9" name="Imagen 268" descr="http://www.icbf.gov.co/images/pobtrans.gif">
          <a:extLst>
            <a:ext uri="{FF2B5EF4-FFF2-40B4-BE49-F238E27FC236}">
              <a16:creationId xmlns:a16="http://schemas.microsoft.com/office/drawing/2014/main" id="{00000000-0008-0000-02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0" name="Imagen 269" descr="http://www.icbf.gov.co/images/pobtrans.gif">
          <a:extLst>
            <a:ext uri="{FF2B5EF4-FFF2-40B4-BE49-F238E27FC236}">
              <a16:creationId xmlns:a16="http://schemas.microsoft.com/office/drawing/2014/main" id="{00000000-0008-0000-02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1" name="Imagen 270" descr="http://www.icbf.gov.co/images/pobtrans.gif">
          <a:extLst>
            <a:ext uri="{FF2B5EF4-FFF2-40B4-BE49-F238E27FC236}">
              <a16:creationId xmlns:a16="http://schemas.microsoft.com/office/drawing/2014/main" id="{00000000-0008-0000-02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2" name="Imagen 271" descr="http://www.icbf.gov.co/images/pobtrans.gif">
          <a:extLst>
            <a:ext uri="{FF2B5EF4-FFF2-40B4-BE49-F238E27FC236}">
              <a16:creationId xmlns:a16="http://schemas.microsoft.com/office/drawing/2014/main" id="{00000000-0008-0000-02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3" name="Imagen 272" descr="http://www.icbf.gov.co/images/pobtrans.gif">
          <a:extLst>
            <a:ext uri="{FF2B5EF4-FFF2-40B4-BE49-F238E27FC236}">
              <a16:creationId xmlns:a16="http://schemas.microsoft.com/office/drawing/2014/main" id="{00000000-0008-0000-02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4" name="Imagen 273" descr="http://www.icbf.gov.co/images/pobtrans.gif">
          <a:extLst>
            <a:ext uri="{FF2B5EF4-FFF2-40B4-BE49-F238E27FC236}">
              <a16:creationId xmlns:a16="http://schemas.microsoft.com/office/drawing/2014/main" id="{00000000-0008-0000-02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5" name="Imagen 274" descr="http://www.icbf.gov.co/images/pobtrans.gif">
          <a:extLst>
            <a:ext uri="{FF2B5EF4-FFF2-40B4-BE49-F238E27FC236}">
              <a16:creationId xmlns:a16="http://schemas.microsoft.com/office/drawing/2014/main" id="{00000000-0008-0000-02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6" name="Imagen 275" descr="http://www.icbf.gov.co/images/pobtrans.gif">
          <a:extLst>
            <a:ext uri="{FF2B5EF4-FFF2-40B4-BE49-F238E27FC236}">
              <a16:creationId xmlns:a16="http://schemas.microsoft.com/office/drawing/2014/main" id="{00000000-0008-0000-02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7" name="Imagen 276" descr="http://www.icbf.gov.co/images/pobtrans.gif">
          <a:extLst>
            <a:ext uri="{FF2B5EF4-FFF2-40B4-BE49-F238E27FC236}">
              <a16:creationId xmlns:a16="http://schemas.microsoft.com/office/drawing/2014/main" id="{00000000-0008-0000-02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8" name="Imagen 277" descr="http://www.icbf.gov.co/images/pobtrans.gif">
          <a:extLst>
            <a:ext uri="{FF2B5EF4-FFF2-40B4-BE49-F238E27FC236}">
              <a16:creationId xmlns:a16="http://schemas.microsoft.com/office/drawing/2014/main" id="{00000000-0008-0000-02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9" name="Imagen 278" descr="http://www.icbf.gov.co/images/pobtrans.gif">
          <a:extLst>
            <a:ext uri="{FF2B5EF4-FFF2-40B4-BE49-F238E27FC236}">
              <a16:creationId xmlns:a16="http://schemas.microsoft.com/office/drawing/2014/main" id="{00000000-0008-0000-02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0" name="Imagen 279" descr="http://www.icbf.gov.co/images/pobtrans.gif">
          <a:extLst>
            <a:ext uri="{FF2B5EF4-FFF2-40B4-BE49-F238E27FC236}">
              <a16:creationId xmlns:a16="http://schemas.microsoft.com/office/drawing/2014/main" id="{00000000-0008-0000-02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1" name="Imagen 280" descr="http://www.icbf.gov.co/images/pobtrans.gif">
          <a:extLst>
            <a:ext uri="{FF2B5EF4-FFF2-40B4-BE49-F238E27FC236}">
              <a16:creationId xmlns:a16="http://schemas.microsoft.com/office/drawing/2014/main" id="{00000000-0008-0000-02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2" name="Imagen 281" descr="http://www.icbf.gov.co/images/pobtrans.gif">
          <a:extLst>
            <a:ext uri="{FF2B5EF4-FFF2-40B4-BE49-F238E27FC236}">
              <a16:creationId xmlns:a16="http://schemas.microsoft.com/office/drawing/2014/main" id="{00000000-0008-0000-02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3" name="Imagen 282" descr="http://www.icbf.gov.co/images/pobtrans.gif">
          <a:extLst>
            <a:ext uri="{FF2B5EF4-FFF2-40B4-BE49-F238E27FC236}">
              <a16:creationId xmlns:a16="http://schemas.microsoft.com/office/drawing/2014/main" id="{00000000-0008-0000-02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4" name="Imagen 283" descr="http://www.icbf.gov.co/images/pobtrans.gif">
          <a:extLst>
            <a:ext uri="{FF2B5EF4-FFF2-40B4-BE49-F238E27FC236}">
              <a16:creationId xmlns:a16="http://schemas.microsoft.com/office/drawing/2014/main" id="{00000000-0008-0000-02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5" name="Imagen 284" descr="http://www.icbf.gov.co/images/pobtrans.gif">
          <a:extLst>
            <a:ext uri="{FF2B5EF4-FFF2-40B4-BE49-F238E27FC236}">
              <a16:creationId xmlns:a16="http://schemas.microsoft.com/office/drawing/2014/main" id="{00000000-0008-0000-02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6" name="Imagen 285" descr="http://www.icbf.gov.co/images/pobtrans.gif">
          <a:extLst>
            <a:ext uri="{FF2B5EF4-FFF2-40B4-BE49-F238E27FC236}">
              <a16:creationId xmlns:a16="http://schemas.microsoft.com/office/drawing/2014/main" id="{00000000-0008-0000-02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7" name="Imagen 286" descr="http://www.icbf.gov.co/images/pobtrans.gif">
          <a:extLst>
            <a:ext uri="{FF2B5EF4-FFF2-40B4-BE49-F238E27FC236}">
              <a16:creationId xmlns:a16="http://schemas.microsoft.com/office/drawing/2014/main" id="{00000000-0008-0000-02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8" name="Imagen 287" descr="http://www.icbf.gov.co/images/pobtrans.gif">
          <a:extLst>
            <a:ext uri="{FF2B5EF4-FFF2-40B4-BE49-F238E27FC236}">
              <a16:creationId xmlns:a16="http://schemas.microsoft.com/office/drawing/2014/main" id="{00000000-0008-0000-02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9" name="Imagen 288" descr="http://www.icbf.gov.co/images/pobtrans.gif">
          <a:extLst>
            <a:ext uri="{FF2B5EF4-FFF2-40B4-BE49-F238E27FC236}">
              <a16:creationId xmlns:a16="http://schemas.microsoft.com/office/drawing/2014/main" id="{00000000-0008-0000-02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0" name="Imagen 289" descr="http://www.icbf.gov.co/images/pobtrans.gif">
          <a:extLst>
            <a:ext uri="{FF2B5EF4-FFF2-40B4-BE49-F238E27FC236}">
              <a16:creationId xmlns:a16="http://schemas.microsoft.com/office/drawing/2014/main" id="{00000000-0008-0000-02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1" name="Imagen 290" descr="http://www.icbf.gov.co/images/pobtrans.gif">
          <a:extLst>
            <a:ext uri="{FF2B5EF4-FFF2-40B4-BE49-F238E27FC236}">
              <a16:creationId xmlns:a16="http://schemas.microsoft.com/office/drawing/2014/main" id="{00000000-0008-0000-02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2" name="Imagen 291" descr="http://www.icbf.gov.co/images/pobtrans.gif">
          <a:extLst>
            <a:ext uri="{FF2B5EF4-FFF2-40B4-BE49-F238E27FC236}">
              <a16:creationId xmlns:a16="http://schemas.microsoft.com/office/drawing/2014/main" id="{00000000-0008-0000-02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3" name="Imagen 292" descr="http://www.icbf.gov.co/images/pobtrans.gif">
          <a:extLst>
            <a:ext uri="{FF2B5EF4-FFF2-40B4-BE49-F238E27FC236}">
              <a16:creationId xmlns:a16="http://schemas.microsoft.com/office/drawing/2014/main" id="{00000000-0008-0000-02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4" name="Imagen 293" descr="http://www.icbf.gov.co/images/pobtrans.gif">
          <a:extLst>
            <a:ext uri="{FF2B5EF4-FFF2-40B4-BE49-F238E27FC236}">
              <a16:creationId xmlns:a16="http://schemas.microsoft.com/office/drawing/2014/main" id="{00000000-0008-0000-02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5" name="Imagen 294" descr="http://www.icbf.gov.co/images/pobtrans.gif">
          <a:extLst>
            <a:ext uri="{FF2B5EF4-FFF2-40B4-BE49-F238E27FC236}">
              <a16:creationId xmlns:a16="http://schemas.microsoft.com/office/drawing/2014/main" id="{00000000-0008-0000-02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6" name="Imagen 295" descr="http://www.icbf.gov.co/images/pobtrans.gif">
          <a:extLst>
            <a:ext uri="{FF2B5EF4-FFF2-40B4-BE49-F238E27FC236}">
              <a16:creationId xmlns:a16="http://schemas.microsoft.com/office/drawing/2014/main" id="{00000000-0008-0000-02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7" name="Imagen 296" descr="http://www.icbf.gov.co/images/pobtrans.gif">
          <a:extLst>
            <a:ext uri="{FF2B5EF4-FFF2-40B4-BE49-F238E27FC236}">
              <a16:creationId xmlns:a16="http://schemas.microsoft.com/office/drawing/2014/main" id="{00000000-0008-0000-02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8" name="Imagen 297" descr="http://www.icbf.gov.co/images/pobtrans.gif">
          <a:extLst>
            <a:ext uri="{FF2B5EF4-FFF2-40B4-BE49-F238E27FC236}">
              <a16:creationId xmlns:a16="http://schemas.microsoft.com/office/drawing/2014/main" id="{00000000-0008-0000-02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9" name="Imagen 298" descr="http://www.icbf.gov.co/images/pobtrans.gif">
          <a:extLst>
            <a:ext uri="{FF2B5EF4-FFF2-40B4-BE49-F238E27FC236}">
              <a16:creationId xmlns:a16="http://schemas.microsoft.com/office/drawing/2014/main" id="{00000000-0008-0000-02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0" name="Imagen 299" descr="http://www.icbf.gov.co/images/pobtrans.gif">
          <a:extLst>
            <a:ext uri="{FF2B5EF4-FFF2-40B4-BE49-F238E27FC236}">
              <a16:creationId xmlns:a16="http://schemas.microsoft.com/office/drawing/2014/main" id="{00000000-0008-0000-02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1" name="Imagen 300" descr="http://www.icbf.gov.co/images/pobtrans.gif">
          <a:extLst>
            <a:ext uri="{FF2B5EF4-FFF2-40B4-BE49-F238E27FC236}">
              <a16:creationId xmlns:a16="http://schemas.microsoft.com/office/drawing/2014/main" id="{00000000-0008-0000-02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2" name="Imagen 301" descr="http://www.icbf.gov.co/images/pobtrans.gif">
          <a:extLst>
            <a:ext uri="{FF2B5EF4-FFF2-40B4-BE49-F238E27FC236}">
              <a16:creationId xmlns:a16="http://schemas.microsoft.com/office/drawing/2014/main" id="{00000000-0008-0000-02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3" name="Imagen 302" descr="http://www.icbf.gov.co/images/pobtrans.gif">
          <a:extLst>
            <a:ext uri="{FF2B5EF4-FFF2-40B4-BE49-F238E27FC236}">
              <a16:creationId xmlns:a16="http://schemas.microsoft.com/office/drawing/2014/main" id="{00000000-0008-0000-02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4" name="Imagen 303" descr="http://www.icbf.gov.co/images/pobtrans.gif">
          <a:extLst>
            <a:ext uri="{FF2B5EF4-FFF2-40B4-BE49-F238E27FC236}">
              <a16:creationId xmlns:a16="http://schemas.microsoft.com/office/drawing/2014/main" id="{00000000-0008-0000-02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5" name="Imagen 304" descr="http://www.icbf.gov.co/images/pobtrans.gif">
          <a:extLst>
            <a:ext uri="{FF2B5EF4-FFF2-40B4-BE49-F238E27FC236}">
              <a16:creationId xmlns:a16="http://schemas.microsoft.com/office/drawing/2014/main" id="{00000000-0008-0000-02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6" name="Imagen 305" descr="http://www.icbf.gov.co/images/pobtrans.gif">
          <a:extLst>
            <a:ext uri="{FF2B5EF4-FFF2-40B4-BE49-F238E27FC236}">
              <a16:creationId xmlns:a16="http://schemas.microsoft.com/office/drawing/2014/main" id="{00000000-0008-0000-02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7" name="Imagen 306" descr="http://www.icbf.gov.co/images/pobtrans.gif">
          <a:extLst>
            <a:ext uri="{FF2B5EF4-FFF2-40B4-BE49-F238E27FC236}">
              <a16:creationId xmlns:a16="http://schemas.microsoft.com/office/drawing/2014/main" id="{00000000-0008-0000-02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8" name="Imagen 307" descr="http://www.icbf.gov.co/images/pobtrans.gif">
          <a:extLst>
            <a:ext uri="{FF2B5EF4-FFF2-40B4-BE49-F238E27FC236}">
              <a16:creationId xmlns:a16="http://schemas.microsoft.com/office/drawing/2014/main" id="{00000000-0008-0000-02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9" name="Imagen 308" descr="http://www.icbf.gov.co/images/pobtrans.gif">
          <a:extLst>
            <a:ext uri="{FF2B5EF4-FFF2-40B4-BE49-F238E27FC236}">
              <a16:creationId xmlns:a16="http://schemas.microsoft.com/office/drawing/2014/main" id="{00000000-0008-0000-02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0" name="Imagen 309" descr="http://www.icbf.gov.co/images/pobtrans.gif">
          <a:extLst>
            <a:ext uri="{FF2B5EF4-FFF2-40B4-BE49-F238E27FC236}">
              <a16:creationId xmlns:a16="http://schemas.microsoft.com/office/drawing/2014/main" id="{00000000-0008-0000-02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1" name="Imagen 310" descr="http://www.icbf.gov.co/images/pobtrans.gif">
          <a:extLst>
            <a:ext uri="{FF2B5EF4-FFF2-40B4-BE49-F238E27FC236}">
              <a16:creationId xmlns:a16="http://schemas.microsoft.com/office/drawing/2014/main" id="{00000000-0008-0000-02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2" name="Imagen 311" descr="http://www.icbf.gov.co/images/pobtrans.gif">
          <a:extLst>
            <a:ext uri="{FF2B5EF4-FFF2-40B4-BE49-F238E27FC236}">
              <a16:creationId xmlns:a16="http://schemas.microsoft.com/office/drawing/2014/main" id="{00000000-0008-0000-02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3" name="Imagen 312" descr="http://www.icbf.gov.co/images/pobtrans.gif">
          <a:extLst>
            <a:ext uri="{FF2B5EF4-FFF2-40B4-BE49-F238E27FC236}">
              <a16:creationId xmlns:a16="http://schemas.microsoft.com/office/drawing/2014/main" id="{00000000-0008-0000-02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4" name="Imagen 313" descr="http://www.icbf.gov.co/images/pobtrans.gif">
          <a:extLst>
            <a:ext uri="{FF2B5EF4-FFF2-40B4-BE49-F238E27FC236}">
              <a16:creationId xmlns:a16="http://schemas.microsoft.com/office/drawing/2014/main" id="{00000000-0008-0000-02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5" name="Imagen 314" descr="http://www.icbf.gov.co/images/pobtrans.gif">
          <a:extLst>
            <a:ext uri="{FF2B5EF4-FFF2-40B4-BE49-F238E27FC236}">
              <a16:creationId xmlns:a16="http://schemas.microsoft.com/office/drawing/2014/main" id="{00000000-0008-0000-02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6" name="Imagen 315" descr="http://www.icbf.gov.co/images/pobtrans.gif">
          <a:extLst>
            <a:ext uri="{FF2B5EF4-FFF2-40B4-BE49-F238E27FC236}">
              <a16:creationId xmlns:a16="http://schemas.microsoft.com/office/drawing/2014/main" id="{00000000-0008-0000-02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7" name="Imagen 316" descr="http://www.icbf.gov.co/images/pobtrans.gif">
          <a:extLst>
            <a:ext uri="{FF2B5EF4-FFF2-40B4-BE49-F238E27FC236}">
              <a16:creationId xmlns:a16="http://schemas.microsoft.com/office/drawing/2014/main" id="{00000000-0008-0000-02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8" name="Imagen 317" descr="http://www.icbf.gov.co/images/pobtrans.gif">
          <a:extLst>
            <a:ext uri="{FF2B5EF4-FFF2-40B4-BE49-F238E27FC236}">
              <a16:creationId xmlns:a16="http://schemas.microsoft.com/office/drawing/2014/main" id="{00000000-0008-0000-02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9" name="Imagen 318" descr="http://www.icbf.gov.co/images/pobtrans.gif">
          <a:extLst>
            <a:ext uri="{FF2B5EF4-FFF2-40B4-BE49-F238E27FC236}">
              <a16:creationId xmlns:a16="http://schemas.microsoft.com/office/drawing/2014/main" id="{00000000-0008-0000-02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4041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94</xdr:row>
      <xdr:rowOff>0</xdr:rowOff>
    </xdr:from>
    <xdr:to>
      <xdr:col>3</xdr:col>
      <xdr:colOff>9525</xdr:colOff>
      <xdr:row>94</xdr:row>
      <xdr:rowOff>114300</xdr:rowOff>
    </xdr:to>
    <xdr:pic>
      <xdr:nvPicPr>
        <xdr:cNvPr id="2" name="Imagen 305" descr="http://www.icbf.gov.co/images/pobtrans.gif">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 name="Imagen 306" descr="http://www.icbf.gov.co/images/pobtrans.gif">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 name="Imagen 307" descr="http://www.icbf.gov.co/images/pobtrans.gif">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 name="Imagen 697" descr="http://www.icbf.gov.co/images/pobtrans.gif">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 name="Imagen 785" descr="http://www.icbf.gov.co/images/pobtrans.gif">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 name="Imagen 790" descr="http://www.icbf.gov.co/images/pobtrans.gif">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 name="Imagen 1079" descr="http://www.icbf.gov.co/images/pobtrans.gif">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 name="Imagen 1566" descr="http://www.icbf.gov.co/images/pobtrans.gif">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 name="Imagen 1570" descr="http://www.icbf.gov.co/images/pobtrans.gif">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 name="Imagen 1687" descr="http://www.icbf.gov.co/images/pobtrans.gif">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 name="Imagen 1914" descr="http://www.icbf.gov.co/images/pobtrans.gif">
          <a:extLst>
            <a:ext uri="{FF2B5EF4-FFF2-40B4-BE49-F238E27FC236}">
              <a16:creationId xmlns:a16="http://schemas.microsoft.com/office/drawing/2014/main" id="{00000000-0008-0000-03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 name="Imagen 2186" descr="http://www.icbf.gov.co/images/pobtrans.gif">
          <a:extLst>
            <a:ext uri="{FF2B5EF4-FFF2-40B4-BE49-F238E27FC236}">
              <a16:creationId xmlns:a16="http://schemas.microsoft.com/office/drawing/2014/main" id="{00000000-0008-0000-03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 name="Imagen 2221" descr="http://www.icbf.gov.co/images/pobtrans.gif">
          <a:extLst>
            <a:ext uri="{FF2B5EF4-FFF2-40B4-BE49-F238E27FC236}">
              <a16:creationId xmlns:a16="http://schemas.microsoft.com/office/drawing/2014/main" id="{00000000-0008-0000-03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5" name="Imagen 2859" descr="http://www.icbf.gov.co/images/pobtrans.gif">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6" name="Imagen 2870" descr="http://www.icbf.gov.co/images/pobtrans.gif">
          <a:extLst>
            <a:ext uri="{FF2B5EF4-FFF2-40B4-BE49-F238E27FC236}">
              <a16:creationId xmlns:a16="http://schemas.microsoft.com/office/drawing/2014/main" id="{00000000-0008-0000-03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7" name="Imagen 2951" descr="http://www.icbf.gov.co/images/pobtrans.gif">
          <a:extLst>
            <a:ext uri="{FF2B5EF4-FFF2-40B4-BE49-F238E27FC236}">
              <a16:creationId xmlns:a16="http://schemas.microsoft.com/office/drawing/2014/main" id="{00000000-0008-0000-03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8" name="Imagen 2954" descr="http://www.icbf.gov.co/images/pobtrans.gif">
          <a:extLst>
            <a:ext uri="{FF2B5EF4-FFF2-40B4-BE49-F238E27FC236}">
              <a16:creationId xmlns:a16="http://schemas.microsoft.com/office/drawing/2014/main" id="{00000000-0008-0000-03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9" name="Imagen 3123" descr="http://www.icbf.gov.co/images/pobtrans.gif">
          <a:extLst>
            <a:ext uri="{FF2B5EF4-FFF2-40B4-BE49-F238E27FC236}">
              <a16:creationId xmlns:a16="http://schemas.microsoft.com/office/drawing/2014/main" id="{00000000-0008-0000-03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0" name="Imagen 3206" descr="http://www.icbf.gov.co/images/pobtrans.gif">
          <a:extLst>
            <a:ext uri="{FF2B5EF4-FFF2-40B4-BE49-F238E27FC236}">
              <a16:creationId xmlns:a16="http://schemas.microsoft.com/office/drawing/2014/main" id="{00000000-0008-0000-03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1" name="Imagen 3810" descr="http://www.icbf.gov.co/images/pobtrans.gif">
          <a:extLst>
            <a:ext uri="{FF2B5EF4-FFF2-40B4-BE49-F238E27FC236}">
              <a16:creationId xmlns:a16="http://schemas.microsoft.com/office/drawing/2014/main" id="{00000000-0008-0000-03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2" name="Imagen 3821" descr="http://www.icbf.gov.co/images/pobtrans.gif">
          <a:extLst>
            <a:ext uri="{FF2B5EF4-FFF2-40B4-BE49-F238E27FC236}">
              <a16:creationId xmlns:a16="http://schemas.microsoft.com/office/drawing/2014/main" id="{00000000-0008-0000-03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3" name="Imagen 3899" descr="http://www.icbf.gov.co/images/pobtrans.gif">
          <a:extLst>
            <a:ext uri="{FF2B5EF4-FFF2-40B4-BE49-F238E27FC236}">
              <a16:creationId xmlns:a16="http://schemas.microsoft.com/office/drawing/2014/main" id="{00000000-0008-0000-03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4" name="Imagen 3909" descr="http://www.icbf.gov.co/images/pobtrans.gif">
          <a:extLst>
            <a:ext uri="{FF2B5EF4-FFF2-40B4-BE49-F238E27FC236}">
              <a16:creationId xmlns:a16="http://schemas.microsoft.com/office/drawing/2014/main" id="{00000000-0008-0000-03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5" name="Imagen 4244" descr="http://www.icbf.gov.co/images/pobtrans.gif">
          <a:extLst>
            <a:ext uri="{FF2B5EF4-FFF2-40B4-BE49-F238E27FC236}">
              <a16:creationId xmlns:a16="http://schemas.microsoft.com/office/drawing/2014/main" id="{00000000-0008-0000-03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6" name="Imagen 4461" descr="http://www.icbf.gov.co/images/pobtrans.gif">
          <a:extLst>
            <a:ext uri="{FF2B5EF4-FFF2-40B4-BE49-F238E27FC236}">
              <a16:creationId xmlns:a16="http://schemas.microsoft.com/office/drawing/2014/main" id="{00000000-0008-0000-03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7" name="Imagen 4811" descr="http://www.icbf.gov.co/images/pobtrans.gif">
          <a:extLst>
            <a:ext uri="{FF2B5EF4-FFF2-40B4-BE49-F238E27FC236}">
              <a16:creationId xmlns:a16="http://schemas.microsoft.com/office/drawing/2014/main" id="{00000000-0008-0000-03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8" name="Imagen 4820" descr="http://www.icbf.gov.co/images/pobtrans.gif">
          <a:extLst>
            <a:ext uri="{FF2B5EF4-FFF2-40B4-BE49-F238E27FC236}">
              <a16:creationId xmlns:a16="http://schemas.microsoft.com/office/drawing/2014/main" id="{00000000-0008-0000-03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9" name="Imagen 5584" descr="http://www.icbf.gov.co/images/pobtrans.gif">
          <a:extLst>
            <a:ext uri="{FF2B5EF4-FFF2-40B4-BE49-F238E27FC236}">
              <a16:creationId xmlns:a16="http://schemas.microsoft.com/office/drawing/2014/main" id="{00000000-0008-0000-03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0" name="Imagen 5931" descr="http://www.icbf.gov.co/images/pobtrans.gif">
          <a:extLst>
            <a:ext uri="{FF2B5EF4-FFF2-40B4-BE49-F238E27FC236}">
              <a16:creationId xmlns:a16="http://schemas.microsoft.com/office/drawing/2014/main" id="{00000000-0008-0000-03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1" name="Imagen 6103" descr="http://www.icbf.gov.co/images/pobtrans.gif">
          <a:extLst>
            <a:ext uri="{FF2B5EF4-FFF2-40B4-BE49-F238E27FC236}">
              <a16:creationId xmlns:a16="http://schemas.microsoft.com/office/drawing/2014/main" id="{00000000-0008-0000-03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2" name="Imagen 6107" descr="http://www.icbf.gov.co/images/pobtrans.gif">
          <a:extLst>
            <a:ext uri="{FF2B5EF4-FFF2-40B4-BE49-F238E27FC236}">
              <a16:creationId xmlns:a16="http://schemas.microsoft.com/office/drawing/2014/main" id="{00000000-0008-0000-03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3" name="Imagen 6731" descr="http://www.icbf.gov.co/images/pobtrans.gif">
          <a:extLst>
            <a:ext uri="{FF2B5EF4-FFF2-40B4-BE49-F238E27FC236}">
              <a16:creationId xmlns:a16="http://schemas.microsoft.com/office/drawing/2014/main" id="{00000000-0008-0000-03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4" name="Imagen 6951" descr="http://www.icbf.gov.co/images/pobtrans.gif">
          <a:extLst>
            <a:ext uri="{FF2B5EF4-FFF2-40B4-BE49-F238E27FC236}">
              <a16:creationId xmlns:a16="http://schemas.microsoft.com/office/drawing/2014/main" id="{00000000-0008-0000-03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5" name="Imagen 7032" descr="http://www.icbf.gov.co/images/pobtrans.gif">
          <a:extLst>
            <a:ext uri="{FF2B5EF4-FFF2-40B4-BE49-F238E27FC236}">
              <a16:creationId xmlns:a16="http://schemas.microsoft.com/office/drawing/2014/main" id="{00000000-0008-0000-03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6" name="Imagen 7042" descr="http://www.icbf.gov.co/images/pobtrans.gif">
          <a:extLst>
            <a:ext uri="{FF2B5EF4-FFF2-40B4-BE49-F238E27FC236}">
              <a16:creationId xmlns:a16="http://schemas.microsoft.com/office/drawing/2014/main" id="{00000000-0008-0000-03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7" name="Imagen 7053" descr="http://www.icbf.gov.co/images/pobtrans.gif">
          <a:extLst>
            <a:ext uri="{FF2B5EF4-FFF2-40B4-BE49-F238E27FC236}">
              <a16:creationId xmlns:a16="http://schemas.microsoft.com/office/drawing/2014/main" id="{00000000-0008-0000-03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8" name="Imagen 7120" descr="http://www.icbf.gov.co/images/pobtrans.gif">
          <a:extLst>
            <a:ext uri="{FF2B5EF4-FFF2-40B4-BE49-F238E27FC236}">
              <a16:creationId xmlns:a16="http://schemas.microsoft.com/office/drawing/2014/main" id="{00000000-0008-0000-03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9" name="Imagen 7187" descr="http://www.icbf.gov.co/images/pobtrans.gif">
          <a:extLst>
            <a:ext uri="{FF2B5EF4-FFF2-40B4-BE49-F238E27FC236}">
              <a16:creationId xmlns:a16="http://schemas.microsoft.com/office/drawing/2014/main" id="{00000000-0008-0000-03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0" name="Imagen 7417" descr="http://www.icbf.gov.co/images/pobtrans.gif">
          <a:extLst>
            <a:ext uri="{FF2B5EF4-FFF2-40B4-BE49-F238E27FC236}">
              <a16:creationId xmlns:a16="http://schemas.microsoft.com/office/drawing/2014/main" id="{00000000-0008-0000-03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1" name="Imagen 7504" descr="http://www.icbf.gov.co/images/pobtrans.gif">
          <a:extLst>
            <a:ext uri="{FF2B5EF4-FFF2-40B4-BE49-F238E27FC236}">
              <a16:creationId xmlns:a16="http://schemas.microsoft.com/office/drawing/2014/main" id="{00000000-0008-0000-03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2" name="Imagen 7597" descr="http://www.icbf.gov.co/images/pobtrans.gif">
          <a:extLst>
            <a:ext uri="{FF2B5EF4-FFF2-40B4-BE49-F238E27FC236}">
              <a16:creationId xmlns:a16="http://schemas.microsoft.com/office/drawing/2014/main" id="{00000000-0008-0000-03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3" name="Imagen 7659" descr="http://www.icbf.gov.co/images/pobtrans.gif">
          <a:extLst>
            <a:ext uri="{FF2B5EF4-FFF2-40B4-BE49-F238E27FC236}">
              <a16:creationId xmlns:a16="http://schemas.microsoft.com/office/drawing/2014/main" id="{00000000-0008-0000-03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4" name="Imagen 7767" descr="http://www.icbf.gov.co/images/pobtrans.gif">
          <a:extLst>
            <a:ext uri="{FF2B5EF4-FFF2-40B4-BE49-F238E27FC236}">
              <a16:creationId xmlns:a16="http://schemas.microsoft.com/office/drawing/2014/main" id="{00000000-0008-0000-03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5" name="Imagen 7853" descr="http://www.icbf.gov.co/images/pobtrans.gif">
          <a:extLst>
            <a:ext uri="{FF2B5EF4-FFF2-40B4-BE49-F238E27FC236}">
              <a16:creationId xmlns:a16="http://schemas.microsoft.com/office/drawing/2014/main" id="{00000000-0008-0000-03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6" name="Imagen 7936" descr="http://www.icbf.gov.co/images/pobtrans.gif">
          <a:extLst>
            <a:ext uri="{FF2B5EF4-FFF2-40B4-BE49-F238E27FC236}">
              <a16:creationId xmlns:a16="http://schemas.microsoft.com/office/drawing/2014/main" id="{00000000-0008-0000-03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7" name="Imagen 8612" descr="http://www.icbf.gov.co/images/pobtrans.gif">
          <a:extLst>
            <a:ext uri="{FF2B5EF4-FFF2-40B4-BE49-F238E27FC236}">
              <a16:creationId xmlns:a16="http://schemas.microsoft.com/office/drawing/2014/main" id="{00000000-0008-0000-03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8" name="Imagen 9931" descr="http://www.icbf.gov.co/images/pobtrans.gif">
          <a:extLst>
            <a:ext uri="{FF2B5EF4-FFF2-40B4-BE49-F238E27FC236}">
              <a16:creationId xmlns:a16="http://schemas.microsoft.com/office/drawing/2014/main" id="{00000000-0008-0000-03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9" name="Imagen 10425" descr="http://www.icbf.gov.co/images/pobtrans.gif">
          <a:extLst>
            <a:ext uri="{FF2B5EF4-FFF2-40B4-BE49-F238E27FC236}">
              <a16:creationId xmlns:a16="http://schemas.microsoft.com/office/drawing/2014/main" id="{00000000-0008-0000-03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0" name="Imagen 10665" descr="http://www.icbf.gov.co/images/pobtrans.gif">
          <a:extLst>
            <a:ext uri="{FF2B5EF4-FFF2-40B4-BE49-F238E27FC236}">
              <a16:creationId xmlns:a16="http://schemas.microsoft.com/office/drawing/2014/main" id="{00000000-0008-0000-03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1" name="Imagen 12565" descr="http://www.icbf.gov.co/images/pobtrans.gif">
          <a:extLst>
            <a:ext uri="{FF2B5EF4-FFF2-40B4-BE49-F238E27FC236}">
              <a16:creationId xmlns:a16="http://schemas.microsoft.com/office/drawing/2014/main" id="{00000000-0008-0000-03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2" name="Imagen 12591" descr="http://www.icbf.gov.co/images/pobtrans.gif">
          <a:extLst>
            <a:ext uri="{FF2B5EF4-FFF2-40B4-BE49-F238E27FC236}">
              <a16:creationId xmlns:a16="http://schemas.microsoft.com/office/drawing/2014/main" id="{00000000-0008-0000-03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3" name="Imagen 12605" descr="http://www.icbf.gov.co/images/pobtrans.gif">
          <a:extLst>
            <a:ext uri="{FF2B5EF4-FFF2-40B4-BE49-F238E27FC236}">
              <a16:creationId xmlns:a16="http://schemas.microsoft.com/office/drawing/2014/main" id="{00000000-0008-0000-03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4" name="Imagen 12623" descr="http://www.icbf.gov.co/images/pobtrans.gif">
          <a:extLst>
            <a:ext uri="{FF2B5EF4-FFF2-40B4-BE49-F238E27FC236}">
              <a16:creationId xmlns:a16="http://schemas.microsoft.com/office/drawing/2014/main" id="{00000000-0008-0000-03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5" name="Imagen 12635" descr="http://www.icbf.gov.co/images/pobtrans.gif">
          <a:extLst>
            <a:ext uri="{FF2B5EF4-FFF2-40B4-BE49-F238E27FC236}">
              <a16:creationId xmlns:a16="http://schemas.microsoft.com/office/drawing/2014/main" id="{00000000-0008-0000-03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6" name="Imagen 12645" descr="http://www.icbf.gov.co/images/pobtrans.gif">
          <a:extLst>
            <a:ext uri="{FF2B5EF4-FFF2-40B4-BE49-F238E27FC236}">
              <a16:creationId xmlns:a16="http://schemas.microsoft.com/office/drawing/2014/main" id="{00000000-0008-0000-03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7" name="Imagen 12651" descr="http://www.icbf.gov.co/images/pobtrans.gif">
          <a:extLst>
            <a:ext uri="{FF2B5EF4-FFF2-40B4-BE49-F238E27FC236}">
              <a16:creationId xmlns:a16="http://schemas.microsoft.com/office/drawing/2014/main" id="{00000000-0008-0000-03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8" name="Imagen 13130" descr="http://www.icbf.gov.co/images/pobtrans.gif">
          <a:extLst>
            <a:ext uri="{FF2B5EF4-FFF2-40B4-BE49-F238E27FC236}">
              <a16:creationId xmlns:a16="http://schemas.microsoft.com/office/drawing/2014/main" id="{00000000-0008-0000-03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9" name="Imagen 13576" descr="http://www.icbf.gov.co/images/pobtrans.gif">
          <a:extLst>
            <a:ext uri="{FF2B5EF4-FFF2-40B4-BE49-F238E27FC236}">
              <a16:creationId xmlns:a16="http://schemas.microsoft.com/office/drawing/2014/main" id="{00000000-0008-0000-03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0" name="Imagen 13599" descr="http://www.icbf.gov.co/images/pobtrans.gif">
          <a:extLst>
            <a:ext uri="{FF2B5EF4-FFF2-40B4-BE49-F238E27FC236}">
              <a16:creationId xmlns:a16="http://schemas.microsoft.com/office/drawing/2014/main" id="{00000000-0008-0000-03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1" name="Imagen 13600" descr="http://www.icbf.gov.co/images/pobtrans.gif">
          <a:extLst>
            <a:ext uri="{FF2B5EF4-FFF2-40B4-BE49-F238E27FC236}">
              <a16:creationId xmlns:a16="http://schemas.microsoft.com/office/drawing/2014/main" id="{00000000-0008-0000-03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2" name="Imagen 13603" descr="http://www.icbf.gov.co/images/pobtrans.gif">
          <a:extLst>
            <a:ext uri="{FF2B5EF4-FFF2-40B4-BE49-F238E27FC236}">
              <a16:creationId xmlns:a16="http://schemas.microsoft.com/office/drawing/2014/main" id="{00000000-0008-0000-03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3" name="Imagen 13611" descr="http://www.icbf.gov.co/images/pobtrans.gif">
          <a:extLst>
            <a:ext uri="{FF2B5EF4-FFF2-40B4-BE49-F238E27FC236}">
              <a16:creationId xmlns:a16="http://schemas.microsoft.com/office/drawing/2014/main" id="{00000000-0008-0000-03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4" name="Imagen 13903" descr="http://www.icbf.gov.co/images/pobtrans.gif">
          <a:extLst>
            <a:ext uri="{FF2B5EF4-FFF2-40B4-BE49-F238E27FC236}">
              <a16:creationId xmlns:a16="http://schemas.microsoft.com/office/drawing/2014/main" id="{00000000-0008-0000-03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5" name="Imagen 13983" descr="http://www.icbf.gov.co/images/pobtrans.gif">
          <a:extLst>
            <a:ext uri="{FF2B5EF4-FFF2-40B4-BE49-F238E27FC236}">
              <a16:creationId xmlns:a16="http://schemas.microsoft.com/office/drawing/2014/main" id="{00000000-0008-0000-03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6" name="Imagen 14387" descr="http://www.icbf.gov.co/images/pobtrans.gif">
          <a:extLst>
            <a:ext uri="{FF2B5EF4-FFF2-40B4-BE49-F238E27FC236}">
              <a16:creationId xmlns:a16="http://schemas.microsoft.com/office/drawing/2014/main" id="{00000000-0008-0000-03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7" name="Imagen 14460" descr="http://www.icbf.gov.co/images/pobtrans.gif">
          <a:extLst>
            <a:ext uri="{FF2B5EF4-FFF2-40B4-BE49-F238E27FC236}">
              <a16:creationId xmlns:a16="http://schemas.microsoft.com/office/drawing/2014/main" id="{00000000-0008-0000-03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8" name="Imagen 14689" descr="http://www.icbf.gov.co/images/pobtrans.gif">
          <a:extLst>
            <a:ext uri="{FF2B5EF4-FFF2-40B4-BE49-F238E27FC236}">
              <a16:creationId xmlns:a16="http://schemas.microsoft.com/office/drawing/2014/main" id="{00000000-0008-0000-03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9" name="Imagen 14884" descr="http://www.icbf.gov.co/images/pobtrans.gif">
          <a:extLst>
            <a:ext uri="{FF2B5EF4-FFF2-40B4-BE49-F238E27FC236}">
              <a16:creationId xmlns:a16="http://schemas.microsoft.com/office/drawing/2014/main" id="{00000000-0008-0000-03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0" name="Imagen 15080" descr="http://www.icbf.gov.co/images/pobtrans.gif">
          <a:extLst>
            <a:ext uri="{FF2B5EF4-FFF2-40B4-BE49-F238E27FC236}">
              <a16:creationId xmlns:a16="http://schemas.microsoft.com/office/drawing/2014/main" id="{00000000-0008-0000-03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1" name="Imagen 15397" descr="http://www.icbf.gov.co/images/pobtrans.gif">
          <a:extLst>
            <a:ext uri="{FF2B5EF4-FFF2-40B4-BE49-F238E27FC236}">
              <a16:creationId xmlns:a16="http://schemas.microsoft.com/office/drawing/2014/main" id="{00000000-0008-0000-03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2" name="Imagen 15538" descr="http://www.icbf.gov.co/images/pobtrans.gif">
          <a:extLst>
            <a:ext uri="{FF2B5EF4-FFF2-40B4-BE49-F238E27FC236}">
              <a16:creationId xmlns:a16="http://schemas.microsoft.com/office/drawing/2014/main" id="{00000000-0008-0000-03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3" name="Imagen 15814" descr="http://www.icbf.gov.co/images/pobtrans.gif">
          <a:extLst>
            <a:ext uri="{FF2B5EF4-FFF2-40B4-BE49-F238E27FC236}">
              <a16:creationId xmlns:a16="http://schemas.microsoft.com/office/drawing/2014/main" id="{00000000-0008-0000-03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4" name="Imagen 15817" descr="http://www.icbf.gov.co/images/pobtrans.gif">
          <a:extLst>
            <a:ext uri="{FF2B5EF4-FFF2-40B4-BE49-F238E27FC236}">
              <a16:creationId xmlns:a16="http://schemas.microsoft.com/office/drawing/2014/main" id="{00000000-0008-0000-03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5" name="Imagen 16193" descr="http://www.icbf.gov.co/images/pobtrans.gif">
          <a:extLst>
            <a:ext uri="{FF2B5EF4-FFF2-40B4-BE49-F238E27FC236}">
              <a16:creationId xmlns:a16="http://schemas.microsoft.com/office/drawing/2014/main" id="{00000000-0008-0000-03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6" name="Imagen 16273" descr="http://www.icbf.gov.co/images/pobtrans.gif">
          <a:extLst>
            <a:ext uri="{FF2B5EF4-FFF2-40B4-BE49-F238E27FC236}">
              <a16:creationId xmlns:a16="http://schemas.microsoft.com/office/drawing/2014/main" id="{00000000-0008-0000-03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7" name="Imagen 16503" descr="http://www.icbf.gov.co/images/pobtrans.gif">
          <a:extLst>
            <a:ext uri="{FF2B5EF4-FFF2-40B4-BE49-F238E27FC236}">
              <a16:creationId xmlns:a16="http://schemas.microsoft.com/office/drawing/2014/main" id="{00000000-0008-0000-03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8" name="Imagen 16724" descr="http://www.icbf.gov.co/images/pobtrans.gif">
          <a:extLst>
            <a:ext uri="{FF2B5EF4-FFF2-40B4-BE49-F238E27FC236}">
              <a16:creationId xmlns:a16="http://schemas.microsoft.com/office/drawing/2014/main" id="{00000000-0008-0000-03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9" name="Imagen 17478" descr="http://www.icbf.gov.co/images/pobtrans.gif">
          <a:extLst>
            <a:ext uri="{FF2B5EF4-FFF2-40B4-BE49-F238E27FC236}">
              <a16:creationId xmlns:a16="http://schemas.microsoft.com/office/drawing/2014/main" id="{00000000-0008-0000-03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0" name="Imagen 17640" descr="http://www.icbf.gov.co/images/pobtrans.gif">
          <a:extLst>
            <a:ext uri="{FF2B5EF4-FFF2-40B4-BE49-F238E27FC236}">
              <a16:creationId xmlns:a16="http://schemas.microsoft.com/office/drawing/2014/main" id="{00000000-0008-0000-03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1" name="Imagen 17642" descr="http://www.icbf.gov.co/images/pobtrans.gif">
          <a:extLst>
            <a:ext uri="{FF2B5EF4-FFF2-40B4-BE49-F238E27FC236}">
              <a16:creationId xmlns:a16="http://schemas.microsoft.com/office/drawing/2014/main" id="{00000000-0008-0000-03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2" name="Imagen 19004" descr="http://www.icbf.gov.co/images/pobtrans.gif">
          <a:extLst>
            <a:ext uri="{FF2B5EF4-FFF2-40B4-BE49-F238E27FC236}">
              <a16:creationId xmlns:a16="http://schemas.microsoft.com/office/drawing/2014/main" id="{00000000-0008-0000-03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3" name="Imagen 19474" descr="http://www.icbf.gov.co/images/pobtrans.gif">
          <a:extLst>
            <a:ext uri="{FF2B5EF4-FFF2-40B4-BE49-F238E27FC236}">
              <a16:creationId xmlns:a16="http://schemas.microsoft.com/office/drawing/2014/main" id="{00000000-0008-0000-03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4" name="Imagen 19708" descr="http://www.icbf.gov.co/images/pobtrans.gif">
          <a:extLst>
            <a:ext uri="{FF2B5EF4-FFF2-40B4-BE49-F238E27FC236}">
              <a16:creationId xmlns:a16="http://schemas.microsoft.com/office/drawing/2014/main" id="{00000000-0008-0000-03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5" name="Imagen 19720" descr="http://www.icbf.gov.co/images/pobtrans.gif">
          <a:extLst>
            <a:ext uri="{FF2B5EF4-FFF2-40B4-BE49-F238E27FC236}">
              <a16:creationId xmlns:a16="http://schemas.microsoft.com/office/drawing/2014/main" id="{00000000-0008-0000-03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6" name="Imagen 19739" descr="http://www.icbf.gov.co/images/pobtrans.gif">
          <a:extLst>
            <a:ext uri="{FF2B5EF4-FFF2-40B4-BE49-F238E27FC236}">
              <a16:creationId xmlns:a16="http://schemas.microsoft.com/office/drawing/2014/main" id="{00000000-0008-0000-03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7" name="Imagen 19765" descr="http://www.icbf.gov.co/images/pobtrans.gif">
          <a:extLst>
            <a:ext uri="{FF2B5EF4-FFF2-40B4-BE49-F238E27FC236}">
              <a16:creationId xmlns:a16="http://schemas.microsoft.com/office/drawing/2014/main" id="{00000000-0008-0000-03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8" name="Imagen 19774" descr="http://www.icbf.gov.co/images/pobtrans.gif">
          <a:extLst>
            <a:ext uri="{FF2B5EF4-FFF2-40B4-BE49-F238E27FC236}">
              <a16:creationId xmlns:a16="http://schemas.microsoft.com/office/drawing/2014/main" id="{00000000-0008-0000-03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9" name="Imagen 20425" descr="http://www.icbf.gov.co/images/pobtrans.gif">
          <a:extLst>
            <a:ext uri="{FF2B5EF4-FFF2-40B4-BE49-F238E27FC236}">
              <a16:creationId xmlns:a16="http://schemas.microsoft.com/office/drawing/2014/main" id="{00000000-0008-0000-03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0" name="Imagen 20722" descr="http://www.icbf.gov.co/images/pobtrans.gif">
          <a:extLst>
            <a:ext uri="{FF2B5EF4-FFF2-40B4-BE49-F238E27FC236}">
              <a16:creationId xmlns:a16="http://schemas.microsoft.com/office/drawing/2014/main" id="{00000000-0008-0000-03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1" name="Imagen 20732" descr="http://www.icbf.gov.co/images/pobtrans.gif">
          <a:extLst>
            <a:ext uri="{FF2B5EF4-FFF2-40B4-BE49-F238E27FC236}">
              <a16:creationId xmlns:a16="http://schemas.microsoft.com/office/drawing/2014/main" id="{00000000-0008-0000-03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2" name="Imagen 21759" descr="http://www.icbf.gov.co/images/pobtrans.gif">
          <a:extLst>
            <a:ext uri="{FF2B5EF4-FFF2-40B4-BE49-F238E27FC236}">
              <a16:creationId xmlns:a16="http://schemas.microsoft.com/office/drawing/2014/main" id="{00000000-0008-0000-03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3" name="Imagen 21761" descr="http://www.icbf.gov.co/images/pobtrans.gif">
          <a:extLst>
            <a:ext uri="{FF2B5EF4-FFF2-40B4-BE49-F238E27FC236}">
              <a16:creationId xmlns:a16="http://schemas.microsoft.com/office/drawing/2014/main" id="{00000000-0008-0000-03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4" name="Imagen 22260" descr="http://www.icbf.gov.co/images/pobtrans.gif">
          <a:extLst>
            <a:ext uri="{FF2B5EF4-FFF2-40B4-BE49-F238E27FC236}">
              <a16:creationId xmlns:a16="http://schemas.microsoft.com/office/drawing/2014/main" id="{00000000-0008-0000-03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5" name="Imagen 22263" descr="http://www.icbf.gov.co/images/pobtrans.gif">
          <a:extLst>
            <a:ext uri="{FF2B5EF4-FFF2-40B4-BE49-F238E27FC236}">
              <a16:creationId xmlns:a16="http://schemas.microsoft.com/office/drawing/2014/main" id="{00000000-0008-0000-03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6" name="Imagen 22421" descr="http://www.icbf.gov.co/images/pobtrans.gif">
          <a:extLst>
            <a:ext uri="{FF2B5EF4-FFF2-40B4-BE49-F238E27FC236}">
              <a16:creationId xmlns:a16="http://schemas.microsoft.com/office/drawing/2014/main" id="{00000000-0008-0000-03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7" name="Imagen 22513" descr="http://www.icbf.gov.co/images/pobtrans.gif">
          <a:extLst>
            <a:ext uri="{FF2B5EF4-FFF2-40B4-BE49-F238E27FC236}">
              <a16:creationId xmlns:a16="http://schemas.microsoft.com/office/drawing/2014/main" id="{00000000-0008-0000-03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8" name="Imagen 22526" descr="http://www.icbf.gov.co/images/pobtrans.gif">
          <a:extLst>
            <a:ext uri="{FF2B5EF4-FFF2-40B4-BE49-F238E27FC236}">
              <a16:creationId xmlns:a16="http://schemas.microsoft.com/office/drawing/2014/main" id="{00000000-0008-0000-03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9" name="Imagen 22532" descr="http://www.icbf.gov.co/images/pobtrans.gif">
          <a:extLst>
            <a:ext uri="{FF2B5EF4-FFF2-40B4-BE49-F238E27FC236}">
              <a16:creationId xmlns:a16="http://schemas.microsoft.com/office/drawing/2014/main" id="{00000000-0008-0000-03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0" name="Imagen 22541" descr="http://www.icbf.gov.co/images/pobtrans.gif">
          <a:extLst>
            <a:ext uri="{FF2B5EF4-FFF2-40B4-BE49-F238E27FC236}">
              <a16:creationId xmlns:a16="http://schemas.microsoft.com/office/drawing/2014/main" id="{00000000-0008-0000-03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1" name="Imagen 22616" descr="http://www.icbf.gov.co/images/pobtrans.gif">
          <a:extLst>
            <a:ext uri="{FF2B5EF4-FFF2-40B4-BE49-F238E27FC236}">
              <a16:creationId xmlns:a16="http://schemas.microsoft.com/office/drawing/2014/main" id="{00000000-0008-0000-03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2" name="Imagen 24926" descr="http://www.icbf.gov.co/images/pobtrans.gif">
          <a:extLst>
            <a:ext uri="{FF2B5EF4-FFF2-40B4-BE49-F238E27FC236}">
              <a16:creationId xmlns:a16="http://schemas.microsoft.com/office/drawing/2014/main" id="{00000000-0008-0000-03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3" name="Imagen 25180" descr="http://www.icbf.gov.co/images/pobtrans.gif">
          <a:extLst>
            <a:ext uri="{FF2B5EF4-FFF2-40B4-BE49-F238E27FC236}">
              <a16:creationId xmlns:a16="http://schemas.microsoft.com/office/drawing/2014/main" id="{00000000-0008-0000-03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4" name="Imagen 26352" descr="http://www.icbf.gov.co/images/pobtrans.gif">
          <a:extLst>
            <a:ext uri="{FF2B5EF4-FFF2-40B4-BE49-F238E27FC236}">
              <a16:creationId xmlns:a16="http://schemas.microsoft.com/office/drawing/2014/main" id="{00000000-0008-0000-03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5" name="Imagen 26386" descr="http://www.icbf.gov.co/images/pobtrans.gif">
          <a:extLst>
            <a:ext uri="{FF2B5EF4-FFF2-40B4-BE49-F238E27FC236}">
              <a16:creationId xmlns:a16="http://schemas.microsoft.com/office/drawing/2014/main" id="{00000000-0008-0000-03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6" name="Imagen 26401" descr="http://www.icbf.gov.co/images/pobtrans.gif">
          <a:extLst>
            <a:ext uri="{FF2B5EF4-FFF2-40B4-BE49-F238E27FC236}">
              <a16:creationId xmlns:a16="http://schemas.microsoft.com/office/drawing/2014/main" id="{00000000-0008-0000-03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7" name="Imagen 26411" descr="http://www.icbf.gov.co/images/pobtrans.gif">
          <a:extLst>
            <a:ext uri="{FF2B5EF4-FFF2-40B4-BE49-F238E27FC236}">
              <a16:creationId xmlns:a16="http://schemas.microsoft.com/office/drawing/2014/main" id="{00000000-0008-0000-03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8" name="Imagen 26420" descr="http://www.icbf.gov.co/images/pobtrans.gif">
          <a:extLst>
            <a:ext uri="{FF2B5EF4-FFF2-40B4-BE49-F238E27FC236}">
              <a16:creationId xmlns:a16="http://schemas.microsoft.com/office/drawing/2014/main" id="{00000000-0008-0000-03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9" name="Imagen 26433" descr="http://www.icbf.gov.co/images/pobtrans.gif">
          <a:extLst>
            <a:ext uri="{FF2B5EF4-FFF2-40B4-BE49-F238E27FC236}">
              <a16:creationId xmlns:a16="http://schemas.microsoft.com/office/drawing/2014/main" id="{00000000-0008-0000-03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0" name="Imagen 26468" descr="http://www.icbf.gov.co/images/pobtrans.gif">
          <a:extLst>
            <a:ext uri="{FF2B5EF4-FFF2-40B4-BE49-F238E27FC236}">
              <a16:creationId xmlns:a16="http://schemas.microsoft.com/office/drawing/2014/main" id="{00000000-0008-0000-03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1" name="Imagen 26473" descr="http://www.icbf.gov.co/images/pobtrans.gif">
          <a:extLst>
            <a:ext uri="{FF2B5EF4-FFF2-40B4-BE49-F238E27FC236}">
              <a16:creationId xmlns:a16="http://schemas.microsoft.com/office/drawing/2014/main" id="{00000000-0008-0000-03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2" name="Imagen 26476" descr="http://www.icbf.gov.co/images/pobtrans.gif">
          <a:extLst>
            <a:ext uri="{FF2B5EF4-FFF2-40B4-BE49-F238E27FC236}">
              <a16:creationId xmlns:a16="http://schemas.microsoft.com/office/drawing/2014/main" id="{00000000-0008-0000-03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3" name="Imagen 26583" descr="http://www.icbf.gov.co/images/pobtrans.gif">
          <a:extLst>
            <a:ext uri="{FF2B5EF4-FFF2-40B4-BE49-F238E27FC236}">
              <a16:creationId xmlns:a16="http://schemas.microsoft.com/office/drawing/2014/main" id="{00000000-0008-0000-03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4" name="Imagen 26594" descr="http://www.icbf.gov.co/images/pobtrans.gif">
          <a:extLst>
            <a:ext uri="{FF2B5EF4-FFF2-40B4-BE49-F238E27FC236}">
              <a16:creationId xmlns:a16="http://schemas.microsoft.com/office/drawing/2014/main" id="{00000000-0008-0000-03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5" name="Imagen 26605" descr="http://www.icbf.gov.co/images/pobtrans.gif">
          <a:extLst>
            <a:ext uri="{FF2B5EF4-FFF2-40B4-BE49-F238E27FC236}">
              <a16:creationId xmlns:a16="http://schemas.microsoft.com/office/drawing/2014/main" id="{00000000-0008-0000-03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6" name="Imagen 26617" descr="http://www.icbf.gov.co/images/pobtrans.gif">
          <a:extLst>
            <a:ext uri="{FF2B5EF4-FFF2-40B4-BE49-F238E27FC236}">
              <a16:creationId xmlns:a16="http://schemas.microsoft.com/office/drawing/2014/main" id="{00000000-0008-0000-03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7" name="Imagen 26634" descr="http://www.icbf.gov.co/images/pobtrans.gif">
          <a:extLst>
            <a:ext uri="{FF2B5EF4-FFF2-40B4-BE49-F238E27FC236}">
              <a16:creationId xmlns:a16="http://schemas.microsoft.com/office/drawing/2014/main" id="{00000000-0008-0000-03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8" name="Imagen 26666" descr="http://www.icbf.gov.co/images/pobtrans.gif">
          <a:extLst>
            <a:ext uri="{FF2B5EF4-FFF2-40B4-BE49-F238E27FC236}">
              <a16:creationId xmlns:a16="http://schemas.microsoft.com/office/drawing/2014/main" id="{00000000-0008-0000-03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9" name="Imagen 26687" descr="http://www.icbf.gov.co/images/pobtrans.gif">
          <a:extLst>
            <a:ext uri="{FF2B5EF4-FFF2-40B4-BE49-F238E27FC236}">
              <a16:creationId xmlns:a16="http://schemas.microsoft.com/office/drawing/2014/main" id="{00000000-0008-0000-03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0" name="Imagen 26713" descr="http://www.icbf.gov.co/images/pobtrans.gif">
          <a:extLst>
            <a:ext uri="{FF2B5EF4-FFF2-40B4-BE49-F238E27FC236}">
              <a16:creationId xmlns:a16="http://schemas.microsoft.com/office/drawing/2014/main" id="{00000000-0008-0000-03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1" name="Imagen 26726" descr="http://www.icbf.gov.co/images/pobtrans.gif">
          <a:extLst>
            <a:ext uri="{FF2B5EF4-FFF2-40B4-BE49-F238E27FC236}">
              <a16:creationId xmlns:a16="http://schemas.microsoft.com/office/drawing/2014/main" id="{00000000-0008-0000-03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2" name="Imagen 27432" descr="http://www.icbf.gov.co/images/pobtrans.gif">
          <a:extLst>
            <a:ext uri="{FF2B5EF4-FFF2-40B4-BE49-F238E27FC236}">
              <a16:creationId xmlns:a16="http://schemas.microsoft.com/office/drawing/2014/main" id="{00000000-0008-0000-03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3" name="Imagen 29931" descr="http://www.icbf.gov.co/images/pobtrans.gif">
          <a:extLst>
            <a:ext uri="{FF2B5EF4-FFF2-40B4-BE49-F238E27FC236}">
              <a16:creationId xmlns:a16="http://schemas.microsoft.com/office/drawing/2014/main" id="{00000000-0008-0000-03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4" name="Imagen 29941" descr="http://www.icbf.gov.co/images/pobtrans.gif">
          <a:extLst>
            <a:ext uri="{FF2B5EF4-FFF2-40B4-BE49-F238E27FC236}">
              <a16:creationId xmlns:a16="http://schemas.microsoft.com/office/drawing/2014/main" id="{00000000-0008-0000-03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5" name="Imagen 29990" descr="http://www.icbf.gov.co/images/pobtrans.gif">
          <a:extLst>
            <a:ext uri="{FF2B5EF4-FFF2-40B4-BE49-F238E27FC236}">
              <a16:creationId xmlns:a16="http://schemas.microsoft.com/office/drawing/2014/main" id="{00000000-0008-0000-03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6" name="Imagen 30000" descr="http://www.icbf.gov.co/images/pobtrans.gif">
          <a:extLst>
            <a:ext uri="{FF2B5EF4-FFF2-40B4-BE49-F238E27FC236}">
              <a16:creationId xmlns:a16="http://schemas.microsoft.com/office/drawing/2014/main" id="{00000000-0008-0000-03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7" name="Imagen 30062" descr="http://www.icbf.gov.co/images/pobtrans.gif">
          <a:extLst>
            <a:ext uri="{FF2B5EF4-FFF2-40B4-BE49-F238E27FC236}">
              <a16:creationId xmlns:a16="http://schemas.microsoft.com/office/drawing/2014/main" id="{00000000-0008-0000-03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8" name="Imagen 30457" descr="http://www.icbf.gov.co/images/pobtrans.gif">
          <a:extLst>
            <a:ext uri="{FF2B5EF4-FFF2-40B4-BE49-F238E27FC236}">
              <a16:creationId xmlns:a16="http://schemas.microsoft.com/office/drawing/2014/main" id="{00000000-0008-0000-03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9" name="Imagen 30467" descr="http://www.icbf.gov.co/images/pobtrans.gif">
          <a:extLst>
            <a:ext uri="{FF2B5EF4-FFF2-40B4-BE49-F238E27FC236}">
              <a16:creationId xmlns:a16="http://schemas.microsoft.com/office/drawing/2014/main" id="{00000000-0008-0000-03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0" name="Imagen 30991" descr="http://www.icbf.gov.co/images/pobtrans.gif">
          <a:extLst>
            <a:ext uri="{FF2B5EF4-FFF2-40B4-BE49-F238E27FC236}">
              <a16:creationId xmlns:a16="http://schemas.microsoft.com/office/drawing/2014/main" id="{00000000-0008-0000-03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1" name="Imagen 31612" descr="http://www.icbf.gov.co/images/pobtrans.gif">
          <a:extLst>
            <a:ext uri="{FF2B5EF4-FFF2-40B4-BE49-F238E27FC236}">
              <a16:creationId xmlns:a16="http://schemas.microsoft.com/office/drawing/2014/main" id="{00000000-0008-0000-03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2" name="Imagen 31624" descr="http://www.icbf.gov.co/images/pobtrans.gif">
          <a:extLst>
            <a:ext uri="{FF2B5EF4-FFF2-40B4-BE49-F238E27FC236}">
              <a16:creationId xmlns:a16="http://schemas.microsoft.com/office/drawing/2014/main" id="{00000000-0008-0000-03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3" name="Imagen 32047" descr="http://www.icbf.gov.co/images/pobtrans.gif">
          <a:extLst>
            <a:ext uri="{FF2B5EF4-FFF2-40B4-BE49-F238E27FC236}">
              <a16:creationId xmlns:a16="http://schemas.microsoft.com/office/drawing/2014/main" id="{00000000-0008-0000-03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4" name="Imagen 32272" descr="http://www.icbf.gov.co/images/pobtrans.gif">
          <a:extLst>
            <a:ext uri="{FF2B5EF4-FFF2-40B4-BE49-F238E27FC236}">
              <a16:creationId xmlns:a16="http://schemas.microsoft.com/office/drawing/2014/main" id="{00000000-0008-0000-03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5" name="Imagen 32612" descr="http://www.icbf.gov.co/images/pobtrans.gif">
          <a:extLst>
            <a:ext uri="{FF2B5EF4-FFF2-40B4-BE49-F238E27FC236}">
              <a16:creationId xmlns:a16="http://schemas.microsoft.com/office/drawing/2014/main" id="{00000000-0008-0000-03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6" name="Imagen 32881" descr="http://www.icbf.gov.co/images/pobtrans.gif">
          <a:extLst>
            <a:ext uri="{FF2B5EF4-FFF2-40B4-BE49-F238E27FC236}">
              <a16:creationId xmlns:a16="http://schemas.microsoft.com/office/drawing/2014/main" id="{00000000-0008-0000-03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7" name="Imagen 34363" descr="http://www.icbf.gov.co/images/pobtrans.gif">
          <a:extLst>
            <a:ext uri="{FF2B5EF4-FFF2-40B4-BE49-F238E27FC236}">
              <a16:creationId xmlns:a16="http://schemas.microsoft.com/office/drawing/2014/main" id="{00000000-0008-0000-03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8" name="Imagen 34367" descr="http://www.icbf.gov.co/images/pobtrans.gif">
          <a:extLst>
            <a:ext uri="{FF2B5EF4-FFF2-40B4-BE49-F238E27FC236}">
              <a16:creationId xmlns:a16="http://schemas.microsoft.com/office/drawing/2014/main" id="{00000000-0008-0000-03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9" name="Imagen 34608" descr="http://www.icbf.gov.co/images/pobtrans.gif">
          <a:extLst>
            <a:ext uri="{FF2B5EF4-FFF2-40B4-BE49-F238E27FC236}">
              <a16:creationId xmlns:a16="http://schemas.microsoft.com/office/drawing/2014/main" id="{00000000-0008-0000-03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0" name="Imagen 35048" descr="http://www.icbf.gov.co/images/pobtrans.gif">
          <a:extLst>
            <a:ext uri="{FF2B5EF4-FFF2-40B4-BE49-F238E27FC236}">
              <a16:creationId xmlns:a16="http://schemas.microsoft.com/office/drawing/2014/main" id="{00000000-0008-0000-03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1" name="Imagen 35978" descr="http://www.icbf.gov.co/images/pobtrans.gif">
          <a:extLst>
            <a:ext uri="{FF2B5EF4-FFF2-40B4-BE49-F238E27FC236}">
              <a16:creationId xmlns:a16="http://schemas.microsoft.com/office/drawing/2014/main" id="{00000000-0008-0000-03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2" name="Imagen 36001" descr="http://www.icbf.gov.co/images/pobtrans.gif">
          <a:extLst>
            <a:ext uri="{FF2B5EF4-FFF2-40B4-BE49-F238E27FC236}">
              <a16:creationId xmlns:a16="http://schemas.microsoft.com/office/drawing/2014/main" id="{00000000-0008-0000-03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3" name="Imagen 36006" descr="http://www.icbf.gov.co/images/pobtrans.gif">
          <a:extLst>
            <a:ext uri="{FF2B5EF4-FFF2-40B4-BE49-F238E27FC236}">
              <a16:creationId xmlns:a16="http://schemas.microsoft.com/office/drawing/2014/main" id="{00000000-0008-0000-03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4" name="Imagen 36010" descr="http://www.icbf.gov.co/images/pobtrans.gif">
          <a:extLst>
            <a:ext uri="{FF2B5EF4-FFF2-40B4-BE49-F238E27FC236}">
              <a16:creationId xmlns:a16="http://schemas.microsoft.com/office/drawing/2014/main" id="{00000000-0008-0000-03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5" name="Imagen 36018" descr="http://www.icbf.gov.co/images/pobtrans.gif">
          <a:extLst>
            <a:ext uri="{FF2B5EF4-FFF2-40B4-BE49-F238E27FC236}">
              <a16:creationId xmlns:a16="http://schemas.microsoft.com/office/drawing/2014/main" id="{00000000-0008-0000-03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6" name="Imagen 36027" descr="http://www.icbf.gov.co/images/pobtrans.gif">
          <a:extLst>
            <a:ext uri="{FF2B5EF4-FFF2-40B4-BE49-F238E27FC236}">
              <a16:creationId xmlns:a16="http://schemas.microsoft.com/office/drawing/2014/main" id="{00000000-0008-0000-03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683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0</xdr:colOff>
      <xdr:row>94</xdr:row>
      <xdr:rowOff>0</xdr:rowOff>
    </xdr:from>
    <xdr:ext cx="9525" cy="114300"/>
    <xdr:pic>
      <xdr:nvPicPr>
        <xdr:cNvPr id="147" name="Imagen 146" descr="http://www.icbf.gov.co/images/pobtrans.gif">
          <a:extLst>
            <a:ext uri="{FF2B5EF4-FFF2-40B4-BE49-F238E27FC236}">
              <a16:creationId xmlns:a16="http://schemas.microsoft.com/office/drawing/2014/main" id="{00000000-0008-0000-03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48" name="Imagen 147" descr="http://www.icbf.gov.co/images/pobtrans.gif">
          <a:extLst>
            <a:ext uri="{FF2B5EF4-FFF2-40B4-BE49-F238E27FC236}">
              <a16:creationId xmlns:a16="http://schemas.microsoft.com/office/drawing/2014/main" id="{00000000-0008-0000-03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49" name="Imagen 148" descr="http://www.icbf.gov.co/images/pobtrans.gif">
          <a:extLst>
            <a:ext uri="{FF2B5EF4-FFF2-40B4-BE49-F238E27FC236}">
              <a16:creationId xmlns:a16="http://schemas.microsoft.com/office/drawing/2014/main" id="{00000000-0008-0000-03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0" name="Imagen 149" descr="http://www.icbf.gov.co/images/pobtrans.gif">
          <a:extLst>
            <a:ext uri="{FF2B5EF4-FFF2-40B4-BE49-F238E27FC236}">
              <a16:creationId xmlns:a16="http://schemas.microsoft.com/office/drawing/2014/main" id="{00000000-0008-0000-03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1" name="Imagen 150" descr="http://www.icbf.gov.co/images/pobtrans.gif">
          <a:extLst>
            <a:ext uri="{FF2B5EF4-FFF2-40B4-BE49-F238E27FC236}">
              <a16:creationId xmlns:a16="http://schemas.microsoft.com/office/drawing/2014/main" id="{00000000-0008-0000-03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2" name="Imagen 151" descr="http://www.icbf.gov.co/images/pobtrans.gif">
          <a:extLst>
            <a:ext uri="{FF2B5EF4-FFF2-40B4-BE49-F238E27FC236}">
              <a16:creationId xmlns:a16="http://schemas.microsoft.com/office/drawing/2014/main" id="{00000000-0008-0000-03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3" name="Imagen 152" descr="http://www.icbf.gov.co/images/pobtrans.gif">
          <a:extLst>
            <a:ext uri="{FF2B5EF4-FFF2-40B4-BE49-F238E27FC236}">
              <a16:creationId xmlns:a16="http://schemas.microsoft.com/office/drawing/2014/main" id="{00000000-0008-0000-03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4" name="Imagen 153" descr="http://www.icbf.gov.co/images/pobtrans.gif">
          <a:extLst>
            <a:ext uri="{FF2B5EF4-FFF2-40B4-BE49-F238E27FC236}">
              <a16:creationId xmlns:a16="http://schemas.microsoft.com/office/drawing/2014/main" id="{00000000-0008-0000-03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5" name="Imagen 154" descr="http://www.icbf.gov.co/images/pobtrans.gif">
          <a:extLst>
            <a:ext uri="{FF2B5EF4-FFF2-40B4-BE49-F238E27FC236}">
              <a16:creationId xmlns:a16="http://schemas.microsoft.com/office/drawing/2014/main" id="{00000000-0008-0000-03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6" name="Imagen 155" descr="http://www.icbf.gov.co/images/pobtrans.gif">
          <a:extLst>
            <a:ext uri="{FF2B5EF4-FFF2-40B4-BE49-F238E27FC236}">
              <a16:creationId xmlns:a16="http://schemas.microsoft.com/office/drawing/2014/main" id="{00000000-0008-0000-03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7" name="Imagen 156" descr="http://www.icbf.gov.co/images/pobtrans.gif">
          <a:extLst>
            <a:ext uri="{FF2B5EF4-FFF2-40B4-BE49-F238E27FC236}">
              <a16:creationId xmlns:a16="http://schemas.microsoft.com/office/drawing/2014/main" id="{00000000-0008-0000-03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8" name="Imagen 157" descr="http://www.icbf.gov.co/images/pobtrans.gif">
          <a:extLst>
            <a:ext uri="{FF2B5EF4-FFF2-40B4-BE49-F238E27FC236}">
              <a16:creationId xmlns:a16="http://schemas.microsoft.com/office/drawing/2014/main" id="{00000000-0008-0000-03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9" name="Imagen 158" descr="http://www.icbf.gov.co/images/pobtrans.gif">
          <a:extLst>
            <a:ext uri="{FF2B5EF4-FFF2-40B4-BE49-F238E27FC236}">
              <a16:creationId xmlns:a16="http://schemas.microsoft.com/office/drawing/2014/main" id="{00000000-0008-0000-03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0" name="Imagen 159" descr="http://www.icbf.gov.co/images/pobtrans.gif">
          <a:extLst>
            <a:ext uri="{FF2B5EF4-FFF2-40B4-BE49-F238E27FC236}">
              <a16:creationId xmlns:a16="http://schemas.microsoft.com/office/drawing/2014/main" id="{00000000-0008-0000-03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1" name="Imagen 160" descr="http://www.icbf.gov.co/images/pobtrans.gif">
          <a:extLst>
            <a:ext uri="{FF2B5EF4-FFF2-40B4-BE49-F238E27FC236}">
              <a16:creationId xmlns:a16="http://schemas.microsoft.com/office/drawing/2014/main" id="{00000000-0008-0000-03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2" name="Imagen 161" descr="http://www.icbf.gov.co/images/pobtrans.gif">
          <a:extLst>
            <a:ext uri="{FF2B5EF4-FFF2-40B4-BE49-F238E27FC236}">
              <a16:creationId xmlns:a16="http://schemas.microsoft.com/office/drawing/2014/main" id="{00000000-0008-0000-03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3" name="Imagen 162" descr="http://www.icbf.gov.co/images/pobtrans.gif">
          <a:extLst>
            <a:ext uri="{FF2B5EF4-FFF2-40B4-BE49-F238E27FC236}">
              <a16:creationId xmlns:a16="http://schemas.microsoft.com/office/drawing/2014/main" id="{00000000-0008-0000-03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4" name="Imagen 163" descr="http://www.icbf.gov.co/images/pobtrans.gif">
          <a:extLst>
            <a:ext uri="{FF2B5EF4-FFF2-40B4-BE49-F238E27FC236}">
              <a16:creationId xmlns:a16="http://schemas.microsoft.com/office/drawing/2014/main" id="{00000000-0008-0000-03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5" name="Imagen 164" descr="http://www.icbf.gov.co/images/pobtrans.gif">
          <a:extLst>
            <a:ext uri="{FF2B5EF4-FFF2-40B4-BE49-F238E27FC236}">
              <a16:creationId xmlns:a16="http://schemas.microsoft.com/office/drawing/2014/main" id="{00000000-0008-0000-03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6" name="Imagen 165" descr="http://www.icbf.gov.co/images/pobtrans.gif">
          <a:extLst>
            <a:ext uri="{FF2B5EF4-FFF2-40B4-BE49-F238E27FC236}">
              <a16:creationId xmlns:a16="http://schemas.microsoft.com/office/drawing/2014/main" id="{00000000-0008-0000-03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7" name="Imagen 166" descr="http://www.icbf.gov.co/images/pobtrans.gif">
          <a:extLst>
            <a:ext uri="{FF2B5EF4-FFF2-40B4-BE49-F238E27FC236}">
              <a16:creationId xmlns:a16="http://schemas.microsoft.com/office/drawing/2014/main" id="{00000000-0008-0000-03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8" name="Imagen 167" descr="http://www.icbf.gov.co/images/pobtrans.gif">
          <a:extLst>
            <a:ext uri="{FF2B5EF4-FFF2-40B4-BE49-F238E27FC236}">
              <a16:creationId xmlns:a16="http://schemas.microsoft.com/office/drawing/2014/main" id="{00000000-0008-0000-03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9" name="Imagen 168" descr="http://www.icbf.gov.co/images/pobtrans.gif">
          <a:extLst>
            <a:ext uri="{FF2B5EF4-FFF2-40B4-BE49-F238E27FC236}">
              <a16:creationId xmlns:a16="http://schemas.microsoft.com/office/drawing/2014/main" id="{00000000-0008-0000-03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0" name="Imagen 169" descr="http://www.icbf.gov.co/images/pobtrans.gif">
          <a:extLst>
            <a:ext uri="{FF2B5EF4-FFF2-40B4-BE49-F238E27FC236}">
              <a16:creationId xmlns:a16="http://schemas.microsoft.com/office/drawing/2014/main" id="{00000000-0008-0000-03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1" name="Imagen 170" descr="http://www.icbf.gov.co/images/pobtrans.gif">
          <a:extLst>
            <a:ext uri="{FF2B5EF4-FFF2-40B4-BE49-F238E27FC236}">
              <a16:creationId xmlns:a16="http://schemas.microsoft.com/office/drawing/2014/main" id="{00000000-0008-0000-03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2" name="Imagen 171" descr="http://www.icbf.gov.co/images/pobtrans.gif">
          <a:extLst>
            <a:ext uri="{FF2B5EF4-FFF2-40B4-BE49-F238E27FC236}">
              <a16:creationId xmlns:a16="http://schemas.microsoft.com/office/drawing/2014/main" id="{00000000-0008-0000-03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3" name="Imagen 172" descr="http://www.icbf.gov.co/images/pobtrans.gif">
          <a:extLst>
            <a:ext uri="{FF2B5EF4-FFF2-40B4-BE49-F238E27FC236}">
              <a16:creationId xmlns:a16="http://schemas.microsoft.com/office/drawing/2014/main" id="{00000000-0008-0000-03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4" name="Imagen 173" descr="http://www.icbf.gov.co/images/pobtrans.gif">
          <a:extLst>
            <a:ext uri="{FF2B5EF4-FFF2-40B4-BE49-F238E27FC236}">
              <a16:creationId xmlns:a16="http://schemas.microsoft.com/office/drawing/2014/main" id="{00000000-0008-0000-03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5" name="Imagen 174" descr="http://www.icbf.gov.co/images/pobtrans.gif">
          <a:extLst>
            <a:ext uri="{FF2B5EF4-FFF2-40B4-BE49-F238E27FC236}">
              <a16:creationId xmlns:a16="http://schemas.microsoft.com/office/drawing/2014/main" id="{00000000-0008-0000-03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6" name="Imagen 175" descr="http://www.icbf.gov.co/images/pobtrans.gif">
          <a:extLst>
            <a:ext uri="{FF2B5EF4-FFF2-40B4-BE49-F238E27FC236}">
              <a16:creationId xmlns:a16="http://schemas.microsoft.com/office/drawing/2014/main" id="{00000000-0008-0000-03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7" name="Imagen 176" descr="http://www.icbf.gov.co/images/pobtrans.gif">
          <a:extLst>
            <a:ext uri="{FF2B5EF4-FFF2-40B4-BE49-F238E27FC236}">
              <a16:creationId xmlns:a16="http://schemas.microsoft.com/office/drawing/2014/main" id="{00000000-0008-0000-03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8" name="Imagen 177" descr="http://www.icbf.gov.co/images/pobtrans.gif">
          <a:extLst>
            <a:ext uri="{FF2B5EF4-FFF2-40B4-BE49-F238E27FC236}">
              <a16:creationId xmlns:a16="http://schemas.microsoft.com/office/drawing/2014/main" id="{00000000-0008-0000-03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9" name="Imagen 178" descr="http://www.icbf.gov.co/images/pobtrans.gif">
          <a:extLst>
            <a:ext uri="{FF2B5EF4-FFF2-40B4-BE49-F238E27FC236}">
              <a16:creationId xmlns:a16="http://schemas.microsoft.com/office/drawing/2014/main" id="{00000000-0008-0000-03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0" name="Imagen 179" descr="http://www.icbf.gov.co/images/pobtrans.gif">
          <a:extLst>
            <a:ext uri="{FF2B5EF4-FFF2-40B4-BE49-F238E27FC236}">
              <a16:creationId xmlns:a16="http://schemas.microsoft.com/office/drawing/2014/main" id="{00000000-0008-0000-03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1" name="Imagen 180" descr="http://www.icbf.gov.co/images/pobtrans.gif">
          <a:extLst>
            <a:ext uri="{FF2B5EF4-FFF2-40B4-BE49-F238E27FC236}">
              <a16:creationId xmlns:a16="http://schemas.microsoft.com/office/drawing/2014/main" id="{00000000-0008-0000-03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2" name="Imagen 181" descr="http://www.icbf.gov.co/images/pobtrans.gif">
          <a:extLst>
            <a:ext uri="{FF2B5EF4-FFF2-40B4-BE49-F238E27FC236}">
              <a16:creationId xmlns:a16="http://schemas.microsoft.com/office/drawing/2014/main" id="{00000000-0008-0000-03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3" name="Imagen 182" descr="http://www.icbf.gov.co/images/pobtrans.gif">
          <a:extLst>
            <a:ext uri="{FF2B5EF4-FFF2-40B4-BE49-F238E27FC236}">
              <a16:creationId xmlns:a16="http://schemas.microsoft.com/office/drawing/2014/main" id="{00000000-0008-0000-03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4" name="Imagen 183" descr="http://www.icbf.gov.co/images/pobtrans.gif">
          <a:extLst>
            <a:ext uri="{FF2B5EF4-FFF2-40B4-BE49-F238E27FC236}">
              <a16:creationId xmlns:a16="http://schemas.microsoft.com/office/drawing/2014/main" id="{00000000-0008-0000-03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5" name="Imagen 184" descr="http://www.icbf.gov.co/images/pobtrans.gif">
          <a:extLst>
            <a:ext uri="{FF2B5EF4-FFF2-40B4-BE49-F238E27FC236}">
              <a16:creationId xmlns:a16="http://schemas.microsoft.com/office/drawing/2014/main" id="{00000000-0008-0000-03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6" name="Imagen 185" descr="http://www.icbf.gov.co/images/pobtrans.gif">
          <a:extLst>
            <a:ext uri="{FF2B5EF4-FFF2-40B4-BE49-F238E27FC236}">
              <a16:creationId xmlns:a16="http://schemas.microsoft.com/office/drawing/2014/main" id="{00000000-0008-0000-03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7" name="Imagen 186" descr="http://www.icbf.gov.co/images/pobtrans.gif">
          <a:extLst>
            <a:ext uri="{FF2B5EF4-FFF2-40B4-BE49-F238E27FC236}">
              <a16:creationId xmlns:a16="http://schemas.microsoft.com/office/drawing/2014/main" id="{00000000-0008-0000-03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8" name="Imagen 187" descr="http://www.icbf.gov.co/images/pobtrans.gif">
          <a:extLst>
            <a:ext uri="{FF2B5EF4-FFF2-40B4-BE49-F238E27FC236}">
              <a16:creationId xmlns:a16="http://schemas.microsoft.com/office/drawing/2014/main" id="{00000000-0008-0000-03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9" name="Imagen 188" descr="http://www.icbf.gov.co/images/pobtrans.gif">
          <a:extLst>
            <a:ext uri="{FF2B5EF4-FFF2-40B4-BE49-F238E27FC236}">
              <a16:creationId xmlns:a16="http://schemas.microsoft.com/office/drawing/2014/main" id="{00000000-0008-0000-03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0" name="Imagen 189" descr="http://www.icbf.gov.co/images/pobtrans.gif">
          <a:extLst>
            <a:ext uri="{FF2B5EF4-FFF2-40B4-BE49-F238E27FC236}">
              <a16:creationId xmlns:a16="http://schemas.microsoft.com/office/drawing/2014/main" id="{00000000-0008-0000-03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1" name="Imagen 190" descr="http://www.icbf.gov.co/images/pobtrans.gif">
          <a:extLst>
            <a:ext uri="{FF2B5EF4-FFF2-40B4-BE49-F238E27FC236}">
              <a16:creationId xmlns:a16="http://schemas.microsoft.com/office/drawing/2014/main" id="{00000000-0008-0000-03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2" name="Imagen 191" descr="http://www.icbf.gov.co/images/pobtrans.gif">
          <a:extLst>
            <a:ext uri="{FF2B5EF4-FFF2-40B4-BE49-F238E27FC236}">
              <a16:creationId xmlns:a16="http://schemas.microsoft.com/office/drawing/2014/main" id="{00000000-0008-0000-03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3" name="Imagen 192" descr="http://www.icbf.gov.co/images/pobtrans.gif">
          <a:extLst>
            <a:ext uri="{FF2B5EF4-FFF2-40B4-BE49-F238E27FC236}">
              <a16:creationId xmlns:a16="http://schemas.microsoft.com/office/drawing/2014/main" id="{00000000-0008-0000-03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4" name="Imagen 193" descr="http://www.icbf.gov.co/images/pobtrans.gif">
          <a:extLst>
            <a:ext uri="{FF2B5EF4-FFF2-40B4-BE49-F238E27FC236}">
              <a16:creationId xmlns:a16="http://schemas.microsoft.com/office/drawing/2014/main" id="{00000000-0008-0000-03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5" name="Imagen 194" descr="http://www.icbf.gov.co/images/pobtrans.gif">
          <a:extLst>
            <a:ext uri="{FF2B5EF4-FFF2-40B4-BE49-F238E27FC236}">
              <a16:creationId xmlns:a16="http://schemas.microsoft.com/office/drawing/2014/main" id="{00000000-0008-0000-03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6" name="Imagen 195" descr="http://www.icbf.gov.co/images/pobtrans.gif">
          <a:extLst>
            <a:ext uri="{FF2B5EF4-FFF2-40B4-BE49-F238E27FC236}">
              <a16:creationId xmlns:a16="http://schemas.microsoft.com/office/drawing/2014/main" id="{00000000-0008-0000-03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7" name="Imagen 196" descr="http://www.icbf.gov.co/images/pobtrans.gif">
          <a:extLst>
            <a:ext uri="{FF2B5EF4-FFF2-40B4-BE49-F238E27FC236}">
              <a16:creationId xmlns:a16="http://schemas.microsoft.com/office/drawing/2014/main" id="{00000000-0008-0000-03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8" name="Imagen 197" descr="http://www.icbf.gov.co/images/pobtrans.gif">
          <a:extLst>
            <a:ext uri="{FF2B5EF4-FFF2-40B4-BE49-F238E27FC236}">
              <a16:creationId xmlns:a16="http://schemas.microsoft.com/office/drawing/2014/main" id="{00000000-0008-0000-03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9" name="Imagen 198" descr="http://www.icbf.gov.co/images/pobtrans.gif">
          <a:extLst>
            <a:ext uri="{FF2B5EF4-FFF2-40B4-BE49-F238E27FC236}">
              <a16:creationId xmlns:a16="http://schemas.microsoft.com/office/drawing/2014/main" id="{00000000-0008-0000-03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0" name="Imagen 199" descr="http://www.icbf.gov.co/images/pobtrans.gif">
          <a:extLst>
            <a:ext uri="{FF2B5EF4-FFF2-40B4-BE49-F238E27FC236}">
              <a16:creationId xmlns:a16="http://schemas.microsoft.com/office/drawing/2014/main" id="{00000000-0008-0000-03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1" name="Imagen 200" descr="http://www.icbf.gov.co/images/pobtrans.gif">
          <a:extLst>
            <a:ext uri="{FF2B5EF4-FFF2-40B4-BE49-F238E27FC236}">
              <a16:creationId xmlns:a16="http://schemas.microsoft.com/office/drawing/2014/main" id="{00000000-0008-0000-03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2" name="Imagen 201" descr="http://www.icbf.gov.co/images/pobtrans.gif">
          <a:extLst>
            <a:ext uri="{FF2B5EF4-FFF2-40B4-BE49-F238E27FC236}">
              <a16:creationId xmlns:a16="http://schemas.microsoft.com/office/drawing/2014/main" id="{00000000-0008-0000-03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3" name="Imagen 202" descr="http://www.icbf.gov.co/images/pobtrans.gif">
          <a:extLst>
            <a:ext uri="{FF2B5EF4-FFF2-40B4-BE49-F238E27FC236}">
              <a16:creationId xmlns:a16="http://schemas.microsoft.com/office/drawing/2014/main" id="{00000000-0008-0000-03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4" name="Imagen 203" descr="http://www.icbf.gov.co/images/pobtrans.gif">
          <a:extLst>
            <a:ext uri="{FF2B5EF4-FFF2-40B4-BE49-F238E27FC236}">
              <a16:creationId xmlns:a16="http://schemas.microsoft.com/office/drawing/2014/main" id="{00000000-0008-0000-03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5" name="Imagen 204" descr="http://www.icbf.gov.co/images/pobtrans.gif">
          <a:extLst>
            <a:ext uri="{FF2B5EF4-FFF2-40B4-BE49-F238E27FC236}">
              <a16:creationId xmlns:a16="http://schemas.microsoft.com/office/drawing/2014/main" id="{00000000-0008-0000-03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6" name="Imagen 205" descr="http://www.icbf.gov.co/images/pobtrans.gif">
          <a:extLst>
            <a:ext uri="{FF2B5EF4-FFF2-40B4-BE49-F238E27FC236}">
              <a16:creationId xmlns:a16="http://schemas.microsoft.com/office/drawing/2014/main" id="{00000000-0008-0000-03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7" name="Imagen 206" descr="http://www.icbf.gov.co/images/pobtrans.gif">
          <a:extLst>
            <a:ext uri="{FF2B5EF4-FFF2-40B4-BE49-F238E27FC236}">
              <a16:creationId xmlns:a16="http://schemas.microsoft.com/office/drawing/2014/main" id="{00000000-0008-0000-03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8" name="Imagen 207" descr="http://www.icbf.gov.co/images/pobtrans.gif">
          <a:extLst>
            <a:ext uri="{FF2B5EF4-FFF2-40B4-BE49-F238E27FC236}">
              <a16:creationId xmlns:a16="http://schemas.microsoft.com/office/drawing/2014/main" id="{00000000-0008-0000-03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9" name="Imagen 208" descr="http://www.icbf.gov.co/images/pobtrans.gif">
          <a:extLst>
            <a:ext uri="{FF2B5EF4-FFF2-40B4-BE49-F238E27FC236}">
              <a16:creationId xmlns:a16="http://schemas.microsoft.com/office/drawing/2014/main" id="{00000000-0008-0000-03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0" name="Imagen 209" descr="http://www.icbf.gov.co/images/pobtrans.gif">
          <a:extLst>
            <a:ext uri="{FF2B5EF4-FFF2-40B4-BE49-F238E27FC236}">
              <a16:creationId xmlns:a16="http://schemas.microsoft.com/office/drawing/2014/main" id="{00000000-0008-0000-03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1" name="Imagen 210" descr="http://www.icbf.gov.co/images/pobtrans.gif">
          <a:extLst>
            <a:ext uri="{FF2B5EF4-FFF2-40B4-BE49-F238E27FC236}">
              <a16:creationId xmlns:a16="http://schemas.microsoft.com/office/drawing/2014/main" id="{00000000-0008-0000-03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2" name="Imagen 211" descr="http://www.icbf.gov.co/images/pobtrans.gif">
          <a:extLst>
            <a:ext uri="{FF2B5EF4-FFF2-40B4-BE49-F238E27FC236}">
              <a16:creationId xmlns:a16="http://schemas.microsoft.com/office/drawing/2014/main" id="{00000000-0008-0000-03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3" name="Imagen 212" descr="http://www.icbf.gov.co/images/pobtrans.gif">
          <a:extLst>
            <a:ext uri="{FF2B5EF4-FFF2-40B4-BE49-F238E27FC236}">
              <a16:creationId xmlns:a16="http://schemas.microsoft.com/office/drawing/2014/main" id="{00000000-0008-0000-03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4" name="Imagen 213" descr="http://www.icbf.gov.co/images/pobtrans.gif">
          <a:extLst>
            <a:ext uri="{FF2B5EF4-FFF2-40B4-BE49-F238E27FC236}">
              <a16:creationId xmlns:a16="http://schemas.microsoft.com/office/drawing/2014/main" id="{00000000-0008-0000-03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5" name="Imagen 214" descr="http://www.icbf.gov.co/images/pobtrans.gif">
          <a:extLst>
            <a:ext uri="{FF2B5EF4-FFF2-40B4-BE49-F238E27FC236}">
              <a16:creationId xmlns:a16="http://schemas.microsoft.com/office/drawing/2014/main" id="{00000000-0008-0000-03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6" name="Imagen 215" descr="http://www.icbf.gov.co/images/pobtrans.gif">
          <a:extLst>
            <a:ext uri="{FF2B5EF4-FFF2-40B4-BE49-F238E27FC236}">
              <a16:creationId xmlns:a16="http://schemas.microsoft.com/office/drawing/2014/main" id="{00000000-0008-0000-03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7" name="Imagen 216" descr="http://www.icbf.gov.co/images/pobtrans.gif">
          <a:extLst>
            <a:ext uri="{FF2B5EF4-FFF2-40B4-BE49-F238E27FC236}">
              <a16:creationId xmlns:a16="http://schemas.microsoft.com/office/drawing/2014/main" id="{00000000-0008-0000-03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8" name="Imagen 217" descr="http://www.icbf.gov.co/images/pobtrans.gif">
          <a:extLst>
            <a:ext uri="{FF2B5EF4-FFF2-40B4-BE49-F238E27FC236}">
              <a16:creationId xmlns:a16="http://schemas.microsoft.com/office/drawing/2014/main" id="{00000000-0008-0000-03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9" name="Imagen 218" descr="http://www.icbf.gov.co/images/pobtrans.gif">
          <a:extLst>
            <a:ext uri="{FF2B5EF4-FFF2-40B4-BE49-F238E27FC236}">
              <a16:creationId xmlns:a16="http://schemas.microsoft.com/office/drawing/2014/main" id="{00000000-0008-0000-03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0" name="Imagen 219" descr="http://www.icbf.gov.co/images/pobtrans.gif">
          <a:extLst>
            <a:ext uri="{FF2B5EF4-FFF2-40B4-BE49-F238E27FC236}">
              <a16:creationId xmlns:a16="http://schemas.microsoft.com/office/drawing/2014/main" id="{00000000-0008-0000-03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1" name="Imagen 220" descr="http://www.icbf.gov.co/images/pobtrans.gif">
          <a:extLst>
            <a:ext uri="{FF2B5EF4-FFF2-40B4-BE49-F238E27FC236}">
              <a16:creationId xmlns:a16="http://schemas.microsoft.com/office/drawing/2014/main" id="{00000000-0008-0000-03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2" name="Imagen 221" descr="http://www.icbf.gov.co/images/pobtrans.gif">
          <a:extLst>
            <a:ext uri="{FF2B5EF4-FFF2-40B4-BE49-F238E27FC236}">
              <a16:creationId xmlns:a16="http://schemas.microsoft.com/office/drawing/2014/main" id="{00000000-0008-0000-03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3" name="Imagen 222" descr="http://www.icbf.gov.co/images/pobtrans.gif">
          <a:extLst>
            <a:ext uri="{FF2B5EF4-FFF2-40B4-BE49-F238E27FC236}">
              <a16:creationId xmlns:a16="http://schemas.microsoft.com/office/drawing/2014/main" id="{00000000-0008-0000-03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4" name="Imagen 223" descr="http://www.icbf.gov.co/images/pobtrans.gif">
          <a:extLst>
            <a:ext uri="{FF2B5EF4-FFF2-40B4-BE49-F238E27FC236}">
              <a16:creationId xmlns:a16="http://schemas.microsoft.com/office/drawing/2014/main" id="{00000000-0008-0000-03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5" name="Imagen 224" descr="http://www.icbf.gov.co/images/pobtrans.gif">
          <a:extLst>
            <a:ext uri="{FF2B5EF4-FFF2-40B4-BE49-F238E27FC236}">
              <a16:creationId xmlns:a16="http://schemas.microsoft.com/office/drawing/2014/main" id="{00000000-0008-0000-03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6" name="Imagen 225" descr="http://www.icbf.gov.co/images/pobtrans.gif">
          <a:extLst>
            <a:ext uri="{FF2B5EF4-FFF2-40B4-BE49-F238E27FC236}">
              <a16:creationId xmlns:a16="http://schemas.microsoft.com/office/drawing/2014/main" id="{00000000-0008-0000-03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7" name="Imagen 226" descr="http://www.icbf.gov.co/images/pobtrans.gif">
          <a:extLst>
            <a:ext uri="{FF2B5EF4-FFF2-40B4-BE49-F238E27FC236}">
              <a16:creationId xmlns:a16="http://schemas.microsoft.com/office/drawing/2014/main" id="{00000000-0008-0000-03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8" name="Imagen 227" descr="http://www.icbf.gov.co/images/pobtrans.gif">
          <a:extLst>
            <a:ext uri="{FF2B5EF4-FFF2-40B4-BE49-F238E27FC236}">
              <a16:creationId xmlns:a16="http://schemas.microsoft.com/office/drawing/2014/main" id="{00000000-0008-0000-03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9" name="Imagen 228" descr="http://www.icbf.gov.co/images/pobtrans.gif">
          <a:extLst>
            <a:ext uri="{FF2B5EF4-FFF2-40B4-BE49-F238E27FC236}">
              <a16:creationId xmlns:a16="http://schemas.microsoft.com/office/drawing/2014/main" id="{00000000-0008-0000-03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0" name="Imagen 229" descr="http://www.icbf.gov.co/images/pobtrans.gif">
          <a:extLst>
            <a:ext uri="{FF2B5EF4-FFF2-40B4-BE49-F238E27FC236}">
              <a16:creationId xmlns:a16="http://schemas.microsoft.com/office/drawing/2014/main" id="{00000000-0008-0000-03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1" name="Imagen 230" descr="http://www.icbf.gov.co/images/pobtrans.gif">
          <a:extLst>
            <a:ext uri="{FF2B5EF4-FFF2-40B4-BE49-F238E27FC236}">
              <a16:creationId xmlns:a16="http://schemas.microsoft.com/office/drawing/2014/main" id="{00000000-0008-0000-03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2" name="Imagen 231" descr="http://www.icbf.gov.co/images/pobtrans.gif">
          <a:extLst>
            <a:ext uri="{FF2B5EF4-FFF2-40B4-BE49-F238E27FC236}">
              <a16:creationId xmlns:a16="http://schemas.microsoft.com/office/drawing/2014/main" id="{00000000-0008-0000-03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3" name="Imagen 232" descr="http://www.icbf.gov.co/images/pobtrans.gif">
          <a:extLst>
            <a:ext uri="{FF2B5EF4-FFF2-40B4-BE49-F238E27FC236}">
              <a16:creationId xmlns:a16="http://schemas.microsoft.com/office/drawing/2014/main" id="{00000000-0008-0000-03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4" name="Imagen 233" descr="http://www.icbf.gov.co/images/pobtrans.gif">
          <a:extLst>
            <a:ext uri="{FF2B5EF4-FFF2-40B4-BE49-F238E27FC236}">
              <a16:creationId xmlns:a16="http://schemas.microsoft.com/office/drawing/2014/main" id="{00000000-0008-0000-03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5" name="Imagen 234" descr="http://www.icbf.gov.co/images/pobtrans.gif">
          <a:extLst>
            <a:ext uri="{FF2B5EF4-FFF2-40B4-BE49-F238E27FC236}">
              <a16:creationId xmlns:a16="http://schemas.microsoft.com/office/drawing/2014/main" id="{00000000-0008-0000-03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6" name="Imagen 235" descr="http://www.icbf.gov.co/images/pobtrans.gif">
          <a:extLst>
            <a:ext uri="{FF2B5EF4-FFF2-40B4-BE49-F238E27FC236}">
              <a16:creationId xmlns:a16="http://schemas.microsoft.com/office/drawing/2014/main" id="{00000000-0008-0000-03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7" name="Imagen 236" descr="http://www.icbf.gov.co/images/pobtrans.gif">
          <a:extLst>
            <a:ext uri="{FF2B5EF4-FFF2-40B4-BE49-F238E27FC236}">
              <a16:creationId xmlns:a16="http://schemas.microsoft.com/office/drawing/2014/main" id="{00000000-0008-0000-03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8" name="Imagen 237" descr="http://www.icbf.gov.co/images/pobtrans.gif">
          <a:extLst>
            <a:ext uri="{FF2B5EF4-FFF2-40B4-BE49-F238E27FC236}">
              <a16:creationId xmlns:a16="http://schemas.microsoft.com/office/drawing/2014/main" id="{00000000-0008-0000-03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9" name="Imagen 238" descr="http://www.icbf.gov.co/images/pobtrans.gif">
          <a:extLst>
            <a:ext uri="{FF2B5EF4-FFF2-40B4-BE49-F238E27FC236}">
              <a16:creationId xmlns:a16="http://schemas.microsoft.com/office/drawing/2014/main" id="{00000000-0008-0000-03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0" name="Imagen 239" descr="http://www.icbf.gov.co/images/pobtrans.gif">
          <a:extLst>
            <a:ext uri="{FF2B5EF4-FFF2-40B4-BE49-F238E27FC236}">
              <a16:creationId xmlns:a16="http://schemas.microsoft.com/office/drawing/2014/main" id="{00000000-0008-0000-03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1" name="Imagen 240" descr="http://www.icbf.gov.co/images/pobtrans.gif">
          <a:extLst>
            <a:ext uri="{FF2B5EF4-FFF2-40B4-BE49-F238E27FC236}">
              <a16:creationId xmlns:a16="http://schemas.microsoft.com/office/drawing/2014/main" id="{00000000-0008-0000-03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2" name="Imagen 241" descr="http://www.icbf.gov.co/images/pobtrans.gif">
          <a:extLst>
            <a:ext uri="{FF2B5EF4-FFF2-40B4-BE49-F238E27FC236}">
              <a16:creationId xmlns:a16="http://schemas.microsoft.com/office/drawing/2014/main" id="{00000000-0008-0000-03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3" name="Imagen 242" descr="http://www.icbf.gov.co/images/pobtrans.gif">
          <a:extLst>
            <a:ext uri="{FF2B5EF4-FFF2-40B4-BE49-F238E27FC236}">
              <a16:creationId xmlns:a16="http://schemas.microsoft.com/office/drawing/2014/main" id="{00000000-0008-0000-03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4" name="Imagen 243" descr="http://www.icbf.gov.co/images/pobtrans.gif">
          <a:extLst>
            <a:ext uri="{FF2B5EF4-FFF2-40B4-BE49-F238E27FC236}">
              <a16:creationId xmlns:a16="http://schemas.microsoft.com/office/drawing/2014/main" id="{00000000-0008-0000-03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5" name="Imagen 244" descr="http://www.icbf.gov.co/images/pobtrans.gif">
          <a:extLst>
            <a:ext uri="{FF2B5EF4-FFF2-40B4-BE49-F238E27FC236}">
              <a16:creationId xmlns:a16="http://schemas.microsoft.com/office/drawing/2014/main" id="{00000000-0008-0000-03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6" name="Imagen 245" descr="http://www.icbf.gov.co/images/pobtrans.gif">
          <a:extLst>
            <a:ext uri="{FF2B5EF4-FFF2-40B4-BE49-F238E27FC236}">
              <a16:creationId xmlns:a16="http://schemas.microsoft.com/office/drawing/2014/main" id="{00000000-0008-0000-03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7" name="Imagen 246" descr="http://www.icbf.gov.co/images/pobtrans.gif">
          <a:extLst>
            <a:ext uri="{FF2B5EF4-FFF2-40B4-BE49-F238E27FC236}">
              <a16:creationId xmlns:a16="http://schemas.microsoft.com/office/drawing/2014/main" id="{00000000-0008-0000-03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8" name="Imagen 247" descr="http://www.icbf.gov.co/images/pobtrans.gif">
          <a:extLst>
            <a:ext uri="{FF2B5EF4-FFF2-40B4-BE49-F238E27FC236}">
              <a16:creationId xmlns:a16="http://schemas.microsoft.com/office/drawing/2014/main" id="{00000000-0008-0000-03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9" name="Imagen 248" descr="http://www.icbf.gov.co/images/pobtrans.gif">
          <a:extLst>
            <a:ext uri="{FF2B5EF4-FFF2-40B4-BE49-F238E27FC236}">
              <a16:creationId xmlns:a16="http://schemas.microsoft.com/office/drawing/2014/main" id="{00000000-0008-0000-03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0" name="Imagen 249" descr="http://www.icbf.gov.co/images/pobtrans.gif">
          <a:extLst>
            <a:ext uri="{FF2B5EF4-FFF2-40B4-BE49-F238E27FC236}">
              <a16:creationId xmlns:a16="http://schemas.microsoft.com/office/drawing/2014/main" id="{00000000-0008-0000-03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1" name="Imagen 250" descr="http://www.icbf.gov.co/images/pobtrans.gif">
          <a:extLst>
            <a:ext uri="{FF2B5EF4-FFF2-40B4-BE49-F238E27FC236}">
              <a16:creationId xmlns:a16="http://schemas.microsoft.com/office/drawing/2014/main" id="{00000000-0008-0000-03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2" name="Imagen 251" descr="http://www.icbf.gov.co/images/pobtrans.gif">
          <a:extLst>
            <a:ext uri="{FF2B5EF4-FFF2-40B4-BE49-F238E27FC236}">
              <a16:creationId xmlns:a16="http://schemas.microsoft.com/office/drawing/2014/main" id="{00000000-0008-0000-03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3" name="Imagen 252" descr="http://www.icbf.gov.co/images/pobtrans.gif">
          <a:extLst>
            <a:ext uri="{FF2B5EF4-FFF2-40B4-BE49-F238E27FC236}">
              <a16:creationId xmlns:a16="http://schemas.microsoft.com/office/drawing/2014/main" id="{00000000-0008-0000-03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4" name="Imagen 253" descr="http://www.icbf.gov.co/images/pobtrans.gif">
          <a:extLst>
            <a:ext uri="{FF2B5EF4-FFF2-40B4-BE49-F238E27FC236}">
              <a16:creationId xmlns:a16="http://schemas.microsoft.com/office/drawing/2014/main" id="{00000000-0008-0000-03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5" name="Imagen 254" descr="http://www.icbf.gov.co/images/pobtrans.gif">
          <a:extLst>
            <a:ext uri="{FF2B5EF4-FFF2-40B4-BE49-F238E27FC236}">
              <a16:creationId xmlns:a16="http://schemas.microsoft.com/office/drawing/2014/main" id="{00000000-0008-0000-03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6" name="Imagen 255" descr="http://www.icbf.gov.co/images/pobtrans.gif">
          <a:extLst>
            <a:ext uri="{FF2B5EF4-FFF2-40B4-BE49-F238E27FC236}">
              <a16:creationId xmlns:a16="http://schemas.microsoft.com/office/drawing/2014/main" id="{00000000-0008-0000-03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7" name="Imagen 256" descr="http://www.icbf.gov.co/images/pobtrans.gif">
          <a:extLst>
            <a:ext uri="{FF2B5EF4-FFF2-40B4-BE49-F238E27FC236}">
              <a16:creationId xmlns:a16="http://schemas.microsoft.com/office/drawing/2014/main" id="{00000000-0008-0000-03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8" name="Imagen 257" descr="http://www.icbf.gov.co/images/pobtrans.gif">
          <a:extLst>
            <a:ext uri="{FF2B5EF4-FFF2-40B4-BE49-F238E27FC236}">
              <a16:creationId xmlns:a16="http://schemas.microsoft.com/office/drawing/2014/main" id="{00000000-0008-0000-03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9" name="Imagen 258" descr="http://www.icbf.gov.co/images/pobtrans.gif">
          <a:extLst>
            <a:ext uri="{FF2B5EF4-FFF2-40B4-BE49-F238E27FC236}">
              <a16:creationId xmlns:a16="http://schemas.microsoft.com/office/drawing/2014/main" id="{00000000-0008-0000-03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0" name="Imagen 259" descr="http://www.icbf.gov.co/images/pobtrans.gif">
          <a:extLst>
            <a:ext uri="{FF2B5EF4-FFF2-40B4-BE49-F238E27FC236}">
              <a16:creationId xmlns:a16="http://schemas.microsoft.com/office/drawing/2014/main" id="{00000000-0008-0000-03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1" name="Imagen 260" descr="http://www.icbf.gov.co/images/pobtrans.gif">
          <a:extLst>
            <a:ext uri="{FF2B5EF4-FFF2-40B4-BE49-F238E27FC236}">
              <a16:creationId xmlns:a16="http://schemas.microsoft.com/office/drawing/2014/main" id="{00000000-0008-0000-03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2" name="Imagen 261" descr="http://www.icbf.gov.co/images/pobtrans.gif">
          <a:extLst>
            <a:ext uri="{FF2B5EF4-FFF2-40B4-BE49-F238E27FC236}">
              <a16:creationId xmlns:a16="http://schemas.microsoft.com/office/drawing/2014/main" id="{00000000-0008-0000-03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3" name="Imagen 262" descr="http://www.icbf.gov.co/images/pobtrans.gif">
          <a:extLst>
            <a:ext uri="{FF2B5EF4-FFF2-40B4-BE49-F238E27FC236}">
              <a16:creationId xmlns:a16="http://schemas.microsoft.com/office/drawing/2014/main" id="{00000000-0008-0000-03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4" name="Imagen 263" descr="http://www.icbf.gov.co/images/pobtrans.gif">
          <a:extLst>
            <a:ext uri="{FF2B5EF4-FFF2-40B4-BE49-F238E27FC236}">
              <a16:creationId xmlns:a16="http://schemas.microsoft.com/office/drawing/2014/main" id="{00000000-0008-0000-03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5" name="Imagen 264" descr="http://www.icbf.gov.co/images/pobtrans.gif">
          <a:extLst>
            <a:ext uri="{FF2B5EF4-FFF2-40B4-BE49-F238E27FC236}">
              <a16:creationId xmlns:a16="http://schemas.microsoft.com/office/drawing/2014/main" id="{00000000-0008-0000-03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6" name="Imagen 265" descr="http://www.icbf.gov.co/images/pobtrans.gif">
          <a:extLst>
            <a:ext uri="{FF2B5EF4-FFF2-40B4-BE49-F238E27FC236}">
              <a16:creationId xmlns:a16="http://schemas.microsoft.com/office/drawing/2014/main" id="{00000000-0008-0000-03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7" name="Imagen 266" descr="http://www.icbf.gov.co/images/pobtrans.gif">
          <a:extLst>
            <a:ext uri="{FF2B5EF4-FFF2-40B4-BE49-F238E27FC236}">
              <a16:creationId xmlns:a16="http://schemas.microsoft.com/office/drawing/2014/main" id="{00000000-0008-0000-03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8" name="Imagen 267" descr="http://www.icbf.gov.co/images/pobtrans.gif">
          <a:extLst>
            <a:ext uri="{FF2B5EF4-FFF2-40B4-BE49-F238E27FC236}">
              <a16:creationId xmlns:a16="http://schemas.microsoft.com/office/drawing/2014/main" id="{00000000-0008-0000-03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9" name="Imagen 268" descr="http://www.icbf.gov.co/images/pobtrans.gif">
          <a:extLst>
            <a:ext uri="{FF2B5EF4-FFF2-40B4-BE49-F238E27FC236}">
              <a16:creationId xmlns:a16="http://schemas.microsoft.com/office/drawing/2014/main" id="{00000000-0008-0000-03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0" name="Imagen 269" descr="http://www.icbf.gov.co/images/pobtrans.gif">
          <a:extLst>
            <a:ext uri="{FF2B5EF4-FFF2-40B4-BE49-F238E27FC236}">
              <a16:creationId xmlns:a16="http://schemas.microsoft.com/office/drawing/2014/main" id="{00000000-0008-0000-03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1" name="Imagen 270" descr="http://www.icbf.gov.co/images/pobtrans.gif">
          <a:extLst>
            <a:ext uri="{FF2B5EF4-FFF2-40B4-BE49-F238E27FC236}">
              <a16:creationId xmlns:a16="http://schemas.microsoft.com/office/drawing/2014/main" id="{00000000-0008-0000-03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2" name="Imagen 271" descr="http://www.icbf.gov.co/images/pobtrans.gif">
          <a:extLst>
            <a:ext uri="{FF2B5EF4-FFF2-40B4-BE49-F238E27FC236}">
              <a16:creationId xmlns:a16="http://schemas.microsoft.com/office/drawing/2014/main" id="{00000000-0008-0000-03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3" name="Imagen 272" descr="http://www.icbf.gov.co/images/pobtrans.gif">
          <a:extLst>
            <a:ext uri="{FF2B5EF4-FFF2-40B4-BE49-F238E27FC236}">
              <a16:creationId xmlns:a16="http://schemas.microsoft.com/office/drawing/2014/main" id="{00000000-0008-0000-03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4" name="Imagen 273" descr="http://www.icbf.gov.co/images/pobtrans.gif">
          <a:extLst>
            <a:ext uri="{FF2B5EF4-FFF2-40B4-BE49-F238E27FC236}">
              <a16:creationId xmlns:a16="http://schemas.microsoft.com/office/drawing/2014/main" id="{00000000-0008-0000-03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5" name="Imagen 274" descr="http://www.icbf.gov.co/images/pobtrans.gif">
          <a:extLst>
            <a:ext uri="{FF2B5EF4-FFF2-40B4-BE49-F238E27FC236}">
              <a16:creationId xmlns:a16="http://schemas.microsoft.com/office/drawing/2014/main" id="{00000000-0008-0000-03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6" name="Imagen 275" descr="http://www.icbf.gov.co/images/pobtrans.gif">
          <a:extLst>
            <a:ext uri="{FF2B5EF4-FFF2-40B4-BE49-F238E27FC236}">
              <a16:creationId xmlns:a16="http://schemas.microsoft.com/office/drawing/2014/main" id="{00000000-0008-0000-03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7" name="Imagen 276" descr="http://www.icbf.gov.co/images/pobtrans.gif">
          <a:extLst>
            <a:ext uri="{FF2B5EF4-FFF2-40B4-BE49-F238E27FC236}">
              <a16:creationId xmlns:a16="http://schemas.microsoft.com/office/drawing/2014/main" id="{00000000-0008-0000-03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8" name="Imagen 277" descr="http://www.icbf.gov.co/images/pobtrans.gif">
          <a:extLst>
            <a:ext uri="{FF2B5EF4-FFF2-40B4-BE49-F238E27FC236}">
              <a16:creationId xmlns:a16="http://schemas.microsoft.com/office/drawing/2014/main" id="{00000000-0008-0000-03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9" name="Imagen 278" descr="http://www.icbf.gov.co/images/pobtrans.gif">
          <a:extLst>
            <a:ext uri="{FF2B5EF4-FFF2-40B4-BE49-F238E27FC236}">
              <a16:creationId xmlns:a16="http://schemas.microsoft.com/office/drawing/2014/main" id="{00000000-0008-0000-03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0" name="Imagen 279" descr="http://www.icbf.gov.co/images/pobtrans.gif">
          <a:extLst>
            <a:ext uri="{FF2B5EF4-FFF2-40B4-BE49-F238E27FC236}">
              <a16:creationId xmlns:a16="http://schemas.microsoft.com/office/drawing/2014/main" id="{00000000-0008-0000-03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1" name="Imagen 280" descr="http://www.icbf.gov.co/images/pobtrans.gif">
          <a:extLst>
            <a:ext uri="{FF2B5EF4-FFF2-40B4-BE49-F238E27FC236}">
              <a16:creationId xmlns:a16="http://schemas.microsoft.com/office/drawing/2014/main" id="{00000000-0008-0000-03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2" name="Imagen 281" descr="http://www.icbf.gov.co/images/pobtrans.gif">
          <a:extLst>
            <a:ext uri="{FF2B5EF4-FFF2-40B4-BE49-F238E27FC236}">
              <a16:creationId xmlns:a16="http://schemas.microsoft.com/office/drawing/2014/main" id="{00000000-0008-0000-03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3" name="Imagen 282" descr="http://www.icbf.gov.co/images/pobtrans.gif">
          <a:extLst>
            <a:ext uri="{FF2B5EF4-FFF2-40B4-BE49-F238E27FC236}">
              <a16:creationId xmlns:a16="http://schemas.microsoft.com/office/drawing/2014/main" id="{00000000-0008-0000-03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4" name="Imagen 283" descr="http://www.icbf.gov.co/images/pobtrans.gif">
          <a:extLst>
            <a:ext uri="{FF2B5EF4-FFF2-40B4-BE49-F238E27FC236}">
              <a16:creationId xmlns:a16="http://schemas.microsoft.com/office/drawing/2014/main" id="{00000000-0008-0000-03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5" name="Imagen 284" descr="http://www.icbf.gov.co/images/pobtrans.gif">
          <a:extLst>
            <a:ext uri="{FF2B5EF4-FFF2-40B4-BE49-F238E27FC236}">
              <a16:creationId xmlns:a16="http://schemas.microsoft.com/office/drawing/2014/main" id="{00000000-0008-0000-03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6" name="Imagen 285" descr="http://www.icbf.gov.co/images/pobtrans.gif">
          <a:extLst>
            <a:ext uri="{FF2B5EF4-FFF2-40B4-BE49-F238E27FC236}">
              <a16:creationId xmlns:a16="http://schemas.microsoft.com/office/drawing/2014/main" id="{00000000-0008-0000-03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7" name="Imagen 286" descr="http://www.icbf.gov.co/images/pobtrans.gif">
          <a:extLst>
            <a:ext uri="{FF2B5EF4-FFF2-40B4-BE49-F238E27FC236}">
              <a16:creationId xmlns:a16="http://schemas.microsoft.com/office/drawing/2014/main" id="{00000000-0008-0000-03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8" name="Imagen 287" descr="http://www.icbf.gov.co/images/pobtrans.gif">
          <a:extLst>
            <a:ext uri="{FF2B5EF4-FFF2-40B4-BE49-F238E27FC236}">
              <a16:creationId xmlns:a16="http://schemas.microsoft.com/office/drawing/2014/main" id="{00000000-0008-0000-03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9" name="Imagen 288" descr="http://www.icbf.gov.co/images/pobtrans.gif">
          <a:extLst>
            <a:ext uri="{FF2B5EF4-FFF2-40B4-BE49-F238E27FC236}">
              <a16:creationId xmlns:a16="http://schemas.microsoft.com/office/drawing/2014/main" id="{00000000-0008-0000-03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0" name="Imagen 289" descr="http://www.icbf.gov.co/images/pobtrans.gif">
          <a:extLst>
            <a:ext uri="{FF2B5EF4-FFF2-40B4-BE49-F238E27FC236}">
              <a16:creationId xmlns:a16="http://schemas.microsoft.com/office/drawing/2014/main" id="{00000000-0008-0000-03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1" name="Imagen 290" descr="http://www.icbf.gov.co/images/pobtrans.gif">
          <a:extLst>
            <a:ext uri="{FF2B5EF4-FFF2-40B4-BE49-F238E27FC236}">
              <a16:creationId xmlns:a16="http://schemas.microsoft.com/office/drawing/2014/main" id="{00000000-0008-0000-03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2" name="Imagen 291" descr="http://www.icbf.gov.co/images/pobtrans.gif">
          <a:extLst>
            <a:ext uri="{FF2B5EF4-FFF2-40B4-BE49-F238E27FC236}">
              <a16:creationId xmlns:a16="http://schemas.microsoft.com/office/drawing/2014/main" id="{00000000-0008-0000-03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3" name="Imagen 292" descr="http://www.icbf.gov.co/images/pobtrans.gif">
          <a:extLst>
            <a:ext uri="{FF2B5EF4-FFF2-40B4-BE49-F238E27FC236}">
              <a16:creationId xmlns:a16="http://schemas.microsoft.com/office/drawing/2014/main" id="{00000000-0008-0000-03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4" name="Imagen 293" descr="http://www.icbf.gov.co/images/pobtrans.gif">
          <a:extLst>
            <a:ext uri="{FF2B5EF4-FFF2-40B4-BE49-F238E27FC236}">
              <a16:creationId xmlns:a16="http://schemas.microsoft.com/office/drawing/2014/main" id="{00000000-0008-0000-03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5" name="Imagen 294" descr="http://www.icbf.gov.co/images/pobtrans.gif">
          <a:extLst>
            <a:ext uri="{FF2B5EF4-FFF2-40B4-BE49-F238E27FC236}">
              <a16:creationId xmlns:a16="http://schemas.microsoft.com/office/drawing/2014/main" id="{00000000-0008-0000-03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6" name="Imagen 295" descr="http://www.icbf.gov.co/images/pobtrans.gif">
          <a:extLst>
            <a:ext uri="{FF2B5EF4-FFF2-40B4-BE49-F238E27FC236}">
              <a16:creationId xmlns:a16="http://schemas.microsoft.com/office/drawing/2014/main" id="{00000000-0008-0000-03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7" name="Imagen 296" descr="http://www.icbf.gov.co/images/pobtrans.gif">
          <a:extLst>
            <a:ext uri="{FF2B5EF4-FFF2-40B4-BE49-F238E27FC236}">
              <a16:creationId xmlns:a16="http://schemas.microsoft.com/office/drawing/2014/main" id="{00000000-0008-0000-03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8" name="Imagen 297" descr="http://www.icbf.gov.co/images/pobtrans.gif">
          <a:extLst>
            <a:ext uri="{FF2B5EF4-FFF2-40B4-BE49-F238E27FC236}">
              <a16:creationId xmlns:a16="http://schemas.microsoft.com/office/drawing/2014/main" id="{00000000-0008-0000-03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9" name="Imagen 298" descr="http://www.icbf.gov.co/images/pobtrans.gif">
          <a:extLst>
            <a:ext uri="{FF2B5EF4-FFF2-40B4-BE49-F238E27FC236}">
              <a16:creationId xmlns:a16="http://schemas.microsoft.com/office/drawing/2014/main" id="{00000000-0008-0000-03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0" name="Imagen 299" descr="http://www.icbf.gov.co/images/pobtrans.gif">
          <a:extLst>
            <a:ext uri="{FF2B5EF4-FFF2-40B4-BE49-F238E27FC236}">
              <a16:creationId xmlns:a16="http://schemas.microsoft.com/office/drawing/2014/main" id="{00000000-0008-0000-03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1" name="Imagen 300" descr="http://www.icbf.gov.co/images/pobtrans.gif">
          <a:extLst>
            <a:ext uri="{FF2B5EF4-FFF2-40B4-BE49-F238E27FC236}">
              <a16:creationId xmlns:a16="http://schemas.microsoft.com/office/drawing/2014/main" id="{00000000-0008-0000-03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2" name="Imagen 301" descr="http://www.icbf.gov.co/images/pobtrans.gif">
          <a:extLst>
            <a:ext uri="{FF2B5EF4-FFF2-40B4-BE49-F238E27FC236}">
              <a16:creationId xmlns:a16="http://schemas.microsoft.com/office/drawing/2014/main" id="{00000000-0008-0000-03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3" name="Imagen 302" descr="http://www.icbf.gov.co/images/pobtrans.gif">
          <a:extLst>
            <a:ext uri="{FF2B5EF4-FFF2-40B4-BE49-F238E27FC236}">
              <a16:creationId xmlns:a16="http://schemas.microsoft.com/office/drawing/2014/main" id="{00000000-0008-0000-03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4" name="Imagen 303" descr="http://www.icbf.gov.co/images/pobtrans.gif">
          <a:extLst>
            <a:ext uri="{FF2B5EF4-FFF2-40B4-BE49-F238E27FC236}">
              <a16:creationId xmlns:a16="http://schemas.microsoft.com/office/drawing/2014/main" id="{00000000-0008-0000-03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5" name="Imagen 304" descr="http://www.icbf.gov.co/images/pobtrans.gif">
          <a:extLst>
            <a:ext uri="{FF2B5EF4-FFF2-40B4-BE49-F238E27FC236}">
              <a16:creationId xmlns:a16="http://schemas.microsoft.com/office/drawing/2014/main" id="{00000000-0008-0000-03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6" name="Imagen 305" descr="http://www.icbf.gov.co/images/pobtrans.gif">
          <a:extLst>
            <a:ext uri="{FF2B5EF4-FFF2-40B4-BE49-F238E27FC236}">
              <a16:creationId xmlns:a16="http://schemas.microsoft.com/office/drawing/2014/main" id="{00000000-0008-0000-03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7" name="Imagen 306" descr="http://www.icbf.gov.co/images/pobtrans.gif">
          <a:extLst>
            <a:ext uri="{FF2B5EF4-FFF2-40B4-BE49-F238E27FC236}">
              <a16:creationId xmlns:a16="http://schemas.microsoft.com/office/drawing/2014/main" id="{00000000-0008-0000-03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8" name="Imagen 307" descr="http://www.icbf.gov.co/images/pobtrans.gif">
          <a:extLst>
            <a:ext uri="{FF2B5EF4-FFF2-40B4-BE49-F238E27FC236}">
              <a16:creationId xmlns:a16="http://schemas.microsoft.com/office/drawing/2014/main" id="{00000000-0008-0000-03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9" name="Imagen 308" descr="http://www.icbf.gov.co/images/pobtrans.gif">
          <a:extLst>
            <a:ext uri="{FF2B5EF4-FFF2-40B4-BE49-F238E27FC236}">
              <a16:creationId xmlns:a16="http://schemas.microsoft.com/office/drawing/2014/main" id="{00000000-0008-0000-03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0" name="Imagen 309" descr="http://www.icbf.gov.co/images/pobtrans.gif">
          <a:extLst>
            <a:ext uri="{FF2B5EF4-FFF2-40B4-BE49-F238E27FC236}">
              <a16:creationId xmlns:a16="http://schemas.microsoft.com/office/drawing/2014/main" id="{00000000-0008-0000-03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1" name="Imagen 310" descr="http://www.icbf.gov.co/images/pobtrans.gif">
          <a:extLst>
            <a:ext uri="{FF2B5EF4-FFF2-40B4-BE49-F238E27FC236}">
              <a16:creationId xmlns:a16="http://schemas.microsoft.com/office/drawing/2014/main" id="{00000000-0008-0000-03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2" name="Imagen 311" descr="http://www.icbf.gov.co/images/pobtrans.gif">
          <a:extLst>
            <a:ext uri="{FF2B5EF4-FFF2-40B4-BE49-F238E27FC236}">
              <a16:creationId xmlns:a16="http://schemas.microsoft.com/office/drawing/2014/main" id="{00000000-0008-0000-03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3" name="Imagen 312" descr="http://www.icbf.gov.co/images/pobtrans.gif">
          <a:extLst>
            <a:ext uri="{FF2B5EF4-FFF2-40B4-BE49-F238E27FC236}">
              <a16:creationId xmlns:a16="http://schemas.microsoft.com/office/drawing/2014/main" id="{00000000-0008-0000-03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4" name="Imagen 313" descr="http://www.icbf.gov.co/images/pobtrans.gif">
          <a:extLst>
            <a:ext uri="{FF2B5EF4-FFF2-40B4-BE49-F238E27FC236}">
              <a16:creationId xmlns:a16="http://schemas.microsoft.com/office/drawing/2014/main" id="{00000000-0008-0000-03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5" name="Imagen 314" descr="http://www.icbf.gov.co/images/pobtrans.gif">
          <a:extLst>
            <a:ext uri="{FF2B5EF4-FFF2-40B4-BE49-F238E27FC236}">
              <a16:creationId xmlns:a16="http://schemas.microsoft.com/office/drawing/2014/main" id="{00000000-0008-0000-03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6" name="Imagen 315" descr="http://www.icbf.gov.co/images/pobtrans.gif">
          <a:extLst>
            <a:ext uri="{FF2B5EF4-FFF2-40B4-BE49-F238E27FC236}">
              <a16:creationId xmlns:a16="http://schemas.microsoft.com/office/drawing/2014/main" id="{00000000-0008-0000-03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7" name="Imagen 316" descr="http://www.icbf.gov.co/images/pobtrans.gif">
          <a:extLst>
            <a:ext uri="{FF2B5EF4-FFF2-40B4-BE49-F238E27FC236}">
              <a16:creationId xmlns:a16="http://schemas.microsoft.com/office/drawing/2014/main" id="{00000000-0008-0000-03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8" name="Imagen 317" descr="http://www.icbf.gov.co/images/pobtrans.gif">
          <a:extLst>
            <a:ext uri="{FF2B5EF4-FFF2-40B4-BE49-F238E27FC236}">
              <a16:creationId xmlns:a16="http://schemas.microsoft.com/office/drawing/2014/main" id="{00000000-0008-0000-03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9" name="Imagen 318" descr="http://www.icbf.gov.co/images/pobtrans.gif">
          <a:extLst>
            <a:ext uri="{FF2B5EF4-FFF2-40B4-BE49-F238E27FC236}">
              <a16:creationId xmlns:a16="http://schemas.microsoft.com/office/drawing/2014/main" id="{00000000-0008-0000-03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683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3</xdr:col>
      <xdr:colOff>0</xdr:colOff>
      <xdr:row>94</xdr:row>
      <xdr:rowOff>0</xdr:rowOff>
    </xdr:from>
    <xdr:to>
      <xdr:col>3</xdr:col>
      <xdr:colOff>9525</xdr:colOff>
      <xdr:row>94</xdr:row>
      <xdr:rowOff>114300</xdr:rowOff>
    </xdr:to>
    <xdr:pic>
      <xdr:nvPicPr>
        <xdr:cNvPr id="2" name="Imagen 305" descr="http://www.icbf.gov.co/images/pobtrans.gif">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 name="Imagen 306" descr="http://www.icbf.gov.co/images/pobtrans.gif">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 name="Imagen 307" descr="http://www.icbf.gov.co/images/pobtrans.gif">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 name="Imagen 697" descr="http://www.icbf.gov.co/images/pobtrans.gif">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 name="Imagen 785" descr="http://www.icbf.gov.co/images/pobtrans.gif">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 name="Imagen 790" descr="http://www.icbf.gov.co/images/pobtrans.gif">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 name="Imagen 1079" descr="http://www.icbf.gov.co/images/pobtrans.gif">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 name="Imagen 1566" descr="http://www.icbf.gov.co/images/pobtrans.gif">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 name="Imagen 1570" descr="http://www.icbf.gov.co/images/pobtrans.gif">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 name="Imagen 1687" descr="http://www.icbf.gov.co/images/pobtrans.gif">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 name="Imagen 1914" descr="http://www.icbf.gov.co/images/pobtrans.gif">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 name="Imagen 2186" descr="http://www.icbf.gov.co/images/pobtrans.gif">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 name="Imagen 2221" descr="http://www.icbf.gov.co/images/pobtrans.gif">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5" name="Imagen 2859" descr="http://www.icbf.gov.co/images/pobtrans.gif">
          <a:extLst>
            <a:ext uri="{FF2B5EF4-FFF2-40B4-BE49-F238E27FC236}">
              <a16:creationId xmlns:a16="http://schemas.microsoft.com/office/drawing/2014/main" id="{00000000-0008-0000-04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6" name="Imagen 2870" descr="http://www.icbf.gov.co/images/pobtrans.gif">
          <a:extLst>
            <a:ext uri="{FF2B5EF4-FFF2-40B4-BE49-F238E27FC236}">
              <a16:creationId xmlns:a16="http://schemas.microsoft.com/office/drawing/2014/main" id="{00000000-0008-0000-04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7" name="Imagen 2951" descr="http://www.icbf.gov.co/images/pobtrans.gif">
          <a:extLst>
            <a:ext uri="{FF2B5EF4-FFF2-40B4-BE49-F238E27FC236}">
              <a16:creationId xmlns:a16="http://schemas.microsoft.com/office/drawing/2014/main" id="{00000000-0008-0000-04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8" name="Imagen 2954" descr="http://www.icbf.gov.co/images/pobtrans.gif">
          <a:extLst>
            <a:ext uri="{FF2B5EF4-FFF2-40B4-BE49-F238E27FC236}">
              <a16:creationId xmlns:a16="http://schemas.microsoft.com/office/drawing/2014/main" id="{00000000-0008-0000-04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9" name="Imagen 3123" descr="http://www.icbf.gov.co/images/pobtrans.gif">
          <a:extLst>
            <a:ext uri="{FF2B5EF4-FFF2-40B4-BE49-F238E27FC236}">
              <a16:creationId xmlns:a16="http://schemas.microsoft.com/office/drawing/2014/main" id="{00000000-0008-0000-04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0" name="Imagen 3206" descr="http://www.icbf.gov.co/images/pobtrans.gif">
          <a:extLst>
            <a:ext uri="{FF2B5EF4-FFF2-40B4-BE49-F238E27FC236}">
              <a16:creationId xmlns:a16="http://schemas.microsoft.com/office/drawing/2014/main" id="{00000000-0008-0000-04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1" name="Imagen 3810" descr="http://www.icbf.gov.co/images/pobtrans.gif">
          <a:extLst>
            <a:ext uri="{FF2B5EF4-FFF2-40B4-BE49-F238E27FC236}">
              <a16:creationId xmlns:a16="http://schemas.microsoft.com/office/drawing/2014/main" id="{00000000-0008-0000-04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2" name="Imagen 3821" descr="http://www.icbf.gov.co/images/pobtrans.gif">
          <a:extLst>
            <a:ext uri="{FF2B5EF4-FFF2-40B4-BE49-F238E27FC236}">
              <a16:creationId xmlns:a16="http://schemas.microsoft.com/office/drawing/2014/main" id="{00000000-0008-0000-04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3" name="Imagen 3899" descr="http://www.icbf.gov.co/images/pobtrans.gif">
          <a:extLst>
            <a:ext uri="{FF2B5EF4-FFF2-40B4-BE49-F238E27FC236}">
              <a16:creationId xmlns:a16="http://schemas.microsoft.com/office/drawing/2014/main" id="{00000000-0008-0000-04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4" name="Imagen 3909" descr="http://www.icbf.gov.co/images/pobtrans.gif">
          <a:extLst>
            <a:ext uri="{FF2B5EF4-FFF2-40B4-BE49-F238E27FC236}">
              <a16:creationId xmlns:a16="http://schemas.microsoft.com/office/drawing/2014/main" id="{00000000-0008-0000-04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5" name="Imagen 4244" descr="http://www.icbf.gov.co/images/pobtrans.gif">
          <a:extLst>
            <a:ext uri="{FF2B5EF4-FFF2-40B4-BE49-F238E27FC236}">
              <a16:creationId xmlns:a16="http://schemas.microsoft.com/office/drawing/2014/main" id="{00000000-0008-0000-04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6" name="Imagen 4461" descr="http://www.icbf.gov.co/images/pobtrans.gif">
          <a:extLst>
            <a:ext uri="{FF2B5EF4-FFF2-40B4-BE49-F238E27FC236}">
              <a16:creationId xmlns:a16="http://schemas.microsoft.com/office/drawing/2014/main" id="{00000000-0008-0000-04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7" name="Imagen 4811" descr="http://www.icbf.gov.co/images/pobtrans.gif">
          <a:extLst>
            <a:ext uri="{FF2B5EF4-FFF2-40B4-BE49-F238E27FC236}">
              <a16:creationId xmlns:a16="http://schemas.microsoft.com/office/drawing/2014/main" id="{00000000-0008-0000-04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8" name="Imagen 4820" descr="http://www.icbf.gov.co/images/pobtrans.gif">
          <a:extLst>
            <a:ext uri="{FF2B5EF4-FFF2-40B4-BE49-F238E27FC236}">
              <a16:creationId xmlns:a16="http://schemas.microsoft.com/office/drawing/2014/main" id="{00000000-0008-0000-04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9" name="Imagen 5584" descr="http://www.icbf.gov.co/images/pobtrans.gif">
          <a:extLst>
            <a:ext uri="{FF2B5EF4-FFF2-40B4-BE49-F238E27FC236}">
              <a16:creationId xmlns:a16="http://schemas.microsoft.com/office/drawing/2014/main" id="{00000000-0008-0000-04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0" name="Imagen 5931" descr="http://www.icbf.gov.co/images/pobtrans.gif">
          <a:extLst>
            <a:ext uri="{FF2B5EF4-FFF2-40B4-BE49-F238E27FC236}">
              <a16:creationId xmlns:a16="http://schemas.microsoft.com/office/drawing/2014/main" id="{00000000-0008-0000-04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1" name="Imagen 6103" descr="http://www.icbf.gov.co/images/pobtrans.gif">
          <a:extLst>
            <a:ext uri="{FF2B5EF4-FFF2-40B4-BE49-F238E27FC236}">
              <a16:creationId xmlns:a16="http://schemas.microsoft.com/office/drawing/2014/main" id="{00000000-0008-0000-04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2" name="Imagen 6107" descr="http://www.icbf.gov.co/images/pobtrans.gif">
          <a:extLst>
            <a:ext uri="{FF2B5EF4-FFF2-40B4-BE49-F238E27FC236}">
              <a16:creationId xmlns:a16="http://schemas.microsoft.com/office/drawing/2014/main" id="{00000000-0008-0000-04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3" name="Imagen 6731" descr="http://www.icbf.gov.co/images/pobtrans.gif">
          <a:extLst>
            <a:ext uri="{FF2B5EF4-FFF2-40B4-BE49-F238E27FC236}">
              <a16:creationId xmlns:a16="http://schemas.microsoft.com/office/drawing/2014/main" id="{00000000-0008-0000-04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4" name="Imagen 6951" descr="http://www.icbf.gov.co/images/pobtrans.gif">
          <a:extLst>
            <a:ext uri="{FF2B5EF4-FFF2-40B4-BE49-F238E27FC236}">
              <a16:creationId xmlns:a16="http://schemas.microsoft.com/office/drawing/2014/main" id="{00000000-0008-0000-04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5" name="Imagen 7032" descr="http://www.icbf.gov.co/images/pobtrans.gif">
          <a:extLst>
            <a:ext uri="{FF2B5EF4-FFF2-40B4-BE49-F238E27FC236}">
              <a16:creationId xmlns:a16="http://schemas.microsoft.com/office/drawing/2014/main" id="{00000000-0008-0000-04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6" name="Imagen 7042" descr="http://www.icbf.gov.co/images/pobtrans.gif">
          <a:extLst>
            <a:ext uri="{FF2B5EF4-FFF2-40B4-BE49-F238E27FC236}">
              <a16:creationId xmlns:a16="http://schemas.microsoft.com/office/drawing/2014/main" id="{00000000-0008-0000-04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7" name="Imagen 7053" descr="http://www.icbf.gov.co/images/pobtrans.gif">
          <a:extLst>
            <a:ext uri="{FF2B5EF4-FFF2-40B4-BE49-F238E27FC236}">
              <a16:creationId xmlns:a16="http://schemas.microsoft.com/office/drawing/2014/main" id="{00000000-0008-0000-04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8" name="Imagen 7120" descr="http://www.icbf.gov.co/images/pobtrans.gif">
          <a:extLst>
            <a:ext uri="{FF2B5EF4-FFF2-40B4-BE49-F238E27FC236}">
              <a16:creationId xmlns:a16="http://schemas.microsoft.com/office/drawing/2014/main" id="{00000000-0008-0000-04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9" name="Imagen 7187" descr="http://www.icbf.gov.co/images/pobtrans.gif">
          <a:extLst>
            <a:ext uri="{FF2B5EF4-FFF2-40B4-BE49-F238E27FC236}">
              <a16:creationId xmlns:a16="http://schemas.microsoft.com/office/drawing/2014/main" id="{00000000-0008-0000-04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0" name="Imagen 7417" descr="http://www.icbf.gov.co/images/pobtrans.gif">
          <a:extLst>
            <a:ext uri="{FF2B5EF4-FFF2-40B4-BE49-F238E27FC236}">
              <a16:creationId xmlns:a16="http://schemas.microsoft.com/office/drawing/2014/main" id="{00000000-0008-0000-04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1" name="Imagen 7504" descr="http://www.icbf.gov.co/images/pobtrans.gif">
          <a:extLst>
            <a:ext uri="{FF2B5EF4-FFF2-40B4-BE49-F238E27FC236}">
              <a16:creationId xmlns:a16="http://schemas.microsoft.com/office/drawing/2014/main" id="{00000000-0008-0000-04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2" name="Imagen 7597" descr="http://www.icbf.gov.co/images/pobtrans.gif">
          <a:extLst>
            <a:ext uri="{FF2B5EF4-FFF2-40B4-BE49-F238E27FC236}">
              <a16:creationId xmlns:a16="http://schemas.microsoft.com/office/drawing/2014/main" id="{00000000-0008-0000-04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3" name="Imagen 7659" descr="http://www.icbf.gov.co/images/pobtrans.gif">
          <a:extLst>
            <a:ext uri="{FF2B5EF4-FFF2-40B4-BE49-F238E27FC236}">
              <a16:creationId xmlns:a16="http://schemas.microsoft.com/office/drawing/2014/main" id="{00000000-0008-0000-04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4" name="Imagen 7767" descr="http://www.icbf.gov.co/images/pobtrans.gif">
          <a:extLst>
            <a:ext uri="{FF2B5EF4-FFF2-40B4-BE49-F238E27FC236}">
              <a16:creationId xmlns:a16="http://schemas.microsoft.com/office/drawing/2014/main" id="{00000000-0008-0000-04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5" name="Imagen 7853" descr="http://www.icbf.gov.co/images/pobtrans.gif">
          <a:extLst>
            <a:ext uri="{FF2B5EF4-FFF2-40B4-BE49-F238E27FC236}">
              <a16:creationId xmlns:a16="http://schemas.microsoft.com/office/drawing/2014/main" id="{00000000-0008-0000-04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6" name="Imagen 7936" descr="http://www.icbf.gov.co/images/pobtrans.gif">
          <a:extLst>
            <a:ext uri="{FF2B5EF4-FFF2-40B4-BE49-F238E27FC236}">
              <a16:creationId xmlns:a16="http://schemas.microsoft.com/office/drawing/2014/main" id="{00000000-0008-0000-04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7" name="Imagen 8612" descr="http://www.icbf.gov.co/images/pobtrans.gif">
          <a:extLst>
            <a:ext uri="{FF2B5EF4-FFF2-40B4-BE49-F238E27FC236}">
              <a16:creationId xmlns:a16="http://schemas.microsoft.com/office/drawing/2014/main" id="{00000000-0008-0000-04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8" name="Imagen 9931" descr="http://www.icbf.gov.co/images/pobtrans.gif">
          <a:extLst>
            <a:ext uri="{FF2B5EF4-FFF2-40B4-BE49-F238E27FC236}">
              <a16:creationId xmlns:a16="http://schemas.microsoft.com/office/drawing/2014/main" id="{00000000-0008-0000-04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9" name="Imagen 10425" descr="http://www.icbf.gov.co/images/pobtrans.gif">
          <a:extLst>
            <a:ext uri="{FF2B5EF4-FFF2-40B4-BE49-F238E27FC236}">
              <a16:creationId xmlns:a16="http://schemas.microsoft.com/office/drawing/2014/main" id="{00000000-0008-0000-04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0" name="Imagen 10665" descr="http://www.icbf.gov.co/images/pobtrans.gif">
          <a:extLst>
            <a:ext uri="{FF2B5EF4-FFF2-40B4-BE49-F238E27FC236}">
              <a16:creationId xmlns:a16="http://schemas.microsoft.com/office/drawing/2014/main" id="{00000000-0008-0000-04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1" name="Imagen 12565" descr="http://www.icbf.gov.co/images/pobtrans.gif">
          <a:extLst>
            <a:ext uri="{FF2B5EF4-FFF2-40B4-BE49-F238E27FC236}">
              <a16:creationId xmlns:a16="http://schemas.microsoft.com/office/drawing/2014/main" id="{00000000-0008-0000-04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2" name="Imagen 12591" descr="http://www.icbf.gov.co/images/pobtrans.gif">
          <a:extLst>
            <a:ext uri="{FF2B5EF4-FFF2-40B4-BE49-F238E27FC236}">
              <a16:creationId xmlns:a16="http://schemas.microsoft.com/office/drawing/2014/main" id="{00000000-0008-0000-04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3" name="Imagen 12605" descr="http://www.icbf.gov.co/images/pobtrans.gif">
          <a:extLst>
            <a:ext uri="{FF2B5EF4-FFF2-40B4-BE49-F238E27FC236}">
              <a16:creationId xmlns:a16="http://schemas.microsoft.com/office/drawing/2014/main" id="{00000000-0008-0000-04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4" name="Imagen 12623" descr="http://www.icbf.gov.co/images/pobtrans.gif">
          <a:extLst>
            <a:ext uri="{FF2B5EF4-FFF2-40B4-BE49-F238E27FC236}">
              <a16:creationId xmlns:a16="http://schemas.microsoft.com/office/drawing/2014/main" id="{00000000-0008-0000-04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5" name="Imagen 12635" descr="http://www.icbf.gov.co/images/pobtrans.gif">
          <a:extLst>
            <a:ext uri="{FF2B5EF4-FFF2-40B4-BE49-F238E27FC236}">
              <a16:creationId xmlns:a16="http://schemas.microsoft.com/office/drawing/2014/main" id="{00000000-0008-0000-04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6" name="Imagen 12645" descr="http://www.icbf.gov.co/images/pobtrans.gif">
          <a:extLst>
            <a:ext uri="{FF2B5EF4-FFF2-40B4-BE49-F238E27FC236}">
              <a16:creationId xmlns:a16="http://schemas.microsoft.com/office/drawing/2014/main" id="{00000000-0008-0000-04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7" name="Imagen 12651" descr="http://www.icbf.gov.co/images/pobtrans.gif">
          <a:extLst>
            <a:ext uri="{FF2B5EF4-FFF2-40B4-BE49-F238E27FC236}">
              <a16:creationId xmlns:a16="http://schemas.microsoft.com/office/drawing/2014/main" id="{00000000-0008-0000-04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8" name="Imagen 13130" descr="http://www.icbf.gov.co/images/pobtrans.gif">
          <a:extLst>
            <a:ext uri="{FF2B5EF4-FFF2-40B4-BE49-F238E27FC236}">
              <a16:creationId xmlns:a16="http://schemas.microsoft.com/office/drawing/2014/main" id="{00000000-0008-0000-04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9" name="Imagen 13576" descr="http://www.icbf.gov.co/images/pobtrans.gif">
          <a:extLst>
            <a:ext uri="{FF2B5EF4-FFF2-40B4-BE49-F238E27FC236}">
              <a16:creationId xmlns:a16="http://schemas.microsoft.com/office/drawing/2014/main" id="{00000000-0008-0000-04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0" name="Imagen 13599" descr="http://www.icbf.gov.co/images/pobtrans.gif">
          <a:extLst>
            <a:ext uri="{FF2B5EF4-FFF2-40B4-BE49-F238E27FC236}">
              <a16:creationId xmlns:a16="http://schemas.microsoft.com/office/drawing/2014/main" id="{00000000-0008-0000-04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1" name="Imagen 13600" descr="http://www.icbf.gov.co/images/pobtrans.gif">
          <a:extLst>
            <a:ext uri="{FF2B5EF4-FFF2-40B4-BE49-F238E27FC236}">
              <a16:creationId xmlns:a16="http://schemas.microsoft.com/office/drawing/2014/main" id="{00000000-0008-0000-04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2" name="Imagen 13603" descr="http://www.icbf.gov.co/images/pobtrans.gif">
          <a:extLst>
            <a:ext uri="{FF2B5EF4-FFF2-40B4-BE49-F238E27FC236}">
              <a16:creationId xmlns:a16="http://schemas.microsoft.com/office/drawing/2014/main" id="{00000000-0008-0000-04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3" name="Imagen 13611" descr="http://www.icbf.gov.co/images/pobtrans.gif">
          <a:extLst>
            <a:ext uri="{FF2B5EF4-FFF2-40B4-BE49-F238E27FC236}">
              <a16:creationId xmlns:a16="http://schemas.microsoft.com/office/drawing/2014/main" id="{00000000-0008-0000-04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4" name="Imagen 13903" descr="http://www.icbf.gov.co/images/pobtrans.gif">
          <a:extLst>
            <a:ext uri="{FF2B5EF4-FFF2-40B4-BE49-F238E27FC236}">
              <a16:creationId xmlns:a16="http://schemas.microsoft.com/office/drawing/2014/main" id="{00000000-0008-0000-04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5" name="Imagen 13983" descr="http://www.icbf.gov.co/images/pobtrans.gif">
          <a:extLst>
            <a:ext uri="{FF2B5EF4-FFF2-40B4-BE49-F238E27FC236}">
              <a16:creationId xmlns:a16="http://schemas.microsoft.com/office/drawing/2014/main" id="{00000000-0008-0000-04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6" name="Imagen 14387" descr="http://www.icbf.gov.co/images/pobtrans.gif">
          <a:extLst>
            <a:ext uri="{FF2B5EF4-FFF2-40B4-BE49-F238E27FC236}">
              <a16:creationId xmlns:a16="http://schemas.microsoft.com/office/drawing/2014/main" id="{00000000-0008-0000-04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7" name="Imagen 14460" descr="http://www.icbf.gov.co/images/pobtrans.gif">
          <a:extLst>
            <a:ext uri="{FF2B5EF4-FFF2-40B4-BE49-F238E27FC236}">
              <a16:creationId xmlns:a16="http://schemas.microsoft.com/office/drawing/2014/main" id="{00000000-0008-0000-04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8" name="Imagen 14689" descr="http://www.icbf.gov.co/images/pobtrans.gif">
          <a:extLst>
            <a:ext uri="{FF2B5EF4-FFF2-40B4-BE49-F238E27FC236}">
              <a16:creationId xmlns:a16="http://schemas.microsoft.com/office/drawing/2014/main" id="{00000000-0008-0000-04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9" name="Imagen 14884" descr="http://www.icbf.gov.co/images/pobtrans.gif">
          <a:extLst>
            <a:ext uri="{FF2B5EF4-FFF2-40B4-BE49-F238E27FC236}">
              <a16:creationId xmlns:a16="http://schemas.microsoft.com/office/drawing/2014/main" id="{00000000-0008-0000-04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0" name="Imagen 15080" descr="http://www.icbf.gov.co/images/pobtrans.gif">
          <a:extLst>
            <a:ext uri="{FF2B5EF4-FFF2-40B4-BE49-F238E27FC236}">
              <a16:creationId xmlns:a16="http://schemas.microsoft.com/office/drawing/2014/main" id="{00000000-0008-0000-04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1" name="Imagen 15397" descr="http://www.icbf.gov.co/images/pobtrans.gif">
          <a:extLst>
            <a:ext uri="{FF2B5EF4-FFF2-40B4-BE49-F238E27FC236}">
              <a16:creationId xmlns:a16="http://schemas.microsoft.com/office/drawing/2014/main" id="{00000000-0008-0000-04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2" name="Imagen 15538" descr="http://www.icbf.gov.co/images/pobtrans.gif">
          <a:extLst>
            <a:ext uri="{FF2B5EF4-FFF2-40B4-BE49-F238E27FC236}">
              <a16:creationId xmlns:a16="http://schemas.microsoft.com/office/drawing/2014/main" id="{00000000-0008-0000-04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3" name="Imagen 15814" descr="http://www.icbf.gov.co/images/pobtrans.gif">
          <a:extLst>
            <a:ext uri="{FF2B5EF4-FFF2-40B4-BE49-F238E27FC236}">
              <a16:creationId xmlns:a16="http://schemas.microsoft.com/office/drawing/2014/main" id="{00000000-0008-0000-04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4" name="Imagen 15817" descr="http://www.icbf.gov.co/images/pobtrans.gif">
          <a:extLst>
            <a:ext uri="{FF2B5EF4-FFF2-40B4-BE49-F238E27FC236}">
              <a16:creationId xmlns:a16="http://schemas.microsoft.com/office/drawing/2014/main" id="{00000000-0008-0000-04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5" name="Imagen 16193" descr="http://www.icbf.gov.co/images/pobtrans.gif">
          <a:extLst>
            <a:ext uri="{FF2B5EF4-FFF2-40B4-BE49-F238E27FC236}">
              <a16:creationId xmlns:a16="http://schemas.microsoft.com/office/drawing/2014/main" id="{00000000-0008-0000-04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6" name="Imagen 16273" descr="http://www.icbf.gov.co/images/pobtrans.gif">
          <a:extLst>
            <a:ext uri="{FF2B5EF4-FFF2-40B4-BE49-F238E27FC236}">
              <a16:creationId xmlns:a16="http://schemas.microsoft.com/office/drawing/2014/main" id="{00000000-0008-0000-04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7" name="Imagen 16503" descr="http://www.icbf.gov.co/images/pobtrans.gif">
          <a:extLst>
            <a:ext uri="{FF2B5EF4-FFF2-40B4-BE49-F238E27FC236}">
              <a16:creationId xmlns:a16="http://schemas.microsoft.com/office/drawing/2014/main" id="{00000000-0008-0000-04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8" name="Imagen 16724" descr="http://www.icbf.gov.co/images/pobtrans.gif">
          <a:extLst>
            <a:ext uri="{FF2B5EF4-FFF2-40B4-BE49-F238E27FC236}">
              <a16:creationId xmlns:a16="http://schemas.microsoft.com/office/drawing/2014/main" id="{00000000-0008-0000-04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9" name="Imagen 17478" descr="http://www.icbf.gov.co/images/pobtrans.gif">
          <a:extLst>
            <a:ext uri="{FF2B5EF4-FFF2-40B4-BE49-F238E27FC236}">
              <a16:creationId xmlns:a16="http://schemas.microsoft.com/office/drawing/2014/main" id="{00000000-0008-0000-04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0" name="Imagen 17640" descr="http://www.icbf.gov.co/images/pobtrans.gif">
          <a:extLst>
            <a:ext uri="{FF2B5EF4-FFF2-40B4-BE49-F238E27FC236}">
              <a16:creationId xmlns:a16="http://schemas.microsoft.com/office/drawing/2014/main" id="{00000000-0008-0000-04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1" name="Imagen 17642" descr="http://www.icbf.gov.co/images/pobtrans.gif">
          <a:extLst>
            <a:ext uri="{FF2B5EF4-FFF2-40B4-BE49-F238E27FC236}">
              <a16:creationId xmlns:a16="http://schemas.microsoft.com/office/drawing/2014/main" id="{00000000-0008-0000-04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2" name="Imagen 19004" descr="http://www.icbf.gov.co/images/pobtrans.gif">
          <a:extLst>
            <a:ext uri="{FF2B5EF4-FFF2-40B4-BE49-F238E27FC236}">
              <a16:creationId xmlns:a16="http://schemas.microsoft.com/office/drawing/2014/main" id="{00000000-0008-0000-04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3" name="Imagen 19474" descr="http://www.icbf.gov.co/images/pobtrans.gif">
          <a:extLst>
            <a:ext uri="{FF2B5EF4-FFF2-40B4-BE49-F238E27FC236}">
              <a16:creationId xmlns:a16="http://schemas.microsoft.com/office/drawing/2014/main" id="{00000000-0008-0000-04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4" name="Imagen 19708" descr="http://www.icbf.gov.co/images/pobtrans.gif">
          <a:extLst>
            <a:ext uri="{FF2B5EF4-FFF2-40B4-BE49-F238E27FC236}">
              <a16:creationId xmlns:a16="http://schemas.microsoft.com/office/drawing/2014/main" id="{00000000-0008-0000-04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5" name="Imagen 19720" descr="http://www.icbf.gov.co/images/pobtrans.gif">
          <a:extLst>
            <a:ext uri="{FF2B5EF4-FFF2-40B4-BE49-F238E27FC236}">
              <a16:creationId xmlns:a16="http://schemas.microsoft.com/office/drawing/2014/main" id="{00000000-0008-0000-04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6" name="Imagen 19739" descr="http://www.icbf.gov.co/images/pobtrans.gif">
          <a:extLst>
            <a:ext uri="{FF2B5EF4-FFF2-40B4-BE49-F238E27FC236}">
              <a16:creationId xmlns:a16="http://schemas.microsoft.com/office/drawing/2014/main" id="{00000000-0008-0000-04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7" name="Imagen 19765" descr="http://www.icbf.gov.co/images/pobtrans.gif">
          <a:extLst>
            <a:ext uri="{FF2B5EF4-FFF2-40B4-BE49-F238E27FC236}">
              <a16:creationId xmlns:a16="http://schemas.microsoft.com/office/drawing/2014/main" id="{00000000-0008-0000-04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8" name="Imagen 19774" descr="http://www.icbf.gov.co/images/pobtrans.gif">
          <a:extLst>
            <a:ext uri="{FF2B5EF4-FFF2-40B4-BE49-F238E27FC236}">
              <a16:creationId xmlns:a16="http://schemas.microsoft.com/office/drawing/2014/main" id="{00000000-0008-0000-04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9" name="Imagen 20425" descr="http://www.icbf.gov.co/images/pobtrans.gif">
          <a:extLst>
            <a:ext uri="{FF2B5EF4-FFF2-40B4-BE49-F238E27FC236}">
              <a16:creationId xmlns:a16="http://schemas.microsoft.com/office/drawing/2014/main" id="{00000000-0008-0000-04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0" name="Imagen 20722" descr="http://www.icbf.gov.co/images/pobtrans.gif">
          <a:extLst>
            <a:ext uri="{FF2B5EF4-FFF2-40B4-BE49-F238E27FC236}">
              <a16:creationId xmlns:a16="http://schemas.microsoft.com/office/drawing/2014/main" id="{00000000-0008-0000-04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1" name="Imagen 20732" descr="http://www.icbf.gov.co/images/pobtrans.gif">
          <a:extLst>
            <a:ext uri="{FF2B5EF4-FFF2-40B4-BE49-F238E27FC236}">
              <a16:creationId xmlns:a16="http://schemas.microsoft.com/office/drawing/2014/main" id="{00000000-0008-0000-04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2" name="Imagen 21759" descr="http://www.icbf.gov.co/images/pobtrans.gif">
          <a:extLst>
            <a:ext uri="{FF2B5EF4-FFF2-40B4-BE49-F238E27FC236}">
              <a16:creationId xmlns:a16="http://schemas.microsoft.com/office/drawing/2014/main" id="{00000000-0008-0000-04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3" name="Imagen 21761" descr="http://www.icbf.gov.co/images/pobtrans.gif">
          <a:extLst>
            <a:ext uri="{FF2B5EF4-FFF2-40B4-BE49-F238E27FC236}">
              <a16:creationId xmlns:a16="http://schemas.microsoft.com/office/drawing/2014/main" id="{00000000-0008-0000-04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4" name="Imagen 22260" descr="http://www.icbf.gov.co/images/pobtrans.gif">
          <a:extLst>
            <a:ext uri="{FF2B5EF4-FFF2-40B4-BE49-F238E27FC236}">
              <a16:creationId xmlns:a16="http://schemas.microsoft.com/office/drawing/2014/main" id="{00000000-0008-0000-04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5" name="Imagen 22263" descr="http://www.icbf.gov.co/images/pobtrans.gif">
          <a:extLst>
            <a:ext uri="{FF2B5EF4-FFF2-40B4-BE49-F238E27FC236}">
              <a16:creationId xmlns:a16="http://schemas.microsoft.com/office/drawing/2014/main" id="{00000000-0008-0000-04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6" name="Imagen 22421" descr="http://www.icbf.gov.co/images/pobtrans.gif">
          <a:extLst>
            <a:ext uri="{FF2B5EF4-FFF2-40B4-BE49-F238E27FC236}">
              <a16:creationId xmlns:a16="http://schemas.microsoft.com/office/drawing/2014/main" id="{00000000-0008-0000-04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7" name="Imagen 22513" descr="http://www.icbf.gov.co/images/pobtrans.gif">
          <a:extLst>
            <a:ext uri="{FF2B5EF4-FFF2-40B4-BE49-F238E27FC236}">
              <a16:creationId xmlns:a16="http://schemas.microsoft.com/office/drawing/2014/main" id="{00000000-0008-0000-04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8" name="Imagen 22526" descr="http://www.icbf.gov.co/images/pobtrans.gif">
          <a:extLst>
            <a:ext uri="{FF2B5EF4-FFF2-40B4-BE49-F238E27FC236}">
              <a16:creationId xmlns:a16="http://schemas.microsoft.com/office/drawing/2014/main" id="{00000000-0008-0000-04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9" name="Imagen 22532" descr="http://www.icbf.gov.co/images/pobtrans.gif">
          <a:extLst>
            <a:ext uri="{FF2B5EF4-FFF2-40B4-BE49-F238E27FC236}">
              <a16:creationId xmlns:a16="http://schemas.microsoft.com/office/drawing/2014/main" id="{00000000-0008-0000-04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0" name="Imagen 22541" descr="http://www.icbf.gov.co/images/pobtrans.gif">
          <a:extLst>
            <a:ext uri="{FF2B5EF4-FFF2-40B4-BE49-F238E27FC236}">
              <a16:creationId xmlns:a16="http://schemas.microsoft.com/office/drawing/2014/main" id="{00000000-0008-0000-04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1" name="Imagen 22616" descr="http://www.icbf.gov.co/images/pobtrans.gif">
          <a:extLst>
            <a:ext uri="{FF2B5EF4-FFF2-40B4-BE49-F238E27FC236}">
              <a16:creationId xmlns:a16="http://schemas.microsoft.com/office/drawing/2014/main" id="{00000000-0008-0000-04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2" name="Imagen 24926" descr="http://www.icbf.gov.co/images/pobtrans.gif">
          <a:extLst>
            <a:ext uri="{FF2B5EF4-FFF2-40B4-BE49-F238E27FC236}">
              <a16:creationId xmlns:a16="http://schemas.microsoft.com/office/drawing/2014/main" id="{00000000-0008-0000-04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3" name="Imagen 25180" descr="http://www.icbf.gov.co/images/pobtrans.gif">
          <a:extLst>
            <a:ext uri="{FF2B5EF4-FFF2-40B4-BE49-F238E27FC236}">
              <a16:creationId xmlns:a16="http://schemas.microsoft.com/office/drawing/2014/main" id="{00000000-0008-0000-04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4" name="Imagen 26352" descr="http://www.icbf.gov.co/images/pobtrans.gif">
          <a:extLst>
            <a:ext uri="{FF2B5EF4-FFF2-40B4-BE49-F238E27FC236}">
              <a16:creationId xmlns:a16="http://schemas.microsoft.com/office/drawing/2014/main" id="{00000000-0008-0000-04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5" name="Imagen 26386" descr="http://www.icbf.gov.co/images/pobtrans.gif">
          <a:extLst>
            <a:ext uri="{FF2B5EF4-FFF2-40B4-BE49-F238E27FC236}">
              <a16:creationId xmlns:a16="http://schemas.microsoft.com/office/drawing/2014/main" id="{00000000-0008-0000-04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6" name="Imagen 26401" descr="http://www.icbf.gov.co/images/pobtrans.gif">
          <a:extLst>
            <a:ext uri="{FF2B5EF4-FFF2-40B4-BE49-F238E27FC236}">
              <a16:creationId xmlns:a16="http://schemas.microsoft.com/office/drawing/2014/main" id="{00000000-0008-0000-04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7" name="Imagen 26411" descr="http://www.icbf.gov.co/images/pobtrans.gif">
          <a:extLst>
            <a:ext uri="{FF2B5EF4-FFF2-40B4-BE49-F238E27FC236}">
              <a16:creationId xmlns:a16="http://schemas.microsoft.com/office/drawing/2014/main" id="{00000000-0008-0000-04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8" name="Imagen 26420" descr="http://www.icbf.gov.co/images/pobtrans.gif">
          <a:extLst>
            <a:ext uri="{FF2B5EF4-FFF2-40B4-BE49-F238E27FC236}">
              <a16:creationId xmlns:a16="http://schemas.microsoft.com/office/drawing/2014/main" id="{00000000-0008-0000-04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9" name="Imagen 26433" descr="http://www.icbf.gov.co/images/pobtrans.gif">
          <a:extLst>
            <a:ext uri="{FF2B5EF4-FFF2-40B4-BE49-F238E27FC236}">
              <a16:creationId xmlns:a16="http://schemas.microsoft.com/office/drawing/2014/main" id="{00000000-0008-0000-04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0" name="Imagen 26468" descr="http://www.icbf.gov.co/images/pobtrans.gif">
          <a:extLst>
            <a:ext uri="{FF2B5EF4-FFF2-40B4-BE49-F238E27FC236}">
              <a16:creationId xmlns:a16="http://schemas.microsoft.com/office/drawing/2014/main" id="{00000000-0008-0000-04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1" name="Imagen 26473" descr="http://www.icbf.gov.co/images/pobtrans.gif">
          <a:extLst>
            <a:ext uri="{FF2B5EF4-FFF2-40B4-BE49-F238E27FC236}">
              <a16:creationId xmlns:a16="http://schemas.microsoft.com/office/drawing/2014/main" id="{00000000-0008-0000-04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2" name="Imagen 26476" descr="http://www.icbf.gov.co/images/pobtrans.gif">
          <a:extLst>
            <a:ext uri="{FF2B5EF4-FFF2-40B4-BE49-F238E27FC236}">
              <a16:creationId xmlns:a16="http://schemas.microsoft.com/office/drawing/2014/main" id="{00000000-0008-0000-04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3" name="Imagen 26583" descr="http://www.icbf.gov.co/images/pobtrans.gif">
          <a:extLst>
            <a:ext uri="{FF2B5EF4-FFF2-40B4-BE49-F238E27FC236}">
              <a16:creationId xmlns:a16="http://schemas.microsoft.com/office/drawing/2014/main" id="{00000000-0008-0000-04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4" name="Imagen 26594" descr="http://www.icbf.gov.co/images/pobtrans.gif">
          <a:extLst>
            <a:ext uri="{FF2B5EF4-FFF2-40B4-BE49-F238E27FC236}">
              <a16:creationId xmlns:a16="http://schemas.microsoft.com/office/drawing/2014/main" id="{00000000-0008-0000-04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5" name="Imagen 26605" descr="http://www.icbf.gov.co/images/pobtrans.gif">
          <a:extLst>
            <a:ext uri="{FF2B5EF4-FFF2-40B4-BE49-F238E27FC236}">
              <a16:creationId xmlns:a16="http://schemas.microsoft.com/office/drawing/2014/main" id="{00000000-0008-0000-04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6" name="Imagen 26617" descr="http://www.icbf.gov.co/images/pobtrans.gif">
          <a:extLst>
            <a:ext uri="{FF2B5EF4-FFF2-40B4-BE49-F238E27FC236}">
              <a16:creationId xmlns:a16="http://schemas.microsoft.com/office/drawing/2014/main" id="{00000000-0008-0000-04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7" name="Imagen 26634" descr="http://www.icbf.gov.co/images/pobtrans.gif">
          <a:extLst>
            <a:ext uri="{FF2B5EF4-FFF2-40B4-BE49-F238E27FC236}">
              <a16:creationId xmlns:a16="http://schemas.microsoft.com/office/drawing/2014/main" id="{00000000-0008-0000-04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8" name="Imagen 26666" descr="http://www.icbf.gov.co/images/pobtrans.gif">
          <a:extLst>
            <a:ext uri="{FF2B5EF4-FFF2-40B4-BE49-F238E27FC236}">
              <a16:creationId xmlns:a16="http://schemas.microsoft.com/office/drawing/2014/main" id="{00000000-0008-0000-04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9" name="Imagen 26687" descr="http://www.icbf.gov.co/images/pobtrans.gif">
          <a:extLst>
            <a:ext uri="{FF2B5EF4-FFF2-40B4-BE49-F238E27FC236}">
              <a16:creationId xmlns:a16="http://schemas.microsoft.com/office/drawing/2014/main" id="{00000000-0008-0000-04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0" name="Imagen 26713" descr="http://www.icbf.gov.co/images/pobtrans.gif">
          <a:extLst>
            <a:ext uri="{FF2B5EF4-FFF2-40B4-BE49-F238E27FC236}">
              <a16:creationId xmlns:a16="http://schemas.microsoft.com/office/drawing/2014/main" id="{00000000-0008-0000-04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1" name="Imagen 26726" descr="http://www.icbf.gov.co/images/pobtrans.gif">
          <a:extLst>
            <a:ext uri="{FF2B5EF4-FFF2-40B4-BE49-F238E27FC236}">
              <a16:creationId xmlns:a16="http://schemas.microsoft.com/office/drawing/2014/main" id="{00000000-0008-0000-04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2" name="Imagen 27432" descr="http://www.icbf.gov.co/images/pobtrans.gif">
          <a:extLst>
            <a:ext uri="{FF2B5EF4-FFF2-40B4-BE49-F238E27FC236}">
              <a16:creationId xmlns:a16="http://schemas.microsoft.com/office/drawing/2014/main" id="{00000000-0008-0000-04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3" name="Imagen 29931" descr="http://www.icbf.gov.co/images/pobtrans.gif">
          <a:extLst>
            <a:ext uri="{FF2B5EF4-FFF2-40B4-BE49-F238E27FC236}">
              <a16:creationId xmlns:a16="http://schemas.microsoft.com/office/drawing/2014/main" id="{00000000-0008-0000-04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4" name="Imagen 29941" descr="http://www.icbf.gov.co/images/pobtrans.gif">
          <a:extLst>
            <a:ext uri="{FF2B5EF4-FFF2-40B4-BE49-F238E27FC236}">
              <a16:creationId xmlns:a16="http://schemas.microsoft.com/office/drawing/2014/main" id="{00000000-0008-0000-04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5" name="Imagen 29990" descr="http://www.icbf.gov.co/images/pobtrans.gif">
          <a:extLst>
            <a:ext uri="{FF2B5EF4-FFF2-40B4-BE49-F238E27FC236}">
              <a16:creationId xmlns:a16="http://schemas.microsoft.com/office/drawing/2014/main" id="{00000000-0008-0000-04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6" name="Imagen 30000" descr="http://www.icbf.gov.co/images/pobtrans.gif">
          <a:extLst>
            <a:ext uri="{FF2B5EF4-FFF2-40B4-BE49-F238E27FC236}">
              <a16:creationId xmlns:a16="http://schemas.microsoft.com/office/drawing/2014/main" id="{00000000-0008-0000-04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7" name="Imagen 30062" descr="http://www.icbf.gov.co/images/pobtrans.gif">
          <a:extLst>
            <a:ext uri="{FF2B5EF4-FFF2-40B4-BE49-F238E27FC236}">
              <a16:creationId xmlns:a16="http://schemas.microsoft.com/office/drawing/2014/main" id="{00000000-0008-0000-04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8" name="Imagen 30457" descr="http://www.icbf.gov.co/images/pobtrans.gif">
          <a:extLst>
            <a:ext uri="{FF2B5EF4-FFF2-40B4-BE49-F238E27FC236}">
              <a16:creationId xmlns:a16="http://schemas.microsoft.com/office/drawing/2014/main" id="{00000000-0008-0000-04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9" name="Imagen 30467" descr="http://www.icbf.gov.co/images/pobtrans.gif">
          <a:extLst>
            <a:ext uri="{FF2B5EF4-FFF2-40B4-BE49-F238E27FC236}">
              <a16:creationId xmlns:a16="http://schemas.microsoft.com/office/drawing/2014/main" id="{00000000-0008-0000-04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0" name="Imagen 30991" descr="http://www.icbf.gov.co/images/pobtrans.gif">
          <a:extLst>
            <a:ext uri="{FF2B5EF4-FFF2-40B4-BE49-F238E27FC236}">
              <a16:creationId xmlns:a16="http://schemas.microsoft.com/office/drawing/2014/main" id="{00000000-0008-0000-04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1" name="Imagen 31612" descr="http://www.icbf.gov.co/images/pobtrans.gif">
          <a:extLst>
            <a:ext uri="{FF2B5EF4-FFF2-40B4-BE49-F238E27FC236}">
              <a16:creationId xmlns:a16="http://schemas.microsoft.com/office/drawing/2014/main" id="{00000000-0008-0000-04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2" name="Imagen 31624" descr="http://www.icbf.gov.co/images/pobtrans.gif">
          <a:extLst>
            <a:ext uri="{FF2B5EF4-FFF2-40B4-BE49-F238E27FC236}">
              <a16:creationId xmlns:a16="http://schemas.microsoft.com/office/drawing/2014/main" id="{00000000-0008-0000-04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3" name="Imagen 32047" descr="http://www.icbf.gov.co/images/pobtrans.gif">
          <a:extLst>
            <a:ext uri="{FF2B5EF4-FFF2-40B4-BE49-F238E27FC236}">
              <a16:creationId xmlns:a16="http://schemas.microsoft.com/office/drawing/2014/main" id="{00000000-0008-0000-04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4" name="Imagen 32272" descr="http://www.icbf.gov.co/images/pobtrans.gif">
          <a:extLst>
            <a:ext uri="{FF2B5EF4-FFF2-40B4-BE49-F238E27FC236}">
              <a16:creationId xmlns:a16="http://schemas.microsoft.com/office/drawing/2014/main" id="{00000000-0008-0000-04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5" name="Imagen 32612" descr="http://www.icbf.gov.co/images/pobtrans.gif">
          <a:extLst>
            <a:ext uri="{FF2B5EF4-FFF2-40B4-BE49-F238E27FC236}">
              <a16:creationId xmlns:a16="http://schemas.microsoft.com/office/drawing/2014/main" id="{00000000-0008-0000-04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6" name="Imagen 32881" descr="http://www.icbf.gov.co/images/pobtrans.gif">
          <a:extLst>
            <a:ext uri="{FF2B5EF4-FFF2-40B4-BE49-F238E27FC236}">
              <a16:creationId xmlns:a16="http://schemas.microsoft.com/office/drawing/2014/main" id="{00000000-0008-0000-04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7" name="Imagen 34363" descr="http://www.icbf.gov.co/images/pobtrans.gif">
          <a:extLst>
            <a:ext uri="{FF2B5EF4-FFF2-40B4-BE49-F238E27FC236}">
              <a16:creationId xmlns:a16="http://schemas.microsoft.com/office/drawing/2014/main" id="{00000000-0008-0000-04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8" name="Imagen 34367" descr="http://www.icbf.gov.co/images/pobtrans.gif">
          <a:extLst>
            <a:ext uri="{FF2B5EF4-FFF2-40B4-BE49-F238E27FC236}">
              <a16:creationId xmlns:a16="http://schemas.microsoft.com/office/drawing/2014/main" id="{00000000-0008-0000-04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9" name="Imagen 34608" descr="http://www.icbf.gov.co/images/pobtrans.gif">
          <a:extLst>
            <a:ext uri="{FF2B5EF4-FFF2-40B4-BE49-F238E27FC236}">
              <a16:creationId xmlns:a16="http://schemas.microsoft.com/office/drawing/2014/main" id="{00000000-0008-0000-04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0" name="Imagen 35048" descr="http://www.icbf.gov.co/images/pobtrans.gif">
          <a:extLst>
            <a:ext uri="{FF2B5EF4-FFF2-40B4-BE49-F238E27FC236}">
              <a16:creationId xmlns:a16="http://schemas.microsoft.com/office/drawing/2014/main" id="{00000000-0008-0000-04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1" name="Imagen 35978" descr="http://www.icbf.gov.co/images/pobtrans.gif">
          <a:extLst>
            <a:ext uri="{FF2B5EF4-FFF2-40B4-BE49-F238E27FC236}">
              <a16:creationId xmlns:a16="http://schemas.microsoft.com/office/drawing/2014/main" id="{00000000-0008-0000-04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2" name="Imagen 36001" descr="http://www.icbf.gov.co/images/pobtrans.gif">
          <a:extLst>
            <a:ext uri="{FF2B5EF4-FFF2-40B4-BE49-F238E27FC236}">
              <a16:creationId xmlns:a16="http://schemas.microsoft.com/office/drawing/2014/main" id="{00000000-0008-0000-04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3" name="Imagen 36006" descr="http://www.icbf.gov.co/images/pobtrans.gif">
          <a:extLst>
            <a:ext uri="{FF2B5EF4-FFF2-40B4-BE49-F238E27FC236}">
              <a16:creationId xmlns:a16="http://schemas.microsoft.com/office/drawing/2014/main" id="{00000000-0008-0000-04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4" name="Imagen 36010" descr="http://www.icbf.gov.co/images/pobtrans.gif">
          <a:extLst>
            <a:ext uri="{FF2B5EF4-FFF2-40B4-BE49-F238E27FC236}">
              <a16:creationId xmlns:a16="http://schemas.microsoft.com/office/drawing/2014/main" id="{00000000-0008-0000-04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5" name="Imagen 36018" descr="http://www.icbf.gov.co/images/pobtrans.gif">
          <a:extLst>
            <a:ext uri="{FF2B5EF4-FFF2-40B4-BE49-F238E27FC236}">
              <a16:creationId xmlns:a16="http://schemas.microsoft.com/office/drawing/2014/main" id="{00000000-0008-0000-04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6" name="Imagen 36027" descr="http://www.icbf.gov.co/images/pobtrans.gif">
          <a:extLst>
            <a:ext uri="{FF2B5EF4-FFF2-40B4-BE49-F238E27FC236}">
              <a16:creationId xmlns:a16="http://schemas.microsoft.com/office/drawing/2014/main" id="{00000000-0008-0000-04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32791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0</xdr:colOff>
      <xdr:row>94</xdr:row>
      <xdr:rowOff>0</xdr:rowOff>
    </xdr:from>
    <xdr:ext cx="9525" cy="114300"/>
    <xdr:pic>
      <xdr:nvPicPr>
        <xdr:cNvPr id="147" name="Imagen 146" descr="http://www.icbf.gov.co/images/pobtrans.gif">
          <a:extLst>
            <a:ext uri="{FF2B5EF4-FFF2-40B4-BE49-F238E27FC236}">
              <a16:creationId xmlns:a16="http://schemas.microsoft.com/office/drawing/2014/main" id="{00000000-0008-0000-04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48" name="Imagen 147" descr="http://www.icbf.gov.co/images/pobtrans.gif">
          <a:extLst>
            <a:ext uri="{FF2B5EF4-FFF2-40B4-BE49-F238E27FC236}">
              <a16:creationId xmlns:a16="http://schemas.microsoft.com/office/drawing/2014/main" id="{00000000-0008-0000-04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49" name="Imagen 148" descr="http://www.icbf.gov.co/images/pobtrans.gif">
          <a:extLst>
            <a:ext uri="{FF2B5EF4-FFF2-40B4-BE49-F238E27FC236}">
              <a16:creationId xmlns:a16="http://schemas.microsoft.com/office/drawing/2014/main" id="{00000000-0008-0000-04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0" name="Imagen 149" descr="http://www.icbf.gov.co/images/pobtrans.gif">
          <a:extLst>
            <a:ext uri="{FF2B5EF4-FFF2-40B4-BE49-F238E27FC236}">
              <a16:creationId xmlns:a16="http://schemas.microsoft.com/office/drawing/2014/main" id="{00000000-0008-0000-04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1" name="Imagen 150" descr="http://www.icbf.gov.co/images/pobtrans.gif">
          <a:extLst>
            <a:ext uri="{FF2B5EF4-FFF2-40B4-BE49-F238E27FC236}">
              <a16:creationId xmlns:a16="http://schemas.microsoft.com/office/drawing/2014/main" id="{00000000-0008-0000-04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2" name="Imagen 151" descr="http://www.icbf.gov.co/images/pobtrans.gif">
          <a:extLst>
            <a:ext uri="{FF2B5EF4-FFF2-40B4-BE49-F238E27FC236}">
              <a16:creationId xmlns:a16="http://schemas.microsoft.com/office/drawing/2014/main" id="{00000000-0008-0000-04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3" name="Imagen 152" descr="http://www.icbf.gov.co/images/pobtrans.gif">
          <a:extLst>
            <a:ext uri="{FF2B5EF4-FFF2-40B4-BE49-F238E27FC236}">
              <a16:creationId xmlns:a16="http://schemas.microsoft.com/office/drawing/2014/main" id="{00000000-0008-0000-04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4" name="Imagen 153" descr="http://www.icbf.gov.co/images/pobtrans.gif">
          <a:extLst>
            <a:ext uri="{FF2B5EF4-FFF2-40B4-BE49-F238E27FC236}">
              <a16:creationId xmlns:a16="http://schemas.microsoft.com/office/drawing/2014/main" id="{00000000-0008-0000-04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5" name="Imagen 154" descr="http://www.icbf.gov.co/images/pobtrans.gif">
          <a:extLst>
            <a:ext uri="{FF2B5EF4-FFF2-40B4-BE49-F238E27FC236}">
              <a16:creationId xmlns:a16="http://schemas.microsoft.com/office/drawing/2014/main" id="{00000000-0008-0000-04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6" name="Imagen 155" descr="http://www.icbf.gov.co/images/pobtrans.gif">
          <a:extLst>
            <a:ext uri="{FF2B5EF4-FFF2-40B4-BE49-F238E27FC236}">
              <a16:creationId xmlns:a16="http://schemas.microsoft.com/office/drawing/2014/main" id="{00000000-0008-0000-04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7" name="Imagen 156" descr="http://www.icbf.gov.co/images/pobtrans.gif">
          <a:extLst>
            <a:ext uri="{FF2B5EF4-FFF2-40B4-BE49-F238E27FC236}">
              <a16:creationId xmlns:a16="http://schemas.microsoft.com/office/drawing/2014/main" id="{00000000-0008-0000-04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8" name="Imagen 157" descr="http://www.icbf.gov.co/images/pobtrans.gif">
          <a:extLst>
            <a:ext uri="{FF2B5EF4-FFF2-40B4-BE49-F238E27FC236}">
              <a16:creationId xmlns:a16="http://schemas.microsoft.com/office/drawing/2014/main" id="{00000000-0008-0000-04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9" name="Imagen 158" descr="http://www.icbf.gov.co/images/pobtrans.gif">
          <a:extLst>
            <a:ext uri="{FF2B5EF4-FFF2-40B4-BE49-F238E27FC236}">
              <a16:creationId xmlns:a16="http://schemas.microsoft.com/office/drawing/2014/main" id="{00000000-0008-0000-04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0" name="Imagen 159" descr="http://www.icbf.gov.co/images/pobtrans.gif">
          <a:extLst>
            <a:ext uri="{FF2B5EF4-FFF2-40B4-BE49-F238E27FC236}">
              <a16:creationId xmlns:a16="http://schemas.microsoft.com/office/drawing/2014/main" id="{00000000-0008-0000-04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1" name="Imagen 160" descr="http://www.icbf.gov.co/images/pobtrans.gif">
          <a:extLst>
            <a:ext uri="{FF2B5EF4-FFF2-40B4-BE49-F238E27FC236}">
              <a16:creationId xmlns:a16="http://schemas.microsoft.com/office/drawing/2014/main" id="{00000000-0008-0000-04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2" name="Imagen 161" descr="http://www.icbf.gov.co/images/pobtrans.gif">
          <a:extLst>
            <a:ext uri="{FF2B5EF4-FFF2-40B4-BE49-F238E27FC236}">
              <a16:creationId xmlns:a16="http://schemas.microsoft.com/office/drawing/2014/main" id="{00000000-0008-0000-04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3" name="Imagen 162" descr="http://www.icbf.gov.co/images/pobtrans.gif">
          <a:extLst>
            <a:ext uri="{FF2B5EF4-FFF2-40B4-BE49-F238E27FC236}">
              <a16:creationId xmlns:a16="http://schemas.microsoft.com/office/drawing/2014/main" id="{00000000-0008-0000-04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4" name="Imagen 163" descr="http://www.icbf.gov.co/images/pobtrans.gif">
          <a:extLst>
            <a:ext uri="{FF2B5EF4-FFF2-40B4-BE49-F238E27FC236}">
              <a16:creationId xmlns:a16="http://schemas.microsoft.com/office/drawing/2014/main" id="{00000000-0008-0000-04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5" name="Imagen 164" descr="http://www.icbf.gov.co/images/pobtrans.gif">
          <a:extLst>
            <a:ext uri="{FF2B5EF4-FFF2-40B4-BE49-F238E27FC236}">
              <a16:creationId xmlns:a16="http://schemas.microsoft.com/office/drawing/2014/main" id="{00000000-0008-0000-04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6" name="Imagen 165" descr="http://www.icbf.gov.co/images/pobtrans.gif">
          <a:extLst>
            <a:ext uri="{FF2B5EF4-FFF2-40B4-BE49-F238E27FC236}">
              <a16:creationId xmlns:a16="http://schemas.microsoft.com/office/drawing/2014/main" id="{00000000-0008-0000-04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7" name="Imagen 166" descr="http://www.icbf.gov.co/images/pobtrans.gif">
          <a:extLst>
            <a:ext uri="{FF2B5EF4-FFF2-40B4-BE49-F238E27FC236}">
              <a16:creationId xmlns:a16="http://schemas.microsoft.com/office/drawing/2014/main" id="{00000000-0008-0000-04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8" name="Imagen 167" descr="http://www.icbf.gov.co/images/pobtrans.gif">
          <a:extLst>
            <a:ext uri="{FF2B5EF4-FFF2-40B4-BE49-F238E27FC236}">
              <a16:creationId xmlns:a16="http://schemas.microsoft.com/office/drawing/2014/main" id="{00000000-0008-0000-04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9" name="Imagen 168" descr="http://www.icbf.gov.co/images/pobtrans.gif">
          <a:extLst>
            <a:ext uri="{FF2B5EF4-FFF2-40B4-BE49-F238E27FC236}">
              <a16:creationId xmlns:a16="http://schemas.microsoft.com/office/drawing/2014/main" id="{00000000-0008-0000-04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0" name="Imagen 169" descr="http://www.icbf.gov.co/images/pobtrans.gif">
          <a:extLst>
            <a:ext uri="{FF2B5EF4-FFF2-40B4-BE49-F238E27FC236}">
              <a16:creationId xmlns:a16="http://schemas.microsoft.com/office/drawing/2014/main" id="{00000000-0008-0000-04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1" name="Imagen 170" descr="http://www.icbf.gov.co/images/pobtrans.gif">
          <a:extLst>
            <a:ext uri="{FF2B5EF4-FFF2-40B4-BE49-F238E27FC236}">
              <a16:creationId xmlns:a16="http://schemas.microsoft.com/office/drawing/2014/main" id="{00000000-0008-0000-04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2" name="Imagen 171" descr="http://www.icbf.gov.co/images/pobtrans.gif">
          <a:extLst>
            <a:ext uri="{FF2B5EF4-FFF2-40B4-BE49-F238E27FC236}">
              <a16:creationId xmlns:a16="http://schemas.microsoft.com/office/drawing/2014/main" id="{00000000-0008-0000-04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3" name="Imagen 172" descr="http://www.icbf.gov.co/images/pobtrans.gif">
          <a:extLst>
            <a:ext uri="{FF2B5EF4-FFF2-40B4-BE49-F238E27FC236}">
              <a16:creationId xmlns:a16="http://schemas.microsoft.com/office/drawing/2014/main" id="{00000000-0008-0000-04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4" name="Imagen 173" descr="http://www.icbf.gov.co/images/pobtrans.gif">
          <a:extLst>
            <a:ext uri="{FF2B5EF4-FFF2-40B4-BE49-F238E27FC236}">
              <a16:creationId xmlns:a16="http://schemas.microsoft.com/office/drawing/2014/main" id="{00000000-0008-0000-04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5" name="Imagen 174" descr="http://www.icbf.gov.co/images/pobtrans.gif">
          <a:extLst>
            <a:ext uri="{FF2B5EF4-FFF2-40B4-BE49-F238E27FC236}">
              <a16:creationId xmlns:a16="http://schemas.microsoft.com/office/drawing/2014/main" id="{00000000-0008-0000-04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6" name="Imagen 175" descr="http://www.icbf.gov.co/images/pobtrans.gif">
          <a:extLst>
            <a:ext uri="{FF2B5EF4-FFF2-40B4-BE49-F238E27FC236}">
              <a16:creationId xmlns:a16="http://schemas.microsoft.com/office/drawing/2014/main" id="{00000000-0008-0000-04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7" name="Imagen 176" descr="http://www.icbf.gov.co/images/pobtrans.gif">
          <a:extLst>
            <a:ext uri="{FF2B5EF4-FFF2-40B4-BE49-F238E27FC236}">
              <a16:creationId xmlns:a16="http://schemas.microsoft.com/office/drawing/2014/main" id="{00000000-0008-0000-04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8" name="Imagen 177" descr="http://www.icbf.gov.co/images/pobtrans.gif">
          <a:extLst>
            <a:ext uri="{FF2B5EF4-FFF2-40B4-BE49-F238E27FC236}">
              <a16:creationId xmlns:a16="http://schemas.microsoft.com/office/drawing/2014/main" id="{00000000-0008-0000-04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9" name="Imagen 178" descr="http://www.icbf.gov.co/images/pobtrans.gif">
          <a:extLst>
            <a:ext uri="{FF2B5EF4-FFF2-40B4-BE49-F238E27FC236}">
              <a16:creationId xmlns:a16="http://schemas.microsoft.com/office/drawing/2014/main" id="{00000000-0008-0000-04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0" name="Imagen 179" descr="http://www.icbf.gov.co/images/pobtrans.gif">
          <a:extLst>
            <a:ext uri="{FF2B5EF4-FFF2-40B4-BE49-F238E27FC236}">
              <a16:creationId xmlns:a16="http://schemas.microsoft.com/office/drawing/2014/main" id="{00000000-0008-0000-04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1" name="Imagen 180" descr="http://www.icbf.gov.co/images/pobtrans.gif">
          <a:extLst>
            <a:ext uri="{FF2B5EF4-FFF2-40B4-BE49-F238E27FC236}">
              <a16:creationId xmlns:a16="http://schemas.microsoft.com/office/drawing/2014/main" id="{00000000-0008-0000-04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2" name="Imagen 181" descr="http://www.icbf.gov.co/images/pobtrans.gif">
          <a:extLst>
            <a:ext uri="{FF2B5EF4-FFF2-40B4-BE49-F238E27FC236}">
              <a16:creationId xmlns:a16="http://schemas.microsoft.com/office/drawing/2014/main" id="{00000000-0008-0000-04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3" name="Imagen 182" descr="http://www.icbf.gov.co/images/pobtrans.gif">
          <a:extLst>
            <a:ext uri="{FF2B5EF4-FFF2-40B4-BE49-F238E27FC236}">
              <a16:creationId xmlns:a16="http://schemas.microsoft.com/office/drawing/2014/main" id="{00000000-0008-0000-04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4" name="Imagen 183" descr="http://www.icbf.gov.co/images/pobtrans.gif">
          <a:extLst>
            <a:ext uri="{FF2B5EF4-FFF2-40B4-BE49-F238E27FC236}">
              <a16:creationId xmlns:a16="http://schemas.microsoft.com/office/drawing/2014/main" id="{00000000-0008-0000-04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5" name="Imagen 184" descr="http://www.icbf.gov.co/images/pobtrans.gif">
          <a:extLst>
            <a:ext uri="{FF2B5EF4-FFF2-40B4-BE49-F238E27FC236}">
              <a16:creationId xmlns:a16="http://schemas.microsoft.com/office/drawing/2014/main" id="{00000000-0008-0000-04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6" name="Imagen 185" descr="http://www.icbf.gov.co/images/pobtrans.gif">
          <a:extLst>
            <a:ext uri="{FF2B5EF4-FFF2-40B4-BE49-F238E27FC236}">
              <a16:creationId xmlns:a16="http://schemas.microsoft.com/office/drawing/2014/main" id="{00000000-0008-0000-04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7" name="Imagen 186" descr="http://www.icbf.gov.co/images/pobtrans.gif">
          <a:extLst>
            <a:ext uri="{FF2B5EF4-FFF2-40B4-BE49-F238E27FC236}">
              <a16:creationId xmlns:a16="http://schemas.microsoft.com/office/drawing/2014/main" id="{00000000-0008-0000-04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8" name="Imagen 187" descr="http://www.icbf.gov.co/images/pobtrans.gif">
          <a:extLst>
            <a:ext uri="{FF2B5EF4-FFF2-40B4-BE49-F238E27FC236}">
              <a16:creationId xmlns:a16="http://schemas.microsoft.com/office/drawing/2014/main" id="{00000000-0008-0000-04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9" name="Imagen 188" descr="http://www.icbf.gov.co/images/pobtrans.gif">
          <a:extLst>
            <a:ext uri="{FF2B5EF4-FFF2-40B4-BE49-F238E27FC236}">
              <a16:creationId xmlns:a16="http://schemas.microsoft.com/office/drawing/2014/main" id="{00000000-0008-0000-04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0" name="Imagen 189" descr="http://www.icbf.gov.co/images/pobtrans.gif">
          <a:extLst>
            <a:ext uri="{FF2B5EF4-FFF2-40B4-BE49-F238E27FC236}">
              <a16:creationId xmlns:a16="http://schemas.microsoft.com/office/drawing/2014/main" id="{00000000-0008-0000-04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1" name="Imagen 190" descr="http://www.icbf.gov.co/images/pobtrans.gif">
          <a:extLst>
            <a:ext uri="{FF2B5EF4-FFF2-40B4-BE49-F238E27FC236}">
              <a16:creationId xmlns:a16="http://schemas.microsoft.com/office/drawing/2014/main" id="{00000000-0008-0000-04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2" name="Imagen 191" descr="http://www.icbf.gov.co/images/pobtrans.gif">
          <a:extLst>
            <a:ext uri="{FF2B5EF4-FFF2-40B4-BE49-F238E27FC236}">
              <a16:creationId xmlns:a16="http://schemas.microsoft.com/office/drawing/2014/main" id="{00000000-0008-0000-04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3" name="Imagen 192" descr="http://www.icbf.gov.co/images/pobtrans.gif">
          <a:extLst>
            <a:ext uri="{FF2B5EF4-FFF2-40B4-BE49-F238E27FC236}">
              <a16:creationId xmlns:a16="http://schemas.microsoft.com/office/drawing/2014/main" id="{00000000-0008-0000-04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4" name="Imagen 193" descr="http://www.icbf.gov.co/images/pobtrans.gif">
          <a:extLst>
            <a:ext uri="{FF2B5EF4-FFF2-40B4-BE49-F238E27FC236}">
              <a16:creationId xmlns:a16="http://schemas.microsoft.com/office/drawing/2014/main" id="{00000000-0008-0000-04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5" name="Imagen 194" descr="http://www.icbf.gov.co/images/pobtrans.gif">
          <a:extLst>
            <a:ext uri="{FF2B5EF4-FFF2-40B4-BE49-F238E27FC236}">
              <a16:creationId xmlns:a16="http://schemas.microsoft.com/office/drawing/2014/main" id="{00000000-0008-0000-04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6" name="Imagen 195" descr="http://www.icbf.gov.co/images/pobtrans.gif">
          <a:extLst>
            <a:ext uri="{FF2B5EF4-FFF2-40B4-BE49-F238E27FC236}">
              <a16:creationId xmlns:a16="http://schemas.microsoft.com/office/drawing/2014/main" id="{00000000-0008-0000-04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7" name="Imagen 196" descr="http://www.icbf.gov.co/images/pobtrans.gif">
          <a:extLst>
            <a:ext uri="{FF2B5EF4-FFF2-40B4-BE49-F238E27FC236}">
              <a16:creationId xmlns:a16="http://schemas.microsoft.com/office/drawing/2014/main" id="{00000000-0008-0000-04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8" name="Imagen 197" descr="http://www.icbf.gov.co/images/pobtrans.gif">
          <a:extLst>
            <a:ext uri="{FF2B5EF4-FFF2-40B4-BE49-F238E27FC236}">
              <a16:creationId xmlns:a16="http://schemas.microsoft.com/office/drawing/2014/main" id="{00000000-0008-0000-04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9" name="Imagen 198" descr="http://www.icbf.gov.co/images/pobtrans.gif">
          <a:extLst>
            <a:ext uri="{FF2B5EF4-FFF2-40B4-BE49-F238E27FC236}">
              <a16:creationId xmlns:a16="http://schemas.microsoft.com/office/drawing/2014/main" id="{00000000-0008-0000-04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0" name="Imagen 199" descr="http://www.icbf.gov.co/images/pobtrans.gif">
          <a:extLst>
            <a:ext uri="{FF2B5EF4-FFF2-40B4-BE49-F238E27FC236}">
              <a16:creationId xmlns:a16="http://schemas.microsoft.com/office/drawing/2014/main" id="{00000000-0008-0000-04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1" name="Imagen 200" descr="http://www.icbf.gov.co/images/pobtrans.gif">
          <a:extLst>
            <a:ext uri="{FF2B5EF4-FFF2-40B4-BE49-F238E27FC236}">
              <a16:creationId xmlns:a16="http://schemas.microsoft.com/office/drawing/2014/main" id="{00000000-0008-0000-04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2" name="Imagen 201" descr="http://www.icbf.gov.co/images/pobtrans.gif">
          <a:extLst>
            <a:ext uri="{FF2B5EF4-FFF2-40B4-BE49-F238E27FC236}">
              <a16:creationId xmlns:a16="http://schemas.microsoft.com/office/drawing/2014/main" id="{00000000-0008-0000-04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3" name="Imagen 202" descr="http://www.icbf.gov.co/images/pobtrans.gif">
          <a:extLst>
            <a:ext uri="{FF2B5EF4-FFF2-40B4-BE49-F238E27FC236}">
              <a16:creationId xmlns:a16="http://schemas.microsoft.com/office/drawing/2014/main" id="{00000000-0008-0000-04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4" name="Imagen 203" descr="http://www.icbf.gov.co/images/pobtrans.gif">
          <a:extLst>
            <a:ext uri="{FF2B5EF4-FFF2-40B4-BE49-F238E27FC236}">
              <a16:creationId xmlns:a16="http://schemas.microsoft.com/office/drawing/2014/main" id="{00000000-0008-0000-04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5" name="Imagen 204" descr="http://www.icbf.gov.co/images/pobtrans.gif">
          <a:extLst>
            <a:ext uri="{FF2B5EF4-FFF2-40B4-BE49-F238E27FC236}">
              <a16:creationId xmlns:a16="http://schemas.microsoft.com/office/drawing/2014/main" id="{00000000-0008-0000-04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6" name="Imagen 205" descr="http://www.icbf.gov.co/images/pobtrans.gif">
          <a:extLst>
            <a:ext uri="{FF2B5EF4-FFF2-40B4-BE49-F238E27FC236}">
              <a16:creationId xmlns:a16="http://schemas.microsoft.com/office/drawing/2014/main" id="{00000000-0008-0000-04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7" name="Imagen 206" descr="http://www.icbf.gov.co/images/pobtrans.gif">
          <a:extLst>
            <a:ext uri="{FF2B5EF4-FFF2-40B4-BE49-F238E27FC236}">
              <a16:creationId xmlns:a16="http://schemas.microsoft.com/office/drawing/2014/main" id="{00000000-0008-0000-04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8" name="Imagen 207" descr="http://www.icbf.gov.co/images/pobtrans.gif">
          <a:extLst>
            <a:ext uri="{FF2B5EF4-FFF2-40B4-BE49-F238E27FC236}">
              <a16:creationId xmlns:a16="http://schemas.microsoft.com/office/drawing/2014/main" id="{00000000-0008-0000-04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9" name="Imagen 208" descr="http://www.icbf.gov.co/images/pobtrans.gif">
          <a:extLst>
            <a:ext uri="{FF2B5EF4-FFF2-40B4-BE49-F238E27FC236}">
              <a16:creationId xmlns:a16="http://schemas.microsoft.com/office/drawing/2014/main" id="{00000000-0008-0000-04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0" name="Imagen 209" descr="http://www.icbf.gov.co/images/pobtrans.gif">
          <a:extLst>
            <a:ext uri="{FF2B5EF4-FFF2-40B4-BE49-F238E27FC236}">
              <a16:creationId xmlns:a16="http://schemas.microsoft.com/office/drawing/2014/main" id="{00000000-0008-0000-04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1" name="Imagen 210" descr="http://www.icbf.gov.co/images/pobtrans.gif">
          <a:extLst>
            <a:ext uri="{FF2B5EF4-FFF2-40B4-BE49-F238E27FC236}">
              <a16:creationId xmlns:a16="http://schemas.microsoft.com/office/drawing/2014/main" id="{00000000-0008-0000-04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2" name="Imagen 211" descr="http://www.icbf.gov.co/images/pobtrans.gif">
          <a:extLst>
            <a:ext uri="{FF2B5EF4-FFF2-40B4-BE49-F238E27FC236}">
              <a16:creationId xmlns:a16="http://schemas.microsoft.com/office/drawing/2014/main" id="{00000000-0008-0000-04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3" name="Imagen 212" descr="http://www.icbf.gov.co/images/pobtrans.gif">
          <a:extLst>
            <a:ext uri="{FF2B5EF4-FFF2-40B4-BE49-F238E27FC236}">
              <a16:creationId xmlns:a16="http://schemas.microsoft.com/office/drawing/2014/main" id="{00000000-0008-0000-04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4" name="Imagen 213" descr="http://www.icbf.gov.co/images/pobtrans.gif">
          <a:extLst>
            <a:ext uri="{FF2B5EF4-FFF2-40B4-BE49-F238E27FC236}">
              <a16:creationId xmlns:a16="http://schemas.microsoft.com/office/drawing/2014/main" id="{00000000-0008-0000-04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5" name="Imagen 214" descr="http://www.icbf.gov.co/images/pobtrans.gif">
          <a:extLst>
            <a:ext uri="{FF2B5EF4-FFF2-40B4-BE49-F238E27FC236}">
              <a16:creationId xmlns:a16="http://schemas.microsoft.com/office/drawing/2014/main" id="{00000000-0008-0000-04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6" name="Imagen 215" descr="http://www.icbf.gov.co/images/pobtrans.gif">
          <a:extLst>
            <a:ext uri="{FF2B5EF4-FFF2-40B4-BE49-F238E27FC236}">
              <a16:creationId xmlns:a16="http://schemas.microsoft.com/office/drawing/2014/main" id="{00000000-0008-0000-04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7" name="Imagen 216" descr="http://www.icbf.gov.co/images/pobtrans.gif">
          <a:extLst>
            <a:ext uri="{FF2B5EF4-FFF2-40B4-BE49-F238E27FC236}">
              <a16:creationId xmlns:a16="http://schemas.microsoft.com/office/drawing/2014/main" id="{00000000-0008-0000-04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8" name="Imagen 217" descr="http://www.icbf.gov.co/images/pobtrans.gif">
          <a:extLst>
            <a:ext uri="{FF2B5EF4-FFF2-40B4-BE49-F238E27FC236}">
              <a16:creationId xmlns:a16="http://schemas.microsoft.com/office/drawing/2014/main" id="{00000000-0008-0000-04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9" name="Imagen 218" descr="http://www.icbf.gov.co/images/pobtrans.gif">
          <a:extLst>
            <a:ext uri="{FF2B5EF4-FFF2-40B4-BE49-F238E27FC236}">
              <a16:creationId xmlns:a16="http://schemas.microsoft.com/office/drawing/2014/main" id="{00000000-0008-0000-04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0" name="Imagen 219" descr="http://www.icbf.gov.co/images/pobtrans.gif">
          <a:extLst>
            <a:ext uri="{FF2B5EF4-FFF2-40B4-BE49-F238E27FC236}">
              <a16:creationId xmlns:a16="http://schemas.microsoft.com/office/drawing/2014/main" id="{00000000-0008-0000-04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1" name="Imagen 220" descr="http://www.icbf.gov.co/images/pobtrans.gif">
          <a:extLst>
            <a:ext uri="{FF2B5EF4-FFF2-40B4-BE49-F238E27FC236}">
              <a16:creationId xmlns:a16="http://schemas.microsoft.com/office/drawing/2014/main" id="{00000000-0008-0000-04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2" name="Imagen 221" descr="http://www.icbf.gov.co/images/pobtrans.gif">
          <a:extLst>
            <a:ext uri="{FF2B5EF4-FFF2-40B4-BE49-F238E27FC236}">
              <a16:creationId xmlns:a16="http://schemas.microsoft.com/office/drawing/2014/main" id="{00000000-0008-0000-04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3" name="Imagen 222" descr="http://www.icbf.gov.co/images/pobtrans.gif">
          <a:extLst>
            <a:ext uri="{FF2B5EF4-FFF2-40B4-BE49-F238E27FC236}">
              <a16:creationId xmlns:a16="http://schemas.microsoft.com/office/drawing/2014/main" id="{00000000-0008-0000-04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4" name="Imagen 223" descr="http://www.icbf.gov.co/images/pobtrans.gif">
          <a:extLst>
            <a:ext uri="{FF2B5EF4-FFF2-40B4-BE49-F238E27FC236}">
              <a16:creationId xmlns:a16="http://schemas.microsoft.com/office/drawing/2014/main" id="{00000000-0008-0000-04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5" name="Imagen 224" descr="http://www.icbf.gov.co/images/pobtrans.gif">
          <a:extLst>
            <a:ext uri="{FF2B5EF4-FFF2-40B4-BE49-F238E27FC236}">
              <a16:creationId xmlns:a16="http://schemas.microsoft.com/office/drawing/2014/main" id="{00000000-0008-0000-04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6" name="Imagen 225" descr="http://www.icbf.gov.co/images/pobtrans.gif">
          <a:extLst>
            <a:ext uri="{FF2B5EF4-FFF2-40B4-BE49-F238E27FC236}">
              <a16:creationId xmlns:a16="http://schemas.microsoft.com/office/drawing/2014/main" id="{00000000-0008-0000-04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7" name="Imagen 226" descr="http://www.icbf.gov.co/images/pobtrans.gif">
          <a:extLst>
            <a:ext uri="{FF2B5EF4-FFF2-40B4-BE49-F238E27FC236}">
              <a16:creationId xmlns:a16="http://schemas.microsoft.com/office/drawing/2014/main" id="{00000000-0008-0000-04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8" name="Imagen 227" descr="http://www.icbf.gov.co/images/pobtrans.gif">
          <a:extLst>
            <a:ext uri="{FF2B5EF4-FFF2-40B4-BE49-F238E27FC236}">
              <a16:creationId xmlns:a16="http://schemas.microsoft.com/office/drawing/2014/main" id="{00000000-0008-0000-04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9" name="Imagen 228" descr="http://www.icbf.gov.co/images/pobtrans.gif">
          <a:extLst>
            <a:ext uri="{FF2B5EF4-FFF2-40B4-BE49-F238E27FC236}">
              <a16:creationId xmlns:a16="http://schemas.microsoft.com/office/drawing/2014/main" id="{00000000-0008-0000-04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0" name="Imagen 229" descr="http://www.icbf.gov.co/images/pobtrans.gif">
          <a:extLst>
            <a:ext uri="{FF2B5EF4-FFF2-40B4-BE49-F238E27FC236}">
              <a16:creationId xmlns:a16="http://schemas.microsoft.com/office/drawing/2014/main" id="{00000000-0008-0000-04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1" name="Imagen 230" descr="http://www.icbf.gov.co/images/pobtrans.gif">
          <a:extLst>
            <a:ext uri="{FF2B5EF4-FFF2-40B4-BE49-F238E27FC236}">
              <a16:creationId xmlns:a16="http://schemas.microsoft.com/office/drawing/2014/main" id="{00000000-0008-0000-04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2" name="Imagen 231" descr="http://www.icbf.gov.co/images/pobtrans.gif">
          <a:extLst>
            <a:ext uri="{FF2B5EF4-FFF2-40B4-BE49-F238E27FC236}">
              <a16:creationId xmlns:a16="http://schemas.microsoft.com/office/drawing/2014/main" id="{00000000-0008-0000-04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3" name="Imagen 232" descr="http://www.icbf.gov.co/images/pobtrans.gif">
          <a:extLst>
            <a:ext uri="{FF2B5EF4-FFF2-40B4-BE49-F238E27FC236}">
              <a16:creationId xmlns:a16="http://schemas.microsoft.com/office/drawing/2014/main" id="{00000000-0008-0000-04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4" name="Imagen 233" descr="http://www.icbf.gov.co/images/pobtrans.gif">
          <a:extLst>
            <a:ext uri="{FF2B5EF4-FFF2-40B4-BE49-F238E27FC236}">
              <a16:creationId xmlns:a16="http://schemas.microsoft.com/office/drawing/2014/main" id="{00000000-0008-0000-04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5" name="Imagen 234" descr="http://www.icbf.gov.co/images/pobtrans.gif">
          <a:extLst>
            <a:ext uri="{FF2B5EF4-FFF2-40B4-BE49-F238E27FC236}">
              <a16:creationId xmlns:a16="http://schemas.microsoft.com/office/drawing/2014/main" id="{00000000-0008-0000-04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6" name="Imagen 235" descr="http://www.icbf.gov.co/images/pobtrans.gif">
          <a:extLst>
            <a:ext uri="{FF2B5EF4-FFF2-40B4-BE49-F238E27FC236}">
              <a16:creationId xmlns:a16="http://schemas.microsoft.com/office/drawing/2014/main" id="{00000000-0008-0000-04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7" name="Imagen 236" descr="http://www.icbf.gov.co/images/pobtrans.gif">
          <a:extLst>
            <a:ext uri="{FF2B5EF4-FFF2-40B4-BE49-F238E27FC236}">
              <a16:creationId xmlns:a16="http://schemas.microsoft.com/office/drawing/2014/main" id="{00000000-0008-0000-04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8" name="Imagen 237" descr="http://www.icbf.gov.co/images/pobtrans.gif">
          <a:extLst>
            <a:ext uri="{FF2B5EF4-FFF2-40B4-BE49-F238E27FC236}">
              <a16:creationId xmlns:a16="http://schemas.microsoft.com/office/drawing/2014/main" id="{00000000-0008-0000-04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9" name="Imagen 238" descr="http://www.icbf.gov.co/images/pobtrans.gif">
          <a:extLst>
            <a:ext uri="{FF2B5EF4-FFF2-40B4-BE49-F238E27FC236}">
              <a16:creationId xmlns:a16="http://schemas.microsoft.com/office/drawing/2014/main" id="{00000000-0008-0000-04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0" name="Imagen 239" descr="http://www.icbf.gov.co/images/pobtrans.gif">
          <a:extLst>
            <a:ext uri="{FF2B5EF4-FFF2-40B4-BE49-F238E27FC236}">
              <a16:creationId xmlns:a16="http://schemas.microsoft.com/office/drawing/2014/main" id="{00000000-0008-0000-04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1" name="Imagen 240" descr="http://www.icbf.gov.co/images/pobtrans.gif">
          <a:extLst>
            <a:ext uri="{FF2B5EF4-FFF2-40B4-BE49-F238E27FC236}">
              <a16:creationId xmlns:a16="http://schemas.microsoft.com/office/drawing/2014/main" id="{00000000-0008-0000-04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2" name="Imagen 241" descr="http://www.icbf.gov.co/images/pobtrans.gif">
          <a:extLst>
            <a:ext uri="{FF2B5EF4-FFF2-40B4-BE49-F238E27FC236}">
              <a16:creationId xmlns:a16="http://schemas.microsoft.com/office/drawing/2014/main" id="{00000000-0008-0000-04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3" name="Imagen 242" descr="http://www.icbf.gov.co/images/pobtrans.gif">
          <a:extLst>
            <a:ext uri="{FF2B5EF4-FFF2-40B4-BE49-F238E27FC236}">
              <a16:creationId xmlns:a16="http://schemas.microsoft.com/office/drawing/2014/main" id="{00000000-0008-0000-04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4" name="Imagen 243" descr="http://www.icbf.gov.co/images/pobtrans.gif">
          <a:extLst>
            <a:ext uri="{FF2B5EF4-FFF2-40B4-BE49-F238E27FC236}">
              <a16:creationId xmlns:a16="http://schemas.microsoft.com/office/drawing/2014/main" id="{00000000-0008-0000-04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5" name="Imagen 244" descr="http://www.icbf.gov.co/images/pobtrans.gif">
          <a:extLst>
            <a:ext uri="{FF2B5EF4-FFF2-40B4-BE49-F238E27FC236}">
              <a16:creationId xmlns:a16="http://schemas.microsoft.com/office/drawing/2014/main" id="{00000000-0008-0000-04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6" name="Imagen 245" descr="http://www.icbf.gov.co/images/pobtrans.gif">
          <a:extLst>
            <a:ext uri="{FF2B5EF4-FFF2-40B4-BE49-F238E27FC236}">
              <a16:creationId xmlns:a16="http://schemas.microsoft.com/office/drawing/2014/main" id="{00000000-0008-0000-04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7" name="Imagen 246" descr="http://www.icbf.gov.co/images/pobtrans.gif">
          <a:extLst>
            <a:ext uri="{FF2B5EF4-FFF2-40B4-BE49-F238E27FC236}">
              <a16:creationId xmlns:a16="http://schemas.microsoft.com/office/drawing/2014/main" id="{00000000-0008-0000-04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8" name="Imagen 247" descr="http://www.icbf.gov.co/images/pobtrans.gif">
          <a:extLst>
            <a:ext uri="{FF2B5EF4-FFF2-40B4-BE49-F238E27FC236}">
              <a16:creationId xmlns:a16="http://schemas.microsoft.com/office/drawing/2014/main" id="{00000000-0008-0000-04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9" name="Imagen 248" descr="http://www.icbf.gov.co/images/pobtrans.gif">
          <a:extLst>
            <a:ext uri="{FF2B5EF4-FFF2-40B4-BE49-F238E27FC236}">
              <a16:creationId xmlns:a16="http://schemas.microsoft.com/office/drawing/2014/main" id="{00000000-0008-0000-04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0" name="Imagen 249" descr="http://www.icbf.gov.co/images/pobtrans.gif">
          <a:extLst>
            <a:ext uri="{FF2B5EF4-FFF2-40B4-BE49-F238E27FC236}">
              <a16:creationId xmlns:a16="http://schemas.microsoft.com/office/drawing/2014/main" id="{00000000-0008-0000-04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1" name="Imagen 250" descr="http://www.icbf.gov.co/images/pobtrans.gif">
          <a:extLst>
            <a:ext uri="{FF2B5EF4-FFF2-40B4-BE49-F238E27FC236}">
              <a16:creationId xmlns:a16="http://schemas.microsoft.com/office/drawing/2014/main" id="{00000000-0008-0000-04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2" name="Imagen 251" descr="http://www.icbf.gov.co/images/pobtrans.gif">
          <a:extLst>
            <a:ext uri="{FF2B5EF4-FFF2-40B4-BE49-F238E27FC236}">
              <a16:creationId xmlns:a16="http://schemas.microsoft.com/office/drawing/2014/main" id="{00000000-0008-0000-04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3" name="Imagen 252" descr="http://www.icbf.gov.co/images/pobtrans.gif">
          <a:extLst>
            <a:ext uri="{FF2B5EF4-FFF2-40B4-BE49-F238E27FC236}">
              <a16:creationId xmlns:a16="http://schemas.microsoft.com/office/drawing/2014/main" id="{00000000-0008-0000-04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4" name="Imagen 253" descr="http://www.icbf.gov.co/images/pobtrans.gif">
          <a:extLst>
            <a:ext uri="{FF2B5EF4-FFF2-40B4-BE49-F238E27FC236}">
              <a16:creationId xmlns:a16="http://schemas.microsoft.com/office/drawing/2014/main" id="{00000000-0008-0000-04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5" name="Imagen 254" descr="http://www.icbf.gov.co/images/pobtrans.gif">
          <a:extLst>
            <a:ext uri="{FF2B5EF4-FFF2-40B4-BE49-F238E27FC236}">
              <a16:creationId xmlns:a16="http://schemas.microsoft.com/office/drawing/2014/main" id="{00000000-0008-0000-04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6" name="Imagen 255" descr="http://www.icbf.gov.co/images/pobtrans.gif">
          <a:extLst>
            <a:ext uri="{FF2B5EF4-FFF2-40B4-BE49-F238E27FC236}">
              <a16:creationId xmlns:a16="http://schemas.microsoft.com/office/drawing/2014/main" id="{00000000-0008-0000-04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7" name="Imagen 256" descr="http://www.icbf.gov.co/images/pobtrans.gif">
          <a:extLst>
            <a:ext uri="{FF2B5EF4-FFF2-40B4-BE49-F238E27FC236}">
              <a16:creationId xmlns:a16="http://schemas.microsoft.com/office/drawing/2014/main" id="{00000000-0008-0000-04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8" name="Imagen 257" descr="http://www.icbf.gov.co/images/pobtrans.gif">
          <a:extLst>
            <a:ext uri="{FF2B5EF4-FFF2-40B4-BE49-F238E27FC236}">
              <a16:creationId xmlns:a16="http://schemas.microsoft.com/office/drawing/2014/main" id="{00000000-0008-0000-04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9" name="Imagen 258" descr="http://www.icbf.gov.co/images/pobtrans.gif">
          <a:extLst>
            <a:ext uri="{FF2B5EF4-FFF2-40B4-BE49-F238E27FC236}">
              <a16:creationId xmlns:a16="http://schemas.microsoft.com/office/drawing/2014/main" id="{00000000-0008-0000-04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0" name="Imagen 259" descr="http://www.icbf.gov.co/images/pobtrans.gif">
          <a:extLst>
            <a:ext uri="{FF2B5EF4-FFF2-40B4-BE49-F238E27FC236}">
              <a16:creationId xmlns:a16="http://schemas.microsoft.com/office/drawing/2014/main" id="{00000000-0008-0000-04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1" name="Imagen 260" descr="http://www.icbf.gov.co/images/pobtrans.gif">
          <a:extLst>
            <a:ext uri="{FF2B5EF4-FFF2-40B4-BE49-F238E27FC236}">
              <a16:creationId xmlns:a16="http://schemas.microsoft.com/office/drawing/2014/main" id="{00000000-0008-0000-04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2" name="Imagen 261" descr="http://www.icbf.gov.co/images/pobtrans.gif">
          <a:extLst>
            <a:ext uri="{FF2B5EF4-FFF2-40B4-BE49-F238E27FC236}">
              <a16:creationId xmlns:a16="http://schemas.microsoft.com/office/drawing/2014/main" id="{00000000-0008-0000-04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3" name="Imagen 262" descr="http://www.icbf.gov.co/images/pobtrans.gif">
          <a:extLst>
            <a:ext uri="{FF2B5EF4-FFF2-40B4-BE49-F238E27FC236}">
              <a16:creationId xmlns:a16="http://schemas.microsoft.com/office/drawing/2014/main" id="{00000000-0008-0000-04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4" name="Imagen 263" descr="http://www.icbf.gov.co/images/pobtrans.gif">
          <a:extLst>
            <a:ext uri="{FF2B5EF4-FFF2-40B4-BE49-F238E27FC236}">
              <a16:creationId xmlns:a16="http://schemas.microsoft.com/office/drawing/2014/main" id="{00000000-0008-0000-04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5" name="Imagen 264" descr="http://www.icbf.gov.co/images/pobtrans.gif">
          <a:extLst>
            <a:ext uri="{FF2B5EF4-FFF2-40B4-BE49-F238E27FC236}">
              <a16:creationId xmlns:a16="http://schemas.microsoft.com/office/drawing/2014/main" id="{00000000-0008-0000-04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6" name="Imagen 265" descr="http://www.icbf.gov.co/images/pobtrans.gif">
          <a:extLst>
            <a:ext uri="{FF2B5EF4-FFF2-40B4-BE49-F238E27FC236}">
              <a16:creationId xmlns:a16="http://schemas.microsoft.com/office/drawing/2014/main" id="{00000000-0008-0000-04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7" name="Imagen 266" descr="http://www.icbf.gov.co/images/pobtrans.gif">
          <a:extLst>
            <a:ext uri="{FF2B5EF4-FFF2-40B4-BE49-F238E27FC236}">
              <a16:creationId xmlns:a16="http://schemas.microsoft.com/office/drawing/2014/main" id="{00000000-0008-0000-04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8" name="Imagen 267" descr="http://www.icbf.gov.co/images/pobtrans.gif">
          <a:extLst>
            <a:ext uri="{FF2B5EF4-FFF2-40B4-BE49-F238E27FC236}">
              <a16:creationId xmlns:a16="http://schemas.microsoft.com/office/drawing/2014/main" id="{00000000-0008-0000-04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9" name="Imagen 268" descr="http://www.icbf.gov.co/images/pobtrans.gif">
          <a:extLst>
            <a:ext uri="{FF2B5EF4-FFF2-40B4-BE49-F238E27FC236}">
              <a16:creationId xmlns:a16="http://schemas.microsoft.com/office/drawing/2014/main" id="{00000000-0008-0000-04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0" name="Imagen 269" descr="http://www.icbf.gov.co/images/pobtrans.gif">
          <a:extLst>
            <a:ext uri="{FF2B5EF4-FFF2-40B4-BE49-F238E27FC236}">
              <a16:creationId xmlns:a16="http://schemas.microsoft.com/office/drawing/2014/main" id="{00000000-0008-0000-04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1" name="Imagen 270" descr="http://www.icbf.gov.co/images/pobtrans.gif">
          <a:extLst>
            <a:ext uri="{FF2B5EF4-FFF2-40B4-BE49-F238E27FC236}">
              <a16:creationId xmlns:a16="http://schemas.microsoft.com/office/drawing/2014/main" id="{00000000-0008-0000-04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2" name="Imagen 271" descr="http://www.icbf.gov.co/images/pobtrans.gif">
          <a:extLst>
            <a:ext uri="{FF2B5EF4-FFF2-40B4-BE49-F238E27FC236}">
              <a16:creationId xmlns:a16="http://schemas.microsoft.com/office/drawing/2014/main" id="{00000000-0008-0000-04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3" name="Imagen 272" descr="http://www.icbf.gov.co/images/pobtrans.gif">
          <a:extLst>
            <a:ext uri="{FF2B5EF4-FFF2-40B4-BE49-F238E27FC236}">
              <a16:creationId xmlns:a16="http://schemas.microsoft.com/office/drawing/2014/main" id="{00000000-0008-0000-04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4" name="Imagen 273" descr="http://www.icbf.gov.co/images/pobtrans.gif">
          <a:extLst>
            <a:ext uri="{FF2B5EF4-FFF2-40B4-BE49-F238E27FC236}">
              <a16:creationId xmlns:a16="http://schemas.microsoft.com/office/drawing/2014/main" id="{00000000-0008-0000-04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5" name="Imagen 274" descr="http://www.icbf.gov.co/images/pobtrans.gif">
          <a:extLst>
            <a:ext uri="{FF2B5EF4-FFF2-40B4-BE49-F238E27FC236}">
              <a16:creationId xmlns:a16="http://schemas.microsoft.com/office/drawing/2014/main" id="{00000000-0008-0000-04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6" name="Imagen 275" descr="http://www.icbf.gov.co/images/pobtrans.gif">
          <a:extLst>
            <a:ext uri="{FF2B5EF4-FFF2-40B4-BE49-F238E27FC236}">
              <a16:creationId xmlns:a16="http://schemas.microsoft.com/office/drawing/2014/main" id="{00000000-0008-0000-04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7" name="Imagen 276" descr="http://www.icbf.gov.co/images/pobtrans.gif">
          <a:extLst>
            <a:ext uri="{FF2B5EF4-FFF2-40B4-BE49-F238E27FC236}">
              <a16:creationId xmlns:a16="http://schemas.microsoft.com/office/drawing/2014/main" id="{00000000-0008-0000-04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8" name="Imagen 277" descr="http://www.icbf.gov.co/images/pobtrans.gif">
          <a:extLst>
            <a:ext uri="{FF2B5EF4-FFF2-40B4-BE49-F238E27FC236}">
              <a16:creationId xmlns:a16="http://schemas.microsoft.com/office/drawing/2014/main" id="{00000000-0008-0000-04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9" name="Imagen 278" descr="http://www.icbf.gov.co/images/pobtrans.gif">
          <a:extLst>
            <a:ext uri="{FF2B5EF4-FFF2-40B4-BE49-F238E27FC236}">
              <a16:creationId xmlns:a16="http://schemas.microsoft.com/office/drawing/2014/main" id="{00000000-0008-0000-04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0" name="Imagen 279" descr="http://www.icbf.gov.co/images/pobtrans.gif">
          <a:extLst>
            <a:ext uri="{FF2B5EF4-FFF2-40B4-BE49-F238E27FC236}">
              <a16:creationId xmlns:a16="http://schemas.microsoft.com/office/drawing/2014/main" id="{00000000-0008-0000-04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1" name="Imagen 280" descr="http://www.icbf.gov.co/images/pobtrans.gif">
          <a:extLst>
            <a:ext uri="{FF2B5EF4-FFF2-40B4-BE49-F238E27FC236}">
              <a16:creationId xmlns:a16="http://schemas.microsoft.com/office/drawing/2014/main" id="{00000000-0008-0000-04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2" name="Imagen 281" descr="http://www.icbf.gov.co/images/pobtrans.gif">
          <a:extLst>
            <a:ext uri="{FF2B5EF4-FFF2-40B4-BE49-F238E27FC236}">
              <a16:creationId xmlns:a16="http://schemas.microsoft.com/office/drawing/2014/main" id="{00000000-0008-0000-04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3" name="Imagen 282" descr="http://www.icbf.gov.co/images/pobtrans.gif">
          <a:extLst>
            <a:ext uri="{FF2B5EF4-FFF2-40B4-BE49-F238E27FC236}">
              <a16:creationId xmlns:a16="http://schemas.microsoft.com/office/drawing/2014/main" id="{00000000-0008-0000-04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4" name="Imagen 283" descr="http://www.icbf.gov.co/images/pobtrans.gif">
          <a:extLst>
            <a:ext uri="{FF2B5EF4-FFF2-40B4-BE49-F238E27FC236}">
              <a16:creationId xmlns:a16="http://schemas.microsoft.com/office/drawing/2014/main" id="{00000000-0008-0000-04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5" name="Imagen 284" descr="http://www.icbf.gov.co/images/pobtrans.gif">
          <a:extLst>
            <a:ext uri="{FF2B5EF4-FFF2-40B4-BE49-F238E27FC236}">
              <a16:creationId xmlns:a16="http://schemas.microsoft.com/office/drawing/2014/main" id="{00000000-0008-0000-04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6" name="Imagen 285" descr="http://www.icbf.gov.co/images/pobtrans.gif">
          <a:extLst>
            <a:ext uri="{FF2B5EF4-FFF2-40B4-BE49-F238E27FC236}">
              <a16:creationId xmlns:a16="http://schemas.microsoft.com/office/drawing/2014/main" id="{00000000-0008-0000-04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7" name="Imagen 286" descr="http://www.icbf.gov.co/images/pobtrans.gif">
          <a:extLst>
            <a:ext uri="{FF2B5EF4-FFF2-40B4-BE49-F238E27FC236}">
              <a16:creationId xmlns:a16="http://schemas.microsoft.com/office/drawing/2014/main" id="{00000000-0008-0000-04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8" name="Imagen 287" descr="http://www.icbf.gov.co/images/pobtrans.gif">
          <a:extLst>
            <a:ext uri="{FF2B5EF4-FFF2-40B4-BE49-F238E27FC236}">
              <a16:creationId xmlns:a16="http://schemas.microsoft.com/office/drawing/2014/main" id="{00000000-0008-0000-04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9" name="Imagen 288" descr="http://www.icbf.gov.co/images/pobtrans.gif">
          <a:extLst>
            <a:ext uri="{FF2B5EF4-FFF2-40B4-BE49-F238E27FC236}">
              <a16:creationId xmlns:a16="http://schemas.microsoft.com/office/drawing/2014/main" id="{00000000-0008-0000-04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0" name="Imagen 289" descr="http://www.icbf.gov.co/images/pobtrans.gif">
          <a:extLst>
            <a:ext uri="{FF2B5EF4-FFF2-40B4-BE49-F238E27FC236}">
              <a16:creationId xmlns:a16="http://schemas.microsoft.com/office/drawing/2014/main" id="{00000000-0008-0000-04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1" name="Imagen 290" descr="http://www.icbf.gov.co/images/pobtrans.gif">
          <a:extLst>
            <a:ext uri="{FF2B5EF4-FFF2-40B4-BE49-F238E27FC236}">
              <a16:creationId xmlns:a16="http://schemas.microsoft.com/office/drawing/2014/main" id="{00000000-0008-0000-04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2" name="Imagen 291" descr="http://www.icbf.gov.co/images/pobtrans.gif">
          <a:extLst>
            <a:ext uri="{FF2B5EF4-FFF2-40B4-BE49-F238E27FC236}">
              <a16:creationId xmlns:a16="http://schemas.microsoft.com/office/drawing/2014/main" id="{00000000-0008-0000-04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3" name="Imagen 292" descr="http://www.icbf.gov.co/images/pobtrans.gif">
          <a:extLst>
            <a:ext uri="{FF2B5EF4-FFF2-40B4-BE49-F238E27FC236}">
              <a16:creationId xmlns:a16="http://schemas.microsoft.com/office/drawing/2014/main" id="{00000000-0008-0000-04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4" name="Imagen 293" descr="http://www.icbf.gov.co/images/pobtrans.gif">
          <a:extLst>
            <a:ext uri="{FF2B5EF4-FFF2-40B4-BE49-F238E27FC236}">
              <a16:creationId xmlns:a16="http://schemas.microsoft.com/office/drawing/2014/main" id="{00000000-0008-0000-04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5" name="Imagen 294" descr="http://www.icbf.gov.co/images/pobtrans.gif">
          <a:extLst>
            <a:ext uri="{FF2B5EF4-FFF2-40B4-BE49-F238E27FC236}">
              <a16:creationId xmlns:a16="http://schemas.microsoft.com/office/drawing/2014/main" id="{00000000-0008-0000-04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6" name="Imagen 295" descr="http://www.icbf.gov.co/images/pobtrans.gif">
          <a:extLst>
            <a:ext uri="{FF2B5EF4-FFF2-40B4-BE49-F238E27FC236}">
              <a16:creationId xmlns:a16="http://schemas.microsoft.com/office/drawing/2014/main" id="{00000000-0008-0000-04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7" name="Imagen 296" descr="http://www.icbf.gov.co/images/pobtrans.gif">
          <a:extLst>
            <a:ext uri="{FF2B5EF4-FFF2-40B4-BE49-F238E27FC236}">
              <a16:creationId xmlns:a16="http://schemas.microsoft.com/office/drawing/2014/main" id="{00000000-0008-0000-04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8" name="Imagen 297" descr="http://www.icbf.gov.co/images/pobtrans.gif">
          <a:extLst>
            <a:ext uri="{FF2B5EF4-FFF2-40B4-BE49-F238E27FC236}">
              <a16:creationId xmlns:a16="http://schemas.microsoft.com/office/drawing/2014/main" id="{00000000-0008-0000-04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9" name="Imagen 298" descr="http://www.icbf.gov.co/images/pobtrans.gif">
          <a:extLst>
            <a:ext uri="{FF2B5EF4-FFF2-40B4-BE49-F238E27FC236}">
              <a16:creationId xmlns:a16="http://schemas.microsoft.com/office/drawing/2014/main" id="{00000000-0008-0000-04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0" name="Imagen 299" descr="http://www.icbf.gov.co/images/pobtrans.gif">
          <a:extLst>
            <a:ext uri="{FF2B5EF4-FFF2-40B4-BE49-F238E27FC236}">
              <a16:creationId xmlns:a16="http://schemas.microsoft.com/office/drawing/2014/main" id="{00000000-0008-0000-04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1" name="Imagen 300" descr="http://www.icbf.gov.co/images/pobtrans.gif">
          <a:extLst>
            <a:ext uri="{FF2B5EF4-FFF2-40B4-BE49-F238E27FC236}">
              <a16:creationId xmlns:a16="http://schemas.microsoft.com/office/drawing/2014/main" id="{00000000-0008-0000-04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2" name="Imagen 301" descr="http://www.icbf.gov.co/images/pobtrans.gif">
          <a:extLst>
            <a:ext uri="{FF2B5EF4-FFF2-40B4-BE49-F238E27FC236}">
              <a16:creationId xmlns:a16="http://schemas.microsoft.com/office/drawing/2014/main" id="{00000000-0008-0000-04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3" name="Imagen 302" descr="http://www.icbf.gov.co/images/pobtrans.gif">
          <a:extLst>
            <a:ext uri="{FF2B5EF4-FFF2-40B4-BE49-F238E27FC236}">
              <a16:creationId xmlns:a16="http://schemas.microsoft.com/office/drawing/2014/main" id="{00000000-0008-0000-04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4" name="Imagen 303" descr="http://www.icbf.gov.co/images/pobtrans.gif">
          <a:extLst>
            <a:ext uri="{FF2B5EF4-FFF2-40B4-BE49-F238E27FC236}">
              <a16:creationId xmlns:a16="http://schemas.microsoft.com/office/drawing/2014/main" id="{00000000-0008-0000-04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5" name="Imagen 304" descr="http://www.icbf.gov.co/images/pobtrans.gif">
          <a:extLst>
            <a:ext uri="{FF2B5EF4-FFF2-40B4-BE49-F238E27FC236}">
              <a16:creationId xmlns:a16="http://schemas.microsoft.com/office/drawing/2014/main" id="{00000000-0008-0000-04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6" name="Imagen 305" descr="http://www.icbf.gov.co/images/pobtrans.gif">
          <a:extLst>
            <a:ext uri="{FF2B5EF4-FFF2-40B4-BE49-F238E27FC236}">
              <a16:creationId xmlns:a16="http://schemas.microsoft.com/office/drawing/2014/main" id="{00000000-0008-0000-04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7" name="Imagen 306" descr="http://www.icbf.gov.co/images/pobtrans.gif">
          <a:extLst>
            <a:ext uri="{FF2B5EF4-FFF2-40B4-BE49-F238E27FC236}">
              <a16:creationId xmlns:a16="http://schemas.microsoft.com/office/drawing/2014/main" id="{00000000-0008-0000-04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8" name="Imagen 307" descr="http://www.icbf.gov.co/images/pobtrans.gif">
          <a:extLst>
            <a:ext uri="{FF2B5EF4-FFF2-40B4-BE49-F238E27FC236}">
              <a16:creationId xmlns:a16="http://schemas.microsoft.com/office/drawing/2014/main" id="{00000000-0008-0000-04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9" name="Imagen 308" descr="http://www.icbf.gov.co/images/pobtrans.gif">
          <a:extLst>
            <a:ext uri="{FF2B5EF4-FFF2-40B4-BE49-F238E27FC236}">
              <a16:creationId xmlns:a16="http://schemas.microsoft.com/office/drawing/2014/main" id="{00000000-0008-0000-04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0" name="Imagen 309" descr="http://www.icbf.gov.co/images/pobtrans.gif">
          <a:extLst>
            <a:ext uri="{FF2B5EF4-FFF2-40B4-BE49-F238E27FC236}">
              <a16:creationId xmlns:a16="http://schemas.microsoft.com/office/drawing/2014/main" id="{00000000-0008-0000-04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1" name="Imagen 310" descr="http://www.icbf.gov.co/images/pobtrans.gif">
          <a:extLst>
            <a:ext uri="{FF2B5EF4-FFF2-40B4-BE49-F238E27FC236}">
              <a16:creationId xmlns:a16="http://schemas.microsoft.com/office/drawing/2014/main" id="{00000000-0008-0000-04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2" name="Imagen 311" descr="http://www.icbf.gov.co/images/pobtrans.gif">
          <a:extLst>
            <a:ext uri="{FF2B5EF4-FFF2-40B4-BE49-F238E27FC236}">
              <a16:creationId xmlns:a16="http://schemas.microsoft.com/office/drawing/2014/main" id="{00000000-0008-0000-04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3" name="Imagen 312" descr="http://www.icbf.gov.co/images/pobtrans.gif">
          <a:extLst>
            <a:ext uri="{FF2B5EF4-FFF2-40B4-BE49-F238E27FC236}">
              <a16:creationId xmlns:a16="http://schemas.microsoft.com/office/drawing/2014/main" id="{00000000-0008-0000-04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4" name="Imagen 313" descr="http://www.icbf.gov.co/images/pobtrans.gif">
          <a:extLst>
            <a:ext uri="{FF2B5EF4-FFF2-40B4-BE49-F238E27FC236}">
              <a16:creationId xmlns:a16="http://schemas.microsoft.com/office/drawing/2014/main" id="{00000000-0008-0000-04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5" name="Imagen 314" descr="http://www.icbf.gov.co/images/pobtrans.gif">
          <a:extLst>
            <a:ext uri="{FF2B5EF4-FFF2-40B4-BE49-F238E27FC236}">
              <a16:creationId xmlns:a16="http://schemas.microsoft.com/office/drawing/2014/main" id="{00000000-0008-0000-04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6" name="Imagen 315" descr="http://www.icbf.gov.co/images/pobtrans.gif">
          <a:extLst>
            <a:ext uri="{FF2B5EF4-FFF2-40B4-BE49-F238E27FC236}">
              <a16:creationId xmlns:a16="http://schemas.microsoft.com/office/drawing/2014/main" id="{00000000-0008-0000-04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7" name="Imagen 316" descr="http://www.icbf.gov.co/images/pobtrans.gif">
          <a:extLst>
            <a:ext uri="{FF2B5EF4-FFF2-40B4-BE49-F238E27FC236}">
              <a16:creationId xmlns:a16="http://schemas.microsoft.com/office/drawing/2014/main" id="{00000000-0008-0000-04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8" name="Imagen 317" descr="http://www.icbf.gov.co/images/pobtrans.gif">
          <a:extLst>
            <a:ext uri="{FF2B5EF4-FFF2-40B4-BE49-F238E27FC236}">
              <a16:creationId xmlns:a16="http://schemas.microsoft.com/office/drawing/2014/main" id="{00000000-0008-0000-04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9" name="Imagen 318" descr="http://www.icbf.gov.co/images/pobtrans.gif">
          <a:extLst>
            <a:ext uri="{FF2B5EF4-FFF2-40B4-BE49-F238E27FC236}">
              <a16:creationId xmlns:a16="http://schemas.microsoft.com/office/drawing/2014/main" id="{00000000-0008-0000-04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32791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94</xdr:row>
      <xdr:rowOff>0</xdr:rowOff>
    </xdr:from>
    <xdr:to>
      <xdr:col>3</xdr:col>
      <xdr:colOff>9525</xdr:colOff>
      <xdr:row>94</xdr:row>
      <xdr:rowOff>114300</xdr:rowOff>
    </xdr:to>
    <xdr:pic>
      <xdr:nvPicPr>
        <xdr:cNvPr id="2" name="Imagen 305" descr="http://www.icbf.gov.co/images/pobtrans.gif">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 name="Imagen 306" descr="http://www.icbf.gov.co/images/pobtrans.gif">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 name="Imagen 307" descr="http://www.icbf.gov.co/images/pobtrans.gif">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 name="Imagen 697" descr="http://www.icbf.gov.co/images/pobtrans.gif">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 name="Imagen 785" descr="http://www.icbf.gov.co/images/pobtrans.gif">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 name="Imagen 790" descr="http://www.icbf.gov.co/images/pobtrans.gif">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 name="Imagen 1079" descr="http://www.icbf.gov.co/images/pobtrans.gif">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 name="Imagen 1566" descr="http://www.icbf.gov.co/images/pobtrans.gif">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 name="Imagen 1570" descr="http://www.icbf.gov.co/images/pobtrans.gif">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 name="Imagen 1687" descr="http://www.icbf.gov.co/images/pobtrans.gif">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 name="Imagen 1914" descr="http://www.icbf.gov.co/images/pobtrans.gif">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 name="Imagen 2186" descr="http://www.icbf.gov.co/images/pobtrans.gif">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 name="Imagen 2221" descr="http://www.icbf.gov.co/images/pobtrans.gif">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5" name="Imagen 2859" descr="http://www.icbf.gov.co/images/pobtrans.gif">
          <a:extLst>
            <a:ext uri="{FF2B5EF4-FFF2-40B4-BE49-F238E27FC236}">
              <a16:creationId xmlns:a16="http://schemas.microsoft.com/office/drawing/2014/main" id="{00000000-0008-0000-05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6" name="Imagen 2870" descr="http://www.icbf.gov.co/images/pobtrans.gif">
          <a:extLst>
            <a:ext uri="{FF2B5EF4-FFF2-40B4-BE49-F238E27FC236}">
              <a16:creationId xmlns:a16="http://schemas.microsoft.com/office/drawing/2014/main" id="{00000000-0008-0000-05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7" name="Imagen 2951" descr="http://www.icbf.gov.co/images/pobtrans.gif">
          <a:extLst>
            <a:ext uri="{FF2B5EF4-FFF2-40B4-BE49-F238E27FC236}">
              <a16:creationId xmlns:a16="http://schemas.microsoft.com/office/drawing/2014/main" id="{00000000-0008-0000-05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8" name="Imagen 2954" descr="http://www.icbf.gov.co/images/pobtrans.gif">
          <a:extLst>
            <a:ext uri="{FF2B5EF4-FFF2-40B4-BE49-F238E27FC236}">
              <a16:creationId xmlns:a16="http://schemas.microsoft.com/office/drawing/2014/main" id="{00000000-0008-0000-05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9" name="Imagen 3123" descr="http://www.icbf.gov.co/images/pobtrans.gif">
          <a:extLst>
            <a:ext uri="{FF2B5EF4-FFF2-40B4-BE49-F238E27FC236}">
              <a16:creationId xmlns:a16="http://schemas.microsoft.com/office/drawing/2014/main" id="{00000000-0008-0000-05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0" name="Imagen 3206" descr="http://www.icbf.gov.co/images/pobtrans.gif">
          <a:extLst>
            <a:ext uri="{FF2B5EF4-FFF2-40B4-BE49-F238E27FC236}">
              <a16:creationId xmlns:a16="http://schemas.microsoft.com/office/drawing/2014/main" id="{00000000-0008-0000-05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1" name="Imagen 3810" descr="http://www.icbf.gov.co/images/pobtrans.gif">
          <a:extLst>
            <a:ext uri="{FF2B5EF4-FFF2-40B4-BE49-F238E27FC236}">
              <a16:creationId xmlns:a16="http://schemas.microsoft.com/office/drawing/2014/main" id="{00000000-0008-0000-05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2" name="Imagen 3821" descr="http://www.icbf.gov.co/images/pobtrans.gif">
          <a:extLst>
            <a:ext uri="{FF2B5EF4-FFF2-40B4-BE49-F238E27FC236}">
              <a16:creationId xmlns:a16="http://schemas.microsoft.com/office/drawing/2014/main" id="{00000000-0008-0000-05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3" name="Imagen 3899" descr="http://www.icbf.gov.co/images/pobtrans.gif">
          <a:extLst>
            <a:ext uri="{FF2B5EF4-FFF2-40B4-BE49-F238E27FC236}">
              <a16:creationId xmlns:a16="http://schemas.microsoft.com/office/drawing/2014/main" id="{00000000-0008-0000-05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4" name="Imagen 3909" descr="http://www.icbf.gov.co/images/pobtrans.gif">
          <a:extLst>
            <a:ext uri="{FF2B5EF4-FFF2-40B4-BE49-F238E27FC236}">
              <a16:creationId xmlns:a16="http://schemas.microsoft.com/office/drawing/2014/main" id="{00000000-0008-0000-05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5" name="Imagen 4244" descr="http://www.icbf.gov.co/images/pobtrans.gif">
          <a:extLst>
            <a:ext uri="{FF2B5EF4-FFF2-40B4-BE49-F238E27FC236}">
              <a16:creationId xmlns:a16="http://schemas.microsoft.com/office/drawing/2014/main" id="{00000000-0008-0000-05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6" name="Imagen 4461" descr="http://www.icbf.gov.co/images/pobtrans.gif">
          <a:extLst>
            <a:ext uri="{FF2B5EF4-FFF2-40B4-BE49-F238E27FC236}">
              <a16:creationId xmlns:a16="http://schemas.microsoft.com/office/drawing/2014/main" id="{00000000-0008-0000-05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7" name="Imagen 4811" descr="http://www.icbf.gov.co/images/pobtrans.gif">
          <a:extLst>
            <a:ext uri="{FF2B5EF4-FFF2-40B4-BE49-F238E27FC236}">
              <a16:creationId xmlns:a16="http://schemas.microsoft.com/office/drawing/2014/main" id="{00000000-0008-0000-05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8" name="Imagen 4820" descr="http://www.icbf.gov.co/images/pobtrans.gif">
          <a:extLst>
            <a:ext uri="{FF2B5EF4-FFF2-40B4-BE49-F238E27FC236}">
              <a16:creationId xmlns:a16="http://schemas.microsoft.com/office/drawing/2014/main" id="{00000000-0008-0000-05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9" name="Imagen 5584" descr="http://www.icbf.gov.co/images/pobtrans.gif">
          <a:extLst>
            <a:ext uri="{FF2B5EF4-FFF2-40B4-BE49-F238E27FC236}">
              <a16:creationId xmlns:a16="http://schemas.microsoft.com/office/drawing/2014/main" id="{00000000-0008-0000-05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0" name="Imagen 5931" descr="http://www.icbf.gov.co/images/pobtrans.gif">
          <a:extLst>
            <a:ext uri="{FF2B5EF4-FFF2-40B4-BE49-F238E27FC236}">
              <a16:creationId xmlns:a16="http://schemas.microsoft.com/office/drawing/2014/main" id="{00000000-0008-0000-05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1" name="Imagen 6103" descr="http://www.icbf.gov.co/images/pobtrans.gif">
          <a:extLst>
            <a:ext uri="{FF2B5EF4-FFF2-40B4-BE49-F238E27FC236}">
              <a16:creationId xmlns:a16="http://schemas.microsoft.com/office/drawing/2014/main" id="{00000000-0008-0000-05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2" name="Imagen 6107" descr="http://www.icbf.gov.co/images/pobtrans.gif">
          <a:extLst>
            <a:ext uri="{FF2B5EF4-FFF2-40B4-BE49-F238E27FC236}">
              <a16:creationId xmlns:a16="http://schemas.microsoft.com/office/drawing/2014/main" id="{00000000-0008-0000-05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3" name="Imagen 6731" descr="http://www.icbf.gov.co/images/pobtrans.gif">
          <a:extLst>
            <a:ext uri="{FF2B5EF4-FFF2-40B4-BE49-F238E27FC236}">
              <a16:creationId xmlns:a16="http://schemas.microsoft.com/office/drawing/2014/main" id="{00000000-0008-0000-05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4" name="Imagen 6951" descr="http://www.icbf.gov.co/images/pobtrans.gif">
          <a:extLst>
            <a:ext uri="{FF2B5EF4-FFF2-40B4-BE49-F238E27FC236}">
              <a16:creationId xmlns:a16="http://schemas.microsoft.com/office/drawing/2014/main" id="{00000000-0008-0000-05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5" name="Imagen 7032" descr="http://www.icbf.gov.co/images/pobtrans.gif">
          <a:extLst>
            <a:ext uri="{FF2B5EF4-FFF2-40B4-BE49-F238E27FC236}">
              <a16:creationId xmlns:a16="http://schemas.microsoft.com/office/drawing/2014/main" id="{00000000-0008-0000-05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6" name="Imagen 7042" descr="http://www.icbf.gov.co/images/pobtrans.gif">
          <a:extLst>
            <a:ext uri="{FF2B5EF4-FFF2-40B4-BE49-F238E27FC236}">
              <a16:creationId xmlns:a16="http://schemas.microsoft.com/office/drawing/2014/main" id="{00000000-0008-0000-05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7" name="Imagen 7053" descr="http://www.icbf.gov.co/images/pobtrans.gif">
          <a:extLst>
            <a:ext uri="{FF2B5EF4-FFF2-40B4-BE49-F238E27FC236}">
              <a16:creationId xmlns:a16="http://schemas.microsoft.com/office/drawing/2014/main" id="{00000000-0008-0000-05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8" name="Imagen 7120" descr="http://www.icbf.gov.co/images/pobtrans.gif">
          <a:extLst>
            <a:ext uri="{FF2B5EF4-FFF2-40B4-BE49-F238E27FC236}">
              <a16:creationId xmlns:a16="http://schemas.microsoft.com/office/drawing/2014/main" id="{00000000-0008-0000-05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9" name="Imagen 7187" descr="http://www.icbf.gov.co/images/pobtrans.gif">
          <a:extLst>
            <a:ext uri="{FF2B5EF4-FFF2-40B4-BE49-F238E27FC236}">
              <a16:creationId xmlns:a16="http://schemas.microsoft.com/office/drawing/2014/main" id="{00000000-0008-0000-05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0" name="Imagen 7417" descr="http://www.icbf.gov.co/images/pobtrans.gif">
          <a:extLst>
            <a:ext uri="{FF2B5EF4-FFF2-40B4-BE49-F238E27FC236}">
              <a16:creationId xmlns:a16="http://schemas.microsoft.com/office/drawing/2014/main" id="{00000000-0008-0000-05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1" name="Imagen 7504" descr="http://www.icbf.gov.co/images/pobtrans.gif">
          <a:extLst>
            <a:ext uri="{FF2B5EF4-FFF2-40B4-BE49-F238E27FC236}">
              <a16:creationId xmlns:a16="http://schemas.microsoft.com/office/drawing/2014/main" id="{00000000-0008-0000-05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2" name="Imagen 7597" descr="http://www.icbf.gov.co/images/pobtrans.gif">
          <a:extLst>
            <a:ext uri="{FF2B5EF4-FFF2-40B4-BE49-F238E27FC236}">
              <a16:creationId xmlns:a16="http://schemas.microsoft.com/office/drawing/2014/main" id="{00000000-0008-0000-05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3" name="Imagen 7659" descr="http://www.icbf.gov.co/images/pobtrans.gif">
          <a:extLst>
            <a:ext uri="{FF2B5EF4-FFF2-40B4-BE49-F238E27FC236}">
              <a16:creationId xmlns:a16="http://schemas.microsoft.com/office/drawing/2014/main" id="{00000000-0008-0000-05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4" name="Imagen 7767" descr="http://www.icbf.gov.co/images/pobtrans.gif">
          <a:extLst>
            <a:ext uri="{FF2B5EF4-FFF2-40B4-BE49-F238E27FC236}">
              <a16:creationId xmlns:a16="http://schemas.microsoft.com/office/drawing/2014/main" id="{00000000-0008-0000-05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5" name="Imagen 7853" descr="http://www.icbf.gov.co/images/pobtrans.gif">
          <a:extLst>
            <a:ext uri="{FF2B5EF4-FFF2-40B4-BE49-F238E27FC236}">
              <a16:creationId xmlns:a16="http://schemas.microsoft.com/office/drawing/2014/main" id="{00000000-0008-0000-05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6" name="Imagen 7936" descr="http://www.icbf.gov.co/images/pobtrans.gif">
          <a:extLst>
            <a:ext uri="{FF2B5EF4-FFF2-40B4-BE49-F238E27FC236}">
              <a16:creationId xmlns:a16="http://schemas.microsoft.com/office/drawing/2014/main" id="{00000000-0008-0000-05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7" name="Imagen 8612" descr="http://www.icbf.gov.co/images/pobtrans.gif">
          <a:extLst>
            <a:ext uri="{FF2B5EF4-FFF2-40B4-BE49-F238E27FC236}">
              <a16:creationId xmlns:a16="http://schemas.microsoft.com/office/drawing/2014/main" id="{00000000-0008-0000-0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8" name="Imagen 9931" descr="http://www.icbf.gov.co/images/pobtrans.gif">
          <a:extLst>
            <a:ext uri="{FF2B5EF4-FFF2-40B4-BE49-F238E27FC236}">
              <a16:creationId xmlns:a16="http://schemas.microsoft.com/office/drawing/2014/main" id="{00000000-0008-0000-05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9" name="Imagen 10425" descr="http://www.icbf.gov.co/images/pobtrans.gif">
          <a:extLst>
            <a:ext uri="{FF2B5EF4-FFF2-40B4-BE49-F238E27FC236}">
              <a16:creationId xmlns:a16="http://schemas.microsoft.com/office/drawing/2014/main" id="{00000000-0008-0000-05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0" name="Imagen 10665" descr="http://www.icbf.gov.co/images/pobtrans.gif">
          <a:extLst>
            <a:ext uri="{FF2B5EF4-FFF2-40B4-BE49-F238E27FC236}">
              <a16:creationId xmlns:a16="http://schemas.microsoft.com/office/drawing/2014/main" id="{00000000-0008-0000-05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1" name="Imagen 12565" descr="http://www.icbf.gov.co/images/pobtrans.gif">
          <a:extLst>
            <a:ext uri="{FF2B5EF4-FFF2-40B4-BE49-F238E27FC236}">
              <a16:creationId xmlns:a16="http://schemas.microsoft.com/office/drawing/2014/main" id="{00000000-0008-0000-05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2" name="Imagen 12591" descr="http://www.icbf.gov.co/images/pobtrans.gif">
          <a:extLst>
            <a:ext uri="{FF2B5EF4-FFF2-40B4-BE49-F238E27FC236}">
              <a16:creationId xmlns:a16="http://schemas.microsoft.com/office/drawing/2014/main" id="{00000000-0008-0000-05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3" name="Imagen 12605" descr="http://www.icbf.gov.co/images/pobtrans.gif">
          <a:extLst>
            <a:ext uri="{FF2B5EF4-FFF2-40B4-BE49-F238E27FC236}">
              <a16:creationId xmlns:a16="http://schemas.microsoft.com/office/drawing/2014/main" id="{00000000-0008-0000-05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4" name="Imagen 12623" descr="http://www.icbf.gov.co/images/pobtrans.gif">
          <a:extLst>
            <a:ext uri="{FF2B5EF4-FFF2-40B4-BE49-F238E27FC236}">
              <a16:creationId xmlns:a16="http://schemas.microsoft.com/office/drawing/2014/main" id="{00000000-0008-0000-05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5" name="Imagen 12635" descr="http://www.icbf.gov.co/images/pobtrans.gif">
          <a:extLst>
            <a:ext uri="{FF2B5EF4-FFF2-40B4-BE49-F238E27FC236}">
              <a16:creationId xmlns:a16="http://schemas.microsoft.com/office/drawing/2014/main" id="{00000000-0008-0000-05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6" name="Imagen 12645" descr="http://www.icbf.gov.co/images/pobtrans.gif">
          <a:extLst>
            <a:ext uri="{FF2B5EF4-FFF2-40B4-BE49-F238E27FC236}">
              <a16:creationId xmlns:a16="http://schemas.microsoft.com/office/drawing/2014/main" id="{00000000-0008-0000-05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7" name="Imagen 12651" descr="http://www.icbf.gov.co/images/pobtrans.gif">
          <a:extLst>
            <a:ext uri="{FF2B5EF4-FFF2-40B4-BE49-F238E27FC236}">
              <a16:creationId xmlns:a16="http://schemas.microsoft.com/office/drawing/2014/main" id="{00000000-0008-0000-05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8" name="Imagen 13130" descr="http://www.icbf.gov.co/images/pobtrans.gif">
          <a:extLst>
            <a:ext uri="{FF2B5EF4-FFF2-40B4-BE49-F238E27FC236}">
              <a16:creationId xmlns:a16="http://schemas.microsoft.com/office/drawing/2014/main" id="{00000000-0008-0000-05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9" name="Imagen 13576" descr="http://www.icbf.gov.co/images/pobtrans.gif">
          <a:extLst>
            <a:ext uri="{FF2B5EF4-FFF2-40B4-BE49-F238E27FC236}">
              <a16:creationId xmlns:a16="http://schemas.microsoft.com/office/drawing/2014/main" id="{00000000-0008-0000-05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0" name="Imagen 13599" descr="http://www.icbf.gov.co/images/pobtrans.gif">
          <a:extLst>
            <a:ext uri="{FF2B5EF4-FFF2-40B4-BE49-F238E27FC236}">
              <a16:creationId xmlns:a16="http://schemas.microsoft.com/office/drawing/2014/main" id="{00000000-0008-0000-05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1" name="Imagen 13600" descr="http://www.icbf.gov.co/images/pobtrans.gif">
          <a:extLst>
            <a:ext uri="{FF2B5EF4-FFF2-40B4-BE49-F238E27FC236}">
              <a16:creationId xmlns:a16="http://schemas.microsoft.com/office/drawing/2014/main" id="{00000000-0008-0000-05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2" name="Imagen 13603" descr="http://www.icbf.gov.co/images/pobtrans.gif">
          <a:extLst>
            <a:ext uri="{FF2B5EF4-FFF2-40B4-BE49-F238E27FC236}">
              <a16:creationId xmlns:a16="http://schemas.microsoft.com/office/drawing/2014/main" id="{00000000-0008-0000-05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3" name="Imagen 13611" descr="http://www.icbf.gov.co/images/pobtrans.gif">
          <a:extLst>
            <a:ext uri="{FF2B5EF4-FFF2-40B4-BE49-F238E27FC236}">
              <a16:creationId xmlns:a16="http://schemas.microsoft.com/office/drawing/2014/main" id="{00000000-0008-0000-05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4" name="Imagen 13903" descr="http://www.icbf.gov.co/images/pobtrans.gif">
          <a:extLst>
            <a:ext uri="{FF2B5EF4-FFF2-40B4-BE49-F238E27FC236}">
              <a16:creationId xmlns:a16="http://schemas.microsoft.com/office/drawing/2014/main" id="{00000000-0008-0000-05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5" name="Imagen 13983" descr="http://www.icbf.gov.co/images/pobtrans.gif">
          <a:extLst>
            <a:ext uri="{FF2B5EF4-FFF2-40B4-BE49-F238E27FC236}">
              <a16:creationId xmlns:a16="http://schemas.microsoft.com/office/drawing/2014/main" id="{00000000-0008-0000-05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6" name="Imagen 14387" descr="http://www.icbf.gov.co/images/pobtrans.gif">
          <a:extLst>
            <a:ext uri="{FF2B5EF4-FFF2-40B4-BE49-F238E27FC236}">
              <a16:creationId xmlns:a16="http://schemas.microsoft.com/office/drawing/2014/main" id="{00000000-0008-0000-05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7" name="Imagen 14460" descr="http://www.icbf.gov.co/images/pobtrans.gif">
          <a:extLst>
            <a:ext uri="{FF2B5EF4-FFF2-40B4-BE49-F238E27FC236}">
              <a16:creationId xmlns:a16="http://schemas.microsoft.com/office/drawing/2014/main" id="{00000000-0008-0000-05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8" name="Imagen 14689" descr="http://www.icbf.gov.co/images/pobtrans.gif">
          <a:extLst>
            <a:ext uri="{FF2B5EF4-FFF2-40B4-BE49-F238E27FC236}">
              <a16:creationId xmlns:a16="http://schemas.microsoft.com/office/drawing/2014/main" id="{00000000-0008-0000-05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9" name="Imagen 14884" descr="http://www.icbf.gov.co/images/pobtrans.gif">
          <a:extLst>
            <a:ext uri="{FF2B5EF4-FFF2-40B4-BE49-F238E27FC236}">
              <a16:creationId xmlns:a16="http://schemas.microsoft.com/office/drawing/2014/main" id="{00000000-0008-0000-05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0" name="Imagen 15080" descr="http://www.icbf.gov.co/images/pobtrans.gif">
          <a:extLst>
            <a:ext uri="{FF2B5EF4-FFF2-40B4-BE49-F238E27FC236}">
              <a16:creationId xmlns:a16="http://schemas.microsoft.com/office/drawing/2014/main" id="{00000000-0008-0000-05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1" name="Imagen 15397" descr="http://www.icbf.gov.co/images/pobtrans.gif">
          <a:extLst>
            <a:ext uri="{FF2B5EF4-FFF2-40B4-BE49-F238E27FC236}">
              <a16:creationId xmlns:a16="http://schemas.microsoft.com/office/drawing/2014/main" id="{00000000-0008-0000-05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2" name="Imagen 15538" descr="http://www.icbf.gov.co/images/pobtrans.gif">
          <a:extLst>
            <a:ext uri="{FF2B5EF4-FFF2-40B4-BE49-F238E27FC236}">
              <a16:creationId xmlns:a16="http://schemas.microsoft.com/office/drawing/2014/main" id="{00000000-0008-0000-05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3" name="Imagen 15814" descr="http://www.icbf.gov.co/images/pobtrans.gif">
          <a:extLst>
            <a:ext uri="{FF2B5EF4-FFF2-40B4-BE49-F238E27FC236}">
              <a16:creationId xmlns:a16="http://schemas.microsoft.com/office/drawing/2014/main" id="{00000000-0008-0000-05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4" name="Imagen 15817" descr="http://www.icbf.gov.co/images/pobtrans.gif">
          <a:extLst>
            <a:ext uri="{FF2B5EF4-FFF2-40B4-BE49-F238E27FC236}">
              <a16:creationId xmlns:a16="http://schemas.microsoft.com/office/drawing/2014/main" id="{00000000-0008-0000-05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5" name="Imagen 16193" descr="http://www.icbf.gov.co/images/pobtrans.gif">
          <a:extLst>
            <a:ext uri="{FF2B5EF4-FFF2-40B4-BE49-F238E27FC236}">
              <a16:creationId xmlns:a16="http://schemas.microsoft.com/office/drawing/2014/main" id="{00000000-0008-0000-05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6" name="Imagen 16273" descr="http://www.icbf.gov.co/images/pobtrans.gif">
          <a:extLst>
            <a:ext uri="{FF2B5EF4-FFF2-40B4-BE49-F238E27FC236}">
              <a16:creationId xmlns:a16="http://schemas.microsoft.com/office/drawing/2014/main" id="{00000000-0008-0000-05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7" name="Imagen 16503" descr="http://www.icbf.gov.co/images/pobtrans.gif">
          <a:extLst>
            <a:ext uri="{FF2B5EF4-FFF2-40B4-BE49-F238E27FC236}">
              <a16:creationId xmlns:a16="http://schemas.microsoft.com/office/drawing/2014/main" id="{00000000-0008-0000-05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8" name="Imagen 16724" descr="http://www.icbf.gov.co/images/pobtrans.gif">
          <a:extLst>
            <a:ext uri="{FF2B5EF4-FFF2-40B4-BE49-F238E27FC236}">
              <a16:creationId xmlns:a16="http://schemas.microsoft.com/office/drawing/2014/main" id="{00000000-0008-0000-05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9" name="Imagen 17478" descr="http://www.icbf.gov.co/images/pobtrans.gif">
          <a:extLst>
            <a:ext uri="{FF2B5EF4-FFF2-40B4-BE49-F238E27FC236}">
              <a16:creationId xmlns:a16="http://schemas.microsoft.com/office/drawing/2014/main" id="{00000000-0008-0000-05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0" name="Imagen 17640" descr="http://www.icbf.gov.co/images/pobtrans.gif">
          <a:extLst>
            <a:ext uri="{FF2B5EF4-FFF2-40B4-BE49-F238E27FC236}">
              <a16:creationId xmlns:a16="http://schemas.microsoft.com/office/drawing/2014/main" id="{00000000-0008-0000-05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1" name="Imagen 17642" descr="http://www.icbf.gov.co/images/pobtrans.gif">
          <a:extLst>
            <a:ext uri="{FF2B5EF4-FFF2-40B4-BE49-F238E27FC236}">
              <a16:creationId xmlns:a16="http://schemas.microsoft.com/office/drawing/2014/main" id="{00000000-0008-0000-05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2" name="Imagen 19004" descr="http://www.icbf.gov.co/images/pobtrans.gif">
          <a:extLst>
            <a:ext uri="{FF2B5EF4-FFF2-40B4-BE49-F238E27FC236}">
              <a16:creationId xmlns:a16="http://schemas.microsoft.com/office/drawing/2014/main" id="{00000000-0008-0000-05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3" name="Imagen 19474" descr="http://www.icbf.gov.co/images/pobtrans.gif">
          <a:extLst>
            <a:ext uri="{FF2B5EF4-FFF2-40B4-BE49-F238E27FC236}">
              <a16:creationId xmlns:a16="http://schemas.microsoft.com/office/drawing/2014/main" id="{00000000-0008-0000-05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4" name="Imagen 19708" descr="http://www.icbf.gov.co/images/pobtrans.gif">
          <a:extLst>
            <a:ext uri="{FF2B5EF4-FFF2-40B4-BE49-F238E27FC236}">
              <a16:creationId xmlns:a16="http://schemas.microsoft.com/office/drawing/2014/main" id="{00000000-0008-0000-05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5" name="Imagen 19720" descr="http://www.icbf.gov.co/images/pobtrans.gif">
          <a:extLst>
            <a:ext uri="{FF2B5EF4-FFF2-40B4-BE49-F238E27FC236}">
              <a16:creationId xmlns:a16="http://schemas.microsoft.com/office/drawing/2014/main" id="{00000000-0008-0000-05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6" name="Imagen 19739" descr="http://www.icbf.gov.co/images/pobtrans.gif">
          <a:extLst>
            <a:ext uri="{FF2B5EF4-FFF2-40B4-BE49-F238E27FC236}">
              <a16:creationId xmlns:a16="http://schemas.microsoft.com/office/drawing/2014/main" id="{00000000-0008-0000-05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7" name="Imagen 19765" descr="http://www.icbf.gov.co/images/pobtrans.gif">
          <a:extLst>
            <a:ext uri="{FF2B5EF4-FFF2-40B4-BE49-F238E27FC236}">
              <a16:creationId xmlns:a16="http://schemas.microsoft.com/office/drawing/2014/main" id="{00000000-0008-0000-05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8" name="Imagen 19774" descr="http://www.icbf.gov.co/images/pobtrans.gif">
          <a:extLst>
            <a:ext uri="{FF2B5EF4-FFF2-40B4-BE49-F238E27FC236}">
              <a16:creationId xmlns:a16="http://schemas.microsoft.com/office/drawing/2014/main" id="{00000000-0008-0000-05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9" name="Imagen 20425" descr="http://www.icbf.gov.co/images/pobtrans.gif">
          <a:extLst>
            <a:ext uri="{FF2B5EF4-FFF2-40B4-BE49-F238E27FC236}">
              <a16:creationId xmlns:a16="http://schemas.microsoft.com/office/drawing/2014/main" id="{00000000-0008-0000-05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0" name="Imagen 20722" descr="http://www.icbf.gov.co/images/pobtrans.gif">
          <a:extLst>
            <a:ext uri="{FF2B5EF4-FFF2-40B4-BE49-F238E27FC236}">
              <a16:creationId xmlns:a16="http://schemas.microsoft.com/office/drawing/2014/main" id="{00000000-0008-0000-05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1" name="Imagen 20732" descr="http://www.icbf.gov.co/images/pobtrans.gif">
          <a:extLst>
            <a:ext uri="{FF2B5EF4-FFF2-40B4-BE49-F238E27FC236}">
              <a16:creationId xmlns:a16="http://schemas.microsoft.com/office/drawing/2014/main" id="{00000000-0008-0000-05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2" name="Imagen 21759" descr="http://www.icbf.gov.co/images/pobtrans.gif">
          <a:extLst>
            <a:ext uri="{FF2B5EF4-FFF2-40B4-BE49-F238E27FC236}">
              <a16:creationId xmlns:a16="http://schemas.microsoft.com/office/drawing/2014/main" id="{00000000-0008-0000-05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3" name="Imagen 21761" descr="http://www.icbf.gov.co/images/pobtrans.gif">
          <a:extLst>
            <a:ext uri="{FF2B5EF4-FFF2-40B4-BE49-F238E27FC236}">
              <a16:creationId xmlns:a16="http://schemas.microsoft.com/office/drawing/2014/main" id="{00000000-0008-0000-05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4" name="Imagen 22260" descr="http://www.icbf.gov.co/images/pobtrans.gif">
          <a:extLst>
            <a:ext uri="{FF2B5EF4-FFF2-40B4-BE49-F238E27FC236}">
              <a16:creationId xmlns:a16="http://schemas.microsoft.com/office/drawing/2014/main" id="{00000000-0008-0000-05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5" name="Imagen 22263" descr="http://www.icbf.gov.co/images/pobtrans.gif">
          <a:extLst>
            <a:ext uri="{FF2B5EF4-FFF2-40B4-BE49-F238E27FC236}">
              <a16:creationId xmlns:a16="http://schemas.microsoft.com/office/drawing/2014/main" id="{00000000-0008-0000-05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6" name="Imagen 22421" descr="http://www.icbf.gov.co/images/pobtrans.gif">
          <a:extLst>
            <a:ext uri="{FF2B5EF4-FFF2-40B4-BE49-F238E27FC236}">
              <a16:creationId xmlns:a16="http://schemas.microsoft.com/office/drawing/2014/main" id="{00000000-0008-0000-05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7" name="Imagen 22513" descr="http://www.icbf.gov.co/images/pobtrans.gif">
          <a:extLst>
            <a:ext uri="{FF2B5EF4-FFF2-40B4-BE49-F238E27FC236}">
              <a16:creationId xmlns:a16="http://schemas.microsoft.com/office/drawing/2014/main" id="{00000000-0008-0000-05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8" name="Imagen 22526" descr="http://www.icbf.gov.co/images/pobtrans.gif">
          <a:extLst>
            <a:ext uri="{FF2B5EF4-FFF2-40B4-BE49-F238E27FC236}">
              <a16:creationId xmlns:a16="http://schemas.microsoft.com/office/drawing/2014/main" id="{00000000-0008-0000-05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9" name="Imagen 22532" descr="http://www.icbf.gov.co/images/pobtrans.gif">
          <a:extLst>
            <a:ext uri="{FF2B5EF4-FFF2-40B4-BE49-F238E27FC236}">
              <a16:creationId xmlns:a16="http://schemas.microsoft.com/office/drawing/2014/main" id="{00000000-0008-0000-05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0" name="Imagen 22541" descr="http://www.icbf.gov.co/images/pobtrans.gif">
          <a:extLst>
            <a:ext uri="{FF2B5EF4-FFF2-40B4-BE49-F238E27FC236}">
              <a16:creationId xmlns:a16="http://schemas.microsoft.com/office/drawing/2014/main" id="{00000000-0008-0000-05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1" name="Imagen 22616" descr="http://www.icbf.gov.co/images/pobtrans.gif">
          <a:extLst>
            <a:ext uri="{FF2B5EF4-FFF2-40B4-BE49-F238E27FC236}">
              <a16:creationId xmlns:a16="http://schemas.microsoft.com/office/drawing/2014/main" id="{00000000-0008-0000-05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2" name="Imagen 24926" descr="http://www.icbf.gov.co/images/pobtrans.gif">
          <a:extLst>
            <a:ext uri="{FF2B5EF4-FFF2-40B4-BE49-F238E27FC236}">
              <a16:creationId xmlns:a16="http://schemas.microsoft.com/office/drawing/2014/main" id="{00000000-0008-0000-05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3" name="Imagen 25180" descr="http://www.icbf.gov.co/images/pobtrans.gif">
          <a:extLst>
            <a:ext uri="{FF2B5EF4-FFF2-40B4-BE49-F238E27FC236}">
              <a16:creationId xmlns:a16="http://schemas.microsoft.com/office/drawing/2014/main" id="{00000000-0008-0000-05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4" name="Imagen 26352" descr="http://www.icbf.gov.co/images/pobtrans.gif">
          <a:extLst>
            <a:ext uri="{FF2B5EF4-FFF2-40B4-BE49-F238E27FC236}">
              <a16:creationId xmlns:a16="http://schemas.microsoft.com/office/drawing/2014/main" id="{00000000-0008-0000-05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5" name="Imagen 26386" descr="http://www.icbf.gov.co/images/pobtrans.gif">
          <a:extLst>
            <a:ext uri="{FF2B5EF4-FFF2-40B4-BE49-F238E27FC236}">
              <a16:creationId xmlns:a16="http://schemas.microsoft.com/office/drawing/2014/main" id="{00000000-0008-0000-05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6" name="Imagen 26401" descr="http://www.icbf.gov.co/images/pobtrans.gif">
          <a:extLst>
            <a:ext uri="{FF2B5EF4-FFF2-40B4-BE49-F238E27FC236}">
              <a16:creationId xmlns:a16="http://schemas.microsoft.com/office/drawing/2014/main" id="{00000000-0008-0000-05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7" name="Imagen 26411" descr="http://www.icbf.gov.co/images/pobtrans.gif">
          <a:extLst>
            <a:ext uri="{FF2B5EF4-FFF2-40B4-BE49-F238E27FC236}">
              <a16:creationId xmlns:a16="http://schemas.microsoft.com/office/drawing/2014/main" id="{00000000-0008-0000-05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8" name="Imagen 26420" descr="http://www.icbf.gov.co/images/pobtrans.gif">
          <a:extLst>
            <a:ext uri="{FF2B5EF4-FFF2-40B4-BE49-F238E27FC236}">
              <a16:creationId xmlns:a16="http://schemas.microsoft.com/office/drawing/2014/main" id="{00000000-0008-0000-05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9" name="Imagen 26433" descr="http://www.icbf.gov.co/images/pobtrans.gif">
          <a:extLst>
            <a:ext uri="{FF2B5EF4-FFF2-40B4-BE49-F238E27FC236}">
              <a16:creationId xmlns:a16="http://schemas.microsoft.com/office/drawing/2014/main" id="{00000000-0008-0000-05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0" name="Imagen 26468" descr="http://www.icbf.gov.co/images/pobtrans.gif">
          <a:extLst>
            <a:ext uri="{FF2B5EF4-FFF2-40B4-BE49-F238E27FC236}">
              <a16:creationId xmlns:a16="http://schemas.microsoft.com/office/drawing/2014/main" id="{00000000-0008-0000-05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1" name="Imagen 26473" descr="http://www.icbf.gov.co/images/pobtrans.gif">
          <a:extLst>
            <a:ext uri="{FF2B5EF4-FFF2-40B4-BE49-F238E27FC236}">
              <a16:creationId xmlns:a16="http://schemas.microsoft.com/office/drawing/2014/main" id="{00000000-0008-0000-05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2" name="Imagen 26476" descr="http://www.icbf.gov.co/images/pobtrans.gif">
          <a:extLst>
            <a:ext uri="{FF2B5EF4-FFF2-40B4-BE49-F238E27FC236}">
              <a16:creationId xmlns:a16="http://schemas.microsoft.com/office/drawing/2014/main" id="{00000000-0008-0000-05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3" name="Imagen 26583" descr="http://www.icbf.gov.co/images/pobtrans.gif">
          <a:extLst>
            <a:ext uri="{FF2B5EF4-FFF2-40B4-BE49-F238E27FC236}">
              <a16:creationId xmlns:a16="http://schemas.microsoft.com/office/drawing/2014/main" id="{00000000-0008-0000-05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4" name="Imagen 26594" descr="http://www.icbf.gov.co/images/pobtrans.gif">
          <a:extLst>
            <a:ext uri="{FF2B5EF4-FFF2-40B4-BE49-F238E27FC236}">
              <a16:creationId xmlns:a16="http://schemas.microsoft.com/office/drawing/2014/main" id="{00000000-0008-0000-05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5" name="Imagen 26605" descr="http://www.icbf.gov.co/images/pobtrans.gif">
          <a:extLst>
            <a:ext uri="{FF2B5EF4-FFF2-40B4-BE49-F238E27FC236}">
              <a16:creationId xmlns:a16="http://schemas.microsoft.com/office/drawing/2014/main" id="{00000000-0008-0000-05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6" name="Imagen 26617" descr="http://www.icbf.gov.co/images/pobtrans.gif">
          <a:extLst>
            <a:ext uri="{FF2B5EF4-FFF2-40B4-BE49-F238E27FC236}">
              <a16:creationId xmlns:a16="http://schemas.microsoft.com/office/drawing/2014/main" id="{00000000-0008-0000-05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7" name="Imagen 26634" descr="http://www.icbf.gov.co/images/pobtrans.gif">
          <a:extLst>
            <a:ext uri="{FF2B5EF4-FFF2-40B4-BE49-F238E27FC236}">
              <a16:creationId xmlns:a16="http://schemas.microsoft.com/office/drawing/2014/main" id="{00000000-0008-0000-05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8" name="Imagen 26666" descr="http://www.icbf.gov.co/images/pobtrans.gif">
          <a:extLst>
            <a:ext uri="{FF2B5EF4-FFF2-40B4-BE49-F238E27FC236}">
              <a16:creationId xmlns:a16="http://schemas.microsoft.com/office/drawing/2014/main" id="{00000000-0008-0000-05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9" name="Imagen 26687" descr="http://www.icbf.gov.co/images/pobtrans.gif">
          <a:extLst>
            <a:ext uri="{FF2B5EF4-FFF2-40B4-BE49-F238E27FC236}">
              <a16:creationId xmlns:a16="http://schemas.microsoft.com/office/drawing/2014/main" id="{00000000-0008-0000-05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0" name="Imagen 26713" descr="http://www.icbf.gov.co/images/pobtrans.gif">
          <a:extLst>
            <a:ext uri="{FF2B5EF4-FFF2-40B4-BE49-F238E27FC236}">
              <a16:creationId xmlns:a16="http://schemas.microsoft.com/office/drawing/2014/main" id="{00000000-0008-0000-05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1" name="Imagen 26726" descr="http://www.icbf.gov.co/images/pobtrans.gif">
          <a:extLst>
            <a:ext uri="{FF2B5EF4-FFF2-40B4-BE49-F238E27FC236}">
              <a16:creationId xmlns:a16="http://schemas.microsoft.com/office/drawing/2014/main" id="{00000000-0008-0000-05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2" name="Imagen 27432" descr="http://www.icbf.gov.co/images/pobtrans.gif">
          <a:extLst>
            <a:ext uri="{FF2B5EF4-FFF2-40B4-BE49-F238E27FC236}">
              <a16:creationId xmlns:a16="http://schemas.microsoft.com/office/drawing/2014/main" id="{00000000-0008-0000-05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3" name="Imagen 29931" descr="http://www.icbf.gov.co/images/pobtrans.gif">
          <a:extLst>
            <a:ext uri="{FF2B5EF4-FFF2-40B4-BE49-F238E27FC236}">
              <a16:creationId xmlns:a16="http://schemas.microsoft.com/office/drawing/2014/main" id="{00000000-0008-0000-05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4" name="Imagen 29941" descr="http://www.icbf.gov.co/images/pobtrans.gif">
          <a:extLst>
            <a:ext uri="{FF2B5EF4-FFF2-40B4-BE49-F238E27FC236}">
              <a16:creationId xmlns:a16="http://schemas.microsoft.com/office/drawing/2014/main" id="{00000000-0008-0000-05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5" name="Imagen 29990" descr="http://www.icbf.gov.co/images/pobtrans.gif">
          <a:extLst>
            <a:ext uri="{FF2B5EF4-FFF2-40B4-BE49-F238E27FC236}">
              <a16:creationId xmlns:a16="http://schemas.microsoft.com/office/drawing/2014/main" id="{00000000-0008-0000-05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6" name="Imagen 30000" descr="http://www.icbf.gov.co/images/pobtrans.gif">
          <a:extLst>
            <a:ext uri="{FF2B5EF4-FFF2-40B4-BE49-F238E27FC236}">
              <a16:creationId xmlns:a16="http://schemas.microsoft.com/office/drawing/2014/main" id="{00000000-0008-0000-05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7" name="Imagen 30062" descr="http://www.icbf.gov.co/images/pobtrans.gif">
          <a:extLst>
            <a:ext uri="{FF2B5EF4-FFF2-40B4-BE49-F238E27FC236}">
              <a16:creationId xmlns:a16="http://schemas.microsoft.com/office/drawing/2014/main" id="{00000000-0008-0000-05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8" name="Imagen 30457" descr="http://www.icbf.gov.co/images/pobtrans.gif">
          <a:extLst>
            <a:ext uri="{FF2B5EF4-FFF2-40B4-BE49-F238E27FC236}">
              <a16:creationId xmlns:a16="http://schemas.microsoft.com/office/drawing/2014/main" id="{00000000-0008-0000-05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9" name="Imagen 30467" descr="http://www.icbf.gov.co/images/pobtrans.gif">
          <a:extLst>
            <a:ext uri="{FF2B5EF4-FFF2-40B4-BE49-F238E27FC236}">
              <a16:creationId xmlns:a16="http://schemas.microsoft.com/office/drawing/2014/main" id="{00000000-0008-0000-05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0" name="Imagen 30991" descr="http://www.icbf.gov.co/images/pobtrans.gif">
          <a:extLst>
            <a:ext uri="{FF2B5EF4-FFF2-40B4-BE49-F238E27FC236}">
              <a16:creationId xmlns:a16="http://schemas.microsoft.com/office/drawing/2014/main" id="{00000000-0008-0000-05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1" name="Imagen 31612" descr="http://www.icbf.gov.co/images/pobtrans.gif">
          <a:extLst>
            <a:ext uri="{FF2B5EF4-FFF2-40B4-BE49-F238E27FC236}">
              <a16:creationId xmlns:a16="http://schemas.microsoft.com/office/drawing/2014/main" id="{00000000-0008-0000-05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2" name="Imagen 31624" descr="http://www.icbf.gov.co/images/pobtrans.gif">
          <a:extLst>
            <a:ext uri="{FF2B5EF4-FFF2-40B4-BE49-F238E27FC236}">
              <a16:creationId xmlns:a16="http://schemas.microsoft.com/office/drawing/2014/main" id="{00000000-0008-0000-05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3" name="Imagen 32047" descr="http://www.icbf.gov.co/images/pobtrans.gif">
          <a:extLst>
            <a:ext uri="{FF2B5EF4-FFF2-40B4-BE49-F238E27FC236}">
              <a16:creationId xmlns:a16="http://schemas.microsoft.com/office/drawing/2014/main" id="{00000000-0008-0000-05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4" name="Imagen 32272" descr="http://www.icbf.gov.co/images/pobtrans.gif">
          <a:extLst>
            <a:ext uri="{FF2B5EF4-FFF2-40B4-BE49-F238E27FC236}">
              <a16:creationId xmlns:a16="http://schemas.microsoft.com/office/drawing/2014/main" id="{00000000-0008-0000-05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5" name="Imagen 32612" descr="http://www.icbf.gov.co/images/pobtrans.gif">
          <a:extLst>
            <a:ext uri="{FF2B5EF4-FFF2-40B4-BE49-F238E27FC236}">
              <a16:creationId xmlns:a16="http://schemas.microsoft.com/office/drawing/2014/main" id="{00000000-0008-0000-05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6" name="Imagen 32881" descr="http://www.icbf.gov.co/images/pobtrans.gif">
          <a:extLst>
            <a:ext uri="{FF2B5EF4-FFF2-40B4-BE49-F238E27FC236}">
              <a16:creationId xmlns:a16="http://schemas.microsoft.com/office/drawing/2014/main" id="{00000000-0008-0000-05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7" name="Imagen 34363" descr="http://www.icbf.gov.co/images/pobtrans.gif">
          <a:extLst>
            <a:ext uri="{FF2B5EF4-FFF2-40B4-BE49-F238E27FC236}">
              <a16:creationId xmlns:a16="http://schemas.microsoft.com/office/drawing/2014/main" id="{00000000-0008-0000-05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8" name="Imagen 34367" descr="http://www.icbf.gov.co/images/pobtrans.gif">
          <a:extLst>
            <a:ext uri="{FF2B5EF4-FFF2-40B4-BE49-F238E27FC236}">
              <a16:creationId xmlns:a16="http://schemas.microsoft.com/office/drawing/2014/main" id="{00000000-0008-0000-05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9" name="Imagen 34608" descr="http://www.icbf.gov.co/images/pobtrans.gif">
          <a:extLst>
            <a:ext uri="{FF2B5EF4-FFF2-40B4-BE49-F238E27FC236}">
              <a16:creationId xmlns:a16="http://schemas.microsoft.com/office/drawing/2014/main" id="{00000000-0008-0000-05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0" name="Imagen 35048" descr="http://www.icbf.gov.co/images/pobtrans.gif">
          <a:extLst>
            <a:ext uri="{FF2B5EF4-FFF2-40B4-BE49-F238E27FC236}">
              <a16:creationId xmlns:a16="http://schemas.microsoft.com/office/drawing/2014/main" id="{00000000-0008-0000-05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1" name="Imagen 35978" descr="http://www.icbf.gov.co/images/pobtrans.gif">
          <a:extLst>
            <a:ext uri="{FF2B5EF4-FFF2-40B4-BE49-F238E27FC236}">
              <a16:creationId xmlns:a16="http://schemas.microsoft.com/office/drawing/2014/main" id="{00000000-0008-0000-05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2" name="Imagen 36001" descr="http://www.icbf.gov.co/images/pobtrans.gif">
          <a:extLst>
            <a:ext uri="{FF2B5EF4-FFF2-40B4-BE49-F238E27FC236}">
              <a16:creationId xmlns:a16="http://schemas.microsoft.com/office/drawing/2014/main" id="{00000000-0008-0000-05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3" name="Imagen 36006" descr="http://www.icbf.gov.co/images/pobtrans.gif">
          <a:extLst>
            <a:ext uri="{FF2B5EF4-FFF2-40B4-BE49-F238E27FC236}">
              <a16:creationId xmlns:a16="http://schemas.microsoft.com/office/drawing/2014/main" id="{00000000-0008-0000-05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4" name="Imagen 36010" descr="http://www.icbf.gov.co/images/pobtrans.gif">
          <a:extLst>
            <a:ext uri="{FF2B5EF4-FFF2-40B4-BE49-F238E27FC236}">
              <a16:creationId xmlns:a16="http://schemas.microsoft.com/office/drawing/2014/main" id="{00000000-0008-0000-05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5" name="Imagen 36018" descr="http://www.icbf.gov.co/images/pobtrans.gif">
          <a:extLst>
            <a:ext uri="{FF2B5EF4-FFF2-40B4-BE49-F238E27FC236}">
              <a16:creationId xmlns:a16="http://schemas.microsoft.com/office/drawing/2014/main" id="{00000000-0008-0000-05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6" name="Imagen 36027" descr="http://www.icbf.gov.co/images/pobtrans.gif">
          <a:extLst>
            <a:ext uri="{FF2B5EF4-FFF2-40B4-BE49-F238E27FC236}">
              <a16:creationId xmlns:a16="http://schemas.microsoft.com/office/drawing/2014/main" id="{00000000-0008-0000-05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631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0</xdr:colOff>
      <xdr:row>94</xdr:row>
      <xdr:rowOff>0</xdr:rowOff>
    </xdr:from>
    <xdr:ext cx="9525" cy="114300"/>
    <xdr:pic>
      <xdr:nvPicPr>
        <xdr:cNvPr id="147" name="Imagen 146" descr="http://www.icbf.gov.co/images/pobtrans.gif">
          <a:extLst>
            <a:ext uri="{FF2B5EF4-FFF2-40B4-BE49-F238E27FC236}">
              <a16:creationId xmlns:a16="http://schemas.microsoft.com/office/drawing/2014/main" id="{00000000-0008-0000-05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48" name="Imagen 147" descr="http://www.icbf.gov.co/images/pobtrans.gif">
          <a:extLst>
            <a:ext uri="{FF2B5EF4-FFF2-40B4-BE49-F238E27FC236}">
              <a16:creationId xmlns:a16="http://schemas.microsoft.com/office/drawing/2014/main" id="{00000000-0008-0000-05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49" name="Imagen 148" descr="http://www.icbf.gov.co/images/pobtrans.gif">
          <a:extLst>
            <a:ext uri="{FF2B5EF4-FFF2-40B4-BE49-F238E27FC236}">
              <a16:creationId xmlns:a16="http://schemas.microsoft.com/office/drawing/2014/main" id="{00000000-0008-0000-05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0" name="Imagen 149" descr="http://www.icbf.gov.co/images/pobtrans.gif">
          <a:extLst>
            <a:ext uri="{FF2B5EF4-FFF2-40B4-BE49-F238E27FC236}">
              <a16:creationId xmlns:a16="http://schemas.microsoft.com/office/drawing/2014/main" id="{00000000-0008-0000-05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1" name="Imagen 150" descr="http://www.icbf.gov.co/images/pobtrans.gif">
          <a:extLst>
            <a:ext uri="{FF2B5EF4-FFF2-40B4-BE49-F238E27FC236}">
              <a16:creationId xmlns:a16="http://schemas.microsoft.com/office/drawing/2014/main" id="{00000000-0008-0000-05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2" name="Imagen 151" descr="http://www.icbf.gov.co/images/pobtrans.gif">
          <a:extLst>
            <a:ext uri="{FF2B5EF4-FFF2-40B4-BE49-F238E27FC236}">
              <a16:creationId xmlns:a16="http://schemas.microsoft.com/office/drawing/2014/main" id="{00000000-0008-0000-05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3" name="Imagen 152" descr="http://www.icbf.gov.co/images/pobtrans.gif">
          <a:extLst>
            <a:ext uri="{FF2B5EF4-FFF2-40B4-BE49-F238E27FC236}">
              <a16:creationId xmlns:a16="http://schemas.microsoft.com/office/drawing/2014/main" id="{00000000-0008-0000-05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4" name="Imagen 153" descr="http://www.icbf.gov.co/images/pobtrans.gif">
          <a:extLst>
            <a:ext uri="{FF2B5EF4-FFF2-40B4-BE49-F238E27FC236}">
              <a16:creationId xmlns:a16="http://schemas.microsoft.com/office/drawing/2014/main" id="{00000000-0008-0000-05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5" name="Imagen 154" descr="http://www.icbf.gov.co/images/pobtrans.gif">
          <a:extLst>
            <a:ext uri="{FF2B5EF4-FFF2-40B4-BE49-F238E27FC236}">
              <a16:creationId xmlns:a16="http://schemas.microsoft.com/office/drawing/2014/main" id="{00000000-0008-0000-05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6" name="Imagen 155" descr="http://www.icbf.gov.co/images/pobtrans.gif">
          <a:extLst>
            <a:ext uri="{FF2B5EF4-FFF2-40B4-BE49-F238E27FC236}">
              <a16:creationId xmlns:a16="http://schemas.microsoft.com/office/drawing/2014/main" id="{00000000-0008-0000-05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7" name="Imagen 156" descr="http://www.icbf.gov.co/images/pobtrans.gif">
          <a:extLst>
            <a:ext uri="{FF2B5EF4-FFF2-40B4-BE49-F238E27FC236}">
              <a16:creationId xmlns:a16="http://schemas.microsoft.com/office/drawing/2014/main" id="{00000000-0008-0000-05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8" name="Imagen 157" descr="http://www.icbf.gov.co/images/pobtrans.gif">
          <a:extLst>
            <a:ext uri="{FF2B5EF4-FFF2-40B4-BE49-F238E27FC236}">
              <a16:creationId xmlns:a16="http://schemas.microsoft.com/office/drawing/2014/main" id="{00000000-0008-0000-05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9" name="Imagen 158" descr="http://www.icbf.gov.co/images/pobtrans.gif">
          <a:extLst>
            <a:ext uri="{FF2B5EF4-FFF2-40B4-BE49-F238E27FC236}">
              <a16:creationId xmlns:a16="http://schemas.microsoft.com/office/drawing/2014/main" id="{00000000-0008-0000-05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0" name="Imagen 159" descr="http://www.icbf.gov.co/images/pobtrans.gif">
          <a:extLst>
            <a:ext uri="{FF2B5EF4-FFF2-40B4-BE49-F238E27FC236}">
              <a16:creationId xmlns:a16="http://schemas.microsoft.com/office/drawing/2014/main" id="{00000000-0008-0000-05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1" name="Imagen 160" descr="http://www.icbf.gov.co/images/pobtrans.gif">
          <a:extLst>
            <a:ext uri="{FF2B5EF4-FFF2-40B4-BE49-F238E27FC236}">
              <a16:creationId xmlns:a16="http://schemas.microsoft.com/office/drawing/2014/main" id="{00000000-0008-0000-05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2" name="Imagen 161" descr="http://www.icbf.gov.co/images/pobtrans.gif">
          <a:extLst>
            <a:ext uri="{FF2B5EF4-FFF2-40B4-BE49-F238E27FC236}">
              <a16:creationId xmlns:a16="http://schemas.microsoft.com/office/drawing/2014/main" id="{00000000-0008-0000-05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3" name="Imagen 162" descr="http://www.icbf.gov.co/images/pobtrans.gif">
          <a:extLst>
            <a:ext uri="{FF2B5EF4-FFF2-40B4-BE49-F238E27FC236}">
              <a16:creationId xmlns:a16="http://schemas.microsoft.com/office/drawing/2014/main" id="{00000000-0008-0000-05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4" name="Imagen 163" descr="http://www.icbf.gov.co/images/pobtrans.gif">
          <a:extLst>
            <a:ext uri="{FF2B5EF4-FFF2-40B4-BE49-F238E27FC236}">
              <a16:creationId xmlns:a16="http://schemas.microsoft.com/office/drawing/2014/main" id="{00000000-0008-0000-05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5" name="Imagen 164" descr="http://www.icbf.gov.co/images/pobtrans.gif">
          <a:extLst>
            <a:ext uri="{FF2B5EF4-FFF2-40B4-BE49-F238E27FC236}">
              <a16:creationId xmlns:a16="http://schemas.microsoft.com/office/drawing/2014/main" id="{00000000-0008-0000-05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6" name="Imagen 165" descr="http://www.icbf.gov.co/images/pobtrans.gif">
          <a:extLst>
            <a:ext uri="{FF2B5EF4-FFF2-40B4-BE49-F238E27FC236}">
              <a16:creationId xmlns:a16="http://schemas.microsoft.com/office/drawing/2014/main" id="{00000000-0008-0000-05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7" name="Imagen 166" descr="http://www.icbf.gov.co/images/pobtrans.gif">
          <a:extLst>
            <a:ext uri="{FF2B5EF4-FFF2-40B4-BE49-F238E27FC236}">
              <a16:creationId xmlns:a16="http://schemas.microsoft.com/office/drawing/2014/main" id="{00000000-0008-0000-05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8" name="Imagen 167" descr="http://www.icbf.gov.co/images/pobtrans.gif">
          <a:extLst>
            <a:ext uri="{FF2B5EF4-FFF2-40B4-BE49-F238E27FC236}">
              <a16:creationId xmlns:a16="http://schemas.microsoft.com/office/drawing/2014/main" id="{00000000-0008-0000-05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9" name="Imagen 168" descr="http://www.icbf.gov.co/images/pobtrans.gif">
          <a:extLst>
            <a:ext uri="{FF2B5EF4-FFF2-40B4-BE49-F238E27FC236}">
              <a16:creationId xmlns:a16="http://schemas.microsoft.com/office/drawing/2014/main" id="{00000000-0008-0000-05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0" name="Imagen 169" descr="http://www.icbf.gov.co/images/pobtrans.gif">
          <a:extLst>
            <a:ext uri="{FF2B5EF4-FFF2-40B4-BE49-F238E27FC236}">
              <a16:creationId xmlns:a16="http://schemas.microsoft.com/office/drawing/2014/main" id="{00000000-0008-0000-05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1" name="Imagen 170" descr="http://www.icbf.gov.co/images/pobtrans.gif">
          <a:extLst>
            <a:ext uri="{FF2B5EF4-FFF2-40B4-BE49-F238E27FC236}">
              <a16:creationId xmlns:a16="http://schemas.microsoft.com/office/drawing/2014/main" id="{00000000-0008-0000-05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2" name="Imagen 171" descr="http://www.icbf.gov.co/images/pobtrans.gif">
          <a:extLst>
            <a:ext uri="{FF2B5EF4-FFF2-40B4-BE49-F238E27FC236}">
              <a16:creationId xmlns:a16="http://schemas.microsoft.com/office/drawing/2014/main" id="{00000000-0008-0000-05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3" name="Imagen 172" descr="http://www.icbf.gov.co/images/pobtrans.gif">
          <a:extLst>
            <a:ext uri="{FF2B5EF4-FFF2-40B4-BE49-F238E27FC236}">
              <a16:creationId xmlns:a16="http://schemas.microsoft.com/office/drawing/2014/main" id="{00000000-0008-0000-05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4" name="Imagen 173" descr="http://www.icbf.gov.co/images/pobtrans.gif">
          <a:extLst>
            <a:ext uri="{FF2B5EF4-FFF2-40B4-BE49-F238E27FC236}">
              <a16:creationId xmlns:a16="http://schemas.microsoft.com/office/drawing/2014/main" id="{00000000-0008-0000-05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5" name="Imagen 174" descr="http://www.icbf.gov.co/images/pobtrans.gif">
          <a:extLst>
            <a:ext uri="{FF2B5EF4-FFF2-40B4-BE49-F238E27FC236}">
              <a16:creationId xmlns:a16="http://schemas.microsoft.com/office/drawing/2014/main" id="{00000000-0008-0000-05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6" name="Imagen 175" descr="http://www.icbf.gov.co/images/pobtrans.gif">
          <a:extLst>
            <a:ext uri="{FF2B5EF4-FFF2-40B4-BE49-F238E27FC236}">
              <a16:creationId xmlns:a16="http://schemas.microsoft.com/office/drawing/2014/main" id="{00000000-0008-0000-05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7" name="Imagen 176" descr="http://www.icbf.gov.co/images/pobtrans.gif">
          <a:extLst>
            <a:ext uri="{FF2B5EF4-FFF2-40B4-BE49-F238E27FC236}">
              <a16:creationId xmlns:a16="http://schemas.microsoft.com/office/drawing/2014/main" id="{00000000-0008-0000-05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8" name="Imagen 177" descr="http://www.icbf.gov.co/images/pobtrans.gif">
          <a:extLst>
            <a:ext uri="{FF2B5EF4-FFF2-40B4-BE49-F238E27FC236}">
              <a16:creationId xmlns:a16="http://schemas.microsoft.com/office/drawing/2014/main" id="{00000000-0008-0000-05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9" name="Imagen 178" descr="http://www.icbf.gov.co/images/pobtrans.gif">
          <a:extLst>
            <a:ext uri="{FF2B5EF4-FFF2-40B4-BE49-F238E27FC236}">
              <a16:creationId xmlns:a16="http://schemas.microsoft.com/office/drawing/2014/main" id="{00000000-0008-0000-05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0" name="Imagen 179" descr="http://www.icbf.gov.co/images/pobtrans.gif">
          <a:extLst>
            <a:ext uri="{FF2B5EF4-FFF2-40B4-BE49-F238E27FC236}">
              <a16:creationId xmlns:a16="http://schemas.microsoft.com/office/drawing/2014/main" id="{00000000-0008-0000-05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1" name="Imagen 180" descr="http://www.icbf.gov.co/images/pobtrans.gif">
          <a:extLst>
            <a:ext uri="{FF2B5EF4-FFF2-40B4-BE49-F238E27FC236}">
              <a16:creationId xmlns:a16="http://schemas.microsoft.com/office/drawing/2014/main" id="{00000000-0008-0000-05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2" name="Imagen 181" descr="http://www.icbf.gov.co/images/pobtrans.gif">
          <a:extLst>
            <a:ext uri="{FF2B5EF4-FFF2-40B4-BE49-F238E27FC236}">
              <a16:creationId xmlns:a16="http://schemas.microsoft.com/office/drawing/2014/main" id="{00000000-0008-0000-05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3" name="Imagen 182" descr="http://www.icbf.gov.co/images/pobtrans.gif">
          <a:extLst>
            <a:ext uri="{FF2B5EF4-FFF2-40B4-BE49-F238E27FC236}">
              <a16:creationId xmlns:a16="http://schemas.microsoft.com/office/drawing/2014/main" id="{00000000-0008-0000-05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4" name="Imagen 183" descr="http://www.icbf.gov.co/images/pobtrans.gif">
          <a:extLst>
            <a:ext uri="{FF2B5EF4-FFF2-40B4-BE49-F238E27FC236}">
              <a16:creationId xmlns:a16="http://schemas.microsoft.com/office/drawing/2014/main" id="{00000000-0008-0000-05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5" name="Imagen 184" descr="http://www.icbf.gov.co/images/pobtrans.gif">
          <a:extLst>
            <a:ext uri="{FF2B5EF4-FFF2-40B4-BE49-F238E27FC236}">
              <a16:creationId xmlns:a16="http://schemas.microsoft.com/office/drawing/2014/main" id="{00000000-0008-0000-05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6" name="Imagen 185" descr="http://www.icbf.gov.co/images/pobtrans.gif">
          <a:extLst>
            <a:ext uri="{FF2B5EF4-FFF2-40B4-BE49-F238E27FC236}">
              <a16:creationId xmlns:a16="http://schemas.microsoft.com/office/drawing/2014/main" id="{00000000-0008-0000-05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7" name="Imagen 186" descr="http://www.icbf.gov.co/images/pobtrans.gif">
          <a:extLst>
            <a:ext uri="{FF2B5EF4-FFF2-40B4-BE49-F238E27FC236}">
              <a16:creationId xmlns:a16="http://schemas.microsoft.com/office/drawing/2014/main" id="{00000000-0008-0000-05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8" name="Imagen 187" descr="http://www.icbf.gov.co/images/pobtrans.gif">
          <a:extLst>
            <a:ext uri="{FF2B5EF4-FFF2-40B4-BE49-F238E27FC236}">
              <a16:creationId xmlns:a16="http://schemas.microsoft.com/office/drawing/2014/main" id="{00000000-0008-0000-05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9" name="Imagen 188" descr="http://www.icbf.gov.co/images/pobtrans.gif">
          <a:extLst>
            <a:ext uri="{FF2B5EF4-FFF2-40B4-BE49-F238E27FC236}">
              <a16:creationId xmlns:a16="http://schemas.microsoft.com/office/drawing/2014/main" id="{00000000-0008-0000-05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0" name="Imagen 189" descr="http://www.icbf.gov.co/images/pobtrans.gif">
          <a:extLst>
            <a:ext uri="{FF2B5EF4-FFF2-40B4-BE49-F238E27FC236}">
              <a16:creationId xmlns:a16="http://schemas.microsoft.com/office/drawing/2014/main" id="{00000000-0008-0000-05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1" name="Imagen 190" descr="http://www.icbf.gov.co/images/pobtrans.gif">
          <a:extLst>
            <a:ext uri="{FF2B5EF4-FFF2-40B4-BE49-F238E27FC236}">
              <a16:creationId xmlns:a16="http://schemas.microsoft.com/office/drawing/2014/main" id="{00000000-0008-0000-05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2" name="Imagen 191" descr="http://www.icbf.gov.co/images/pobtrans.gif">
          <a:extLst>
            <a:ext uri="{FF2B5EF4-FFF2-40B4-BE49-F238E27FC236}">
              <a16:creationId xmlns:a16="http://schemas.microsoft.com/office/drawing/2014/main" id="{00000000-0008-0000-05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3" name="Imagen 192" descr="http://www.icbf.gov.co/images/pobtrans.gif">
          <a:extLst>
            <a:ext uri="{FF2B5EF4-FFF2-40B4-BE49-F238E27FC236}">
              <a16:creationId xmlns:a16="http://schemas.microsoft.com/office/drawing/2014/main" id="{00000000-0008-0000-05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4" name="Imagen 193" descr="http://www.icbf.gov.co/images/pobtrans.gif">
          <a:extLst>
            <a:ext uri="{FF2B5EF4-FFF2-40B4-BE49-F238E27FC236}">
              <a16:creationId xmlns:a16="http://schemas.microsoft.com/office/drawing/2014/main" id="{00000000-0008-0000-05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5" name="Imagen 194" descr="http://www.icbf.gov.co/images/pobtrans.gif">
          <a:extLst>
            <a:ext uri="{FF2B5EF4-FFF2-40B4-BE49-F238E27FC236}">
              <a16:creationId xmlns:a16="http://schemas.microsoft.com/office/drawing/2014/main" id="{00000000-0008-0000-05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6" name="Imagen 195" descr="http://www.icbf.gov.co/images/pobtrans.gif">
          <a:extLst>
            <a:ext uri="{FF2B5EF4-FFF2-40B4-BE49-F238E27FC236}">
              <a16:creationId xmlns:a16="http://schemas.microsoft.com/office/drawing/2014/main" id="{00000000-0008-0000-05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7" name="Imagen 196" descr="http://www.icbf.gov.co/images/pobtrans.gif">
          <a:extLst>
            <a:ext uri="{FF2B5EF4-FFF2-40B4-BE49-F238E27FC236}">
              <a16:creationId xmlns:a16="http://schemas.microsoft.com/office/drawing/2014/main" id="{00000000-0008-0000-05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8" name="Imagen 197" descr="http://www.icbf.gov.co/images/pobtrans.gif">
          <a:extLst>
            <a:ext uri="{FF2B5EF4-FFF2-40B4-BE49-F238E27FC236}">
              <a16:creationId xmlns:a16="http://schemas.microsoft.com/office/drawing/2014/main" id="{00000000-0008-0000-05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9" name="Imagen 198" descr="http://www.icbf.gov.co/images/pobtrans.gif">
          <a:extLst>
            <a:ext uri="{FF2B5EF4-FFF2-40B4-BE49-F238E27FC236}">
              <a16:creationId xmlns:a16="http://schemas.microsoft.com/office/drawing/2014/main" id="{00000000-0008-0000-05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0" name="Imagen 199" descr="http://www.icbf.gov.co/images/pobtrans.gif">
          <a:extLst>
            <a:ext uri="{FF2B5EF4-FFF2-40B4-BE49-F238E27FC236}">
              <a16:creationId xmlns:a16="http://schemas.microsoft.com/office/drawing/2014/main" id="{00000000-0008-0000-05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1" name="Imagen 200" descr="http://www.icbf.gov.co/images/pobtrans.gif">
          <a:extLst>
            <a:ext uri="{FF2B5EF4-FFF2-40B4-BE49-F238E27FC236}">
              <a16:creationId xmlns:a16="http://schemas.microsoft.com/office/drawing/2014/main" id="{00000000-0008-0000-05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2" name="Imagen 201" descr="http://www.icbf.gov.co/images/pobtrans.gif">
          <a:extLst>
            <a:ext uri="{FF2B5EF4-FFF2-40B4-BE49-F238E27FC236}">
              <a16:creationId xmlns:a16="http://schemas.microsoft.com/office/drawing/2014/main" id="{00000000-0008-0000-05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3" name="Imagen 202" descr="http://www.icbf.gov.co/images/pobtrans.gif">
          <a:extLst>
            <a:ext uri="{FF2B5EF4-FFF2-40B4-BE49-F238E27FC236}">
              <a16:creationId xmlns:a16="http://schemas.microsoft.com/office/drawing/2014/main" id="{00000000-0008-0000-05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4" name="Imagen 203" descr="http://www.icbf.gov.co/images/pobtrans.gif">
          <a:extLst>
            <a:ext uri="{FF2B5EF4-FFF2-40B4-BE49-F238E27FC236}">
              <a16:creationId xmlns:a16="http://schemas.microsoft.com/office/drawing/2014/main" id="{00000000-0008-0000-05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5" name="Imagen 204" descr="http://www.icbf.gov.co/images/pobtrans.gif">
          <a:extLst>
            <a:ext uri="{FF2B5EF4-FFF2-40B4-BE49-F238E27FC236}">
              <a16:creationId xmlns:a16="http://schemas.microsoft.com/office/drawing/2014/main" id="{00000000-0008-0000-05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6" name="Imagen 205" descr="http://www.icbf.gov.co/images/pobtrans.gif">
          <a:extLst>
            <a:ext uri="{FF2B5EF4-FFF2-40B4-BE49-F238E27FC236}">
              <a16:creationId xmlns:a16="http://schemas.microsoft.com/office/drawing/2014/main" id="{00000000-0008-0000-05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7" name="Imagen 206" descr="http://www.icbf.gov.co/images/pobtrans.gif">
          <a:extLst>
            <a:ext uri="{FF2B5EF4-FFF2-40B4-BE49-F238E27FC236}">
              <a16:creationId xmlns:a16="http://schemas.microsoft.com/office/drawing/2014/main" id="{00000000-0008-0000-05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8" name="Imagen 207" descr="http://www.icbf.gov.co/images/pobtrans.gif">
          <a:extLst>
            <a:ext uri="{FF2B5EF4-FFF2-40B4-BE49-F238E27FC236}">
              <a16:creationId xmlns:a16="http://schemas.microsoft.com/office/drawing/2014/main" id="{00000000-0008-0000-05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9" name="Imagen 208" descr="http://www.icbf.gov.co/images/pobtrans.gif">
          <a:extLst>
            <a:ext uri="{FF2B5EF4-FFF2-40B4-BE49-F238E27FC236}">
              <a16:creationId xmlns:a16="http://schemas.microsoft.com/office/drawing/2014/main" id="{00000000-0008-0000-05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0" name="Imagen 209" descr="http://www.icbf.gov.co/images/pobtrans.gif">
          <a:extLst>
            <a:ext uri="{FF2B5EF4-FFF2-40B4-BE49-F238E27FC236}">
              <a16:creationId xmlns:a16="http://schemas.microsoft.com/office/drawing/2014/main" id="{00000000-0008-0000-05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1" name="Imagen 210" descr="http://www.icbf.gov.co/images/pobtrans.gif">
          <a:extLst>
            <a:ext uri="{FF2B5EF4-FFF2-40B4-BE49-F238E27FC236}">
              <a16:creationId xmlns:a16="http://schemas.microsoft.com/office/drawing/2014/main" id="{00000000-0008-0000-05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2" name="Imagen 211" descr="http://www.icbf.gov.co/images/pobtrans.gif">
          <a:extLst>
            <a:ext uri="{FF2B5EF4-FFF2-40B4-BE49-F238E27FC236}">
              <a16:creationId xmlns:a16="http://schemas.microsoft.com/office/drawing/2014/main" id="{00000000-0008-0000-05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3" name="Imagen 212" descr="http://www.icbf.gov.co/images/pobtrans.gif">
          <a:extLst>
            <a:ext uri="{FF2B5EF4-FFF2-40B4-BE49-F238E27FC236}">
              <a16:creationId xmlns:a16="http://schemas.microsoft.com/office/drawing/2014/main" id="{00000000-0008-0000-05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4" name="Imagen 213" descr="http://www.icbf.gov.co/images/pobtrans.gif">
          <a:extLst>
            <a:ext uri="{FF2B5EF4-FFF2-40B4-BE49-F238E27FC236}">
              <a16:creationId xmlns:a16="http://schemas.microsoft.com/office/drawing/2014/main" id="{00000000-0008-0000-05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5" name="Imagen 214" descr="http://www.icbf.gov.co/images/pobtrans.gif">
          <a:extLst>
            <a:ext uri="{FF2B5EF4-FFF2-40B4-BE49-F238E27FC236}">
              <a16:creationId xmlns:a16="http://schemas.microsoft.com/office/drawing/2014/main" id="{00000000-0008-0000-05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6" name="Imagen 215" descr="http://www.icbf.gov.co/images/pobtrans.gif">
          <a:extLst>
            <a:ext uri="{FF2B5EF4-FFF2-40B4-BE49-F238E27FC236}">
              <a16:creationId xmlns:a16="http://schemas.microsoft.com/office/drawing/2014/main" id="{00000000-0008-0000-05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7" name="Imagen 216" descr="http://www.icbf.gov.co/images/pobtrans.gif">
          <a:extLst>
            <a:ext uri="{FF2B5EF4-FFF2-40B4-BE49-F238E27FC236}">
              <a16:creationId xmlns:a16="http://schemas.microsoft.com/office/drawing/2014/main" id="{00000000-0008-0000-05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8" name="Imagen 217" descr="http://www.icbf.gov.co/images/pobtrans.gif">
          <a:extLst>
            <a:ext uri="{FF2B5EF4-FFF2-40B4-BE49-F238E27FC236}">
              <a16:creationId xmlns:a16="http://schemas.microsoft.com/office/drawing/2014/main" id="{00000000-0008-0000-05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9" name="Imagen 218" descr="http://www.icbf.gov.co/images/pobtrans.gif">
          <a:extLst>
            <a:ext uri="{FF2B5EF4-FFF2-40B4-BE49-F238E27FC236}">
              <a16:creationId xmlns:a16="http://schemas.microsoft.com/office/drawing/2014/main" id="{00000000-0008-0000-05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0" name="Imagen 219" descr="http://www.icbf.gov.co/images/pobtrans.gif">
          <a:extLst>
            <a:ext uri="{FF2B5EF4-FFF2-40B4-BE49-F238E27FC236}">
              <a16:creationId xmlns:a16="http://schemas.microsoft.com/office/drawing/2014/main" id="{00000000-0008-0000-05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1" name="Imagen 220" descr="http://www.icbf.gov.co/images/pobtrans.gif">
          <a:extLst>
            <a:ext uri="{FF2B5EF4-FFF2-40B4-BE49-F238E27FC236}">
              <a16:creationId xmlns:a16="http://schemas.microsoft.com/office/drawing/2014/main" id="{00000000-0008-0000-05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2" name="Imagen 221" descr="http://www.icbf.gov.co/images/pobtrans.gif">
          <a:extLst>
            <a:ext uri="{FF2B5EF4-FFF2-40B4-BE49-F238E27FC236}">
              <a16:creationId xmlns:a16="http://schemas.microsoft.com/office/drawing/2014/main" id="{00000000-0008-0000-05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3" name="Imagen 222" descr="http://www.icbf.gov.co/images/pobtrans.gif">
          <a:extLst>
            <a:ext uri="{FF2B5EF4-FFF2-40B4-BE49-F238E27FC236}">
              <a16:creationId xmlns:a16="http://schemas.microsoft.com/office/drawing/2014/main" id="{00000000-0008-0000-05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4" name="Imagen 223" descr="http://www.icbf.gov.co/images/pobtrans.gif">
          <a:extLst>
            <a:ext uri="{FF2B5EF4-FFF2-40B4-BE49-F238E27FC236}">
              <a16:creationId xmlns:a16="http://schemas.microsoft.com/office/drawing/2014/main" id="{00000000-0008-0000-05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5" name="Imagen 224" descr="http://www.icbf.gov.co/images/pobtrans.gif">
          <a:extLst>
            <a:ext uri="{FF2B5EF4-FFF2-40B4-BE49-F238E27FC236}">
              <a16:creationId xmlns:a16="http://schemas.microsoft.com/office/drawing/2014/main" id="{00000000-0008-0000-05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6" name="Imagen 225" descr="http://www.icbf.gov.co/images/pobtrans.gif">
          <a:extLst>
            <a:ext uri="{FF2B5EF4-FFF2-40B4-BE49-F238E27FC236}">
              <a16:creationId xmlns:a16="http://schemas.microsoft.com/office/drawing/2014/main" id="{00000000-0008-0000-05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7" name="Imagen 226" descr="http://www.icbf.gov.co/images/pobtrans.gif">
          <a:extLst>
            <a:ext uri="{FF2B5EF4-FFF2-40B4-BE49-F238E27FC236}">
              <a16:creationId xmlns:a16="http://schemas.microsoft.com/office/drawing/2014/main" id="{00000000-0008-0000-05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8" name="Imagen 227" descr="http://www.icbf.gov.co/images/pobtrans.gif">
          <a:extLst>
            <a:ext uri="{FF2B5EF4-FFF2-40B4-BE49-F238E27FC236}">
              <a16:creationId xmlns:a16="http://schemas.microsoft.com/office/drawing/2014/main" id="{00000000-0008-0000-05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9" name="Imagen 228" descr="http://www.icbf.gov.co/images/pobtrans.gif">
          <a:extLst>
            <a:ext uri="{FF2B5EF4-FFF2-40B4-BE49-F238E27FC236}">
              <a16:creationId xmlns:a16="http://schemas.microsoft.com/office/drawing/2014/main" id="{00000000-0008-0000-05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0" name="Imagen 229" descr="http://www.icbf.gov.co/images/pobtrans.gif">
          <a:extLst>
            <a:ext uri="{FF2B5EF4-FFF2-40B4-BE49-F238E27FC236}">
              <a16:creationId xmlns:a16="http://schemas.microsoft.com/office/drawing/2014/main" id="{00000000-0008-0000-05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1" name="Imagen 230" descr="http://www.icbf.gov.co/images/pobtrans.gif">
          <a:extLst>
            <a:ext uri="{FF2B5EF4-FFF2-40B4-BE49-F238E27FC236}">
              <a16:creationId xmlns:a16="http://schemas.microsoft.com/office/drawing/2014/main" id="{00000000-0008-0000-05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2" name="Imagen 231" descr="http://www.icbf.gov.co/images/pobtrans.gif">
          <a:extLst>
            <a:ext uri="{FF2B5EF4-FFF2-40B4-BE49-F238E27FC236}">
              <a16:creationId xmlns:a16="http://schemas.microsoft.com/office/drawing/2014/main" id="{00000000-0008-0000-05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3" name="Imagen 232" descr="http://www.icbf.gov.co/images/pobtrans.gif">
          <a:extLst>
            <a:ext uri="{FF2B5EF4-FFF2-40B4-BE49-F238E27FC236}">
              <a16:creationId xmlns:a16="http://schemas.microsoft.com/office/drawing/2014/main" id="{00000000-0008-0000-05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4" name="Imagen 233" descr="http://www.icbf.gov.co/images/pobtrans.gif">
          <a:extLst>
            <a:ext uri="{FF2B5EF4-FFF2-40B4-BE49-F238E27FC236}">
              <a16:creationId xmlns:a16="http://schemas.microsoft.com/office/drawing/2014/main" id="{00000000-0008-0000-05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5" name="Imagen 234" descr="http://www.icbf.gov.co/images/pobtrans.gif">
          <a:extLst>
            <a:ext uri="{FF2B5EF4-FFF2-40B4-BE49-F238E27FC236}">
              <a16:creationId xmlns:a16="http://schemas.microsoft.com/office/drawing/2014/main" id="{00000000-0008-0000-05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6" name="Imagen 235" descr="http://www.icbf.gov.co/images/pobtrans.gif">
          <a:extLst>
            <a:ext uri="{FF2B5EF4-FFF2-40B4-BE49-F238E27FC236}">
              <a16:creationId xmlns:a16="http://schemas.microsoft.com/office/drawing/2014/main" id="{00000000-0008-0000-05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7" name="Imagen 236" descr="http://www.icbf.gov.co/images/pobtrans.gif">
          <a:extLst>
            <a:ext uri="{FF2B5EF4-FFF2-40B4-BE49-F238E27FC236}">
              <a16:creationId xmlns:a16="http://schemas.microsoft.com/office/drawing/2014/main" id="{00000000-0008-0000-05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8" name="Imagen 237" descr="http://www.icbf.gov.co/images/pobtrans.gif">
          <a:extLst>
            <a:ext uri="{FF2B5EF4-FFF2-40B4-BE49-F238E27FC236}">
              <a16:creationId xmlns:a16="http://schemas.microsoft.com/office/drawing/2014/main" id="{00000000-0008-0000-05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9" name="Imagen 238" descr="http://www.icbf.gov.co/images/pobtrans.gif">
          <a:extLst>
            <a:ext uri="{FF2B5EF4-FFF2-40B4-BE49-F238E27FC236}">
              <a16:creationId xmlns:a16="http://schemas.microsoft.com/office/drawing/2014/main" id="{00000000-0008-0000-05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0" name="Imagen 239" descr="http://www.icbf.gov.co/images/pobtrans.gif">
          <a:extLst>
            <a:ext uri="{FF2B5EF4-FFF2-40B4-BE49-F238E27FC236}">
              <a16:creationId xmlns:a16="http://schemas.microsoft.com/office/drawing/2014/main" id="{00000000-0008-0000-05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1" name="Imagen 240" descr="http://www.icbf.gov.co/images/pobtrans.gif">
          <a:extLst>
            <a:ext uri="{FF2B5EF4-FFF2-40B4-BE49-F238E27FC236}">
              <a16:creationId xmlns:a16="http://schemas.microsoft.com/office/drawing/2014/main" id="{00000000-0008-0000-05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2" name="Imagen 241" descr="http://www.icbf.gov.co/images/pobtrans.gif">
          <a:extLst>
            <a:ext uri="{FF2B5EF4-FFF2-40B4-BE49-F238E27FC236}">
              <a16:creationId xmlns:a16="http://schemas.microsoft.com/office/drawing/2014/main" id="{00000000-0008-0000-05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3" name="Imagen 242" descr="http://www.icbf.gov.co/images/pobtrans.gif">
          <a:extLst>
            <a:ext uri="{FF2B5EF4-FFF2-40B4-BE49-F238E27FC236}">
              <a16:creationId xmlns:a16="http://schemas.microsoft.com/office/drawing/2014/main" id="{00000000-0008-0000-05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4" name="Imagen 243" descr="http://www.icbf.gov.co/images/pobtrans.gif">
          <a:extLst>
            <a:ext uri="{FF2B5EF4-FFF2-40B4-BE49-F238E27FC236}">
              <a16:creationId xmlns:a16="http://schemas.microsoft.com/office/drawing/2014/main" id="{00000000-0008-0000-05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5" name="Imagen 244" descr="http://www.icbf.gov.co/images/pobtrans.gif">
          <a:extLst>
            <a:ext uri="{FF2B5EF4-FFF2-40B4-BE49-F238E27FC236}">
              <a16:creationId xmlns:a16="http://schemas.microsoft.com/office/drawing/2014/main" id="{00000000-0008-0000-05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6" name="Imagen 245" descr="http://www.icbf.gov.co/images/pobtrans.gif">
          <a:extLst>
            <a:ext uri="{FF2B5EF4-FFF2-40B4-BE49-F238E27FC236}">
              <a16:creationId xmlns:a16="http://schemas.microsoft.com/office/drawing/2014/main" id="{00000000-0008-0000-05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7" name="Imagen 246" descr="http://www.icbf.gov.co/images/pobtrans.gif">
          <a:extLst>
            <a:ext uri="{FF2B5EF4-FFF2-40B4-BE49-F238E27FC236}">
              <a16:creationId xmlns:a16="http://schemas.microsoft.com/office/drawing/2014/main" id="{00000000-0008-0000-05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8" name="Imagen 247" descr="http://www.icbf.gov.co/images/pobtrans.gif">
          <a:extLst>
            <a:ext uri="{FF2B5EF4-FFF2-40B4-BE49-F238E27FC236}">
              <a16:creationId xmlns:a16="http://schemas.microsoft.com/office/drawing/2014/main" id="{00000000-0008-0000-05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9" name="Imagen 248" descr="http://www.icbf.gov.co/images/pobtrans.gif">
          <a:extLst>
            <a:ext uri="{FF2B5EF4-FFF2-40B4-BE49-F238E27FC236}">
              <a16:creationId xmlns:a16="http://schemas.microsoft.com/office/drawing/2014/main" id="{00000000-0008-0000-05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0" name="Imagen 249" descr="http://www.icbf.gov.co/images/pobtrans.gif">
          <a:extLst>
            <a:ext uri="{FF2B5EF4-FFF2-40B4-BE49-F238E27FC236}">
              <a16:creationId xmlns:a16="http://schemas.microsoft.com/office/drawing/2014/main" id="{00000000-0008-0000-05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1" name="Imagen 250" descr="http://www.icbf.gov.co/images/pobtrans.gif">
          <a:extLst>
            <a:ext uri="{FF2B5EF4-FFF2-40B4-BE49-F238E27FC236}">
              <a16:creationId xmlns:a16="http://schemas.microsoft.com/office/drawing/2014/main" id="{00000000-0008-0000-05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2" name="Imagen 251" descr="http://www.icbf.gov.co/images/pobtrans.gif">
          <a:extLst>
            <a:ext uri="{FF2B5EF4-FFF2-40B4-BE49-F238E27FC236}">
              <a16:creationId xmlns:a16="http://schemas.microsoft.com/office/drawing/2014/main" id="{00000000-0008-0000-05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3" name="Imagen 252" descr="http://www.icbf.gov.co/images/pobtrans.gif">
          <a:extLst>
            <a:ext uri="{FF2B5EF4-FFF2-40B4-BE49-F238E27FC236}">
              <a16:creationId xmlns:a16="http://schemas.microsoft.com/office/drawing/2014/main" id="{00000000-0008-0000-05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4" name="Imagen 253" descr="http://www.icbf.gov.co/images/pobtrans.gif">
          <a:extLst>
            <a:ext uri="{FF2B5EF4-FFF2-40B4-BE49-F238E27FC236}">
              <a16:creationId xmlns:a16="http://schemas.microsoft.com/office/drawing/2014/main" id="{00000000-0008-0000-05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5" name="Imagen 254" descr="http://www.icbf.gov.co/images/pobtrans.gif">
          <a:extLst>
            <a:ext uri="{FF2B5EF4-FFF2-40B4-BE49-F238E27FC236}">
              <a16:creationId xmlns:a16="http://schemas.microsoft.com/office/drawing/2014/main" id="{00000000-0008-0000-05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6" name="Imagen 255" descr="http://www.icbf.gov.co/images/pobtrans.gif">
          <a:extLst>
            <a:ext uri="{FF2B5EF4-FFF2-40B4-BE49-F238E27FC236}">
              <a16:creationId xmlns:a16="http://schemas.microsoft.com/office/drawing/2014/main" id="{00000000-0008-0000-05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7" name="Imagen 256" descr="http://www.icbf.gov.co/images/pobtrans.gif">
          <a:extLst>
            <a:ext uri="{FF2B5EF4-FFF2-40B4-BE49-F238E27FC236}">
              <a16:creationId xmlns:a16="http://schemas.microsoft.com/office/drawing/2014/main" id="{00000000-0008-0000-05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8" name="Imagen 257" descr="http://www.icbf.gov.co/images/pobtrans.gif">
          <a:extLst>
            <a:ext uri="{FF2B5EF4-FFF2-40B4-BE49-F238E27FC236}">
              <a16:creationId xmlns:a16="http://schemas.microsoft.com/office/drawing/2014/main" id="{00000000-0008-0000-05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9" name="Imagen 258" descr="http://www.icbf.gov.co/images/pobtrans.gif">
          <a:extLst>
            <a:ext uri="{FF2B5EF4-FFF2-40B4-BE49-F238E27FC236}">
              <a16:creationId xmlns:a16="http://schemas.microsoft.com/office/drawing/2014/main" id="{00000000-0008-0000-05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0" name="Imagen 259" descr="http://www.icbf.gov.co/images/pobtrans.gif">
          <a:extLst>
            <a:ext uri="{FF2B5EF4-FFF2-40B4-BE49-F238E27FC236}">
              <a16:creationId xmlns:a16="http://schemas.microsoft.com/office/drawing/2014/main" id="{00000000-0008-0000-05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1" name="Imagen 260" descr="http://www.icbf.gov.co/images/pobtrans.gif">
          <a:extLst>
            <a:ext uri="{FF2B5EF4-FFF2-40B4-BE49-F238E27FC236}">
              <a16:creationId xmlns:a16="http://schemas.microsoft.com/office/drawing/2014/main" id="{00000000-0008-0000-05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2" name="Imagen 261" descr="http://www.icbf.gov.co/images/pobtrans.gif">
          <a:extLst>
            <a:ext uri="{FF2B5EF4-FFF2-40B4-BE49-F238E27FC236}">
              <a16:creationId xmlns:a16="http://schemas.microsoft.com/office/drawing/2014/main" id="{00000000-0008-0000-05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3" name="Imagen 262" descr="http://www.icbf.gov.co/images/pobtrans.gif">
          <a:extLst>
            <a:ext uri="{FF2B5EF4-FFF2-40B4-BE49-F238E27FC236}">
              <a16:creationId xmlns:a16="http://schemas.microsoft.com/office/drawing/2014/main" id="{00000000-0008-0000-05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4" name="Imagen 263" descr="http://www.icbf.gov.co/images/pobtrans.gif">
          <a:extLst>
            <a:ext uri="{FF2B5EF4-FFF2-40B4-BE49-F238E27FC236}">
              <a16:creationId xmlns:a16="http://schemas.microsoft.com/office/drawing/2014/main" id="{00000000-0008-0000-05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5" name="Imagen 264" descr="http://www.icbf.gov.co/images/pobtrans.gif">
          <a:extLst>
            <a:ext uri="{FF2B5EF4-FFF2-40B4-BE49-F238E27FC236}">
              <a16:creationId xmlns:a16="http://schemas.microsoft.com/office/drawing/2014/main" id="{00000000-0008-0000-05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6" name="Imagen 265" descr="http://www.icbf.gov.co/images/pobtrans.gif">
          <a:extLst>
            <a:ext uri="{FF2B5EF4-FFF2-40B4-BE49-F238E27FC236}">
              <a16:creationId xmlns:a16="http://schemas.microsoft.com/office/drawing/2014/main" id="{00000000-0008-0000-05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7" name="Imagen 266" descr="http://www.icbf.gov.co/images/pobtrans.gif">
          <a:extLst>
            <a:ext uri="{FF2B5EF4-FFF2-40B4-BE49-F238E27FC236}">
              <a16:creationId xmlns:a16="http://schemas.microsoft.com/office/drawing/2014/main" id="{00000000-0008-0000-05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8" name="Imagen 267" descr="http://www.icbf.gov.co/images/pobtrans.gif">
          <a:extLst>
            <a:ext uri="{FF2B5EF4-FFF2-40B4-BE49-F238E27FC236}">
              <a16:creationId xmlns:a16="http://schemas.microsoft.com/office/drawing/2014/main" id="{00000000-0008-0000-05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9" name="Imagen 268" descr="http://www.icbf.gov.co/images/pobtrans.gif">
          <a:extLst>
            <a:ext uri="{FF2B5EF4-FFF2-40B4-BE49-F238E27FC236}">
              <a16:creationId xmlns:a16="http://schemas.microsoft.com/office/drawing/2014/main" id="{00000000-0008-0000-05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0" name="Imagen 269" descr="http://www.icbf.gov.co/images/pobtrans.gif">
          <a:extLst>
            <a:ext uri="{FF2B5EF4-FFF2-40B4-BE49-F238E27FC236}">
              <a16:creationId xmlns:a16="http://schemas.microsoft.com/office/drawing/2014/main" id="{00000000-0008-0000-05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1" name="Imagen 270" descr="http://www.icbf.gov.co/images/pobtrans.gif">
          <a:extLst>
            <a:ext uri="{FF2B5EF4-FFF2-40B4-BE49-F238E27FC236}">
              <a16:creationId xmlns:a16="http://schemas.microsoft.com/office/drawing/2014/main" id="{00000000-0008-0000-05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2" name="Imagen 271" descr="http://www.icbf.gov.co/images/pobtrans.gif">
          <a:extLst>
            <a:ext uri="{FF2B5EF4-FFF2-40B4-BE49-F238E27FC236}">
              <a16:creationId xmlns:a16="http://schemas.microsoft.com/office/drawing/2014/main" id="{00000000-0008-0000-05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3" name="Imagen 272" descr="http://www.icbf.gov.co/images/pobtrans.gif">
          <a:extLst>
            <a:ext uri="{FF2B5EF4-FFF2-40B4-BE49-F238E27FC236}">
              <a16:creationId xmlns:a16="http://schemas.microsoft.com/office/drawing/2014/main" id="{00000000-0008-0000-05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4" name="Imagen 273" descr="http://www.icbf.gov.co/images/pobtrans.gif">
          <a:extLst>
            <a:ext uri="{FF2B5EF4-FFF2-40B4-BE49-F238E27FC236}">
              <a16:creationId xmlns:a16="http://schemas.microsoft.com/office/drawing/2014/main" id="{00000000-0008-0000-05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5" name="Imagen 274" descr="http://www.icbf.gov.co/images/pobtrans.gif">
          <a:extLst>
            <a:ext uri="{FF2B5EF4-FFF2-40B4-BE49-F238E27FC236}">
              <a16:creationId xmlns:a16="http://schemas.microsoft.com/office/drawing/2014/main" id="{00000000-0008-0000-05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6" name="Imagen 275" descr="http://www.icbf.gov.co/images/pobtrans.gif">
          <a:extLst>
            <a:ext uri="{FF2B5EF4-FFF2-40B4-BE49-F238E27FC236}">
              <a16:creationId xmlns:a16="http://schemas.microsoft.com/office/drawing/2014/main" id="{00000000-0008-0000-05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7" name="Imagen 276" descr="http://www.icbf.gov.co/images/pobtrans.gif">
          <a:extLst>
            <a:ext uri="{FF2B5EF4-FFF2-40B4-BE49-F238E27FC236}">
              <a16:creationId xmlns:a16="http://schemas.microsoft.com/office/drawing/2014/main" id="{00000000-0008-0000-05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8" name="Imagen 277" descr="http://www.icbf.gov.co/images/pobtrans.gif">
          <a:extLst>
            <a:ext uri="{FF2B5EF4-FFF2-40B4-BE49-F238E27FC236}">
              <a16:creationId xmlns:a16="http://schemas.microsoft.com/office/drawing/2014/main" id="{00000000-0008-0000-05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9" name="Imagen 278" descr="http://www.icbf.gov.co/images/pobtrans.gif">
          <a:extLst>
            <a:ext uri="{FF2B5EF4-FFF2-40B4-BE49-F238E27FC236}">
              <a16:creationId xmlns:a16="http://schemas.microsoft.com/office/drawing/2014/main" id="{00000000-0008-0000-05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0" name="Imagen 279" descr="http://www.icbf.gov.co/images/pobtrans.gif">
          <a:extLst>
            <a:ext uri="{FF2B5EF4-FFF2-40B4-BE49-F238E27FC236}">
              <a16:creationId xmlns:a16="http://schemas.microsoft.com/office/drawing/2014/main" id="{00000000-0008-0000-05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1" name="Imagen 280" descr="http://www.icbf.gov.co/images/pobtrans.gif">
          <a:extLst>
            <a:ext uri="{FF2B5EF4-FFF2-40B4-BE49-F238E27FC236}">
              <a16:creationId xmlns:a16="http://schemas.microsoft.com/office/drawing/2014/main" id="{00000000-0008-0000-05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2" name="Imagen 281" descr="http://www.icbf.gov.co/images/pobtrans.gif">
          <a:extLst>
            <a:ext uri="{FF2B5EF4-FFF2-40B4-BE49-F238E27FC236}">
              <a16:creationId xmlns:a16="http://schemas.microsoft.com/office/drawing/2014/main" id="{00000000-0008-0000-05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3" name="Imagen 282" descr="http://www.icbf.gov.co/images/pobtrans.gif">
          <a:extLst>
            <a:ext uri="{FF2B5EF4-FFF2-40B4-BE49-F238E27FC236}">
              <a16:creationId xmlns:a16="http://schemas.microsoft.com/office/drawing/2014/main" id="{00000000-0008-0000-05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4" name="Imagen 283" descr="http://www.icbf.gov.co/images/pobtrans.gif">
          <a:extLst>
            <a:ext uri="{FF2B5EF4-FFF2-40B4-BE49-F238E27FC236}">
              <a16:creationId xmlns:a16="http://schemas.microsoft.com/office/drawing/2014/main" id="{00000000-0008-0000-05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5" name="Imagen 284" descr="http://www.icbf.gov.co/images/pobtrans.gif">
          <a:extLst>
            <a:ext uri="{FF2B5EF4-FFF2-40B4-BE49-F238E27FC236}">
              <a16:creationId xmlns:a16="http://schemas.microsoft.com/office/drawing/2014/main" id="{00000000-0008-0000-05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6" name="Imagen 285" descr="http://www.icbf.gov.co/images/pobtrans.gif">
          <a:extLst>
            <a:ext uri="{FF2B5EF4-FFF2-40B4-BE49-F238E27FC236}">
              <a16:creationId xmlns:a16="http://schemas.microsoft.com/office/drawing/2014/main" id="{00000000-0008-0000-05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7" name="Imagen 286" descr="http://www.icbf.gov.co/images/pobtrans.gif">
          <a:extLst>
            <a:ext uri="{FF2B5EF4-FFF2-40B4-BE49-F238E27FC236}">
              <a16:creationId xmlns:a16="http://schemas.microsoft.com/office/drawing/2014/main" id="{00000000-0008-0000-05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8" name="Imagen 287" descr="http://www.icbf.gov.co/images/pobtrans.gif">
          <a:extLst>
            <a:ext uri="{FF2B5EF4-FFF2-40B4-BE49-F238E27FC236}">
              <a16:creationId xmlns:a16="http://schemas.microsoft.com/office/drawing/2014/main" id="{00000000-0008-0000-05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9" name="Imagen 288" descr="http://www.icbf.gov.co/images/pobtrans.gif">
          <a:extLst>
            <a:ext uri="{FF2B5EF4-FFF2-40B4-BE49-F238E27FC236}">
              <a16:creationId xmlns:a16="http://schemas.microsoft.com/office/drawing/2014/main" id="{00000000-0008-0000-05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0" name="Imagen 289" descr="http://www.icbf.gov.co/images/pobtrans.gif">
          <a:extLst>
            <a:ext uri="{FF2B5EF4-FFF2-40B4-BE49-F238E27FC236}">
              <a16:creationId xmlns:a16="http://schemas.microsoft.com/office/drawing/2014/main" id="{00000000-0008-0000-05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1" name="Imagen 290" descr="http://www.icbf.gov.co/images/pobtrans.gif">
          <a:extLst>
            <a:ext uri="{FF2B5EF4-FFF2-40B4-BE49-F238E27FC236}">
              <a16:creationId xmlns:a16="http://schemas.microsoft.com/office/drawing/2014/main" id="{00000000-0008-0000-05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2" name="Imagen 291" descr="http://www.icbf.gov.co/images/pobtrans.gif">
          <a:extLst>
            <a:ext uri="{FF2B5EF4-FFF2-40B4-BE49-F238E27FC236}">
              <a16:creationId xmlns:a16="http://schemas.microsoft.com/office/drawing/2014/main" id="{00000000-0008-0000-05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3" name="Imagen 292" descr="http://www.icbf.gov.co/images/pobtrans.gif">
          <a:extLst>
            <a:ext uri="{FF2B5EF4-FFF2-40B4-BE49-F238E27FC236}">
              <a16:creationId xmlns:a16="http://schemas.microsoft.com/office/drawing/2014/main" id="{00000000-0008-0000-05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4" name="Imagen 293" descr="http://www.icbf.gov.co/images/pobtrans.gif">
          <a:extLst>
            <a:ext uri="{FF2B5EF4-FFF2-40B4-BE49-F238E27FC236}">
              <a16:creationId xmlns:a16="http://schemas.microsoft.com/office/drawing/2014/main" id="{00000000-0008-0000-05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5" name="Imagen 294" descr="http://www.icbf.gov.co/images/pobtrans.gif">
          <a:extLst>
            <a:ext uri="{FF2B5EF4-FFF2-40B4-BE49-F238E27FC236}">
              <a16:creationId xmlns:a16="http://schemas.microsoft.com/office/drawing/2014/main" id="{00000000-0008-0000-05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6" name="Imagen 295" descr="http://www.icbf.gov.co/images/pobtrans.gif">
          <a:extLst>
            <a:ext uri="{FF2B5EF4-FFF2-40B4-BE49-F238E27FC236}">
              <a16:creationId xmlns:a16="http://schemas.microsoft.com/office/drawing/2014/main" id="{00000000-0008-0000-05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7" name="Imagen 296" descr="http://www.icbf.gov.co/images/pobtrans.gif">
          <a:extLst>
            <a:ext uri="{FF2B5EF4-FFF2-40B4-BE49-F238E27FC236}">
              <a16:creationId xmlns:a16="http://schemas.microsoft.com/office/drawing/2014/main" id="{00000000-0008-0000-05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8" name="Imagen 297" descr="http://www.icbf.gov.co/images/pobtrans.gif">
          <a:extLst>
            <a:ext uri="{FF2B5EF4-FFF2-40B4-BE49-F238E27FC236}">
              <a16:creationId xmlns:a16="http://schemas.microsoft.com/office/drawing/2014/main" id="{00000000-0008-0000-05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9" name="Imagen 298" descr="http://www.icbf.gov.co/images/pobtrans.gif">
          <a:extLst>
            <a:ext uri="{FF2B5EF4-FFF2-40B4-BE49-F238E27FC236}">
              <a16:creationId xmlns:a16="http://schemas.microsoft.com/office/drawing/2014/main" id="{00000000-0008-0000-05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0" name="Imagen 299" descr="http://www.icbf.gov.co/images/pobtrans.gif">
          <a:extLst>
            <a:ext uri="{FF2B5EF4-FFF2-40B4-BE49-F238E27FC236}">
              <a16:creationId xmlns:a16="http://schemas.microsoft.com/office/drawing/2014/main" id="{00000000-0008-0000-05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1" name="Imagen 300" descr="http://www.icbf.gov.co/images/pobtrans.gif">
          <a:extLst>
            <a:ext uri="{FF2B5EF4-FFF2-40B4-BE49-F238E27FC236}">
              <a16:creationId xmlns:a16="http://schemas.microsoft.com/office/drawing/2014/main" id="{00000000-0008-0000-05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2" name="Imagen 301" descr="http://www.icbf.gov.co/images/pobtrans.gif">
          <a:extLst>
            <a:ext uri="{FF2B5EF4-FFF2-40B4-BE49-F238E27FC236}">
              <a16:creationId xmlns:a16="http://schemas.microsoft.com/office/drawing/2014/main" id="{00000000-0008-0000-05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3" name="Imagen 302" descr="http://www.icbf.gov.co/images/pobtrans.gif">
          <a:extLst>
            <a:ext uri="{FF2B5EF4-FFF2-40B4-BE49-F238E27FC236}">
              <a16:creationId xmlns:a16="http://schemas.microsoft.com/office/drawing/2014/main" id="{00000000-0008-0000-05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4" name="Imagen 303" descr="http://www.icbf.gov.co/images/pobtrans.gif">
          <a:extLst>
            <a:ext uri="{FF2B5EF4-FFF2-40B4-BE49-F238E27FC236}">
              <a16:creationId xmlns:a16="http://schemas.microsoft.com/office/drawing/2014/main" id="{00000000-0008-0000-05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5" name="Imagen 304" descr="http://www.icbf.gov.co/images/pobtrans.gif">
          <a:extLst>
            <a:ext uri="{FF2B5EF4-FFF2-40B4-BE49-F238E27FC236}">
              <a16:creationId xmlns:a16="http://schemas.microsoft.com/office/drawing/2014/main" id="{00000000-0008-0000-05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6" name="Imagen 305" descr="http://www.icbf.gov.co/images/pobtrans.gif">
          <a:extLst>
            <a:ext uri="{FF2B5EF4-FFF2-40B4-BE49-F238E27FC236}">
              <a16:creationId xmlns:a16="http://schemas.microsoft.com/office/drawing/2014/main" id="{00000000-0008-0000-05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7" name="Imagen 306" descr="http://www.icbf.gov.co/images/pobtrans.gif">
          <a:extLst>
            <a:ext uri="{FF2B5EF4-FFF2-40B4-BE49-F238E27FC236}">
              <a16:creationId xmlns:a16="http://schemas.microsoft.com/office/drawing/2014/main" id="{00000000-0008-0000-05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8" name="Imagen 307" descr="http://www.icbf.gov.co/images/pobtrans.gif">
          <a:extLst>
            <a:ext uri="{FF2B5EF4-FFF2-40B4-BE49-F238E27FC236}">
              <a16:creationId xmlns:a16="http://schemas.microsoft.com/office/drawing/2014/main" id="{00000000-0008-0000-05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9" name="Imagen 308" descr="http://www.icbf.gov.co/images/pobtrans.gif">
          <a:extLst>
            <a:ext uri="{FF2B5EF4-FFF2-40B4-BE49-F238E27FC236}">
              <a16:creationId xmlns:a16="http://schemas.microsoft.com/office/drawing/2014/main" id="{00000000-0008-0000-05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0" name="Imagen 309" descr="http://www.icbf.gov.co/images/pobtrans.gif">
          <a:extLst>
            <a:ext uri="{FF2B5EF4-FFF2-40B4-BE49-F238E27FC236}">
              <a16:creationId xmlns:a16="http://schemas.microsoft.com/office/drawing/2014/main" id="{00000000-0008-0000-05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1" name="Imagen 310" descr="http://www.icbf.gov.co/images/pobtrans.gif">
          <a:extLst>
            <a:ext uri="{FF2B5EF4-FFF2-40B4-BE49-F238E27FC236}">
              <a16:creationId xmlns:a16="http://schemas.microsoft.com/office/drawing/2014/main" id="{00000000-0008-0000-05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2" name="Imagen 311" descr="http://www.icbf.gov.co/images/pobtrans.gif">
          <a:extLst>
            <a:ext uri="{FF2B5EF4-FFF2-40B4-BE49-F238E27FC236}">
              <a16:creationId xmlns:a16="http://schemas.microsoft.com/office/drawing/2014/main" id="{00000000-0008-0000-05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3" name="Imagen 312" descr="http://www.icbf.gov.co/images/pobtrans.gif">
          <a:extLst>
            <a:ext uri="{FF2B5EF4-FFF2-40B4-BE49-F238E27FC236}">
              <a16:creationId xmlns:a16="http://schemas.microsoft.com/office/drawing/2014/main" id="{00000000-0008-0000-05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4" name="Imagen 313" descr="http://www.icbf.gov.co/images/pobtrans.gif">
          <a:extLst>
            <a:ext uri="{FF2B5EF4-FFF2-40B4-BE49-F238E27FC236}">
              <a16:creationId xmlns:a16="http://schemas.microsoft.com/office/drawing/2014/main" id="{00000000-0008-0000-05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5" name="Imagen 314" descr="http://www.icbf.gov.co/images/pobtrans.gif">
          <a:extLst>
            <a:ext uri="{FF2B5EF4-FFF2-40B4-BE49-F238E27FC236}">
              <a16:creationId xmlns:a16="http://schemas.microsoft.com/office/drawing/2014/main" id="{00000000-0008-0000-05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6" name="Imagen 315" descr="http://www.icbf.gov.co/images/pobtrans.gif">
          <a:extLst>
            <a:ext uri="{FF2B5EF4-FFF2-40B4-BE49-F238E27FC236}">
              <a16:creationId xmlns:a16="http://schemas.microsoft.com/office/drawing/2014/main" id="{00000000-0008-0000-05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7" name="Imagen 316" descr="http://www.icbf.gov.co/images/pobtrans.gif">
          <a:extLst>
            <a:ext uri="{FF2B5EF4-FFF2-40B4-BE49-F238E27FC236}">
              <a16:creationId xmlns:a16="http://schemas.microsoft.com/office/drawing/2014/main" id="{00000000-0008-0000-05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8" name="Imagen 317" descr="http://www.icbf.gov.co/images/pobtrans.gif">
          <a:extLst>
            <a:ext uri="{FF2B5EF4-FFF2-40B4-BE49-F238E27FC236}">
              <a16:creationId xmlns:a16="http://schemas.microsoft.com/office/drawing/2014/main" id="{00000000-0008-0000-05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9" name="Imagen 318" descr="http://www.icbf.gov.co/images/pobtrans.gif">
          <a:extLst>
            <a:ext uri="{FF2B5EF4-FFF2-40B4-BE49-F238E27FC236}">
              <a16:creationId xmlns:a16="http://schemas.microsoft.com/office/drawing/2014/main" id="{00000000-0008-0000-05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631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3</xdr:col>
      <xdr:colOff>0</xdr:colOff>
      <xdr:row>104</xdr:row>
      <xdr:rowOff>0</xdr:rowOff>
    </xdr:from>
    <xdr:to>
      <xdr:col>3</xdr:col>
      <xdr:colOff>9525</xdr:colOff>
      <xdr:row>104</xdr:row>
      <xdr:rowOff>114300</xdr:rowOff>
    </xdr:to>
    <xdr:pic>
      <xdr:nvPicPr>
        <xdr:cNvPr id="2" name="Imagen 305" descr="http://www.icbf.gov.co/images/pobtrans.gif">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3" name="Imagen 306" descr="http://www.icbf.gov.co/images/pobtrans.gif">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4" name="Imagen 307" descr="http://www.icbf.gov.co/images/pobtrans.gif">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5" name="Imagen 697" descr="http://www.icbf.gov.co/images/pobtrans.gif">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6" name="Imagen 785" descr="http://www.icbf.gov.co/images/pobtrans.gif">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7" name="Imagen 790" descr="http://www.icbf.gov.co/images/pobtrans.gif">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8" name="Imagen 1079" descr="http://www.icbf.gov.co/images/pobtrans.gif">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9" name="Imagen 1566" descr="http://www.icbf.gov.co/images/pobtrans.gif">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0" name="Imagen 1570" descr="http://www.icbf.gov.co/images/pobtrans.gif">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1" name="Imagen 1687" descr="http://www.icbf.gov.co/images/pobtrans.gif">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2" name="Imagen 1914" descr="http://www.icbf.gov.co/images/pobtrans.gif">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3" name="Imagen 2186" descr="http://www.icbf.gov.co/images/pobtrans.gif">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4" name="Imagen 2221" descr="http://www.icbf.gov.co/images/pobtrans.gif">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5" name="Imagen 2859" descr="http://www.icbf.gov.co/images/pobtrans.gif">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6" name="Imagen 2870" descr="http://www.icbf.gov.co/images/pobtrans.gif">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7" name="Imagen 2951" descr="http://www.icbf.gov.co/images/pobtrans.gif">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8" name="Imagen 2954" descr="http://www.icbf.gov.co/images/pobtrans.gif">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9" name="Imagen 3123" descr="http://www.icbf.gov.co/images/pobtrans.gif">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20" name="Imagen 3206" descr="http://www.icbf.gov.co/images/pobtrans.gif">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21" name="Imagen 3810" descr="http://www.icbf.gov.co/images/pobtrans.gif">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22" name="Imagen 3821" descr="http://www.icbf.gov.co/images/pobtrans.gif">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23" name="Imagen 3899" descr="http://www.icbf.gov.co/images/pobtrans.gif">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24" name="Imagen 3909" descr="http://www.icbf.gov.co/images/pobtrans.gif">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25" name="Imagen 4244" descr="http://www.icbf.gov.co/images/pobtrans.gif">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26" name="Imagen 4461" descr="http://www.icbf.gov.co/images/pobtrans.gif">
          <a:extLst>
            <a:ext uri="{FF2B5EF4-FFF2-40B4-BE49-F238E27FC236}">
              <a16:creationId xmlns:a16="http://schemas.microsoft.com/office/drawing/2014/main" id="{00000000-0008-0000-06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27" name="Imagen 4811" descr="http://www.icbf.gov.co/images/pobtrans.gif">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28" name="Imagen 4820" descr="http://www.icbf.gov.co/images/pobtrans.gif">
          <a:extLst>
            <a:ext uri="{FF2B5EF4-FFF2-40B4-BE49-F238E27FC236}">
              <a16:creationId xmlns:a16="http://schemas.microsoft.com/office/drawing/2014/main" id="{00000000-0008-0000-06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29" name="Imagen 5584" descr="http://www.icbf.gov.co/images/pobtrans.gif">
          <a:extLst>
            <a:ext uri="{FF2B5EF4-FFF2-40B4-BE49-F238E27FC236}">
              <a16:creationId xmlns:a16="http://schemas.microsoft.com/office/drawing/2014/main" id="{00000000-0008-0000-06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30" name="Imagen 5931" descr="http://www.icbf.gov.co/images/pobtrans.gif">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31" name="Imagen 6103" descr="http://www.icbf.gov.co/images/pobtrans.gif">
          <a:extLst>
            <a:ext uri="{FF2B5EF4-FFF2-40B4-BE49-F238E27FC236}">
              <a16:creationId xmlns:a16="http://schemas.microsoft.com/office/drawing/2014/main" id="{00000000-0008-0000-06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32" name="Imagen 6107" descr="http://www.icbf.gov.co/images/pobtrans.gif">
          <a:extLst>
            <a:ext uri="{FF2B5EF4-FFF2-40B4-BE49-F238E27FC236}">
              <a16:creationId xmlns:a16="http://schemas.microsoft.com/office/drawing/2014/main" id="{00000000-0008-0000-06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33" name="Imagen 6731" descr="http://www.icbf.gov.co/images/pobtrans.gif">
          <a:extLst>
            <a:ext uri="{FF2B5EF4-FFF2-40B4-BE49-F238E27FC236}">
              <a16:creationId xmlns:a16="http://schemas.microsoft.com/office/drawing/2014/main" id="{00000000-0008-0000-06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34" name="Imagen 6951" descr="http://www.icbf.gov.co/images/pobtrans.gif">
          <a:extLst>
            <a:ext uri="{FF2B5EF4-FFF2-40B4-BE49-F238E27FC236}">
              <a16:creationId xmlns:a16="http://schemas.microsoft.com/office/drawing/2014/main" id="{00000000-0008-0000-06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35" name="Imagen 7032" descr="http://www.icbf.gov.co/images/pobtrans.gif">
          <a:extLst>
            <a:ext uri="{FF2B5EF4-FFF2-40B4-BE49-F238E27FC236}">
              <a16:creationId xmlns:a16="http://schemas.microsoft.com/office/drawing/2014/main" id="{00000000-0008-0000-06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36" name="Imagen 7042" descr="http://www.icbf.gov.co/images/pobtrans.gif">
          <a:extLst>
            <a:ext uri="{FF2B5EF4-FFF2-40B4-BE49-F238E27FC236}">
              <a16:creationId xmlns:a16="http://schemas.microsoft.com/office/drawing/2014/main" id="{00000000-0008-0000-06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37" name="Imagen 7053" descr="http://www.icbf.gov.co/images/pobtrans.gif">
          <a:extLst>
            <a:ext uri="{FF2B5EF4-FFF2-40B4-BE49-F238E27FC236}">
              <a16:creationId xmlns:a16="http://schemas.microsoft.com/office/drawing/2014/main" id="{00000000-0008-0000-06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38" name="Imagen 7120" descr="http://www.icbf.gov.co/images/pobtrans.gif">
          <a:extLst>
            <a:ext uri="{FF2B5EF4-FFF2-40B4-BE49-F238E27FC236}">
              <a16:creationId xmlns:a16="http://schemas.microsoft.com/office/drawing/2014/main" id="{00000000-0008-0000-06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39" name="Imagen 7187" descr="http://www.icbf.gov.co/images/pobtrans.gif">
          <a:extLst>
            <a:ext uri="{FF2B5EF4-FFF2-40B4-BE49-F238E27FC236}">
              <a16:creationId xmlns:a16="http://schemas.microsoft.com/office/drawing/2014/main" id="{00000000-0008-0000-06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40" name="Imagen 7417" descr="http://www.icbf.gov.co/images/pobtrans.gif">
          <a:extLst>
            <a:ext uri="{FF2B5EF4-FFF2-40B4-BE49-F238E27FC236}">
              <a16:creationId xmlns:a16="http://schemas.microsoft.com/office/drawing/2014/main" id="{00000000-0008-0000-06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41" name="Imagen 7504" descr="http://www.icbf.gov.co/images/pobtrans.gif">
          <a:extLst>
            <a:ext uri="{FF2B5EF4-FFF2-40B4-BE49-F238E27FC236}">
              <a16:creationId xmlns:a16="http://schemas.microsoft.com/office/drawing/2014/main" id="{00000000-0008-0000-06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42" name="Imagen 7597" descr="http://www.icbf.gov.co/images/pobtrans.gif">
          <a:extLst>
            <a:ext uri="{FF2B5EF4-FFF2-40B4-BE49-F238E27FC236}">
              <a16:creationId xmlns:a16="http://schemas.microsoft.com/office/drawing/2014/main" id="{00000000-0008-0000-06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43" name="Imagen 7659" descr="http://www.icbf.gov.co/images/pobtrans.gif">
          <a:extLst>
            <a:ext uri="{FF2B5EF4-FFF2-40B4-BE49-F238E27FC236}">
              <a16:creationId xmlns:a16="http://schemas.microsoft.com/office/drawing/2014/main" id="{00000000-0008-0000-06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44" name="Imagen 7767" descr="http://www.icbf.gov.co/images/pobtrans.gif">
          <a:extLst>
            <a:ext uri="{FF2B5EF4-FFF2-40B4-BE49-F238E27FC236}">
              <a16:creationId xmlns:a16="http://schemas.microsoft.com/office/drawing/2014/main" id="{00000000-0008-0000-06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45" name="Imagen 7853" descr="http://www.icbf.gov.co/images/pobtrans.gif">
          <a:extLst>
            <a:ext uri="{FF2B5EF4-FFF2-40B4-BE49-F238E27FC236}">
              <a16:creationId xmlns:a16="http://schemas.microsoft.com/office/drawing/2014/main" id="{00000000-0008-0000-06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46" name="Imagen 7936" descr="http://www.icbf.gov.co/images/pobtrans.gif">
          <a:extLst>
            <a:ext uri="{FF2B5EF4-FFF2-40B4-BE49-F238E27FC236}">
              <a16:creationId xmlns:a16="http://schemas.microsoft.com/office/drawing/2014/main" id="{00000000-0008-0000-06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47" name="Imagen 8612" descr="http://www.icbf.gov.co/images/pobtrans.gif">
          <a:extLst>
            <a:ext uri="{FF2B5EF4-FFF2-40B4-BE49-F238E27FC236}">
              <a16:creationId xmlns:a16="http://schemas.microsoft.com/office/drawing/2014/main" id="{00000000-0008-0000-06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48" name="Imagen 9931" descr="http://www.icbf.gov.co/images/pobtrans.gif">
          <a:extLst>
            <a:ext uri="{FF2B5EF4-FFF2-40B4-BE49-F238E27FC236}">
              <a16:creationId xmlns:a16="http://schemas.microsoft.com/office/drawing/2014/main" id="{00000000-0008-0000-06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49" name="Imagen 10425" descr="http://www.icbf.gov.co/images/pobtrans.gif">
          <a:extLst>
            <a:ext uri="{FF2B5EF4-FFF2-40B4-BE49-F238E27FC236}">
              <a16:creationId xmlns:a16="http://schemas.microsoft.com/office/drawing/2014/main" id="{00000000-0008-0000-06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50" name="Imagen 10665" descr="http://www.icbf.gov.co/images/pobtrans.gif">
          <a:extLst>
            <a:ext uri="{FF2B5EF4-FFF2-40B4-BE49-F238E27FC236}">
              <a16:creationId xmlns:a16="http://schemas.microsoft.com/office/drawing/2014/main" id="{00000000-0008-0000-06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51" name="Imagen 12565" descr="http://www.icbf.gov.co/images/pobtrans.gif">
          <a:extLst>
            <a:ext uri="{FF2B5EF4-FFF2-40B4-BE49-F238E27FC236}">
              <a16:creationId xmlns:a16="http://schemas.microsoft.com/office/drawing/2014/main" id="{00000000-0008-0000-06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52" name="Imagen 12591" descr="http://www.icbf.gov.co/images/pobtrans.gif">
          <a:extLst>
            <a:ext uri="{FF2B5EF4-FFF2-40B4-BE49-F238E27FC236}">
              <a16:creationId xmlns:a16="http://schemas.microsoft.com/office/drawing/2014/main" id="{00000000-0008-0000-06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53" name="Imagen 12605" descr="http://www.icbf.gov.co/images/pobtrans.gif">
          <a:extLst>
            <a:ext uri="{FF2B5EF4-FFF2-40B4-BE49-F238E27FC236}">
              <a16:creationId xmlns:a16="http://schemas.microsoft.com/office/drawing/2014/main" id="{00000000-0008-0000-06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54" name="Imagen 12623" descr="http://www.icbf.gov.co/images/pobtrans.gif">
          <a:extLst>
            <a:ext uri="{FF2B5EF4-FFF2-40B4-BE49-F238E27FC236}">
              <a16:creationId xmlns:a16="http://schemas.microsoft.com/office/drawing/2014/main" id="{00000000-0008-0000-06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55" name="Imagen 12635" descr="http://www.icbf.gov.co/images/pobtrans.gif">
          <a:extLst>
            <a:ext uri="{FF2B5EF4-FFF2-40B4-BE49-F238E27FC236}">
              <a16:creationId xmlns:a16="http://schemas.microsoft.com/office/drawing/2014/main" id="{00000000-0008-0000-06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56" name="Imagen 12645" descr="http://www.icbf.gov.co/images/pobtrans.gif">
          <a:extLst>
            <a:ext uri="{FF2B5EF4-FFF2-40B4-BE49-F238E27FC236}">
              <a16:creationId xmlns:a16="http://schemas.microsoft.com/office/drawing/2014/main" id="{00000000-0008-0000-06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57" name="Imagen 12651" descr="http://www.icbf.gov.co/images/pobtrans.gif">
          <a:extLst>
            <a:ext uri="{FF2B5EF4-FFF2-40B4-BE49-F238E27FC236}">
              <a16:creationId xmlns:a16="http://schemas.microsoft.com/office/drawing/2014/main" id="{00000000-0008-0000-06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58" name="Imagen 13130" descr="http://www.icbf.gov.co/images/pobtrans.gif">
          <a:extLst>
            <a:ext uri="{FF2B5EF4-FFF2-40B4-BE49-F238E27FC236}">
              <a16:creationId xmlns:a16="http://schemas.microsoft.com/office/drawing/2014/main" id="{00000000-0008-0000-06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59" name="Imagen 13576" descr="http://www.icbf.gov.co/images/pobtrans.gif">
          <a:extLst>
            <a:ext uri="{FF2B5EF4-FFF2-40B4-BE49-F238E27FC236}">
              <a16:creationId xmlns:a16="http://schemas.microsoft.com/office/drawing/2014/main" id="{00000000-0008-0000-06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60" name="Imagen 13599" descr="http://www.icbf.gov.co/images/pobtrans.gif">
          <a:extLst>
            <a:ext uri="{FF2B5EF4-FFF2-40B4-BE49-F238E27FC236}">
              <a16:creationId xmlns:a16="http://schemas.microsoft.com/office/drawing/2014/main" id="{00000000-0008-0000-06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61" name="Imagen 13600" descr="http://www.icbf.gov.co/images/pobtrans.gif">
          <a:extLst>
            <a:ext uri="{FF2B5EF4-FFF2-40B4-BE49-F238E27FC236}">
              <a16:creationId xmlns:a16="http://schemas.microsoft.com/office/drawing/2014/main" id="{00000000-0008-0000-06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62" name="Imagen 13603" descr="http://www.icbf.gov.co/images/pobtrans.gif">
          <a:extLst>
            <a:ext uri="{FF2B5EF4-FFF2-40B4-BE49-F238E27FC236}">
              <a16:creationId xmlns:a16="http://schemas.microsoft.com/office/drawing/2014/main" id="{00000000-0008-0000-06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63" name="Imagen 13611" descr="http://www.icbf.gov.co/images/pobtrans.gif">
          <a:extLst>
            <a:ext uri="{FF2B5EF4-FFF2-40B4-BE49-F238E27FC236}">
              <a16:creationId xmlns:a16="http://schemas.microsoft.com/office/drawing/2014/main" id="{00000000-0008-0000-06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64" name="Imagen 13903" descr="http://www.icbf.gov.co/images/pobtrans.gif">
          <a:extLst>
            <a:ext uri="{FF2B5EF4-FFF2-40B4-BE49-F238E27FC236}">
              <a16:creationId xmlns:a16="http://schemas.microsoft.com/office/drawing/2014/main" id="{00000000-0008-0000-06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65" name="Imagen 13983" descr="http://www.icbf.gov.co/images/pobtrans.gif">
          <a:extLst>
            <a:ext uri="{FF2B5EF4-FFF2-40B4-BE49-F238E27FC236}">
              <a16:creationId xmlns:a16="http://schemas.microsoft.com/office/drawing/2014/main" id="{00000000-0008-0000-06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66" name="Imagen 14387" descr="http://www.icbf.gov.co/images/pobtrans.gif">
          <a:extLst>
            <a:ext uri="{FF2B5EF4-FFF2-40B4-BE49-F238E27FC236}">
              <a16:creationId xmlns:a16="http://schemas.microsoft.com/office/drawing/2014/main" id="{00000000-0008-0000-06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67" name="Imagen 14460" descr="http://www.icbf.gov.co/images/pobtrans.gif">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68" name="Imagen 14689" descr="http://www.icbf.gov.co/images/pobtrans.gif">
          <a:extLst>
            <a:ext uri="{FF2B5EF4-FFF2-40B4-BE49-F238E27FC236}">
              <a16:creationId xmlns:a16="http://schemas.microsoft.com/office/drawing/2014/main" id="{00000000-0008-0000-06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69" name="Imagen 14884" descr="http://www.icbf.gov.co/images/pobtrans.gif">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70" name="Imagen 15080" descr="http://www.icbf.gov.co/images/pobtrans.gif">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71" name="Imagen 15397" descr="http://www.icbf.gov.co/images/pobtrans.gif">
          <a:extLst>
            <a:ext uri="{FF2B5EF4-FFF2-40B4-BE49-F238E27FC236}">
              <a16:creationId xmlns:a16="http://schemas.microsoft.com/office/drawing/2014/main" id="{00000000-0008-0000-06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72" name="Imagen 15538" descr="http://www.icbf.gov.co/images/pobtrans.gif">
          <a:extLst>
            <a:ext uri="{FF2B5EF4-FFF2-40B4-BE49-F238E27FC236}">
              <a16:creationId xmlns:a16="http://schemas.microsoft.com/office/drawing/2014/main" id="{00000000-0008-0000-06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73" name="Imagen 15814" descr="http://www.icbf.gov.co/images/pobtrans.gif">
          <a:extLst>
            <a:ext uri="{FF2B5EF4-FFF2-40B4-BE49-F238E27FC236}">
              <a16:creationId xmlns:a16="http://schemas.microsoft.com/office/drawing/2014/main" id="{00000000-0008-0000-06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74" name="Imagen 15817" descr="http://www.icbf.gov.co/images/pobtrans.gif">
          <a:extLst>
            <a:ext uri="{FF2B5EF4-FFF2-40B4-BE49-F238E27FC236}">
              <a16:creationId xmlns:a16="http://schemas.microsoft.com/office/drawing/2014/main" id="{00000000-0008-0000-06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75" name="Imagen 16193" descr="http://www.icbf.gov.co/images/pobtrans.gif">
          <a:extLst>
            <a:ext uri="{FF2B5EF4-FFF2-40B4-BE49-F238E27FC236}">
              <a16:creationId xmlns:a16="http://schemas.microsoft.com/office/drawing/2014/main" id="{00000000-0008-0000-06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76" name="Imagen 16273" descr="http://www.icbf.gov.co/images/pobtrans.gif">
          <a:extLst>
            <a:ext uri="{FF2B5EF4-FFF2-40B4-BE49-F238E27FC236}">
              <a16:creationId xmlns:a16="http://schemas.microsoft.com/office/drawing/2014/main" id="{00000000-0008-0000-06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77" name="Imagen 16503" descr="http://www.icbf.gov.co/images/pobtrans.gif">
          <a:extLst>
            <a:ext uri="{FF2B5EF4-FFF2-40B4-BE49-F238E27FC236}">
              <a16:creationId xmlns:a16="http://schemas.microsoft.com/office/drawing/2014/main" id="{00000000-0008-0000-06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78" name="Imagen 16724" descr="http://www.icbf.gov.co/images/pobtrans.gif">
          <a:extLst>
            <a:ext uri="{FF2B5EF4-FFF2-40B4-BE49-F238E27FC236}">
              <a16:creationId xmlns:a16="http://schemas.microsoft.com/office/drawing/2014/main" id="{00000000-0008-0000-06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79" name="Imagen 17478" descr="http://www.icbf.gov.co/images/pobtrans.gif">
          <a:extLst>
            <a:ext uri="{FF2B5EF4-FFF2-40B4-BE49-F238E27FC236}">
              <a16:creationId xmlns:a16="http://schemas.microsoft.com/office/drawing/2014/main" id="{00000000-0008-0000-06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80" name="Imagen 17640" descr="http://www.icbf.gov.co/images/pobtrans.gif">
          <a:extLst>
            <a:ext uri="{FF2B5EF4-FFF2-40B4-BE49-F238E27FC236}">
              <a16:creationId xmlns:a16="http://schemas.microsoft.com/office/drawing/2014/main" id="{00000000-0008-0000-06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81" name="Imagen 17642" descr="http://www.icbf.gov.co/images/pobtrans.gif">
          <a:extLst>
            <a:ext uri="{FF2B5EF4-FFF2-40B4-BE49-F238E27FC236}">
              <a16:creationId xmlns:a16="http://schemas.microsoft.com/office/drawing/2014/main" id="{00000000-0008-0000-06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82" name="Imagen 19004" descr="http://www.icbf.gov.co/images/pobtrans.gif">
          <a:extLst>
            <a:ext uri="{FF2B5EF4-FFF2-40B4-BE49-F238E27FC236}">
              <a16:creationId xmlns:a16="http://schemas.microsoft.com/office/drawing/2014/main" id="{00000000-0008-0000-06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83" name="Imagen 19474" descr="http://www.icbf.gov.co/images/pobtrans.gif">
          <a:extLst>
            <a:ext uri="{FF2B5EF4-FFF2-40B4-BE49-F238E27FC236}">
              <a16:creationId xmlns:a16="http://schemas.microsoft.com/office/drawing/2014/main" id="{00000000-0008-0000-06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84" name="Imagen 19708" descr="http://www.icbf.gov.co/images/pobtrans.gif">
          <a:extLst>
            <a:ext uri="{FF2B5EF4-FFF2-40B4-BE49-F238E27FC236}">
              <a16:creationId xmlns:a16="http://schemas.microsoft.com/office/drawing/2014/main" id="{00000000-0008-0000-06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85" name="Imagen 19720" descr="http://www.icbf.gov.co/images/pobtrans.gif">
          <a:extLst>
            <a:ext uri="{FF2B5EF4-FFF2-40B4-BE49-F238E27FC236}">
              <a16:creationId xmlns:a16="http://schemas.microsoft.com/office/drawing/2014/main" id="{00000000-0008-0000-06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86" name="Imagen 19739" descr="http://www.icbf.gov.co/images/pobtrans.gif">
          <a:extLst>
            <a:ext uri="{FF2B5EF4-FFF2-40B4-BE49-F238E27FC236}">
              <a16:creationId xmlns:a16="http://schemas.microsoft.com/office/drawing/2014/main" id="{00000000-0008-0000-06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87" name="Imagen 19765" descr="http://www.icbf.gov.co/images/pobtrans.gif">
          <a:extLst>
            <a:ext uri="{FF2B5EF4-FFF2-40B4-BE49-F238E27FC236}">
              <a16:creationId xmlns:a16="http://schemas.microsoft.com/office/drawing/2014/main" id="{00000000-0008-0000-06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88" name="Imagen 19774" descr="http://www.icbf.gov.co/images/pobtrans.gif">
          <a:extLst>
            <a:ext uri="{FF2B5EF4-FFF2-40B4-BE49-F238E27FC236}">
              <a16:creationId xmlns:a16="http://schemas.microsoft.com/office/drawing/2014/main" id="{00000000-0008-0000-06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89" name="Imagen 20425" descr="http://www.icbf.gov.co/images/pobtrans.gif">
          <a:extLst>
            <a:ext uri="{FF2B5EF4-FFF2-40B4-BE49-F238E27FC236}">
              <a16:creationId xmlns:a16="http://schemas.microsoft.com/office/drawing/2014/main" id="{00000000-0008-0000-06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90" name="Imagen 20722" descr="http://www.icbf.gov.co/images/pobtrans.gif">
          <a:extLst>
            <a:ext uri="{FF2B5EF4-FFF2-40B4-BE49-F238E27FC236}">
              <a16:creationId xmlns:a16="http://schemas.microsoft.com/office/drawing/2014/main" id="{00000000-0008-0000-06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91" name="Imagen 20732" descr="http://www.icbf.gov.co/images/pobtrans.gif">
          <a:extLst>
            <a:ext uri="{FF2B5EF4-FFF2-40B4-BE49-F238E27FC236}">
              <a16:creationId xmlns:a16="http://schemas.microsoft.com/office/drawing/2014/main" id="{00000000-0008-0000-06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92" name="Imagen 21759" descr="http://www.icbf.gov.co/images/pobtrans.gif">
          <a:extLst>
            <a:ext uri="{FF2B5EF4-FFF2-40B4-BE49-F238E27FC236}">
              <a16:creationId xmlns:a16="http://schemas.microsoft.com/office/drawing/2014/main" id="{00000000-0008-0000-06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93" name="Imagen 21761" descr="http://www.icbf.gov.co/images/pobtrans.gif">
          <a:extLst>
            <a:ext uri="{FF2B5EF4-FFF2-40B4-BE49-F238E27FC236}">
              <a16:creationId xmlns:a16="http://schemas.microsoft.com/office/drawing/2014/main" id="{00000000-0008-0000-06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94" name="Imagen 22260" descr="http://www.icbf.gov.co/images/pobtrans.gif">
          <a:extLst>
            <a:ext uri="{FF2B5EF4-FFF2-40B4-BE49-F238E27FC236}">
              <a16:creationId xmlns:a16="http://schemas.microsoft.com/office/drawing/2014/main" id="{00000000-0008-0000-06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95" name="Imagen 22263" descr="http://www.icbf.gov.co/images/pobtrans.gif">
          <a:extLst>
            <a:ext uri="{FF2B5EF4-FFF2-40B4-BE49-F238E27FC236}">
              <a16:creationId xmlns:a16="http://schemas.microsoft.com/office/drawing/2014/main" id="{00000000-0008-0000-06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96" name="Imagen 22421" descr="http://www.icbf.gov.co/images/pobtrans.gif">
          <a:extLst>
            <a:ext uri="{FF2B5EF4-FFF2-40B4-BE49-F238E27FC236}">
              <a16:creationId xmlns:a16="http://schemas.microsoft.com/office/drawing/2014/main" id="{00000000-0008-0000-06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97" name="Imagen 22513" descr="http://www.icbf.gov.co/images/pobtrans.gif">
          <a:extLst>
            <a:ext uri="{FF2B5EF4-FFF2-40B4-BE49-F238E27FC236}">
              <a16:creationId xmlns:a16="http://schemas.microsoft.com/office/drawing/2014/main" id="{00000000-0008-0000-06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98" name="Imagen 22526" descr="http://www.icbf.gov.co/images/pobtrans.gif">
          <a:extLst>
            <a:ext uri="{FF2B5EF4-FFF2-40B4-BE49-F238E27FC236}">
              <a16:creationId xmlns:a16="http://schemas.microsoft.com/office/drawing/2014/main" id="{00000000-0008-0000-06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99" name="Imagen 22532" descr="http://www.icbf.gov.co/images/pobtrans.gif">
          <a:extLst>
            <a:ext uri="{FF2B5EF4-FFF2-40B4-BE49-F238E27FC236}">
              <a16:creationId xmlns:a16="http://schemas.microsoft.com/office/drawing/2014/main" id="{00000000-0008-0000-06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00" name="Imagen 22541" descr="http://www.icbf.gov.co/images/pobtrans.gif">
          <a:extLst>
            <a:ext uri="{FF2B5EF4-FFF2-40B4-BE49-F238E27FC236}">
              <a16:creationId xmlns:a16="http://schemas.microsoft.com/office/drawing/2014/main" id="{00000000-0008-0000-06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01" name="Imagen 22616" descr="http://www.icbf.gov.co/images/pobtrans.gif">
          <a:extLst>
            <a:ext uri="{FF2B5EF4-FFF2-40B4-BE49-F238E27FC236}">
              <a16:creationId xmlns:a16="http://schemas.microsoft.com/office/drawing/2014/main" id="{00000000-0008-0000-06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02" name="Imagen 24926" descr="http://www.icbf.gov.co/images/pobtrans.gif">
          <a:extLst>
            <a:ext uri="{FF2B5EF4-FFF2-40B4-BE49-F238E27FC236}">
              <a16:creationId xmlns:a16="http://schemas.microsoft.com/office/drawing/2014/main" id="{00000000-0008-0000-06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03" name="Imagen 25180" descr="http://www.icbf.gov.co/images/pobtrans.gif">
          <a:extLst>
            <a:ext uri="{FF2B5EF4-FFF2-40B4-BE49-F238E27FC236}">
              <a16:creationId xmlns:a16="http://schemas.microsoft.com/office/drawing/2014/main" id="{00000000-0008-0000-06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04" name="Imagen 26352" descr="http://www.icbf.gov.co/images/pobtrans.gif">
          <a:extLst>
            <a:ext uri="{FF2B5EF4-FFF2-40B4-BE49-F238E27FC236}">
              <a16:creationId xmlns:a16="http://schemas.microsoft.com/office/drawing/2014/main" id="{00000000-0008-0000-06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05" name="Imagen 26386" descr="http://www.icbf.gov.co/images/pobtrans.gif">
          <a:extLst>
            <a:ext uri="{FF2B5EF4-FFF2-40B4-BE49-F238E27FC236}">
              <a16:creationId xmlns:a16="http://schemas.microsoft.com/office/drawing/2014/main" id="{00000000-0008-0000-06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06" name="Imagen 26401" descr="http://www.icbf.gov.co/images/pobtrans.gif">
          <a:extLst>
            <a:ext uri="{FF2B5EF4-FFF2-40B4-BE49-F238E27FC236}">
              <a16:creationId xmlns:a16="http://schemas.microsoft.com/office/drawing/2014/main" id="{00000000-0008-0000-06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07" name="Imagen 26411" descr="http://www.icbf.gov.co/images/pobtrans.gif">
          <a:extLst>
            <a:ext uri="{FF2B5EF4-FFF2-40B4-BE49-F238E27FC236}">
              <a16:creationId xmlns:a16="http://schemas.microsoft.com/office/drawing/2014/main" id="{00000000-0008-0000-06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08" name="Imagen 26420" descr="http://www.icbf.gov.co/images/pobtrans.gif">
          <a:extLst>
            <a:ext uri="{FF2B5EF4-FFF2-40B4-BE49-F238E27FC236}">
              <a16:creationId xmlns:a16="http://schemas.microsoft.com/office/drawing/2014/main" id="{00000000-0008-0000-06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09" name="Imagen 26433" descr="http://www.icbf.gov.co/images/pobtrans.gif">
          <a:extLst>
            <a:ext uri="{FF2B5EF4-FFF2-40B4-BE49-F238E27FC236}">
              <a16:creationId xmlns:a16="http://schemas.microsoft.com/office/drawing/2014/main" id="{00000000-0008-0000-06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10" name="Imagen 26468" descr="http://www.icbf.gov.co/images/pobtrans.gif">
          <a:extLst>
            <a:ext uri="{FF2B5EF4-FFF2-40B4-BE49-F238E27FC236}">
              <a16:creationId xmlns:a16="http://schemas.microsoft.com/office/drawing/2014/main" id="{00000000-0008-0000-06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11" name="Imagen 26473" descr="http://www.icbf.gov.co/images/pobtrans.gif">
          <a:extLst>
            <a:ext uri="{FF2B5EF4-FFF2-40B4-BE49-F238E27FC236}">
              <a16:creationId xmlns:a16="http://schemas.microsoft.com/office/drawing/2014/main" id="{00000000-0008-0000-06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12" name="Imagen 26476" descr="http://www.icbf.gov.co/images/pobtrans.gif">
          <a:extLst>
            <a:ext uri="{FF2B5EF4-FFF2-40B4-BE49-F238E27FC236}">
              <a16:creationId xmlns:a16="http://schemas.microsoft.com/office/drawing/2014/main" id="{00000000-0008-0000-06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13" name="Imagen 26583" descr="http://www.icbf.gov.co/images/pobtrans.gif">
          <a:extLst>
            <a:ext uri="{FF2B5EF4-FFF2-40B4-BE49-F238E27FC236}">
              <a16:creationId xmlns:a16="http://schemas.microsoft.com/office/drawing/2014/main" id="{00000000-0008-0000-06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14" name="Imagen 26594" descr="http://www.icbf.gov.co/images/pobtrans.gif">
          <a:extLst>
            <a:ext uri="{FF2B5EF4-FFF2-40B4-BE49-F238E27FC236}">
              <a16:creationId xmlns:a16="http://schemas.microsoft.com/office/drawing/2014/main" id="{00000000-0008-0000-06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15" name="Imagen 26605" descr="http://www.icbf.gov.co/images/pobtrans.gif">
          <a:extLst>
            <a:ext uri="{FF2B5EF4-FFF2-40B4-BE49-F238E27FC236}">
              <a16:creationId xmlns:a16="http://schemas.microsoft.com/office/drawing/2014/main" id="{00000000-0008-0000-06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16" name="Imagen 26617" descr="http://www.icbf.gov.co/images/pobtrans.gif">
          <a:extLst>
            <a:ext uri="{FF2B5EF4-FFF2-40B4-BE49-F238E27FC236}">
              <a16:creationId xmlns:a16="http://schemas.microsoft.com/office/drawing/2014/main" id="{00000000-0008-0000-06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17" name="Imagen 26634" descr="http://www.icbf.gov.co/images/pobtrans.gif">
          <a:extLst>
            <a:ext uri="{FF2B5EF4-FFF2-40B4-BE49-F238E27FC236}">
              <a16:creationId xmlns:a16="http://schemas.microsoft.com/office/drawing/2014/main" id="{00000000-0008-0000-06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18" name="Imagen 26666" descr="http://www.icbf.gov.co/images/pobtrans.gif">
          <a:extLst>
            <a:ext uri="{FF2B5EF4-FFF2-40B4-BE49-F238E27FC236}">
              <a16:creationId xmlns:a16="http://schemas.microsoft.com/office/drawing/2014/main" id="{00000000-0008-0000-06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19" name="Imagen 26687" descr="http://www.icbf.gov.co/images/pobtrans.gif">
          <a:extLst>
            <a:ext uri="{FF2B5EF4-FFF2-40B4-BE49-F238E27FC236}">
              <a16:creationId xmlns:a16="http://schemas.microsoft.com/office/drawing/2014/main" id="{00000000-0008-0000-06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20" name="Imagen 26713" descr="http://www.icbf.gov.co/images/pobtrans.gif">
          <a:extLst>
            <a:ext uri="{FF2B5EF4-FFF2-40B4-BE49-F238E27FC236}">
              <a16:creationId xmlns:a16="http://schemas.microsoft.com/office/drawing/2014/main" id="{00000000-0008-0000-06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21" name="Imagen 26726" descr="http://www.icbf.gov.co/images/pobtrans.gif">
          <a:extLst>
            <a:ext uri="{FF2B5EF4-FFF2-40B4-BE49-F238E27FC236}">
              <a16:creationId xmlns:a16="http://schemas.microsoft.com/office/drawing/2014/main" id="{00000000-0008-0000-06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22" name="Imagen 27432" descr="http://www.icbf.gov.co/images/pobtrans.gif">
          <a:extLst>
            <a:ext uri="{FF2B5EF4-FFF2-40B4-BE49-F238E27FC236}">
              <a16:creationId xmlns:a16="http://schemas.microsoft.com/office/drawing/2014/main" id="{00000000-0008-0000-06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23" name="Imagen 29931" descr="http://www.icbf.gov.co/images/pobtrans.gif">
          <a:extLst>
            <a:ext uri="{FF2B5EF4-FFF2-40B4-BE49-F238E27FC236}">
              <a16:creationId xmlns:a16="http://schemas.microsoft.com/office/drawing/2014/main" id="{00000000-0008-0000-06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24" name="Imagen 29941" descr="http://www.icbf.gov.co/images/pobtrans.gif">
          <a:extLst>
            <a:ext uri="{FF2B5EF4-FFF2-40B4-BE49-F238E27FC236}">
              <a16:creationId xmlns:a16="http://schemas.microsoft.com/office/drawing/2014/main" id="{00000000-0008-0000-06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25" name="Imagen 29990" descr="http://www.icbf.gov.co/images/pobtrans.gif">
          <a:extLst>
            <a:ext uri="{FF2B5EF4-FFF2-40B4-BE49-F238E27FC236}">
              <a16:creationId xmlns:a16="http://schemas.microsoft.com/office/drawing/2014/main" id="{00000000-0008-0000-06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26" name="Imagen 30000" descr="http://www.icbf.gov.co/images/pobtrans.gif">
          <a:extLst>
            <a:ext uri="{FF2B5EF4-FFF2-40B4-BE49-F238E27FC236}">
              <a16:creationId xmlns:a16="http://schemas.microsoft.com/office/drawing/2014/main" id="{00000000-0008-0000-06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27" name="Imagen 30062" descr="http://www.icbf.gov.co/images/pobtrans.gif">
          <a:extLst>
            <a:ext uri="{FF2B5EF4-FFF2-40B4-BE49-F238E27FC236}">
              <a16:creationId xmlns:a16="http://schemas.microsoft.com/office/drawing/2014/main" id="{00000000-0008-0000-06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28" name="Imagen 30457" descr="http://www.icbf.gov.co/images/pobtrans.gif">
          <a:extLst>
            <a:ext uri="{FF2B5EF4-FFF2-40B4-BE49-F238E27FC236}">
              <a16:creationId xmlns:a16="http://schemas.microsoft.com/office/drawing/2014/main" id="{00000000-0008-0000-06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29" name="Imagen 30467" descr="http://www.icbf.gov.co/images/pobtrans.gif">
          <a:extLst>
            <a:ext uri="{FF2B5EF4-FFF2-40B4-BE49-F238E27FC236}">
              <a16:creationId xmlns:a16="http://schemas.microsoft.com/office/drawing/2014/main" id="{00000000-0008-0000-06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30" name="Imagen 30991" descr="http://www.icbf.gov.co/images/pobtrans.gif">
          <a:extLst>
            <a:ext uri="{FF2B5EF4-FFF2-40B4-BE49-F238E27FC236}">
              <a16:creationId xmlns:a16="http://schemas.microsoft.com/office/drawing/2014/main" id="{00000000-0008-0000-06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31" name="Imagen 31612" descr="http://www.icbf.gov.co/images/pobtrans.gif">
          <a:extLst>
            <a:ext uri="{FF2B5EF4-FFF2-40B4-BE49-F238E27FC236}">
              <a16:creationId xmlns:a16="http://schemas.microsoft.com/office/drawing/2014/main" id="{00000000-0008-0000-06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32" name="Imagen 31624" descr="http://www.icbf.gov.co/images/pobtrans.gif">
          <a:extLst>
            <a:ext uri="{FF2B5EF4-FFF2-40B4-BE49-F238E27FC236}">
              <a16:creationId xmlns:a16="http://schemas.microsoft.com/office/drawing/2014/main" id="{00000000-0008-0000-06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33" name="Imagen 32047" descr="http://www.icbf.gov.co/images/pobtrans.gif">
          <a:extLst>
            <a:ext uri="{FF2B5EF4-FFF2-40B4-BE49-F238E27FC236}">
              <a16:creationId xmlns:a16="http://schemas.microsoft.com/office/drawing/2014/main" id="{00000000-0008-0000-06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34" name="Imagen 32272" descr="http://www.icbf.gov.co/images/pobtrans.gif">
          <a:extLst>
            <a:ext uri="{FF2B5EF4-FFF2-40B4-BE49-F238E27FC236}">
              <a16:creationId xmlns:a16="http://schemas.microsoft.com/office/drawing/2014/main" id="{00000000-0008-0000-06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35" name="Imagen 32612" descr="http://www.icbf.gov.co/images/pobtrans.gif">
          <a:extLst>
            <a:ext uri="{FF2B5EF4-FFF2-40B4-BE49-F238E27FC236}">
              <a16:creationId xmlns:a16="http://schemas.microsoft.com/office/drawing/2014/main" id="{00000000-0008-0000-06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36" name="Imagen 32881" descr="http://www.icbf.gov.co/images/pobtrans.gif">
          <a:extLst>
            <a:ext uri="{FF2B5EF4-FFF2-40B4-BE49-F238E27FC236}">
              <a16:creationId xmlns:a16="http://schemas.microsoft.com/office/drawing/2014/main" id="{00000000-0008-0000-06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37" name="Imagen 34363" descr="http://www.icbf.gov.co/images/pobtrans.gif">
          <a:extLst>
            <a:ext uri="{FF2B5EF4-FFF2-40B4-BE49-F238E27FC236}">
              <a16:creationId xmlns:a16="http://schemas.microsoft.com/office/drawing/2014/main" id="{00000000-0008-0000-06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38" name="Imagen 34367" descr="http://www.icbf.gov.co/images/pobtrans.gif">
          <a:extLst>
            <a:ext uri="{FF2B5EF4-FFF2-40B4-BE49-F238E27FC236}">
              <a16:creationId xmlns:a16="http://schemas.microsoft.com/office/drawing/2014/main" id="{00000000-0008-0000-06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39" name="Imagen 34608" descr="http://www.icbf.gov.co/images/pobtrans.gif">
          <a:extLst>
            <a:ext uri="{FF2B5EF4-FFF2-40B4-BE49-F238E27FC236}">
              <a16:creationId xmlns:a16="http://schemas.microsoft.com/office/drawing/2014/main" id="{00000000-0008-0000-06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40" name="Imagen 35048" descr="http://www.icbf.gov.co/images/pobtrans.gif">
          <a:extLst>
            <a:ext uri="{FF2B5EF4-FFF2-40B4-BE49-F238E27FC236}">
              <a16:creationId xmlns:a16="http://schemas.microsoft.com/office/drawing/2014/main" id="{00000000-0008-0000-06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41" name="Imagen 35978" descr="http://www.icbf.gov.co/images/pobtrans.gif">
          <a:extLst>
            <a:ext uri="{FF2B5EF4-FFF2-40B4-BE49-F238E27FC236}">
              <a16:creationId xmlns:a16="http://schemas.microsoft.com/office/drawing/2014/main" id="{00000000-0008-0000-06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42" name="Imagen 36001" descr="http://www.icbf.gov.co/images/pobtrans.gif">
          <a:extLst>
            <a:ext uri="{FF2B5EF4-FFF2-40B4-BE49-F238E27FC236}">
              <a16:creationId xmlns:a16="http://schemas.microsoft.com/office/drawing/2014/main" id="{00000000-0008-0000-06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43" name="Imagen 36006" descr="http://www.icbf.gov.co/images/pobtrans.gif">
          <a:extLst>
            <a:ext uri="{FF2B5EF4-FFF2-40B4-BE49-F238E27FC236}">
              <a16:creationId xmlns:a16="http://schemas.microsoft.com/office/drawing/2014/main" id="{00000000-0008-0000-06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44" name="Imagen 36010" descr="http://www.icbf.gov.co/images/pobtrans.gif">
          <a:extLst>
            <a:ext uri="{FF2B5EF4-FFF2-40B4-BE49-F238E27FC236}">
              <a16:creationId xmlns:a16="http://schemas.microsoft.com/office/drawing/2014/main" id="{00000000-0008-0000-06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45" name="Imagen 36018" descr="http://www.icbf.gov.co/images/pobtrans.gif">
          <a:extLst>
            <a:ext uri="{FF2B5EF4-FFF2-40B4-BE49-F238E27FC236}">
              <a16:creationId xmlns:a16="http://schemas.microsoft.com/office/drawing/2014/main" id="{00000000-0008-0000-06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46" name="Imagen 36027" descr="http://www.icbf.gov.co/images/pobtrans.gif">
          <a:extLst>
            <a:ext uri="{FF2B5EF4-FFF2-40B4-BE49-F238E27FC236}">
              <a16:creationId xmlns:a16="http://schemas.microsoft.com/office/drawing/2014/main" id="{00000000-0008-0000-06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4517707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0</xdr:colOff>
      <xdr:row>104</xdr:row>
      <xdr:rowOff>0</xdr:rowOff>
    </xdr:from>
    <xdr:ext cx="9525" cy="114300"/>
    <xdr:pic>
      <xdr:nvPicPr>
        <xdr:cNvPr id="147" name="Imagen 146" descr="http://www.icbf.gov.co/images/pobtrans.gif">
          <a:extLst>
            <a:ext uri="{FF2B5EF4-FFF2-40B4-BE49-F238E27FC236}">
              <a16:creationId xmlns:a16="http://schemas.microsoft.com/office/drawing/2014/main" id="{00000000-0008-0000-06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48" name="Imagen 147" descr="http://www.icbf.gov.co/images/pobtrans.gif">
          <a:extLst>
            <a:ext uri="{FF2B5EF4-FFF2-40B4-BE49-F238E27FC236}">
              <a16:creationId xmlns:a16="http://schemas.microsoft.com/office/drawing/2014/main" id="{00000000-0008-0000-06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49" name="Imagen 148" descr="http://www.icbf.gov.co/images/pobtrans.gif">
          <a:extLst>
            <a:ext uri="{FF2B5EF4-FFF2-40B4-BE49-F238E27FC236}">
              <a16:creationId xmlns:a16="http://schemas.microsoft.com/office/drawing/2014/main" id="{00000000-0008-0000-06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50" name="Imagen 149" descr="http://www.icbf.gov.co/images/pobtrans.gif">
          <a:extLst>
            <a:ext uri="{FF2B5EF4-FFF2-40B4-BE49-F238E27FC236}">
              <a16:creationId xmlns:a16="http://schemas.microsoft.com/office/drawing/2014/main" id="{00000000-0008-0000-06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51" name="Imagen 150" descr="http://www.icbf.gov.co/images/pobtrans.gif">
          <a:extLst>
            <a:ext uri="{FF2B5EF4-FFF2-40B4-BE49-F238E27FC236}">
              <a16:creationId xmlns:a16="http://schemas.microsoft.com/office/drawing/2014/main" id="{00000000-0008-0000-06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52" name="Imagen 151" descr="http://www.icbf.gov.co/images/pobtrans.gif">
          <a:extLst>
            <a:ext uri="{FF2B5EF4-FFF2-40B4-BE49-F238E27FC236}">
              <a16:creationId xmlns:a16="http://schemas.microsoft.com/office/drawing/2014/main" id="{00000000-0008-0000-06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53" name="Imagen 152" descr="http://www.icbf.gov.co/images/pobtrans.gif">
          <a:extLst>
            <a:ext uri="{FF2B5EF4-FFF2-40B4-BE49-F238E27FC236}">
              <a16:creationId xmlns:a16="http://schemas.microsoft.com/office/drawing/2014/main" id="{00000000-0008-0000-06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54" name="Imagen 153" descr="http://www.icbf.gov.co/images/pobtrans.gif">
          <a:extLst>
            <a:ext uri="{FF2B5EF4-FFF2-40B4-BE49-F238E27FC236}">
              <a16:creationId xmlns:a16="http://schemas.microsoft.com/office/drawing/2014/main" id="{00000000-0008-0000-06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55" name="Imagen 154" descr="http://www.icbf.gov.co/images/pobtrans.gif">
          <a:extLst>
            <a:ext uri="{FF2B5EF4-FFF2-40B4-BE49-F238E27FC236}">
              <a16:creationId xmlns:a16="http://schemas.microsoft.com/office/drawing/2014/main" id="{00000000-0008-0000-06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56" name="Imagen 155" descr="http://www.icbf.gov.co/images/pobtrans.gif">
          <a:extLst>
            <a:ext uri="{FF2B5EF4-FFF2-40B4-BE49-F238E27FC236}">
              <a16:creationId xmlns:a16="http://schemas.microsoft.com/office/drawing/2014/main" id="{00000000-0008-0000-06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57" name="Imagen 156" descr="http://www.icbf.gov.co/images/pobtrans.gif">
          <a:extLst>
            <a:ext uri="{FF2B5EF4-FFF2-40B4-BE49-F238E27FC236}">
              <a16:creationId xmlns:a16="http://schemas.microsoft.com/office/drawing/2014/main" id="{00000000-0008-0000-06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58" name="Imagen 157" descr="http://www.icbf.gov.co/images/pobtrans.gif">
          <a:extLst>
            <a:ext uri="{FF2B5EF4-FFF2-40B4-BE49-F238E27FC236}">
              <a16:creationId xmlns:a16="http://schemas.microsoft.com/office/drawing/2014/main" id="{00000000-0008-0000-06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59" name="Imagen 158" descr="http://www.icbf.gov.co/images/pobtrans.gif">
          <a:extLst>
            <a:ext uri="{FF2B5EF4-FFF2-40B4-BE49-F238E27FC236}">
              <a16:creationId xmlns:a16="http://schemas.microsoft.com/office/drawing/2014/main" id="{00000000-0008-0000-06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60" name="Imagen 159" descr="http://www.icbf.gov.co/images/pobtrans.gif">
          <a:extLst>
            <a:ext uri="{FF2B5EF4-FFF2-40B4-BE49-F238E27FC236}">
              <a16:creationId xmlns:a16="http://schemas.microsoft.com/office/drawing/2014/main" id="{00000000-0008-0000-06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61" name="Imagen 160" descr="http://www.icbf.gov.co/images/pobtrans.gif">
          <a:extLst>
            <a:ext uri="{FF2B5EF4-FFF2-40B4-BE49-F238E27FC236}">
              <a16:creationId xmlns:a16="http://schemas.microsoft.com/office/drawing/2014/main" id="{00000000-0008-0000-06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62" name="Imagen 161" descr="http://www.icbf.gov.co/images/pobtrans.gif">
          <a:extLst>
            <a:ext uri="{FF2B5EF4-FFF2-40B4-BE49-F238E27FC236}">
              <a16:creationId xmlns:a16="http://schemas.microsoft.com/office/drawing/2014/main" id="{00000000-0008-0000-06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63" name="Imagen 162" descr="http://www.icbf.gov.co/images/pobtrans.gif">
          <a:extLst>
            <a:ext uri="{FF2B5EF4-FFF2-40B4-BE49-F238E27FC236}">
              <a16:creationId xmlns:a16="http://schemas.microsoft.com/office/drawing/2014/main" id="{00000000-0008-0000-06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64" name="Imagen 163" descr="http://www.icbf.gov.co/images/pobtrans.gif">
          <a:extLst>
            <a:ext uri="{FF2B5EF4-FFF2-40B4-BE49-F238E27FC236}">
              <a16:creationId xmlns:a16="http://schemas.microsoft.com/office/drawing/2014/main" id="{00000000-0008-0000-06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65" name="Imagen 164" descr="http://www.icbf.gov.co/images/pobtrans.gif">
          <a:extLst>
            <a:ext uri="{FF2B5EF4-FFF2-40B4-BE49-F238E27FC236}">
              <a16:creationId xmlns:a16="http://schemas.microsoft.com/office/drawing/2014/main" id="{00000000-0008-0000-06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66" name="Imagen 165" descr="http://www.icbf.gov.co/images/pobtrans.gif">
          <a:extLst>
            <a:ext uri="{FF2B5EF4-FFF2-40B4-BE49-F238E27FC236}">
              <a16:creationId xmlns:a16="http://schemas.microsoft.com/office/drawing/2014/main" id="{00000000-0008-0000-06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67" name="Imagen 166" descr="http://www.icbf.gov.co/images/pobtrans.gif">
          <a:extLst>
            <a:ext uri="{FF2B5EF4-FFF2-40B4-BE49-F238E27FC236}">
              <a16:creationId xmlns:a16="http://schemas.microsoft.com/office/drawing/2014/main" id="{00000000-0008-0000-06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68" name="Imagen 167" descr="http://www.icbf.gov.co/images/pobtrans.gif">
          <a:extLst>
            <a:ext uri="{FF2B5EF4-FFF2-40B4-BE49-F238E27FC236}">
              <a16:creationId xmlns:a16="http://schemas.microsoft.com/office/drawing/2014/main" id="{00000000-0008-0000-06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69" name="Imagen 168" descr="http://www.icbf.gov.co/images/pobtrans.gif">
          <a:extLst>
            <a:ext uri="{FF2B5EF4-FFF2-40B4-BE49-F238E27FC236}">
              <a16:creationId xmlns:a16="http://schemas.microsoft.com/office/drawing/2014/main" id="{00000000-0008-0000-06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70" name="Imagen 169" descr="http://www.icbf.gov.co/images/pobtrans.gif">
          <a:extLst>
            <a:ext uri="{FF2B5EF4-FFF2-40B4-BE49-F238E27FC236}">
              <a16:creationId xmlns:a16="http://schemas.microsoft.com/office/drawing/2014/main" id="{00000000-0008-0000-06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71" name="Imagen 170" descr="http://www.icbf.gov.co/images/pobtrans.gif">
          <a:extLst>
            <a:ext uri="{FF2B5EF4-FFF2-40B4-BE49-F238E27FC236}">
              <a16:creationId xmlns:a16="http://schemas.microsoft.com/office/drawing/2014/main" id="{00000000-0008-0000-06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72" name="Imagen 171" descr="http://www.icbf.gov.co/images/pobtrans.gif">
          <a:extLst>
            <a:ext uri="{FF2B5EF4-FFF2-40B4-BE49-F238E27FC236}">
              <a16:creationId xmlns:a16="http://schemas.microsoft.com/office/drawing/2014/main" id="{00000000-0008-0000-06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73" name="Imagen 172" descr="http://www.icbf.gov.co/images/pobtrans.gif">
          <a:extLst>
            <a:ext uri="{FF2B5EF4-FFF2-40B4-BE49-F238E27FC236}">
              <a16:creationId xmlns:a16="http://schemas.microsoft.com/office/drawing/2014/main" id="{00000000-0008-0000-06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74" name="Imagen 173" descr="http://www.icbf.gov.co/images/pobtrans.gif">
          <a:extLst>
            <a:ext uri="{FF2B5EF4-FFF2-40B4-BE49-F238E27FC236}">
              <a16:creationId xmlns:a16="http://schemas.microsoft.com/office/drawing/2014/main" id="{00000000-0008-0000-06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75" name="Imagen 174" descr="http://www.icbf.gov.co/images/pobtrans.gif">
          <a:extLst>
            <a:ext uri="{FF2B5EF4-FFF2-40B4-BE49-F238E27FC236}">
              <a16:creationId xmlns:a16="http://schemas.microsoft.com/office/drawing/2014/main" id="{00000000-0008-0000-06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76" name="Imagen 175" descr="http://www.icbf.gov.co/images/pobtrans.gif">
          <a:extLst>
            <a:ext uri="{FF2B5EF4-FFF2-40B4-BE49-F238E27FC236}">
              <a16:creationId xmlns:a16="http://schemas.microsoft.com/office/drawing/2014/main" id="{00000000-0008-0000-06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77" name="Imagen 176" descr="http://www.icbf.gov.co/images/pobtrans.gif">
          <a:extLst>
            <a:ext uri="{FF2B5EF4-FFF2-40B4-BE49-F238E27FC236}">
              <a16:creationId xmlns:a16="http://schemas.microsoft.com/office/drawing/2014/main" id="{00000000-0008-0000-06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78" name="Imagen 177" descr="http://www.icbf.gov.co/images/pobtrans.gif">
          <a:extLst>
            <a:ext uri="{FF2B5EF4-FFF2-40B4-BE49-F238E27FC236}">
              <a16:creationId xmlns:a16="http://schemas.microsoft.com/office/drawing/2014/main" id="{00000000-0008-0000-06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79" name="Imagen 178" descr="http://www.icbf.gov.co/images/pobtrans.gif">
          <a:extLst>
            <a:ext uri="{FF2B5EF4-FFF2-40B4-BE49-F238E27FC236}">
              <a16:creationId xmlns:a16="http://schemas.microsoft.com/office/drawing/2014/main" id="{00000000-0008-0000-06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80" name="Imagen 179" descr="http://www.icbf.gov.co/images/pobtrans.gif">
          <a:extLst>
            <a:ext uri="{FF2B5EF4-FFF2-40B4-BE49-F238E27FC236}">
              <a16:creationId xmlns:a16="http://schemas.microsoft.com/office/drawing/2014/main" id="{00000000-0008-0000-06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81" name="Imagen 180" descr="http://www.icbf.gov.co/images/pobtrans.gif">
          <a:extLst>
            <a:ext uri="{FF2B5EF4-FFF2-40B4-BE49-F238E27FC236}">
              <a16:creationId xmlns:a16="http://schemas.microsoft.com/office/drawing/2014/main" id="{00000000-0008-0000-06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82" name="Imagen 181" descr="http://www.icbf.gov.co/images/pobtrans.gif">
          <a:extLst>
            <a:ext uri="{FF2B5EF4-FFF2-40B4-BE49-F238E27FC236}">
              <a16:creationId xmlns:a16="http://schemas.microsoft.com/office/drawing/2014/main" id="{00000000-0008-0000-06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83" name="Imagen 182" descr="http://www.icbf.gov.co/images/pobtrans.gif">
          <a:extLst>
            <a:ext uri="{FF2B5EF4-FFF2-40B4-BE49-F238E27FC236}">
              <a16:creationId xmlns:a16="http://schemas.microsoft.com/office/drawing/2014/main" id="{00000000-0008-0000-06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84" name="Imagen 183" descr="http://www.icbf.gov.co/images/pobtrans.gif">
          <a:extLst>
            <a:ext uri="{FF2B5EF4-FFF2-40B4-BE49-F238E27FC236}">
              <a16:creationId xmlns:a16="http://schemas.microsoft.com/office/drawing/2014/main" id="{00000000-0008-0000-06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85" name="Imagen 184" descr="http://www.icbf.gov.co/images/pobtrans.gif">
          <a:extLst>
            <a:ext uri="{FF2B5EF4-FFF2-40B4-BE49-F238E27FC236}">
              <a16:creationId xmlns:a16="http://schemas.microsoft.com/office/drawing/2014/main" id="{00000000-0008-0000-06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86" name="Imagen 185" descr="http://www.icbf.gov.co/images/pobtrans.gif">
          <a:extLst>
            <a:ext uri="{FF2B5EF4-FFF2-40B4-BE49-F238E27FC236}">
              <a16:creationId xmlns:a16="http://schemas.microsoft.com/office/drawing/2014/main" id="{00000000-0008-0000-06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87" name="Imagen 186" descr="http://www.icbf.gov.co/images/pobtrans.gif">
          <a:extLst>
            <a:ext uri="{FF2B5EF4-FFF2-40B4-BE49-F238E27FC236}">
              <a16:creationId xmlns:a16="http://schemas.microsoft.com/office/drawing/2014/main" id="{00000000-0008-0000-06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88" name="Imagen 187" descr="http://www.icbf.gov.co/images/pobtrans.gif">
          <a:extLst>
            <a:ext uri="{FF2B5EF4-FFF2-40B4-BE49-F238E27FC236}">
              <a16:creationId xmlns:a16="http://schemas.microsoft.com/office/drawing/2014/main" id="{00000000-0008-0000-06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89" name="Imagen 188" descr="http://www.icbf.gov.co/images/pobtrans.gif">
          <a:extLst>
            <a:ext uri="{FF2B5EF4-FFF2-40B4-BE49-F238E27FC236}">
              <a16:creationId xmlns:a16="http://schemas.microsoft.com/office/drawing/2014/main" id="{00000000-0008-0000-06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90" name="Imagen 189" descr="http://www.icbf.gov.co/images/pobtrans.gif">
          <a:extLst>
            <a:ext uri="{FF2B5EF4-FFF2-40B4-BE49-F238E27FC236}">
              <a16:creationId xmlns:a16="http://schemas.microsoft.com/office/drawing/2014/main" id="{00000000-0008-0000-06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91" name="Imagen 190" descr="http://www.icbf.gov.co/images/pobtrans.gif">
          <a:extLst>
            <a:ext uri="{FF2B5EF4-FFF2-40B4-BE49-F238E27FC236}">
              <a16:creationId xmlns:a16="http://schemas.microsoft.com/office/drawing/2014/main" id="{00000000-0008-0000-06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92" name="Imagen 191" descr="http://www.icbf.gov.co/images/pobtrans.gif">
          <a:extLst>
            <a:ext uri="{FF2B5EF4-FFF2-40B4-BE49-F238E27FC236}">
              <a16:creationId xmlns:a16="http://schemas.microsoft.com/office/drawing/2014/main" id="{00000000-0008-0000-06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93" name="Imagen 192" descr="http://www.icbf.gov.co/images/pobtrans.gif">
          <a:extLst>
            <a:ext uri="{FF2B5EF4-FFF2-40B4-BE49-F238E27FC236}">
              <a16:creationId xmlns:a16="http://schemas.microsoft.com/office/drawing/2014/main" id="{00000000-0008-0000-06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94" name="Imagen 193" descr="http://www.icbf.gov.co/images/pobtrans.gif">
          <a:extLst>
            <a:ext uri="{FF2B5EF4-FFF2-40B4-BE49-F238E27FC236}">
              <a16:creationId xmlns:a16="http://schemas.microsoft.com/office/drawing/2014/main" id="{00000000-0008-0000-06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95" name="Imagen 194" descr="http://www.icbf.gov.co/images/pobtrans.gif">
          <a:extLst>
            <a:ext uri="{FF2B5EF4-FFF2-40B4-BE49-F238E27FC236}">
              <a16:creationId xmlns:a16="http://schemas.microsoft.com/office/drawing/2014/main" id="{00000000-0008-0000-06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96" name="Imagen 195" descr="http://www.icbf.gov.co/images/pobtrans.gif">
          <a:extLst>
            <a:ext uri="{FF2B5EF4-FFF2-40B4-BE49-F238E27FC236}">
              <a16:creationId xmlns:a16="http://schemas.microsoft.com/office/drawing/2014/main" id="{00000000-0008-0000-06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97" name="Imagen 196" descr="http://www.icbf.gov.co/images/pobtrans.gif">
          <a:extLst>
            <a:ext uri="{FF2B5EF4-FFF2-40B4-BE49-F238E27FC236}">
              <a16:creationId xmlns:a16="http://schemas.microsoft.com/office/drawing/2014/main" id="{00000000-0008-0000-06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98" name="Imagen 197" descr="http://www.icbf.gov.co/images/pobtrans.gif">
          <a:extLst>
            <a:ext uri="{FF2B5EF4-FFF2-40B4-BE49-F238E27FC236}">
              <a16:creationId xmlns:a16="http://schemas.microsoft.com/office/drawing/2014/main" id="{00000000-0008-0000-06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199" name="Imagen 198" descr="http://www.icbf.gov.co/images/pobtrans.gif">
          <a:extLst>
            <a:ext uri="{FF2B5EF4-FFF2-40B4-BE49-F238E27FC236}">
              <a16:creationId xmlns:a16="http://schemas.microsoft.com/office/drawing/2014/main" id="{00000000-0008-0000-06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00" name="Imagen 199" descr="http://www.icbf.gov.co/images/pobtrans.gif">
          <a:extLst>
            <a:ext uri="{FF2B5EF4-FFF2-40B4-BE49-F238E27FC236}">
              <a16:creationId xmlns:a16="http://schemas.microsoft.com/office/drawing/2014/main" id="{00000000-0008-0000-06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01" name="Imagen 200" descr="http://www.icbf.gov.co/images/pobtrans.gif">
          <a:extLst>
            <a:ext uri="{FF2B5EF4-FFF2-40B4-BE49-F238E27FC236}">
              <a16:creationId xmlns:a16="http://schemas.microsoft.com/office/drawing/2014/main" id="{00000000-0008-0000-06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02" name="Imagen 201" descr="http://www.icbf.gov.co/images/pobtrans.gif">
          <a:extLst>
            <a:ext uri="{FF2B5EF4-FFF2-40B4-BE49-F238E27FC236}">
              <a16:creationId xmlns:a16="http://schemas.microsoft.com/office/drawing/2014/main" id="{00000000-0008-0000-06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03" name="Imagen 202" descr="http://www.icbf.gov.co/images/pobtrans.gif">
          <a:extLst>
            <a:ext uri="{FF2B5EF4-FFF2-40B4-BE49-F238E27FC236}">
              <a16:creationId xmlns:a16="http://schemas.microsoft.com/office/drawing/2014/main" id="{00000000-0008-0000-06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04" name="Imagen 203" descr="http://www.icbf.gov.co/images/pobtrans.gif">
          <a:extLst>
            <a:ext uri="{FF2B5EF4-FFF2-40B4-BE49-F238E27FC236}">
              <a16:creationId xmlns:a16="http://schemas.microsoft.com/office/drawing/2014/main" id="{00000000-0008-0000-06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05" name="Imagen 204" descr="http://www.icbf.gov.co/images/pobtrans.gif">
          <a:extLst>
            <a:ext uri="{FF2B5EF4-FFF2-40B4-BE49-F238E27FC236}">
              <a16:creationId xmlns:a16="http://schemas.microsoft.com/office/drawing/2014/main" id="{00000000-0008-0000-06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06" name="Imagen 205" descr="http://www.icbf.gov.co/images/pobtrans.gif">
          <a:extLst>
            <a:ext uri="{FF2B5EF4-FFF2-40B4-BE49-F238E27FC236}">
              <a16:creationId xmlns:a16="http://schemas.microsoft.com/office/drawing/2014/main" id="{00000000-0008-0000-06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07" name="Imagen 206" descr="http://www.icbf.gov.co/images/pobtrans.gif">
          <a:extLst>
            <a:ext uri="{FF2B5EF4-FFF2-40B4-BE49-F238E27FC236}">
              <a16:creationId xmlns:a16="http://schemas.microsoft.com/office/drawing/2014/main" id="{00000000-0008-0000-06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08" name="Imagen 207" descr="http://www.icbf.gov.co/images/pobtrans.gif">
          <a:extLst>
            <a:ext uri="{FF2B5EF4-FFF2-40B4-BE49-F238E27FC236}">
              <a16:creationId xmlns:a16="http://schemas.microsoft.com/office/drawing/2014/main" id="{00000000-0008-0000-06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09" name="Imagen 208" descr="http://www.icbf.gov.co/images/pobtrans.gif">
          <a:extLst>
            <a:ext uri="{FF2B5EF4-FFF2-40B4-BE49-F238E27FC236}">
              <a16:creationId xmlns:a16="http://schemas.microsoft.com/office/drawing/2014/main" id="{00000000-0008-0000-06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10" name="Imagen 209" descr="http://www.icbf.gov.co/images/pobtrans.gif">
          <a:extLst>
            <a:ext uri="{FF2B5EF4-FFF2-40B4-BE49-F238E27FC236}">
              <a16:creationId xmlns:a16="http://schemas.microsoft.com/office/drawing/2014/main" id="{00000000-0008-0000-06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11" name="Imagen 210" descr="http://www.icbf.gov.co/images/pobtrans.gif">
          <a:extLst>
            <a:ext uri="{FF2B5EF4-FFF2-40B4-BE49-F238E27FC236}">
              <a16:creationId xmlns:a16="http://schemas.microsoft.com/office/drawing/2014/main" id="{00000000-0008-0000-06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12" name="Imagen 211" descr="http://www.icbf.gov.co/images/pobtrans.gif">
          <a:extLst>
            <a:ext uri="{FF2B5EF4-FFF2-40B4-BE49-F238E27FC236}">
              <a16:creationId xmlns:a16="http://schemas.microsoft.com/office/drawing/2014/main" id="{00000000-0008-0000-06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13" name="Imagen 212" descr="http://www.icbf.gov.co/images/pobtrans.gif">
          <a:extLst>
            <a:ext uri="{FF2B5EF4-FFF2-40B4-BE49-F238E27FC236}">
              <a16:creationId xmlns:a16="http://schemas.microsoft.com/office/drawing/2014/main" id="{00000000-0008-0000-06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14" name="Imagen 213" descr="http://www.icbf.gov.co/images/pobtrans.gif">
          <a:extLst>
            <a:ext uri="{FF2B5EF4-FFF2-40B4-BE49-F238E27FC236}">
              <a16:creationId xmlns:a16="http://schemas.microsoft.com/office/drawing/2014/main" id="{00000000-0008-0000-06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15" name="Imagen 214" descr="http://www.icbf.gov.co/images/pobtrans.gif">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16" name="Imagen 215" descr="http://www.icbf.gov.co/images/pobtrans.gif">
          <a:extLst>
            <a:ext uri="{FF2B5EF4-FFF2-40B4-BE49-F238E27FC236}">
              <a16:creationId xmlns:a16="http://schemas.microsoft.com/office/drawing/2014/main" id="{00000000-0008-0000-06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17" name="Imagen 216" descr="http://www.icbf.gov.co/images/pobtrans.gif">
          <a:extLst>
            <a:ext uri="{FF2B5EF4-FFF2-40B4-BE49-F238E27FC236}">
              <a16:creationId xmlns:a16="http://schemas.microsoft.com/office/drawing/2014/main" id="{00000000-0008-0000-06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18" name="Imagen 217" descr="http://www.icbf.gov.co/images/pobtrans.gif">
          <a:extLst>
            <a:ext uri="{FF2B5EF4-FFF2-40B4-BE49-F238E27FC236}">
              <a16:creationId xmlns:a16="http://schemas.microsoft.com/office/drawing/2014/main" id="{00000000-0008-0000-06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19" name="Imagen 218" descr="http://www.icbf.gov.co/images/pobtrans.gif">
          <a:extLst>
            <a:ext uri="{FF2B5EF4-FFF2-40B4-BE49-F238E27FC236}">
              <a16:creationId xmlns:a16="http://schemas.microsoft.com/office/drawing/2014/main" id="{00000000-0008-0000-06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20" name="Imagen 219" descr="http://www.icbf.gov.co/images/pobtrans.gif">
          <a:extLst>
            <a:ext uri="{FF2B5EF4-FFF2-40B4-BE49-F238E27FC236}">
              <a16:creationId xmlns:a16="http://schemas.microsoft.com/office/drawing/2014/main" id="{00000000-0008-0000-06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21" name="Imagen 220" descr="http://www.icbf.gov.co/images/pobtrans.gif">
          <a:extLst>
            <a:ext uri="{FF2B5EF4-FFF2-40B4-BE49-F238E27FC236}">
              <a16:creationId xmlns:a16="http://schemas.microsoft.com/office/drawing/2014/main" id="{00000000-0008-0000-06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22" name="Imagen 221" descr="http://www.icbf.gov.co/images/pobtrans.gif">
          <a:extLst>
            <a:ext uri="{FF2B5EF4-FFF2-40B4-BE49-F238E27FC236}">
              <a16:creationId xmlns:a16="http://schemas.microsoft.com/office/drawing/2014/main" id="{00000000-0008-0000-06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23" name="Imagen 222" descr="http://www.icbf.gov.co/images/pobtrans.gif">
          <a:extLst>
            <a:ext uri="{FF2B5EF4-FFF2-40B4-BE49-F238E27FC236}">
              <a16:creationId xmlns:a16="http://schemas.microsoft.com/office/drawing/2014/main" id="{00000000-0008-0000-06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24" name="Imagen 223" descr="http://www.icbf.gov.co/images/pobtrans.gif">
          <a:extLst>
            <a:ext uri="{FF2B5EF4-FFF2-40B4-BE49-F238E27FC236}">
              <a16:creationId xmlns:a16="http://schemas.microsoft.com/office/drawing/2014/main" id="{00000000-0008-0000-06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25" name="Imagen 224" descr="http://www.icbf.gov.co/images/pobtrans.gif">
          <a:extLst>
            <a:ext uri="{FF2B5EF4-FFF2-40B4-BE49-F238E27FC236}">
              <a16:creationId xmlns:a16="http://schemas.microsoft.com/office/drawing/2014/main" id="{00000000-0008-0000-06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26" name="Imagen 225" descr="http://www.icbf.gov.co/images/pobtrans.gif">
          <a:extLst>
            <a:ext uri="{FF2B5EF4-FFF2-40B4-BE49-F238E27FC236}">
              <a16:creationId xmlns:a16="http://schemas.microsoft.com/office/drawing/2014/main" id="{00000000-0008-0000-06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27" name="Imagen 226" descr="http://www.icbf.gov.co/images/pobtrans.gif">
          <a:extLst>
            <a:ext uri="{FF2B5EF4-FFF2-40B4-BE49-F238E27FC236}">
              <a16:creationId xmlns:a16="http://schemas.microsoft.com/office/drawing/2014/main" id="{00000000-0008-0000-06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28" name="Imagen 227" descr="http://www.icbf.gov.co/images/pobtrans.gif">
          <a:extLst>
            <a:ext uri="{FF2B5EF4-FFF2-40B4-BE49-F238E27FC236}">
              <a16:creationId xmlns:a16="http://schemas.microsoft.com/office/drawing/2014/main" id="{00000000-0008-0000-06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29" name="Imagen 228" descr="http://www.icbf.gov.co/images/pobtrans.gif">
          <a:extLst>
            <a:ext uri="{FF2B5EF4-FFF2-40B4-BE49-F238E27FC236}">
              <a16:creationId xmlns:a16="http://schemas.microsoft.com/office/drawing/2014/main" id="{00000000-0008-0000-06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30" name="Imagen 229" descr="http://www.icbf.gov.co/images/pobtrans.gif">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31" name="Imagen 230" descr="http://www.icbf.gov.co/images/pobtrans.gif">
          <a:extLst>
            <a:ext uri="{FF2B5EF4-FFF2-40B4-BE49-F238E27FC236}">
              <a16:creationId xmlns:a16="http://schemas.microsoft.com/office/drawing/2014/main" id="{00000000-0008-0000-06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32" name="Imagen 231" descr="http://www.icbf.gov.co/images/pobtrans.gif">
          <a:extLst>
            <a:ext uri="{FF2B5EF4-FFF2-40B4-BE49-F238E27FC236}">
              <a16:creationId xmlns:a16="http://schemas.microsoft.com/office/drawing/2014/main" id="{00000000-0008-0000-06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33" name="Imagen 232" descr="http://www.icbf.gov.co/images/pobtrans.gif">
          <a:extLst>
            <a:ext uri="{FF2B5EF4-FFF2-40B4-BE49-F238E27FC236}">
              <a16:creationId xmlns:a16="http://schemas.microsoft.com/office/drawing/2014/main" id="{00000000-0008-0000-06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34" name="Imagen 233" descr="http://www.icbf.gov.co/images/pobtrans.gif">
          <a:extLst>
            <a:ext uri="{FF2B5EF4-FFF2-40B4-BE49-F238E27FC236}">
              <a16:creationId xmlns:a16="http://schemas.microsoft.com/office/drawing/2014/main" id="{00000000-0008-0000-06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35" name="Imagen 234" descr="http://www.icbf.gov.co/images/pobtrans.gif">
          <a:extLst>
            <a:ext uri="{FF2B5EF4-FFF2-40B4-BE49-F238E27FC236}">
              <a16:creationId xmlns:a16="http://schemas.microsoft.com/office/drawing/2014/main" id="{00000000-0008-0000-06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36" name="Imagen 235" descr="http://www.icbf.gov.co/images/pobtrans.gif">
          <a:extLst>
            <a:ext uri="{FF2B5EF4-FFF2-40B4-BE49-F238E27FC236}">
              <a16:creationId xmlns:a16="http://schemas.microsoft.com/office/drawing/2014/main" id="{00000000-0008-0000-06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37" name="Imagen 236" descr="http://www.icbf.gov.co/images/pobtrans.gif">
          <a:extLst>
            <a:ext uri="{FF2B5EF4-FFF2-40B4-BE49-F238E27FC236}">
              <a16:creationId xmlns:a16="http://schemas.microsoft.com/office/drawing/2014/main" id="{00000000-0008-0000-06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38" name="Imagen 237" descr="http://www.icbf.gov.co/images/pobtrans.gif">
          <a:extLst>
            <a:ext uri="{FF2B5EF4-FFF2-40B4-BE49-F238E27FC236}">
              <a16:creationId xmlns:a16="http://schemas.microsoft.com/office/drawing/2014/main" id="{00000000-0008-0000-06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39" name="Imagen 238" descr="http://www.icbf.gov.co/images/pobtrans.gif">
          <a:extLst>
            <a:ext uri="{FF2B5EF4-FFF2-40B4-BE49-F238E27FC236}">
              <a16:creationId xmlns:a16="http://schemas.microsoft.com/office/drawing/2014/main" id="{00000000-0008-0000-06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40" name="Imagen 239" descr="http://www.icbf.gov.co/images/pobtrans.gif">
          <a:extLst>
            <a:ext uri="{FF2B5EF4-FFF2-40B4-BE49-F238E27FC236}">
              <a16:creationId xmlns:a16="http://schemas.microsoft.com/office/drawing/2014/main" id="{00000000-0008-0000-06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41" name="Imagen 240" descr="http://www.icbf.gov.co/images/pobtrans.gif">
          <a:extLst>
            <a:ext uri="{FF2B5EF4-FFF2-40B4-BE49-F238E27FC236}">
              <a16:creationId xmlns:a16="http://schemas.microsoft.com/office/drawing/2014/main" id="{00000000-0008-0000-06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42" name="Imagen 241" descr="http://www.icbf.gov.co/images/pobtrans.gif">
          <a:extLst>
            <a:ext uri="{FF2B5EF4-FFF2-40B4-BE49-F238E27FC236}">
              <a16:creationId xmlns:a16="http://schemas.microsoft.com/office/drawing/2014/main" id="{00000000-0008-0000-06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43" name="Imagen 242" descr="http://www.icbf.gov.co/images/pobtrans.gif">
          <a:extLst>
            <a:ext uri="{FF2B5EF4-FFF2-40B4-BE49-F238E27FC236}">
              <a16:creationId xmlns:a16="http://schemas.microsoft.com/office/drawing/2014/main" id="{00000000-0008-0000-06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44" name="Imagen 243" descr="http://www.icbf.gov.co/images/pobtrans.gif">
          <a:extLst>
            <a:ext uri="{FF2B5EF4-FFF2-40B4-BE49-F238E27FC236}">
              <a16:creationId xmlns:a16="http://schemas.microsoft.com/office/drawing/2014/main" id="{00000000-0008-0000-06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45" name="Imagen 244" descr="http://www.icbf.gov.co/images/pobtrans.gif">
          <a:extLst>
            <a:ext uri="{FF2B5EF4-FFF2-40B4-BE49-F238E27FC236}">
              <a16:creationId xmlns:a16="http://schemas.microsoft.com/office/drawing/2014/main" id="{00000000-0008-0000-06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46" name="Imagen 245" descr="http://www.icbf.gov.co/images/pobtrans.gif">
          <a:extLst>
            <a:ext uri="{FF2B5EF4-FFF2-40B4-BE49-F238E27FC236}">
              <a16:creationId xmlns:a16="http://schemas.microsoft.com/office/drawing/2014/main" id="{00000000-0008-0000-06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47" name="Imagen 246" descr="http://www.icbf.gov.co/images/pobtrans.gif">
          <a:extLst>
            <a:ext uri="{FF2B5EF4-FFF2-40B4-BE49-F238E27FC236}">
              <a16:creationId xmlns:a16="http://schemas.microsoft.com/office/drawing/2014/main" id="{00000000-0008-0000-06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48" name="Imagen 247" descr="http://www.icbf.gov.co/images/pobtrans.gif">
          <a:extLst>
            <a:ext uri="{FF2B5EF4-FFF2-40B4-BE49-F238E27FC236}">
              <a16:creationId xmlns:a16="http://schemas.microsoft.com/office/drawing/2014/main" id="{00000000-0008-0000-06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49" name="Imagen 248" descr="http://www.icbf.gov.co/images/pobtrans.gif">
          <a:extLst>
            <a:ext uri="{FF2B5EF4-FFF2-40B4-BE49-F238E27FC236}">
              <a16:creationId xmlns:a16="http://schemas.microsoft.com/office/drawing/2014/main" id="{00000000-0008-0000-06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50" name="Imagen 249" descr="http://www.icbf.gov.co/images/pobtrans.gif">
          <a:extLst>
            <a:ext uri="{FF2B5EF4-FFF2-40B4-BE49-F238E27FC236}">
              <a16:creationId xmlns:a16="http://schemas.microsoft.com/office/drawing/2014/main" id="{00000000-0008-0000-06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51" name="Imagen 250" descr="http://www.icbf.gov.co/images/pobtrans.gif">
          <a:extLst>
            <a:ext uri="{FF2B5EF4-FFF2-40B4-BE49-F238E27FC236}">
              <a16:creationId xmlns:a16="http://schemas.microsoft.com/office/drawing/2014/main" id="{00000000-0008-0000-06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52" name="Imagen 251" descr="http://www.icbf.gov.co/images/pobtrans.gif">
          <a:extLst>
            <a:ext uri="{FF2B5EF4-FFF2-40B4-BE49-F238E27FC236}">
              <a16:creationId xmlns:a16="http://schemas.microsoft.com/office/drawing/2014/main" id="{00000000-0008-0000-06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53" name="Imagen 252" descr="http://www.icbf.gov.co/images/pobtrans.gif">
          <a:extLst>
            <a:ext uri="{FF2B5EF4-FFF2-40B4-BE49-F238E27FC236}">
              <a16:creationId xmlns:a16="http://schemas.microsoft.com/office/drawing/2014/main" id="{00000000-0008-0000-06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54" name="Imagen 253" descr="http://www.icbf.gov.co/images/pobtrans.gif">
          <a:extLst>
            <a:ext uri="{FF2B5EF4-FFF2-40B4-BE49-F238E27FC236}">
              <a16:creationId xmlns:a16="http://schemas.microsoft.com/office/drawing/2014/main" id="{00000000-0008-0000-06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55" name="Imagen 254" descr="http://www.icbf.gov.co/images/pobtrans.gif">
          <a:extLst>
            <a:ext uri="{FF2B5EF4-FFF2-40B4-BE49-F238E27FC236}">
              <a16:creationId xmlns:a16="http://schemas.microsoft.com/office/drawing/2014/main" id="{00000000-0008-0000-06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56" name="Imagen 255" descr="http://www.icbf.gov.co/images/pobtrans.gif">
          <a:extLst>
            <a:ext uri="{FF2B5EF4-FFF2-40B4-BE49-F238E27FC236}">
              <a16:creationId xmlns:a16="http://schemas.microsoft.com/office/drawing/2014/main" id="{00000000-0008-0000-06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57" name="Imagen 256" descr="http://www.icbf.gov.co/images/pobtrans.gif">
          <a:extLst>
            <a:ext uri="{FF2B5EF4-FFF2-40B4-BE49-F238E27FC236}">
              <a16:creationId xmlns:a16="http://schemas.microsoft.com/office/drawing/2014/main" id="{00000000-0008-0000-06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58" name="Imagen 257" descr="http://www.icbf.gov.co/images/pobtrans.gif">
          <a:extLst>
            <a:ext uri="{FF2B5EF4-FFF2-40B4-BE49-F238E27FC236}">
              <a16:creationId xmlns:a16="http://schemas.microsoft.com/office/drawing/2014/main" id="{00000000-0008-0000-06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59" name="Imagen 258" descr="http://www.icbf.gov.co/images/pobtrans.gif">
          <a:extLst>
            <a:ext uri="{FF2B5EF4-FFF2-40B4-BE49-F238E27FC236}">
              <a16:creationId xmlns:a16="http://schemas.microsoft.com/office/drawing/2014/main" id="{00000000-0008-0000-06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60" name="Imagen 259" descr="http://www.icbf.gov.co/images/pobtrans.gif">
          <a:extLst>
            <a:ext uri="{FF2B5EF4-FFF2-40B4-BE49-F238E27FC236}">
              <a16:creationId xmlns:a16="http://schemas.microsoft.com/office/drawing/2014/main" id="{00000000-0008-0000-06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61" name="Imagen 260" descr="http://www.icbf.gov.co/images/pobtrans.gif">
          <a:extLst>
            <a:ext uri="{FF2B5EF4-FFF2-40B4-BE49-F238E27FC236}">
              <a16:creationId xmlns:a16="http://schemas.microsoft.com/office/drawing/2014/main" id="{00000000-0008-0000-06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62" name="Imagen 261" descr="http://www.icbf.gov.co/images/pobtrans.gif">
          <a:extLst>
            <a:ext uri="{FF2B5EF4-FFF2-40B4-BE49-F238E27FC236}">
              <a16:creationId xmlns:a16="http://schemas.microsoft.com/office/drawing/2014/main" id="{00000000-0008-0000-06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63" name="Imagen 262" descr="http://www.icbf.gov.co/images/pobtrans.gif">
          <a:extLst>
            <a:ext uri="{FF2B5EF4-FFF2-40B4-BE49-F238E27FC236}">
              <a16:creationId xmlns:a16="http://schemas.microsoft.com/office/drawing/2014/main" id="{00000000-0008-0000-06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64" name="Imagen 263" descr="http://www.icbf.gov.co/images/pobtrans.gif">
          <a:extLst>
            <a:ext uri="{FF2B5EF4-FFF2-40B4-BE49-F238E27FC236}">
              <a16:creationId xmlns:a16="http://schemas.microsoft.com/office/drawing/2014/main" id="{00000000-0008-0000-06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65" name="Imagen 264" descr="http://www.icbf.gov.co/images/pobtrans.gif">
          <a:extLst>
            <a:ext uri="{FF2B5EF4-FFF2-40B4-BE49-F238E27FC236}">
              <a16:creationId xmlns:a16="http://schemas.microsoft.com/office/drawing/2014/main" id="{00000000-0008-0000-06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66" name="Imagen 265" descr="http://www.icbf.gov.co/images/pobtrans.gif">
          <a:extLst>
            <a:ext uri="{FF2B5EF4-FFF2-40B4-BE49-F238E27FC236}">
              <a16:creationId xmlns:a16="http://schemas.microsoft.com/office/drawing/2014/main" id="{00000000-0008-0000-06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67" name="Imagen 266" descr="http://www.icbf.gov.co/images/pobtrans.gif">
          <a:extLst>
            <a:ext uri="{FF2B5EF4-FFF2-40B4-BE49-F238E27FC236}">
              <a16:creationId xmlns:a16="http://schemas.microsoft.com/office/drawing/2014/main" id="{00000000-0008-0000-06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68" name="Imagen 267" descr="http://www.icbf.gov.co/images/pobtrans.gif">
          <a:extLst>
            <a:ext uri="{FF2B5EF4-FFF2-40B4-BE49-F238E27FC236}">
              <a16:creationId xmlns:a16="http://schemas.microsoft.com/office/drawing/2014/main" id="{00000000-0008-0000-06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69" name="Imagen 268" descr="http://www.icbf.gov.co/images/pobtrans.gif">
          <a:extLst>
            <a:ext uri="{FF2B5EF4-FFF2-40B4-BE49-F238E27FC236}">
              <a16:creationId xmlns:a16="http://schemas.microsoft.com/office/drawing/2014/main" id="{00000000-0008-0000-06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70" name="Imagen 269" descr="http://www.icbf.gov.co/images/pobtrans.gif">
          <a:extLst>
            <a:ext uri="{FF2B5EF4-FFF2-40B4-BE49-F238E27FC236}">
              <a16:creationId xmlns:a16="http://schemas.microsoft.com/office/drawing/2014/main" id="{00000000-0008-0000-06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71" name="Imagen 270" descr="http://www.icbf.gov.co/images/pobtrans.gif">
          <a:extLst>
            <a:ext uri="{FF2B5EF4-FFF2-40B4-BE49-F238E27FC236}">
              <a16:creationId xmlns:a16="http://schemas.microsoft.com/office/drawing/2014/main" id="{00000000-0008-0000-06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72" name="Imagen 271" descr="http://www.icbf.gov.co/images/pobtrans.gif">
          <a:extLst>
            <a:ext uri="{FF2B5EF4-FFF2-40B4-BE49-F238E27FC236}">
              <a16:creationId xmlns:a16="http://schemas.microsoft.com/office/drawing/2014/main" id="{00000000-0008-0000-06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73" name="Imagen 272" descr="http://www.icbf.gov.co/images/pobtrans.gif">
          <a:extLst>
            <a:ext uri="{FF2B5EF4-FFF2-40B4-BE49-F238E27FC236}">
              <a16:creationId xmlns:a16="http://schemas.microsoft.com/office/drawing/2014/main" id="{00000000-0008-0000-06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74" name="Imagen 273" descr="http://www.icbf.gov.co/images/pobtrans.gif">
          <a:extLst>
            <a:ext uri="{FF2B5EF4-FFF2-40B4-BE49-F238E27FC236}">
              <a16:creationId xmlns:a16="http://schemas.microsoft.com/office/drawing/2014/main" id="{00000000-0008-0000-06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75" name="Imagen 274" descr="http://www.icbf.gov.co/images/pobtrans.gif">
          <a:extLst>
            <a:ext uri="{FF2B5EF4-FFF2-40B4-BE49-F238E27FC236}">
              <a16:creationId xmlns:a16="http://schemas.microsoft.com/office/drawing/2014/main" id="{00000000-0008-0000-06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76" name="Imagen 275" descr="http://www.icbf.gov.co/images/pobtrans.gif">
          <a:extLst>
            <a:ext uri="{FF2B5EF4-FFF2-40B4-BE49-F238E27FC236}">
              <a16:creationId xmlns:a16="http://schemas.microsoft.com/office/drawing/2014/main" id="{00000000-0008-0000-06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77" name="Imagen 276" descr="http://www.icbf.gov.co/images/pobtrans.gif">
          <a:extLst>
            <a:ext uri="{FF2B5EF4-FFF2-40B4-BE49-F238E27FC236}">
              <a16:creationId xmlns:a16="http://schemas.microsoft.com/office/drawing/2014/main" id="{00000000-0008-0000-06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78" name="Imagen 277" descr="http://www.icbf.gov.co/images/pobtrans.gif">
          <a:extLst>
            <a:ext uri="{FF2B5EF4-FFF2-40B4-BE49-F238E27FC236}">
              <a16:creationId xmlns:a16="http://schemas.microsoft.com/office/drawing/2014/main" id="{00000000-0008-0000-06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79" name="Imagen 278" descr="http://www.icbf.gov.co/images/pobtrans.gif">
          <a:extLst>
            <a:ext uri="{FF2B5EF4-FFF2-40B4-BE49-F238E27FC236}">
              <a16:creationId xmlns:a16="http://schemas.microsoft.com/office/drawing/2014/main" id="{00000000-0008-0000-06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80" name="Imagen 279" descr="http://www.icbf.gov.co/images/pobtrans.gif">
          <a:extLst>
            <a:ext uri="{FF2B5EF4-FFF2-40B4-BE49-F238E27FC236}">
              <a16:creationId xmlns:a16="http://schemas.microsoft.com/office/drawing/2014/main" id="{00000000-0008-0000-06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81" name="Imagen 280" descr="http://www.icbf.gov.co/images/pobtrans.gif">
          <a:extLst>
            <a:ext uri="{FF2B5EF4-FFF2-40B4-BE49-F238E27FC236}">
              <a16:creationId xmlns:a16="http://schemas.microsoft.com/office/drawing/2014/main" id="{00000000-0008-0000-06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82" name="Imagen 281" descr="http://www.icbf.gov.co/images/pobtrans.gif">
          <a:extLst>
            <a:ext uri="{FF2B5EF4-FFF2-40B4-BE49-F238E27FC236}">
              <a16:creationId xmlns:a16="http://schemas.microsoft.com/office/drawing/2014/main" id="{00000000-0008-0000-06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104</xdr:row>
      <xdr:rowOff>0</xdr:rowOff>
    </xdr:from>
    <xdr:ext cx="9525" cy="114300"/>
    <xdr:pic>
      <xdr:nvPicPr>
        <xdr:cNvPr id="283" name="Imagen 282" descr="http://www.icbf.gov.co/images/pobtrans.gif">
          <a:extLst>
            <a:ext uri="{FF2B5EF4-FFF2-40B4-BE49-F238E27FC236}">
              <a16:creationId xmlns:a16="http://schemas.microsoft.com/office/drawing/2014/main" id="{00000000-0008-0000-06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284" name="Imagen 283" descr="http://www.icbf.gov.co/images/pobtrans.gif">
          <a:extLst>
            <a:ext uri="{FF2B5EF4-FFF2-40B4-BE49-F238E27FC236}">
              <a16:creationId xmlns:a16="http://schemas.microsoft.com/office/drawing/2014/main" id="{00000000-0008-0000-06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285" name="Imagen 284" descr="http://www.icbf.gov.co/images/pobtrans.gif">
          <a:extLst>
            <a:ext uri="{FF2B5EF4-FFF2-40B4-BE49-F238E27FC236}">
              <a16:creationId xmlns:a16="http://schemas.microsoft.com/office/drawing/2014/main" id="{00000000-0008-0000-06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286" name="Imagen 285" descr="http://www.icbf.gov.co/images/pobtrans.gif">
          <a:extLst>
            <a:ext uri="{FF2B5EF4-FFF2-40B4-BE49-F238E27FC236}">
              <a16:creationId xmlns:a16="http://schemas.microsoft.com/office/drawing/2014/main" id="{00000000-0008-0000-06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287" name="Imagen 286" descr="http://www.icbf.gov.co/images/pobtrans.gif">
          <a:extLst>
            <a:ext uri="{FF2B5EF4-FFF2-40B4-BE49-F238E27FC236}">
              <a16:creationId xmlns:a16="http://schemas.microsoft.com/office/drawing/2014/main" id="{00000000-0008-0000-06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288" name="Imagen 287" descr="http://www.icbf.gov.co/images/pobtrans.gif">
          <a:extLst>
            <a:ext uri="{FF2B5EF4-FFF2-40B4-BE49-F238E27FC236}">
              <a16:creationId xmlns:a16="http://schemas.microsoft.com/office/drawing/2014/main" id="{00000000-0008-0000-06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289" name="Imagen 288" descr="http://www.icbf.gov.co/images/pobtrans.gif">
          <a:extLst>
            <a:ext uri="{FF2B5EF4-FFF2-40B4-BE49-F238E27FC236}">
              <a16:creationId xmlns:a16="http://schemas.microsoft.com/office/drawing/2014/main" id="{00000000-0008-0000-06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290" name="Imagen 289" descr="http://www.icbf.gov.co/images/pobtrans.gif">
          <a:extLst>
            <a:ext uri="{FF2B5EF4-FFF2-40B4-BE49-F238E27FC236}">
              <a16:creationId xmlns:a16="http://schemas.microsoft.com/office/drawing/2014/main" id="{00000000-0008-0000-06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291" name="Imagen 290" descr="http://www.icbf.gov.co/images/pobtrans.gif">
          <a:extLst>
            <a:ext uri="{FF2B5EF4-FFF2-40B4-BE49-F238E27FC236}">
              <a16:creationId xmlns:a16="http://schemas.microsoft.com/office/drawing/2014/main" id="{00000000-0008-0000-06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292" name="Imagen 291" descr="http://www.icbf.gov.co/images/pobtrans.gif">
          <a:extLst>
            <a:ext uri="{FF2B5EF4-FFF2-40B4-BE49-F238E27FC236}">
              <a16:creationId xmlns:a16="http://schemas.microsoft.com/office/drawing/2014/main" id="{00000000-0008-0000-06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293" name="Imagen 292" descr="http://www.icbf.gov.co/images/pobtrans.gif">
          <a:extLst>
            <a:ext uri="{FF2B5EF4-FFF2-40B4-BE49-F238E27FC236}">
              <a16:creationId xmlns:a16="http://schemas.microsoft.com/office/drawing/2014/main" id="{00000000-0008-0000-06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294" name="Imagen 293" descr="http://www.icbf.gov.co/images/pobtrans.gif">
          <a:extLst>
            <a:ext uri="{FF2B5EF4-FFF2-40B4-BE49-F238E27FC236}">
              <a16:creationId xmlns:a16="http://schemas.microsoft.com/office/drawing/2014/main" id="{00000000-0008-0000-06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295" name="Imagen 294" descr="http://www.icbf.gov.co/images/pobtrans.gif">
          <a:extLst>
            <a:ext uri="{FF2B5EF4-FFF2-40B4-BE49-F238E27FC236}">
              <a16:creationId xmlns:a16="http://schemas.microsoft.com/office/drawing/2014/main" id="{00000000-0008-0000-06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296" name="Imagen 295" descr="http://www.icbf.gov.co/images/pobtrans.gif">
          <a:extLst>
            <a:ext uri="{FF2B5EF4-FFF2-40B4-BE49-F238E27FC236}">
              <a16:creationId xmlns:a16="http://schemas.microsoft.com/office/drawing/2014/main" id="{00000000-0008-0000-06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297" name="Imagen 296" descr="http://www.icbf.gov.co/images/pobtrans.gif">
          <a:extLst>
            <a:ext uri="{FF2B5EF4-FFF2-40B4-BE49-F238E27FC236}">
              <a16:creationId xmlns:a16="http://schemas.microsoft.com/office/drawing/2014/main" id="{00000000-0008-0000-06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298" name="Imagen 297" descr="http://www.icbf.gov.co/images/pobtrans.gif">
          <a:extLst>
            <a:ext uri="{FF2B5EF4-FFF2-40B4-BE49-F238E27FC236}">
              <a16:creationId xmlns:a16="http://schemas.microsoft.com/office/drawing/2014/main" id="{00000000-0008-0000-06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299" name="Imagen 298" descr="http://www.icbf.gov.co/images/pobtrans.gif">
          <a:extLst>
            <a:ext uri="{FF2B5EF4-FFF2-40B4-BE49-F238E27FC236}">
              <a16:creationId xmlns:a16="http://schemas.microsoft.com/office/drawing/2014/main" id="{00000000-0008-0000-06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300" name="Imagen 299" descr="http://www.icbf.gov.co/images/pobtrans.gif">
          <a:extLst>
            <a:ext uri="{FF2B5EF4-FFF2-40B4-BE49-F238E27FC236}">
              <a16:creationId xmlns:a16="http://schemas.microsoft.com/office/drawing/2014/main" id="{00000000-0008-0000-06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301" name="Imagen 300" descr="http://www.icbf.gov.co/images/pobtrans.gif">
          <a:extLst>
            <a:ext uri="{FF2B5EF4-FFF2-40B4-BE49-F238E27FC236}">
              <a16:creationId xmlns:a16="http://schemas.microsoft.com/office/drawing/2014/main" id="{00000000-0008-0000-06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302" name="Imagen 301" descr="http://www.icbf.gov.co/images/pobtrans.gif">
          <a:extLst>
            <a:ext uri="{FF2B5EF4-FFF2-40B4-BE49-F238E27FC236}">
              <a16:creationId xmlns:a16="http://schemas.microsoft.com/office/drawing/2014/main" id="{00000000-0008-0000-06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303" name="Imagen 302" descr="http://www.icbf.gov.co/images/pobtrans.gif">
          <a:extLst>
            <a:ext uri="{FF2B5EF4-FFF2-40B4-BE49-F238E27FC236}">
              <a16:creationId xmlns:a16="http://schemas.microsoft.com/office/drawing/2014/main" id="{00000000-0008-0000-06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304" name="Imagen 303" descr="http://www.icbf.gov.co/images/pobtrans.gif">
          <a:extLst>
            <a:ext uri="{FF2B5EF4-FFF2-40B4-BE49-F238E27FC236}">
              <a16:creationId xmlns:a16="http://schemas.microsoft.com/office/drawing/2014/main" id="{00000000-0008-0000-06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305" name="Imagen 304" descr="http://www.icbf.gov.co/images/pobtrans.gif">
          <a:extLst>
            <a:ext uri="{FF2B5EF4-FFF2-40B4-BE49-F238E27FC236}">
              <a16:creationId xmlns:a16="http://schemas.microsoft.com/office/drawing/2014/main" id="{00000000-0008-0000-06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306" name="Imagen 305" descr="http://www.icbf.gov.co/images/pobtrans.gif">
          <a:extLst>
            <a:ext uri="{FF2B5EF4-FFF2-40B4-BE49-F238E27FC236}">
              <a16:creationId xmlns:a16="http://schemas.microsoft.com/office/drawing/2014/main" id="{00000000-0008-0000-06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307" name="Imagen 306" descr="http://www.icbf.gov.co/images/pobtrans.gif">
          <a:extLst>
            <a:ext uri="{FF2B5EF4-FFF2-40B4-BE49-F238E27FC236}">
              <a16:creationId xmlns:a16="http://schemas.microsoft.com/office/drawing/2014/main" id="{00000000-0008-0000-06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308" name="Imagen 307" descr="http://www.icbf.gov.co/images/pobtrans.gif">
          <a:extLst>
            <a:ext uri="{FF2B5EF4-FFF2-40B4-BE49-F238E27FC236}">
              <a16:creationId xmlns:a16="http://schemas.microsoft.com/office/drawing/2014/main" id="{00000000-0008-0000-06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309" name="Imagen 308" descr="http://www.icbf.gov.co/images/pobtrans.gif">
          <a:extLst>
            <a:ext uri="{FF2B5EF4-FFF2-40B4-BE49-F238E27FC236}">
              <a16:creationId xmlns:a16="http://schemas.microsoft.com/office/drawing/2014/main" id="{00000000-0008-0000-06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310" name="Imagen 309" descr="http://www.icbf.gov.co/images/pobtrans.gif">
          <a:extLst>
            <a:ext uri="{FF2B5EF4-FFF2-40B4-BE49-F238E27FC236}">
              <a16:creationId xmlns:a16="http://schemas.microsoft.com/office/drawing/2014/main" id="{00000000-0008-0000-06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311" name="Imagen 310" descr="http://www.icbf.gov.co/images/pobtrans.gif">
          <a:extLst>
            <a:ext uri="{FF2B5EF4-FFF2-40B4-BE49-F238E27FC236}">
              <a16:creationId xmlns:a16="http://schemas.microsoft.com/office/drawing/2014/main" id="{00000000-0008-0000-06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312" name="Imagen 311" descr="http://www.icbf.gov.co/images/pobtrans.gif">
          <a:extLst>
            <a:ext uri="{FF2B5EF4-FFF2-40B4-BE49-F238E27FC236}">
              <a16:creationId xmlns:a16="http://schemas.microsoft.com/office/drawing/2014/main" id="{00000000-0008-0000-06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313" name="Imagen 312" descr="http://www.icbf.gov.co/images/pobtrans.gif">
          <a:extLst>
            <a:ext uri="{FF2B5EF4-FFF2-40B4-BE49-F238E27FC236}">
              <a16:creationId xmlns:a16="http://schemas.microsoft.com/office/drawing/2014/main" id="{00000000-0008-0000-06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314" name="Imagen 313" descr="http://www.icbf.gov.co/images/pobtrans.gif">
          <a:extLst>
            <a:ext uri="{FF2B5EF4-FFF2-40B4-BE49-F238E27FC236}">
              <a16:creationId xmlns:a16="http://schemas.microsoft.com/office/drawing/2014/main" id="{00000000-0008-0000-06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315" name="Imagen 314" descr="http://www.icbf.gov.co/images/pobtrans.gif">
          <a:extLst>
            <a:ext uri="{FF2B5EF4-FFF2-40B4-BE49-F238E27FC236}">
              <a16:creationId xmlns:a16="http://schemas.microsoft.com/office/drawing/2014/main" id="{00000000-0008-0000-06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316" name="Imagen 315" descr="http://www.icbf.gov.co/images/pobtrans.gif">
          <a:extLst>
            <a:ext uri="{FF2B5EF4-FFF2-40B4-BE49-F238E27FC236}">
              <a16:creationId xmlns:a16="http://schemas.microsoft.com/office/drawing/2014/main" id="{00000000-0008-0000-06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317" name="Imagen 316" descr="http://www.icbf.gov.co/images/pobtrans.gif">
          <a:extLst>
            <a:ext uri="{FF2B5EF4-FFF2-40B4-BE49-F238E27FC236}">
              <a16:creationId xmlns:a16="http://schemas.microsoft.com/office/drawing/2014/main" id="{00000000-0008-0000-06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318" name="Imagen 317" descr="http://www.icbf.gov.co/images/pobtrans.gif">
          <a:extLst>
            <a:ext uri="{FF2B5EF4-FFF2-40B4-BE49-F238E27FC236}">
              <a16:creationId xmlns:a16="http://schemas.microsoft.com/office/drawing/2014/main" id="{00000000-0008-0000-06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104</xdr:row>
      <xdr:rowOff>0</xdr:rowOff>
    </xdr:from>
    <xdr:ext cx="9525" cy="114300"/>
    <xdr:pic>
      <xdr:nvPicPr>
        <xdr:cNvPr id="319" name="Imagen 318" descr="http://www.icbf.gov.co/images/pobtrans.gif">
          <a:extLst>
            <a:ext uri="{FF2B5EF4-FFF2-40B4-BE49-F238E27FC236}">
              <a16:creationId xmlns:a16="http://schemas.microsoft.com/office/drawing/2014/main" id="{00000000-0008-0000-06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4517707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3</xdr:col>
      <xdr:colOff>0</xdr:colOff>
      <xdr:row>91</xdr:row>
      <xdr:rowOff>0</xdr:rowOff>
    </xdr:from>
    <xdr:to>
      <xdr:col>3</xdr:col>
      <xdr:colOff>9525</xdr:colOff>
      <xdr:row>91</xdr:row>
      <xdr:rowOff>114300</xdr:rowOff>
    </xdr:to>
    <xdr:pic>
      <xdr:nvPicPr>
        <xdr:cNvPr id="2" name="Imagen 305" descr="http://www.icbf.gov.co/images/pobtrans.gif">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 name="Imagen 306" descr="http://www.icbf.gov.co/images/pobtrans.gif">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 name="Imagen 307" descr="http://www.icbf.gov.co/images/pobtrans.gif">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 name="Imagen 697" descr="http://www.icbf.gov.co/images/pobtrans.gif">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 name="Imagen 785" descr="http://www.icbf.gov.co/images/pobtrans.gif">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 name="Imagen 790" descr="http://www.icbf.gov.co/images/pobtrans.gif">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 name="Imagen 1079" descr="http://www.icbf.gov.co/images/pobtrans.gif">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 name="Imagen 1566" descr="http://www.icbf.gov.co/images/pobtrans.gif">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 name="Imagen 1570" descr="http://www.icbf.gov.co/images/pobtrans.gif">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1" name="Imagen 1687" descr="http://www.icbf.gov.co/images/pobtrans.gif">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 name="Imagen 1914" descr="http://www.icbf.gov.co/images/pobtrans.gif">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 name="Imagen 2186" descr="http://www.icbf.gov.co/images/pobtrans.gif">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4" name="Imagen 2221" descr="http://www.icbf.gov.co/images/pobtrans.gif">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5" name="Imagen 2859" descr="http://www.icbf.gov.co/images/pobtrans.gif">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6" name="Imagen 2870" descr="http://www.icbf.gov.co/images/pobtrans.gif">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7" name="Imagen 2951" descr="http://www.icbf.gov.co/images/pobtrans.gif">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8" name="Imagen 2954" descr="http://www.icbf.gov.co/images/pobtrans.gif">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9" name="Imagen 3123" descr="http://www.icbf.gov.co/images/pobtrans.gif">
          <a:extLst>
            <a:ext uri="{FF2B5EF4-FFF2-40B4-BE49-F238E27FC236}">
              <a16:creationId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20" name="Imagen 3206" descr="http://www.icbf.gov.co/images/pobtrans.gif">
          <a:extLst>
            <a:ext uri="{FF2B5EF4-FFF2-40B4-BE49-F238E27FC236}">
              <a16:creationId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21" name="Imagen 3810" descr="http://www.icbf.gov.co/images/pobtrans.gif">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22" name="Imagen 3821" descr="http://www.icbf.gov.co/images/pobtrans.gif">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23" name="Imagen 3899" descr="http://www.icbf.gov.co/images/pobtrans.gif">
          <a:extLst>
            <a:ext uri="{FF2B5EF4-FFF2-40B4-BE49-F238E27FC236}">
              <a16:creationId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24" name="Imagen 3909" descr="http://www.icbf.gov.co/images/pobtrans.gif">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25" name="Imagen 4244" descr="http://www.icbf.gov.co/images/pobtrans.gif">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26" name="Imagen 4461" descr="http://www.icbf.gov.co/images/pobtrans.gif">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27" name="Imagen 4811" descr="http://www.icbf.gov.co/images/pobtrans.gif">
          <a:extLst>
            <a:ext uri="{FF2B5EF4-FFF2-40B4-BE49-F238E27FC236}">
              <a16:creationId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28" name="Imagen 4820" descr="http://www.icbf.gov.co/images/pobtrans.gif">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29" name="Imagen 5584" descr="http://www.icbf.gov.co/images/pobtrans.gif">
          <a:extLst>
            <a:ext uri="{FF2B5EF4-FFF2-40B4-BE49-F238E27FC236}">
              <a16:creationId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0" name="Imagen 5931" descr="http://www.icbf.gov.co/images/pobtrans.gif">
          <a:extLst>
            <a:ext uri="{FF2B5EF4-FFF2-40B4-BE49-F238E27FC236}">
              <a16:creationId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1" name="Imagen 6103" descr="http://www.icbf.gov.co/images/pobtrans.gif">
          <a:extLst>
            <a:ext uri="{FF2B5EF4-FFF2-40B4-BE49-F238E27FC236}">
              <a16:creationId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2" name="Imagen 6107" descr="http://www.icbf.gov.co/images/pobtrans.gif">
          <a:extLst>
            <a:ext uri="{FF2B5EF4-FFF2-40B4-BE49-F238E27FC236}">
              <a16:creationId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3" name="Imagen 6731" descr="http://www.icbf.gov.co/images/pobtrans.gif">
          <a:extLst>
            <a:ext uri="{FF2B5EF4-FFF2-40B4-BE49-F238E27FC236}">
              <a16:creationId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4" name="Imagen 6951" descr="http://www.icbf.gov.co/images/pobtrans.gif">
          <a:extLst>
            <a:ext uri="{FF2B5EF4-FFF2-40B4-BE49-F238E27FC236}">
              <a16:creationId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5" name="Imagen 7032" descr="http://www.icbf.gov.co/images/pobtrans.gif">
          <a:extLst>
            <a:ext uri="{FF2B5EF4-FFF2-40B4-BE49-F238E27FC236}">
              <a16:creationId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6" name="Imagen 7042" descr="http://www.icbf.gov.co/images/pobtrans.gif">
          <a:extLst>
            <a:ext uri="{FF2B5EF4-FFF2-40B4-BE49-F238E27FC236}">
              <a16:creationId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7" name="Imagen 7053" descr="http://www.icbf.gov.co/images/pobtrans.gif">
          <a:extLst>
            <a:ext uri="{FF2B5EF4-FFF2-40B4-BE49-F238E27FC236}">
              <a16:creationId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8" name="Imagen 7120" descr="http://www.icbf.gov.co/images/pobtrans.gif">
          <a:extLst>
            <a:ext uri="{FF2B5EF4-FFF2-40B4-BE49-F238E27FC236}">
              <a16:creationId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9" name="Imagen 7187" descr="http://www.icbf.gov.co/images/pobtrans.gif">
          <a:extLst>
            <a:ext uri="{FF2B5EF4-FFF2-40B4-BE49-F238E27FC236}">
              <a16:creationId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0" name="Imagen 7417" descr="http://www.icbf.gov.co/images/pobtrans.gif">
          <a:extLst>
            <a:ext uri="{FF2B5EF4-FFF2-40B4-BE49-F238E27FC236}">
              <a16:creationId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1" name="Imagen 7504" descr="http://www.icbf.gov.co/images/pobtrans.gif">
          <a:extLst>
            <a:ext uri="{FF2B5EF4-FFF2-40B4-BE49-F238E27FC236}">
              <a16:creationId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2" name="Imagen 7597" descr="http://www.icbf.gov.co/images/pobtrans.gif">
          <a:extLst>
            <a:ext uri="{FF2B5EF4-FFF2-40B4-BE49-F238E27FC236}">
              <a16:creationId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3" name="Imagen 7659" descr="http://www.icbf.gov.co/images/pobtrans.gif">
          <a:extLst>
            <a:ext uri="{FF2B5EF4-FFF2-40B4-BE49-F238E27FC236}">
              <a16:creationId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4" name="Imagen 7767" descr="http://www.icbf.gov.co/images/pobtrans.gif">
          <a:extLst>
            <a:ext uri="{FF2B5EF4-FFF2-40B4-BE49-F238E27FC236}">
              <a16:creationId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5" name="Imagen 7853" descr="http://www.icbf.gov.co/images/pobtrans.gif">
          <a:extLst>
            <a:ext uri="{FF2B5EF4-FFF2-40B4-BE49-F238E27FC236}">
              <a16:creationId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6" name="Imagen 7936" descr="http://www.icbf.gov.co/images/pobtrans.gif">
          <a:extLst>
            <a:ext uri="{FF2B5EF4-FFF2-40B4-BE49-F238E27FC236}">
              <a16:creationId xmlns:a16="http://schemas.microsoft.com/office/drawing/2014/main" id="{00000000-0008-0000-07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7" name="Imagen 8612" descr="http://www.icbf.gov.co/images/pobtrans.gif">
          <a:extLst>
            <a:ext uri="{FF2B5EF4-FFF2-40B4-BE49-F238E27FC236}">
              <a16:creationId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8" name="Imagen 9931" descr="http://www.icbf.gov.co/images/pobtrans.gif">
          <a:extLst>
            <a:ext uri="{FF2B5EF4-FFF2-40B4-BE49-F238E27FC236}">
              <a16:creationId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9" name="Imagen 10425" descr="http://www.icbf.gov.co/images/pobtrans.gif">
          <a:extLst>
            <a:ext uri="{FF2B5EF4-FFF2-40B4-BE49-F238E27FC236}">
              <a16:creationId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0" name="Imagen 10665" descr="http://www.icbf.gov.co/images/pobtrans.gif">
          <a:extLst>
            <a:ext uri="{FF2B5EF4-FFF2-40B4-BE49-F238E27FC236}">
              <a16:creationId xmlns:a16="http://schemas.microsoft.com/office/drawing/2014/main" id="{00000000-0008-0000-07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1" name="Imagen 12565" descr="http://www.icbf.gov.co/images/pobtrans.gif">
          <a:extLst>
            <a:ext uri="{FF2B5EF4-FFF2-40B4-BE49-F238E27FC236}">
              <a16:creationId xmlns:a16="http://schemas.microsoft.com/office/drawing/2014/main" id="{00000000-0008-0000-07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2" name="Imagen 12591" descr="http://www.icbf.gov.co/images/pobtrans.gif">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3" name="Imagen 12605" descr="http://www.icbf.gov.co/images/pobtrans.gif">
          <a:extLst>
            <a:ext uri="{FF2B5EF4-FFF2-40B4-BE49-F238E27FC236}">
              <a16:creationId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4" name="Imagen 12623" descr="http://www.icbf.gov.co/images/pobtrans.gif">
          <a:extLst>
            <a:ext uri="{FF2B5EF4-FFF2-40B4-BE49-F238E27FC236}">
              <a16:creationId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5" name="Imagen 12635" descr="http://www.icbf.gov.co/images/pobtrans.gif">
          <a:extLst>
            <a:ext uri="{FF2B5EF4-FFF2-40B4-BE49-F238E27FC236}">
              <a16:creationId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6" name="Imagen 12645" descr="http://www.icbf.gov.co/images/pobtrans.gif">
          <a:extLst>
            <a:ext uri="{FF2B5EF4-FFF2-40B4-BE49-F238E27FC236}">
              <a16:creationId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7" name="Imagen 12651" descr="http://www.icbf.gov.co/images/pobtrans.gif">
          <a:extLst>
            <a:ext uri="{FF2B5EF4-FFF2-40B4-BE49-F238E27FC236}">
              <a16:creationId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8" name="Imagen 13130" descr="http://www.icbf.gov.co/images/pobtrans.gif">
          <a:extLst>
            <a:ext uri="{FF2B5EF4-FFF2-40B4-BE49-F238E27FC236}">
              <a16:creationId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9" name="Imagen 13576" descr="http://www.icbf.gov.co/images/pobtrans.gif">
          <a:extLst>
            <a:ext uri="{FF2B5EF4-FFF2-40B4-BE49-F238E27FC236}">
              <a16:creationId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0" name="Imagen 13599" descr="http://www.icbf.gov.co/images/pobtrans.gif">
          <a:extLst>
            <a:ext uri="{FF2B5EF4-FFF2-40B4-BE49-F238E27FC236}">
              <a16:creationId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1" name="Imagen 13600" descr="http://www.icbf.gov.co/images/pobtrans.gif">
          <a:extLst>
            <a:ext uri="{FF2B5EF4-FFF2-40B4-BE49-F238E27FC236}">
              <a16:creationId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2" name="Imagen 13603" descr="http://www.icbf.gov.co/images/pobtrans.gif">
          <a:extLst>
            <a:ext uri="{FF2B5EF4-FFF2-40B4-BE49-F238E27FC236}">
              <a16:creationId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3" name="Imagen 13611" descr="http://www.icbf.gov.co/images/pobtrans.gif">
          <a:extLst>
            <a:ext uri="{FF2B5EF4-FFF2-40B4-BE49-F238E27FC236}">
              <a16:creationId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4" name="Imagen 13903" descr="http://www.icbf.gov.co/images/pobtrans.gif">
          <a:extLst>
            <a:ext uri="{FF2B5EF4-FFF2-40B4-BE49-F238E27FC236}">
              <a16:creationId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5" name="Imagen 13983" descr="http://www.icbf.gov.co/images/pobtrans.gif">
          <a:extLst>
            <a:ext uri="{FF2B5EF4-FFF2-40B4-BE49-F238E27FC236}">
              <a16:creationId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6" name="Imagen 14387" descr="http://www.icbf.gov.co/images/pobtrans.gif">
          <a:extLst>
            <a:ext uri="{FF2B5EF4-FFF2-40B4-BE49-F238E27FC236}">
              <a16:creationId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7" name="Imagen 14460" descr="http://www.icbf.gov.co/images/pobtrans.gif">
          <a:extLst>
            <a:ext uri="{FF2B5EF4-FFF2-40B4-BE49-F238E27FC236}">
              <a16:creationId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8" name="Imagen 14689" descr="http://www.icbf.gov.co/images/pobtrans.gif">
          <a:extLst>
            <a:ext uri="{FF2B5EF4-FFF2-40B4-BE49-F238E27FC236}">
              <a16:creationId xmlns:a16="http://schemas.microsoft.com/office/drawing/2014/main" id="{00000000-0008-0000-07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9" name="Imagen 14884" descr="http://www.icbf.gov.co/images/pobtrans.gif">
          <a:extLst>
            <a:ext uri="{FF2B5EF4-FFF2-40B4-BE49-F238E27FC236}">
              <a16:creationId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0" name="Imagen 15080" descr="http://www.icbf.gov.co/images/pobtrans.gif">
          <a:extLst>
            <a:ext uri="{FF2B5EF4-FFF2-40B4-BE49-F238E27FC236}">
              <a16:creationId xmlns:a16="http://schemas.microsoft.com/office/drawing/2014/main" id="{00000000-0008-0000-07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1" name="Imagen 15397" descr="http://www.icbf.gov.co/images/pobtrans.gif">
          <a:extLst>
            <a:ext uri="{FF2B5EF4-FFF2-40B4-BE49-F238E27FC236}">
              <a16:creationId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2" name="Imagen 15538" descr="http://www.icbf.gov.co/images/pobtrans.gif">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3" name="Imagen 15814" descr="http://www.icbf.gov.co/images/pobtrans.gif">
          <a:extLst>
            <a:ext uri="{FF2B5EF4-FFF2-40B4-BE49-F238E27FC236}">
              <a16:creationId xmlns:a16="http://schemas.microsoft.com/office/drawing/2014/main" id="{00000000-0008-0000-07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4" name="Imagen 15817" descr="http://www.icbf.gov.co/images/pobtrans.gif">
          <a:extLst>
            <a:ext uri="{FF2B5EF4-FFF2-40B4-BE49-F238E27FC236}">
              <a16:creationId xmlns:a16="http://schemas.microsoft.com/office/drawing/2014/main" id="{00000000-0008-0000-07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5" name="Imagen 16193" descr="http://www.icbf.gov.co/images/pobtrans.gif">
          <a:extLst>
            <a:ext uri="{FF2B5EF4-FFF2-40B4-BE49-F238E27FC236}">
              <a16:creationId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6" name="Imagen 16273" descr="http://www.icbf.gov.co/images/pobtrans.gif">
          <a:extLst>
            <a:ext uri="{FF2B5EF4-FFF2-40B4-BE49-F238E27FC236}">
              <a16:creationId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7" name="Imagen 16503" descr="http://www.icbf.gov.co/images/pobtrans.gif">
          <a:extLst>
            <a:ext uri="{FF2B5EF4-FFF2-40B4-BE49-F238E27FC236}">
              <a16:creationId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8" name="Imagen 16724" descr="http://www.icbf.gov.co/images/pobtrans.gif">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9" name="Imagen 17478" descr="http://www.icbf.gov.co/images/pobtrans.gif">
          <a:extLst>
            <a:ext uri="{FF2B5EF4-FFF2-40B4-BE49-F238E27FC236}">
              <a16:creationId xmlns:a16="http://schemas.microsoft.com/office/drawing/2014/main" id="{00000000-0008-0000-07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0" name="Imagen 17640" descr="http://www.icbf.gov.co/images/pobtrans.gif">
          <a:extLst>
            <a:ext uri="{FF2B5EF4-FFF2-40B4-BE49-F238E27FC236}">
              <a16:creationId xmlns:a16="http://schemas.microsoft.com/office/drawing/2014/main" id="{00000000-0008-0000-07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1" name="Imagen 17642" descr="http://www.icbf.gov.co/images/pobtrans.gif">
          <a:extLst>
            <a:ext uri="{FF2B5EF4-FFF2-40B4-BE49-F238E27FC236}">
              <a16:creationId xmlns:a16="http://schemas.microsoft.com/office/drawing/2014/main" id="{00000000-0008-0000-07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2" name="Imagen 19004" descr="http://www.icbf.gov.co/images/pobtrans.gif">
          <a:extLst>
            <a:ext uri="{FF2B5EF4-FFF2-40B4-BE49-F238E27FC236}">
              <a16:creationId xmlns:a16="http://schemas.microsoft.com/office/drawing/2014/main" id="{00000000-0008-0000-07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3" name="Imagen 19474" descr="http://www.icbf.gov.co/images/pobtrans.gif">
          <a:extLst>
            <a:ext uri="{FF2B5EF4-FFF2-40B4-BE49-F238E27FC236}">
              <a16:creationId xmlns:a16="http://schemas.microsoft.com/office/drawing/2014/main" id="{00000000-0008-0000-07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4" name="Imagen 19708" descr="http://www.icbf.gov.co/images/pobtrans.gif">
          <a:extLst>
            <a:ext uri="{FF2B5EF4-FFF2-40B4-BE49-F238E27FC236}">
              <a16:creationId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5" name="Imagen 19720" descr="http://www.icbf.gov.co/images/pobtrans.gif">
          <a:extLst>
            <a:ext uri="{FF2B5EF4-FFF2-40B4-BE49-F238E27FC236}">
              <a16:creationId xmlns:a16="http://schemas.microsoft.com/office/drawing/2014/main" id="{00000000-0008-0000-07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6" name="Imagen 19739" descr="http://www.icbf.gov.co/images/pobtrans.gif">
          <a:extLst>
            <a:ext uri="{FF2B5EF4-FFF2-40B4-BE49-F238E27FC236}">
              <a16:creationId xmlns:a16="http://schemas.microsoft.com/office/drawing/2014/main" id="{00000000-0008-0000-07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7" name="Imagen 19765" descr="http://www.icbf.gov.co/images/pobtrans.gif">
          <a:extLst>
            <a:ext uri="{FF2B5EF4-FFF2-40B4-BE49-F238E27FC236}">
              <a16:creationId xmlns:a16="http://schemas.microsoft.com/office/drawing/2014/main" id="{00000000-0008-0000-07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8" name="Imagen 19774" descr="http://www.icbf.gov.co/images/pobtrans.gif">
          <a:extLst>
            <a:ext uri="{FF2B5EF4-FFF2-40B4-BE49-F238E27FC236}">
              <a16:creationId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9" name="Imagen 20425" descr="http://www.icbf.gov.co/images/pobtrans.gif">
          <a:extLst>
            <a:ext uri="{FF2B5EF4-FFF2-40B4-BE49-F238E27FC236}">
              <a16:creationId xmlns:a16="http://schemas.microsoft.com/office/drawing/2014/main" id="{00000000-0008-0000-07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0" name="Imagen 20722" descr="http://www.icbf.gov.co/images/pobtrans.gif">
          <a:extLst>
            <a:ext uri="{FF2B5EF4-FFF2-40B4-BE49-F238E27FC236}">
              <a16:creationId xmlns:a16="http://schemas.microsoft.com/office/drawing/2014/main" id="{00000000-0008-0000-07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1" name="Imagen 20732" descr="http://www.icbf.gov.co/images/pobtrans.gif">
          <a:extLst>
            <a:ext uri="{FF2B5EF4-FFF2-40B4-BE49-F238E27FC236}">
              <a16:creationId xmlns:a16="http://schemas.microsoft.com/office/drawing/2014/main" id="{00000000-0008-0000-07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2" name="Imagen 21759" descr="http://www.icbf.gov.co/images/pobtrans.gif">
          <a:extLst>
            <a:ext uri="{FF2B5EF4-FFF2-40B4-BE49-F238E27FC236}">
              <a16:creationId xmlns:a16="http://schemas.microsoft.com/office/drawing/2014/main" id="{00000000-0008-0000-07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3" name="Imagen 21761" descr="http://www.icbf.gov.co/images/pobtrans.gif">
          <a:extLst>
            <a:ext uri="{FF2B5EF4-FFF2-40B4-BE49-F238E27FC236}">
              <a16:creationId xmlns:a16="http://schemas.microsoft.com/office/drawing/2014/main" id="{00000000-0008-0000-07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4" name="Imagen 22260" descr="http://www.icbf.gov.co/images/pobtrans.gif">
          <a:extLst>
            <a:ext uri="{FF2B5EF4-FFF2-40B4-BE49-F238E27FC236}">
              <a16:creationId xmlns:a16="http://schemas.microsoft.com/office/drawing/2014/main" id="{00000000-0008-0000-07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5" name="Imagen 22263" descr="http://www.icbf.gov.co/images/pobtrans.gif">
          <a:extLst>
            <a:ext uri="{FF2B5EF4-FFF2-40B4-BE49-F238E27FC236}">
              <a16:creationId xmlns:a16="http://schemas.microsoft.com/office/drawing/2014/main" id="{00000000-0008-0000-07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6" name="Imagen 22421" descr="http://www.icbf.gov.co/images/pobtrans.gif">
          <a:extLst>
            <a:ext uri="{FF2B5EF4-FFF2-40B4-BE49-F238E27FC236}">
              <a16:creationId xmlns:a16="http://schemas.microsoft.com/office/drawing/2014/main" id="{00000000-0008-0000-07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7" name="Imagen 22513" descr="http://www.icbf.gov.co/images/pobtrans.gif">
          <a:extLst>
            <a:ext uri="{FF2B5EF4-FFF2-40B4-BE49-F238E27FC236}">
              <a16:creationId xmlns:a16="http://schemas.microsoft.com/office/drawing/2014/main" id="{00000000-0008-0000-07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8" name="Imagen 22526" descr="http://www.icbf.gov.co/images/pobtrans.gif">
          <a:extLst>
            <a:ext uri="{FF2B5EF4-FFF2-40B4-BE49-F238E27FC236}">
              <a16:creationId xmlns:a16="http://schemas.microsoft.com/office/drawing/2014/main" id="{00000000-0008-0000-07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9" name="Imagen 22532" descr="http://www.icbf.gov.co/images/pobtrans.gif">
          <a:extLst>
            <a:ext uri="{FF2B5EF4-FFF2-40B4-BE49-F238E27FC236}">
              <a16:creationId xmlns:a16="http://schemas.microsoft.com/office/drawing/2014/main" id="{00000000-0008-0000-07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0" name="Imagen 22541" descr="http://www.icbf.gov.co/images/pobtrans.gif">
          <a:extLst>
            <a:ext uri="{FF2B5EF4-FFF2-40B4-BE49-F238E27FC236}">
              <a16:creationId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1" name="Imagen 22616" descr="http://www.icbf.gov.co/images/pobtrans.gif">
          <a:extLst>
            <a:ext uri="{FF2B5EF4-FFF2-40B4-BE49-F238E27FC236}">
              <a16:creationId xmlns:a16="http://schemas.microsoft.com/office/drawing/2014/main" id="{00000000-0008-0000-07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2" name="Imagen 24926" descr="http://www.icbf.gov.co/images/pobtrans.gif">
          <a:extLst>
            <a:ext uri="{FF2B5EF4-FFF2-40B4-BE49-F238E27FC236}">
              <a16:creationId xmlns:a16="http://schemas.microsoft.com/office/drawing/2014/main" id="{00000000-0008-0000-07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3" name="Imagen 25180" descr="http://www.icbf.gov.co/images/pobtrans.gif">
          <a:extLst>
            <a:ext uri="{FF2B5EF4-FFF2-40B4-BE49-F238E27FC236}">
              <a16:creationId xmlns:a16="http://schemas.microsoft.com/office/drawing/2014/main" id="{00000000-0008-0000-07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4" name="Imagen 26352" descr="http://www.icbf.gov.co/images/pobtrans.gif">
          <a:extLst>
            <a:ext uri="{FF2B5EF4-FFF2-40B4-BE49-F238E27FC236}">
              <a16:creationId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5" name="Imagen 26386" descr="http://www.icbf.gov.co/images/pobtrans.gif">
          <a:extLst>
            <a:ext uri="{FF2B5EF4-FFF2-40B4-BE49-F238E27FC236}">
              <a16:creationId xmlns:a16="http://schemas.microsoft.com/office/drawing/2014/main" id="{00000000-0008-0000-07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6" name="Imagen 26401" descr="http://www.icbf.gov.co/images/pobtrans.gif">
          <a:extLst>
            <a:ext uri="{FF2B5EF4-FFF2-40B4-BE49-F238E27FC236}">
              <a16:creationId xmlns:a16="http://schemas.microsoft.com/office/drawing/2014/main" id="{00000000-0008-0000-07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7" name="Imagen 26411" descr="http://www.icbf.gov.co/images/pobtrans.gif">
          <a:extLst>
            <a:ext uri="{FF2B5EF4-FFF2-40B4-BE49-F238E27FC236}">
              <a16:creationId xmlns:a16="http://schemas.microsoft.com/office/drawing/2014/main" id="{00000000-0008-0000-07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8" name="Imagen 26420" descr="http://www.icbf.gov.co/images/pobtrans.gif">
          <a:extLst>
            <a:ext uri="{FF2B5EF4-FFF2-40B4-BE49-F238E27FC236}">
              <a16:creationId xmlns:a16="http://schemas.microsoft.com/office/drawing/2014/main" id="{00000000-0008-0000-07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9" name="Imagen 26433" descr="http://www.icbf.gov.co/images/pobtrans.gif">
          <a:extLst>
            <a:ext uri="{FF2B5EF4-FFF2-40B4-BE49-F238E27FC236}">
              <a16:creationId xmlns:a16="http://schemas.microsoft.com/office/drawing/2014/main" id="{00000000-0008-0000-07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10" name="Imagen 26468" descr="http://www.icbf.gov.co/images/pobtrans.gif">
          <a:extLst>
            <a:ext uri="{FF2B5EF4-FFF2-40B4-BE49-F238E27FC236}">
              <a16:creationId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11" name="Imagen 26473" descr="http://www.icbf.gov.co/images/pobtrans.gif">
          <a:extLst>
            <a:ext uri="{FF2B5EF4-FFF2-40B4-BE49-F238E27FC236}">
              <a16:creationId xmlns:a16="http://schemas.microsoft.com/office/drawing/2014/main" id="{00000000-0008-0000-07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12" name="Imagen 26476" descr="http://www.icbf.gov.co/images/pobtrans.gif">
          <a:extLst>
            <a:ext uri="{FF2B5EF4-FFF2-40B4-BE49-F238E27FC236}">
              <a16:creationId xmlns:a16="http://schemas.microsoft.com/office/drawing/2014/main" id="{00000000-0008-0000-07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13" name="Imagen 26583" descr="http://www.icbf.gov.co/images/pobtrans.gif">
          <a:extLst>
            <a:ext uri="{FF2B5EF4-FFF2-40B4-BE49-F238E27FC236}">
              <a16:creationId xmlns:a16="http://schemas.microsoft.com/office/drawing/2014/main" id="{00000000-0008-0000-07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14" name="Imagen 26594" descr="http://www.icbf.gov.co/images/pobtrans.gif">
          <a:extLst>
            <a:ext uri="{FF2B5EF4-FFF2-40B4-BE49-F238E27FC236}">
              <a16:creationId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15" name="Imagen 26605" descr="http://www.icbf.gov.co/images/pobtrans.gif">
          <a:extLst>
            <a:ext uri="{FF2B5EF4-FFF2-40B4-BE49-F238E27FC236}">
              <a16:creationId xmlns:a16="http://schemas.microsoft.com/office/drawing/2014/main" id="{00000000-0008-0000-07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16" name="Imagen 26617" descr="http://www.icbf.gov.co/images/pobtrans.gif">
          <a:extLst>
            <a:ext uri="{FF2B5EF4-FFF2-40B4-BE49-F238E27FC236}">
              <a16:creationId xmlns:a16="http://schemas.microsoft.com/office/drawing/2014/main" id="{00000000-0008-0000-07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17" name="Imagen 26634" descr="http://www.icbf.gov.co/images/pobtrans.gif">
          <a:extLst>
            <a:ext uri="{FF2B5EF4-FFF2-40B4-BE49-F238E27FC236}">
              <a16:creationId xmlns:a16="http://schemas.microsoft.com/office/drawing/2014/main" id="{00000000-0008-0000-07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18" name="Imagen 26666" descr="http://www.icbf.gov.co/images/pobtrans.gif">
          <a:extLst>
            <a:ext uri="{FF2B5EF4-FFF2-40B4-BE49-F238E27FC236}">
              <a16:creationId xmlns:a16="http://schemas.microsoft.com/office/drawing/2014/main" id="{00000000-0008-0000-07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19" name="Imagen 26687" descr="http://www.icbf.gov.co/images/pobtrans.gif">
          <a:extLst>
            <a:ext uri="{FF2B5EF4-FFF2-40B4-BE49-F238E27FC236}">
              <a16:creationId xmlns:a16="http://schemas.microsoft.com/office/drawing/2014/main" id="{00000000-0008-0000-07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0" name="Imagen 26713" descr="http://www.icbf.gov.co/images/pobtrans.gif">
          <a:extLst>
            <a:ext uri="{FF2B5EF4-FFF2-40B4-BE49-F238E27FC236}">
              <a16:creationId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1" name="Imagen 26726" descr="http://www.icbf.gov.co/images/pobtrans.gif">
          <a:extLst>
            <a:ext uri="{FF2B5EF4-FFF2-40B4-BE49-F238E27FC236}">
              <a16:creationId xmlns:a16="http://schemas.microsoft.com/office/drawing/2014/main" id="{00000000-0008-0000-07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2" name="Imagen 27432" descr="http://www.icbf.gov.co/images/pobtrans.gif">
          <a:extLst>
            <a:ext uri="{FF2B5EF4-FFF2-40B4-BE49-F238E27FC236}">
              <a16:creationId xmlns:a16="http://schemas.microsoft.com/office/drawing/2014/main" id="{00000000-0008-0000-07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3" name="Imagen 29931" descr="http://www.icbf.gov.co/images/pobtrans.gif">
          <a:extLst>
            <a:ext uri="{FF2B5EF4-FFF2-40B4-BE49-F238E27FC236}">
              <a16:creationId xmlns:a16="http://schemas.microsoft.com/office/drawing/2014/main" id="{00000000-0008-0000-07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4" name="Imagen 29941" descr="http://www.icbf.gov.co/images/pobtrans.gif">
          <a:extLst>
            <a:ext uri="{FF2B5EF4-FFF2-40B4-BE49-F238E27FC236}">
              <a16:creationId xmlns:a16="http://schemas.microsoft.com/office/drawing/2014/main" id="{00000000-0008-0000-07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5" name="Imagen 29990" descr="http://www.icbf.gov.co/images/pobtrans.gif">
          <a:extLst>
            <a:ext uri="{FF2B5EF4-FFF2-40B4-BE49-F238E27FC236}">
              <a16:creationId xmlns:a16="http://schemas.microsoft.com/office/drawing/2014/main" id="{00000000-0008-0000-07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6" name="Imagen 30000" descr="http://www.icbf.gov.co/images/pobtrans.gif">
          <a:extLst>
            <a:ext uri="{FF2B5EF4-FFF2-40B4-BE49-F238E27FC236}">
              <a16:creationId xmlns:a16="http://schemas.microsoft.com/office/drawing/2014/main" id="{00000000-0008-0000-07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7" name="Imagen 30062" descr="http://www.icbf.gov.co/images/pobtrans.gif">
          <a:extLst>
            <a:ext uri="{FF2B5EF4-FFF2-40B4-BE49-F238E27FC236}">
              <a16:creationId xmlns:a16="http://schemas.microsoft.com/office/drawing/2014/main" id="{00000000-0008-0000-07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8" name="Imagen 30457" descr="http://www.icbf.gov.co/images/pobtrans.gif">
          <a:extLst>
            <a:ext uri="{FF2B5EF4-FFF2-40B4-BE49-F238E27FC236}">
              <a16:creationId xmlns:a16="http://schemas.microsoft.com/office/drawing/2014/main" id="{00000000-0008-0000-07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9" name="Imagen 30467" descr="http://www.icbf.gov.co/images/pobtrans.gif">
          <a:extLst>
            <a:ext uri="{FF2B5EF4-FFF2-40B4-BE49-F238E27FC236}">
              <a16:creationId xmlns:a16="http://schemas.microsoft.com/office/drawing/2014/main" id="{00000000-0008-0000-07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0" name="Imagen 30991" descr="http://www.icbf.gov.co/images/pobtrans.gif">
          <a:extLst>
            <a:ext uri="{FF2B5EF4-FFF2-40B4-BE49-F238E27FC236}">
              <a16:creationId xmlns:a16="http://schemas.microsoft.com/office/drawing/2014/main" id="{00000000-0008-0000-07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1" name="Imagen 31612" descr="http://www.icbf.gov.co/images/pobtrans.gif">
          <a:extLst>
            <a:ext uri="{FF2B5EF4-FFF2-40B4-BE49-F238E27FC236}">
              <a16:creationId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2" name="Imagen 31624" descr="http://www.icbf.gov.co/images/pobtrans.gif">
          <a:extLst>
            <a:ext uri="{FF2B5EF4-FFF2-40B4-BE49-F238E27FC236}">
              <a16:creationId xmlns:a16="http://schemas.microsoft.com/office/drawing/2014/main" id="{00000000-0008-0000-07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3" name="Imagen 32047" descr="http://www.icbf.gov.co/images/pobtrans.gif">
          <a:extLst>
            <a:ext uri="{FF2B5EF4-FFF2-40B4-BE49-F238E27FC236}">
              <a16:creationId xmlns:a16="http://schemas.microsoft.com/office/drawing/2014/main" id="{00000000-0008-0000-07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4" name="Imagen 32272" descr="http://www.icbf.gov.co/images/pobtrans.gif">
          <a:extLst>
            <a:ext uri="{FF2B5EF4-FFF2-40B4-BE49-F238E27FC236}">
              <a16:creationId xmlns:a16="http://schemas.microsoft.com/office/drawing/2014/main" id="{00000000-0008-0000-07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5" name="Imagen 32612" descr="http://www.icbf.gov.co/images/pobtrans.gif">
          <a:extLst>
            <a:ext uri="{FF2B5EF4-FFF2-40B4-BE49-F238E27FC236}">
              <a16:creationId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6" name="Imagen 32881" descr="http://www.icbf.gov.co/images/pobtrans.gif">
          <a:extLst>
            <a:ext uri="{FF2B5EF4-FFF2-40B4-BE49-F238E27FC236}">
              <a16:creationId xmlns:a16="http://schemas.microsoft.com/office/drawing/2014/main" id="{00000000-0008-0000-07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7" name="Imagen 34363" descr="http://www.icbf.gov.co/images/pobtrans.gif">
          <a:extLst>
            <a:ext uri="{FF2B5EF4-FFF2-40B4-BE49-F238E27FC236}">
              <a16:creationId xmlns:a16="http://schemas.microsoft.com/office/drawing/2014/main" id="{00000000-0008-0000-07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8" name="Imagen 34367" descr="http://www.icbf.gov.co/images/pobtrans.gif">
          <a:extLst>
            <a:ext uri="{FF2B5EF4-FFF2-40B4-BE49-F238E27FC236}">
              <a16:creationId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9" name="Imagen 34608" descr="http://www.icbf.gov.co/images/pobtrans.gif">
          <a:extLst>
            <a:ext uri="{FF2B5EF4-FFF2-40B4-BE49-F238E27FC236}">
              <a16:creationId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40" name="Imagen 35048" descr="http://www.icbf.gov.co/images/pobtrans.gif">
          <a:extLst>
            <a:ext uri="{FF2B5EF4-FFF2-40B4-BE49-F238E27FC236}">
              <a16:creationId xmlns:a16="http://schemas.microsoft.com/office/drawing/2014/main" id="{00000000-0008-0000-07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41" name="Imagen 35978" descr="http://www.icbf.gov.co/images/pobtrans.gif">
          <a:extLst>
            <a:ext uri="{FF2B5EF4-FFF2-40B4-BE49-F238E27FC236}">
              <a16:creationId xmlns:a16="http://schemas.microsoft.com/office/drawing/2014/main" id="{00000000-0008-0000-07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42" name="Imagen 36001" descr="http://www.icbf.gov.co/images/pobtrans.gif">
          <a:extLst>
            <a:ext uri="{FF2B5EF4-FFF2-40B4-BE49-F238E27FC236}">
              <a16:creationId xmlns:a16="http://schemas.microsoft.com/office/drawing/2014/main" id="{00000000-0008-0000-07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43" name="Imagen 36006" descr="http://www.icbf.gov.co/images/pobtrans.gif">
          <a:extLst>
            <a:ext uri="{FF2B5EF4-FFF2-40B4-BE49-F238E27FC236}">
              <a16:creationId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44" name="Imagen 36010" descr="http://www.icbf.gov.co/images/pobtrans.gif">
          <a:extLst>
            <a:ext uri="{FF2B5EF4-FFF2-40B4-BE49-F238E27FC236}">
              <a16:creationId xmlns:a16="http://schemas.microsoft.com/office/drawing/2014/main" id="{00000000-0008-0000-07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45" name="Imagen 36018" descr="http://www.icbf.gov.co/images/pobtrans.gif">
          <a:extLst>
            <a:ext uri="{FF2B5EF4-FFF2-40B4-BE49-F238E27FC236}">
              <a16:creationId xmlns:a16="http://schemas.microsoft.com/office/drawing/2014/main" id="{00000000-0008-0000-07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46" name="Imagen 36027" descr="http://www.icbf.gov.co/images/pobtrans.gif">
          <a:extLst>
            <a:ext uri="{FF2B5EF4-FFF2-40B4-BE49-F238E27FC236}">
              <a16:creationId xmlns:a16="http://schemas.microsoft.com/office/drawing/2014/main" id="{00000000-0008-0000-07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53746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0</xdr:colOff>
      <xdr:row>91</xdr:row>
      <xdr:rowOff>0</xdr:rowOff>
    </xdr:from>
    <xdr:ext cx="9525" cy="114300"/>
    <xdr:pic>
      <xdr:nvPicPr>
        <xdr:cNvPr id="147" name="Imagen 146" descr="http://www.icbf.gov.co/images/pobtrans.gif">
          <a:extLst>
            <a:ext uri="{FF2B5EF4-FFF2-40B4-BE49-F238E27FC236}">
              <a16:creationId xmlns:a16="http://schemas.microsoft.com/office/drawing/2014/main" id="{00000000-0008-0000-07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48" name="Imagen 147" descr="http://www.icbf.gov.co/images/pobtrans.gif">
          <a:extLst>
            <a:ext uri="{FF2B5EF4-FFF2-40B4-BE49-F238E27FC236}">
              <a16:creationId xmlns:a16="http://schemas.microsoft.com/office/drawing/2014/main" id="{00000000-0008-0000-07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49" name="Imagen 148" descr="http://www.icbf.gov.co/images/pobtrans.gif">
          <a:extLst>
            <a:ext uri="{FF2B5EF4-FFF2-40B4-BE49-F238E27FC236}">
              <a16:creationId xmlns:a16="http://schemas.microsoft.com/office/drawing/2014/main" id="{00000000-0008-0000-07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0" name="Imagen 149" descr="http://www.icbf.gov.co/images/pobtrans.gif">
          <a:extLst>
            <a:ext uri="{FF2B5EF4-FFF2-40B4-BE49-F238E27FC236}">
              <a16:creationId xmlns:a16="http://schemas.microsoft.com/office/drawing/2014/main" id="{00000000-0008-0000-07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1" name="Imagen 150" descr="http://www.icbf.gov.co/images/pobtrans.gif">
          <a:extLst>
            <a:ext uri="{FF2B5EF4-FFF2-40B4-BE49-F238E27FC236}">
              <a16:creationId xmlns:a16="http://schemas.microsoft.com/office/drawing/2014/main" id="{00000000-0008-0000-07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2" name="Imagen 151" descr="http://www.icbf.gov.co/images/pobtrans.gif">
          <a:extLst>
            <a:ext uri="{FF2B5EF4-FFF2-40B4-BE49-F238E27FC236}">
              <a16:creationId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3" name="Imagen 152" descr="http://www.icbf.gov.co/images/pobtrans.gif">
          <a:extLst>
            <a:ext uri="{FF2B5EF4-FFF2-40B4-BE49-F238E27FC236}">
              <a16:creationId xmlns:a16="http://schemas.microsoft.com/office/drawing/2014/main" id="{00000000-0008-0000-07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4" name="Imagen 153" descr="http://www.icbf.gov.co/images/pobtrans.gif">
          <a:extLst>
            <a:ext uri="{FF2B5EF4-FFF2-40B4-BE49-F238E27FC236}">
              <a16:creationId xmlns:a16="http://schemas.microsoft.com/office/drawing/2014/main" id="{00000000-0008-0000-07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5" name="Imagen 154" descr="http://www.icbf.gov.co/images/pobtrans.gif">
          <a:extLst>
            <a:ext uri="{FF2B5EF4-FFF2-40B4-BE49-F238E27FC236}">
              <a16:creationId xmlns:a16="http://schemas.microsoft.com/office/drawing/2014/main" id="{00000000-0008-0000-07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6" name="Imagen 155" descr="http://www.icbf.gov.co/images/pobtrans.gif">
          <a:extLst>
            <a:ext uri="{FF2B5EF4-FFF2-40B4-BE49-F238E27FC236}">
              <a16:creationId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7" name="Imagen 156" descr="http://www.icbf.gov.co/images/pobtrans.gif">
          <a:extLst>
            <a:ext uri="{FF2B5EF4-FFF2-40B4-BE49-F238E27FC236}">
              <a16:creationId xmlns:a16="http://schemas.microsoft.com/office/drawing/2014/main" id="{00000000-0008-0000-07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8" name="Imagen 157" descr="http://www.icbf.gov.co/images/pobtrans.gif">
          <a:extLst>
            <a:ext uri="{FF2B5EF4-FFF2-40B4-BE49-F238E27FC236}">
              <a16:creationId xmlns:a16="http://schemas.microsoft.com/office/drawing/2014/main" id="{00000000-0008-0000-07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9" name="Imagen 158" descr="http://www.icbf.gov.co/images/pobtrans.gif">
          <a:extLst>
            <a:ext uri="{FF2B5EF4-FFF2-40B4-BE49-F238E27FC236}">
              <a16:creationId xmlns:a16="http://schemas.microsoft.com/office/drawing/2014/main" id="{00000000-0008-0000-07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0" name="Imagen 159" descr="http://www.icbf.gov.co/images/pobtrans.gif">
          <a:extLst>
            <a:ext uri="{FF2B5EF4-FFF2-40B4-BE49-F238E27FC236}">
              <a16:creationId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1" name="Imagen 160" descr="http://www.icbf.gov.co/images/pobtrans.gif">
          <a:extLst>
            <a:ext uri="{FF2B5EF4-FFF2-40B4-BE49-F238E27FC236}">
              <a16:creationId xmlns:a16="http://schemas.microsoft.com/office/drawing/2014/main" id="{00000000-0008-0000-07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2" name="Imagen 161" descr="http://www.icbf.gov.co/images/pobtrans.gif">
          <a:extLst>
            <a:ext uri="{FF2B5EF4-FFF2-40B4-BE49-F238E27FC236}">
              <a16:creationId xmlns:a16="http://schemas.microsoft.com/office/drawing/2014/main" id="{00000000-0008-0000-07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3" name="Imagen 162" descr="http://www.icbf.gov.co/images/pobtrans.gif">
          <a:extLst>
            <a:ext uri="{FF2B5EF4-FFF2-40B4-BE49-F238E27FC236}">
              <a16:creationId xmlns:a16="http://schemas.microsoft.com/office/drawing/2014/main" id="{00000000-0008-0000-07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4" name="Imagen 163" descr="http://www.icbf.gov.co/images/pobtrans.gif">
          <a:extLst>
            <a:ext uri="{FF2B5EF4-FFF2-40B4-BE49-F238E27FC236}">
              <a16:creationId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5" name="Imagen 164" descr="http://www.icbf.gov.co/images/pobtrans.gif">
          <a:extLst>
            <a:ext uri="{FF2B5EF4-FFF2-40B4-BE49-F238E27FC236}">
              <a16:creationId xmlns:a16="http://schemas.microsoft.com/office/drawing/2014/main" id="{00000000-0008-0000-07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6" name="Imagen 165" descr="http://www.icbf.gov.co/images/pobtrans.gif">
          <a:extLst>
            <a:ext uri="{FF2B5EF4-FFF2-40B4-BE49-F238E27FC236}">
              <a16:creationId xmlns:a16="http://schemas.microsoft.com/office/drawing/2014/main" id="{00000000-0008-0000-07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7" name="Imagen 166" descr="http://www.icbf.gov.co/images/pobtrans.gif">
          <a:extLst>
            <a:ext uri="{FF2B5EF4-FFF2-40B4-BE49-F238E27FC236}">
              <a16:creationId xmlns:a16="http://schemas.microsoft.com/office/drawing/2014/main" id="{00000000-0008-0000-07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8" name="Imagen 167" descr="http://www.icbf.gov.co/images/pobtrans.gif">
          <a:extLst>
            <a:ext uri="{FF2B5EF4-FFF2-40B4-BE49-F238E27FC236}">
              <a16:creationId xmlns:a16="http://schemas.microsoft.com/office/drawing/2014/main" id="{00000000-0008-0000-07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9" name="Imagen 168" descr="http://www.icbf.gov.co/images/pobtrans.gif">
          <a:extLst>
            <a:ext uri="{FF2B5EF4-FFF2-40B4-BE49-F238E27FC236}">
              <a16:creationId xmlns:a16="http://schemas.microsoft.com/office/drawing/2014/main" id="{00000000-0008-0000-07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0" name="Imagen 169" descr="http://www.icbf.gov.co/images/pobtrans.gif">
          <a:extLst>
            <a:ext uri="{FF2B5EF4-FFF2-40B4-BE49-F238E27FC236}">
              <a16:creationId xmlns:a16="http://schemas.microsoft.com/office/drawing/2014/main" id="{00000000-0008-0000-07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1" name="Imagen 170" descr="http://www.icbf.gov.co/images/pobtrans.gif">
          <a:extLst>
            <a:ext uri="{FF2B5EF4-FFF2-40B4-BE49-F238E27FC236}">
              <a16:creationId xmlns:a16="http://schemas.microsoft.com/office/drawing/2014/main" id="{00000000-0008-0000-07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2" name="Imagen 171" descr="http://www.icbf.gov.co/images/pobtrans.gif">
          <a:extLst>
            <a:ext uri="{FF2B5EF4-FFF2-40B4-BE49-F238E27FC236}">
              <a16:creationId xmlns:a16="http://schemas.microsoft.com/office/drawing/2014/main" id="{00000000-0008-0000-07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3" name="Imagen 172" descr="http://www.icbf.gov.co/images/pobtrans.gif">
          <a:extLst>
            <a:ext uri="{FF2B5EF4-FFF2-40B4-BE49-F238E27FC236}">
              <a16:creationId xmlns:a16="http://schemas.microsoft.com/office/drawing/2014/main" id="{00000000-0008-0000-07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4" name="Imagen 173" descr="http://www.icbf.gov.co/images/pobtrans.gif">
          <a:extLst>
            <a:ext uri="{FF2B5EF4-FFF2-40B4-BE49-F238E27FC236}">
              <a16:creationId xmlns:a16="http://schemas.microsoft.com/office/drawing/2014/main" id="{00000000-0008-0000-07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5" name="Imagen 174" descr="http://www.icbf.gov.co/images/pobtrans.gif">
          <a:extLst>
            <a:ext uri="{FF2B5EF4-FFF2-40B4-BE49-F238E27FC236}">
              <a16:creationId xmlns:a16="http://schemas.microsoft.com/office/drawing/2014/main" id="{00000000-0008-0000-07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6" name="Imagen 175" descr="http://www.icbf.gov.co/images/pobtrans.gif">
          <a:extLst>
            <a:ext uri="{FF2B5EF4-FFF2-40B4-BE49-F238E27FC236}">
              <a16:creationId xmlns:a16="http://schemas.microsoft.com/office/drawing/2014/main" id="{00000000-0008-0000-07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7" name="Imagen 176" descr="http://www.icbf.gov.co/images/pobtrans.gif">
          <a:extLst>
            <a:ext uri="{FF2B5EF4-FFF2-40B4-BE49-F238E27FC236}">
              <a16:creationId xmlns:a16="http://schemas.microsoft.com/office/drawing/2014/main" id="{00000000-0008-0000-07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8" name="Imagen 177" descr="http://www.icbf.gov.co/images/pobtrans.gif">
          <a:extLst>
            <a:ext uri="{FF2B5EF4-FFF2-40B4-BE49-F238E27FC236}">
              <a16:creationId xmlns:a16="http://schemas.microsoft.com/office/drawing/2014/main" id="{00000000-0008-0000-07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9" name="Imagen 178" descr="http://www.icbf.gov.co/images/pobtrans.gif">
          <a:extLst>
            <a:ext uri="{FF2B5EF4-FFF2-40B4-BE49-F238E27FC236}">
              <a16:creationId xmlns:a16="http://schemas.microsoft.com/office/drawing/2014/main" id="{00000000-0008-0000-07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0" name="Imagen 179" descr="http://www.icbf.gov.co/images/pobtrans.gif">
          <a:extLst>
            <a:ext uri="{FF2B5EF4-FFF2-40B4-BE49-F238E27FC236}">
              <a16:creationId xmlns:a16="http://schemas.microsoft.com/office/drawing/2014/main" id="{00000000-0008-0000-07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1" name="Imagen 180" descr="http://www.icbf.gov.co/images/pobtrans.gif">
          <a:extLst>
            <a:ext uri="{FF2B5EF4-FFF2-40B4-BE49-F238E27FC236}">
              <a16:creationId xmlns:a16="http://schemas.microsoft.com/office/drawing/2014/main" id="{00000000-0008-0000-07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2" name="Imagen 181" descr="http://www.icbf.gov.co/images/pobtrans.gif">
          <a:extLst>
            <a:ext uri="{FF2B5EF4-FFF2-40B4-BE49-F238E27FC236}">
              <a16:creationId xmlns:a16="http://schemas.microsoft.com/office/drawing/2014/main" id="{00000000-0008-0000-07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3" name="Imagen 182" descr="http://www.icbf.gov.co/images/pobtrans.gif">
          <a:extLst>
            <a:ext uri="{FF2B5EF4-FFF2-40B4-BE49-F238E27FC236}">
              <a16:creationId xmlns:a16="http://schemas.microsoft.com/office/drawing/2014/main" id="{00000000-0008-0000-07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4" name="Imagen 183" descr="http://www.icbf.gov.co/images/pobtrans.gif">
          <a:extLst>
            <a:ext uri="{FF2B5EF4-FFF2-40B4-BE49-F238E27FC236}">
              <a16:creationId xmlns:a16="http://schemas.microsoft.com/office/drawing/2014/main" id="{00000000-0008-0000-07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5" name="Imagen 184" descr="http://www.icbf.gov.co/images/pobtrans.gif">
          <a:extLst>
            <a:ext uri="{FF2B5EF4-FFF2-40B4-BE49-F238E27FC236}">
              <a16:creationId xmlns:a16="http://schemas.microsoft.com/office/drawing/2014/main" id="{00000000-0008-0000-07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6" name="Imagen 185" descr="http://www.icbf.gov.co/images/pobtrans.gif">
          <a:extLst>
            <a:ext uri="{FF2B5EF4-FFF2-40B4-BE49-F238E27FC236}">
              <a16:creationId xmlns:a16="http://schemas.microsoft.com/office/drawing/2014/main" id="{00000000-0008-0000-07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7" name="Imagen 186" descr="http://www.icbf.gov.co/images/pobtrans.gif">
          <a:extLst>
            <a:ext uri="{FF2B5EF4-FFF2-40B4-BE49-F238E27FC236}">
              <a16:creationId xmlns:a16="http://schemas.microsoft.com/office/drawing/2014/main" id="{00000000-0008-0000-07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8" name="Imagen 187" descr="http://www.icbf.gov.co/images/pobtrans.gif">
          <a:extLst>
            <a:ext uri="{FF2B5EF4-FFF2-40B4-BE49-F238E27FC236}">
              <a16:creationId xmlns:a16="http://schemas.microsoft.com/office/drawing/2014/main" id="{00000000-0008-0000-07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9" name="Imagen 188" descr="http://www.icbf.gov.co/images/pobtrans.gif">
          <a:extLst>
            <a:ext uri="{FF2B5EF4-FFF2-40B4-BE49-F238E27FC236}">
              <a16:creationId xmlns:a16="http://schemas.microsoft.com/office/drawing/2014/main" id="{00000000-0008-0000-07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0" name="Imagen 189" descr="http://www.icbf.gov.co/images/pobtrans.gif">
          <a:extLst>
            <a:ext uri="{FF2B5EF4-FFF2-40B4-BE49-F238E27FC236}">
              <a16:creationId xmlns:a16="http://schemas.microsoft.com/office/drawing/2014/main" id="{00000000-0008-0000-07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1" name="Imagen 190" descr="http://www.icbf.gov.co/images/pobtrans.gif">
          <a:extLst>
            <a:ext uri="{FF2B5EF4-FFF2-40B4-BE49-F238E27FC236}">
              <a16:creationId xmlns:a16="http://schemas.microsoft.com/office/drawing/2014/main" id="{00000000-0008-0000-07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2" name="Imagen 191" descr="http://www.icbf.gov.co/images/pobtrans.gif">
          <a:extLst>
            <a:ext uri="{FF2B5EF4-FFF2-40B4-BE49-F238E27FC236}">
              <a16:creationId xmlns:a16="http://schemas.microsoft.com/office/drawing/2014/main" id="{00000000-0008-0000-07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3" name="Imagen 192" descr="http://www.icbf.gov.co/images/pobtrans.gif">
          <a:extLst>
            <a:ext uri="{FF2B5EF4-FFF2-40B4-BE49-F238E27FC236}">
              <a16:creationId xmlns:a16="http://schemas.microsoft.com/office/drawing/2014/main" id="{00000000-0008-0000-07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4" name="Imagen 193" descr="http://www.icbf.gov.co/images/pobtrans.gif">
          <a:extLst>
            <a:ext uri="{FF2B5EF4-FFF2-40B4-BE49-F238E27FC236}">
              <a16:creationId xmlns:a16="http://schemas.microsoft.com/office/drawing/2014/main" id="{00000000-0008-0000-07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5" name="Imagen 194" descr="http://www.icbf.gov.co/images/pobtrans.gif">
          <a:extLst>
            <a:ext uri="{FF2B5EF4-FFF2-40B4-BE49-F238E27FC236}">
              <a16:creationId xmlns:a16="http://schemas.microsoft.com/office/drawing/2014/main" id="{00000000-0008-0000-07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6" name="Imagen 195" descr="http://www.icbf.gov.co/images/pobtrans.gif">
          <a:extLst>
            <a:ext uri="{FF2B5EF4-FFF2-40B4-BE49-F238E27FC236}">
              <a16:creationId xmlns:a16="http://schemas.microsoft.com/office/drawing/2014/main" id="{00000000-0008-0000-07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7" name="Imagen 196" descr="http://www.icbf.gov.co/images/pobtrans.gif">
          <a:extLst>
            <a:ext uri="{FF2B5EF4-FFF2-40B4-BE49-F238E27FC236}">
              <a16:creationId xmlns:a16="http://schemas.microsoft.com/office/drawing/2014/main" id="{00000000-0008-0000-07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8" name="Imagen 197" descr="http://www.icbf.gov.co/images/pobtrans.gif">
          <a:extLst>
            <a:ext uri="{FF2B5EF4-FFF2-40B4-BE49-F238E27FC236}">
              <a16:creationId xmlns:a16="http://schemas.microsoft.com/office/drawing/2014/main" id="{00000000-0008-0000-07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9" name="Imagen 198" descr="http://www.icbf.gov.co/images/pobtrans.gif">
          <a:extLst>
            <a:ext uri="{FF2B5EF4-FFF2-40B4-BE49-F238E27FC236}">
              <a16:creationId xmlns:a16="http://schemas.microsoft.com/office/drawing/2014/main" id="{00000000-0008-0000-07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0" name="Imagen 199" descr="http://www.icbf.gov.co/images/pobtrans.gif">
          <a:extLst>
            <a:ext uri="{FF2B5EF4-FFF2-40B4-BE49-F238E27FC236}">
              <a16:creationId xmlns:a16="http://schemas.microsoft.com/office/drawing/2014/main" id="{00000000-0008-0000-07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1" name="Imagen 200" descr="http://www.icbf.gov.co/images/pobtrans.gif">
          <a:extLst>
            <a:ext uri="{FF2B5EF4-FFF2-40B4-BE49-F238E27FC236}">
              <a16:creationId xmlns:a16="http://schemas.microsoft.com/office/drawing/2014/main" id="{00000000-0008-0000-07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2" name="Imagen 201" descr="http://www.icbf.gov.co/images/pobtrans.gif">
          <a:extLst>
            <a:ext uri="{FF2B5EF4-FFF2-40B4-BE49-F238E27FC236}">
              <a16:creationId xmlns:a16="http://schemas.microsoft.com/office/drawing/2014/main" id="{00000000-0008-0000-07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3" name="Imagen 202" descr="http://www.icbf.gov.co/images/pobtrans.gif">
          <a:extLst>
            <a:ext uri="{FF2B5EF4-FFF2-40B4-BE49-F238E27FC236}">
              <a16:creationId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4" name="Imagen 203" descr="http://www.icbf.gov.co/images/pobtrans.gif">
          <a:extLst>
            <a:ext uri="{FF2B5EF4-FFF2-40B4-BE49-F238E27FC236}">
              <a16:creationId xmlns:a16="http://schemas.microsoft.com/office/drawing/2014/main" id="{00000000-0008-0000-07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5" name="Imagen 204" descr="http://www.icbf.gov.co/images/pobtrans.gif">
          <a:extLst>
            <a:ext uri="{FF2B5EF4-FFF2-40B4-BE49-F238E27FC236}">
              <a16:creationId xmlns:a16="http://schemas.microsoft.com/office/drawing/2014/main" id="{00000000-0008-0000-07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6" name="Imagen 205" descr="http://www.icbf.gov.co/images/pobtrans.gif">
          <a:extLst>
            <a:ext uri="{FF2B5EF4-FFF2-40B4-BE49-F238E27FC236}">
              <a16:creationId xmlns:a16="http://schemas.microsoft.com/office/drawing/2014/main" id="{00000000-0008-0000-07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7" name="Imagen 206" descr="http://www.icbf.gov.co/images/pobtrans.gif">
          <a:extLst>
            <a:ext uri="{FF2B5EF4-FFF2-40B4-BE49-F238E27FC236}">
              <a16:creationId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8" name="Imagen 207" descr="http://www.icbf.gov.co/images/pobtrans.gif">
          <a:extLst>
            <a:ext uri="{FF2B5EF4-FFF2-40B4-BE49-F238E27FC236}">
              <a16:creationId xmlns:a16="http://schemas.microsoft.com/office/drawing/2014/main" id="{00000000-0008-0000-07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9" name="Imagen 208" descr="http://www.icbf.gov.co/images/pobtrans.gif">
          <a:extLst>
            <a:ext uri="{FF2B5EF4-FFF2-40B4-BE49-F238E27FC236}">
              <a16:creationId xmlns:a16="http://schemas.microsoft.com/office/drawing/2014/main" id="{00000000-0008-0000-07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0" name="Imagen 209" descr="http://www.icbf.gov.co/images/pobtrans.gif">
          <a:extLst>
            <a:ext uri="{FF2B5EF4-FFF2-40B4-BE49-F238E27FC236}">
              <a16:creationId xmlns:a16="http://schemas.microsoft.com/office/drawing/2014/main" id="{00000000-0008-0000-07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1" name="Imagen 210" descr="http://www.icbf.gov.co/images/pobtrans.gif">
          <a:extLst>
            <a:ext uri="{FF2B5EF4-FFF2-40B4-BE49-F238E27FC236}">
              <a16:creationId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2" name="Imagen 211" descr="http://www.icbf.gov.co/images/pobtrans.gif">
          <a:extLst>
            <a:ext uri="{FF2B5EF4-FFF2-40B4-BE49-F238E27FC236}">
              <a16:creationId xmlns:a16="http://schemas.microsoft.com/office/drawing/2014/main" id="{00000000-0008-0000-07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3" name="Imagen 212" descr="http://www.icbf.gov.co/images/pobtrans.gif">
          <a:extLst>
            <a:ext uri="{FF2B5EF4-FFF2-40B4-BE49-F238E27FC236}">
              <a16:creationId xmlns:a16="http://schemas.microsoft.com/office/drawing/2014/main" id="{00000000-0008-0000-07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4" name="Imagen 213" descr="http://www.icbf.gov.co/images/pobtrans.gif">
          <a:extLst>
            <a:ext uri="{FF2B5EF4-FFF2-40B4-BE49-F238E27FC236}">
              <a16:creationId xmlns:a16="http://schemas.microsoft.com/office/drawing/2014/main" id="{00000000-0008-0000-07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5" name="Imagen 214" descr="http://www.icbf.gov.co/images/pobtrans.gif">
          <a:extLst>
            <a:ext uri="{FF2B5EF4-FFF2-40B4-BE49-F238E27FC236}">
              <a16:creationId xmlns:a16="http://schemas.microsoft.com/office/drawing/2014/main" id="{00000000-0008-0000-07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6" name="Imagen 215" descr="http://www.icbf.gov.co/images/pobtrans.gif">
          <a:extLst>
            <a:ext uri="{FF2B5EF4-FFF2-40B4-BE49-F238E27FC236}">
              <a16:creationId xmlns:a16="http://schemas.microsoft.com/office/drawing/2014/main" id="{00000000-0008-0000-07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7" name="Imagen 216" descr="http://www.icbf.gov.co/images/pobtrans.gif">
          <a:extLst>
            <a:ext uri="{FF2B5EF4-FFF2-40B4-BE49-F238E27FC236}">
              <a16:creationId xmlns:a16="http://schemas.microsoft.com/office/drawing/2014/main" id="{00000000-0008-0000-07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8" name="Imagen 217" descr="http://www.icbf.gov.co/images/pobtrans.gif">
          <a:extLst>
            <a:ext uri="{FF2B5EF4-FFF2-40B4-BE49-F238E27FC236}">
              <a16:creationId xmlns:a16="http://schemas.microsoft.com/office/drawing/2014/main" id="{00000000-0008-0000-07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9" name="Imagen 218" descr="http://www.icbf.gov.co/images/pobtrans.gif">
          <a:extLst>
            <a:ext uri="{FF2B5EF4-FFF2-40B4-BE49-F238E27FC236}">
              <a16:creationId xmlns:a16="http://schemas.microsoft.com/office/drawing/2014/main" id="{00000000-0008-0000-07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20" name="Imagen 219" descr="http://www.icbf.gov.co/images/pobtrans.gif">
          <a:extLst>
            <a:ext uri="{FF2B5EF4-FFF2-40B4-BE49-F238E27FC236}">
              <a16:creationId xmlns:a16="http://schemas.microsoft.com/office/drawing/2014/main" id="{00000000-0008-0000-07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21" name="Imagen 220" descr="http://www.icbf.gov.co/images/pobtrans.gif">
          <a:extLst>
            <a:ext uri="{FF2B5EF4-FFF2-40B4-BE49-F238E27FC236}">
              <a16:creationId xmlns:a16="http://schemas.microsoft.com/office/drawing/2014/main" id="{00000000-0008-0000-07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22" name="Imagen 221" descr="http://www.icbf.gov.co/images/pobtrans.gif">
          <a:extLst>
            <a:ext uri="{FF2B5EF4-FFF2-40B4-BE49-F238E27FC236}">
              <a16:creationId xmlns:a16="http://schemas.microsoft.com/office/drawing/2014/main" id="{00000000-0008-0000-07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23" name="Imagen 222" descr="http://www.icbf.gov.co/images/pobtrans.gif">
          <a:extLst>
            <a:ext uri="{FF2B5EF4-FFF2-40B4-BE49-F238E27FC236}">
              <a16:creationId xmlns:a16="http://schemas.microsoft.com/office/drawing/2014/main" id="{00000000-0008-0000-07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24" name="Imagen 223" descr="http://www.icbf.gov.co/images/pobtrans.gif">
          <a:extLst>
            <a:ext uri="{FF2B5EF4-FFF2-40B4-BE49-F238E27FC236}">
              <a16:creationId xmlns:a16="http://schemas.microsoft.com/office/drawing/2014/main" id="{00000000-0008-0000-07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25" name="Imagen 224" descr="http://www.icbf.gov.co/images/pobtrans.gif">
          <a:extLst>
            <a:ext uri="{FF2B5EF4-FFF2-40B4-BE49-F238E27FC236}">
              <a16:creationId xmlns:a16="http://schemas.microsoft.com/office/drawing/2014/main" id="{00000000-0008-0000-07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26" name="Imagen 225" descr="http://www.icbf.gov.co/images/pobtrans.gif">
          <a:extLst>
            <a:ext uri="{FF2B5EF4-FFF2-40B4-BE49-F238E27FC236}">
              <a16:creationId xmlns:a16="http://schemas.microsoft.com/office/drawing/2014/main" id="{00000000-0008-0000-07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27" name="Imagen 226" descr="http://www.icbf.gov.co/images/pobtrans.gif">
          <a:extLst>
            <a:ext uri="{FF2B5EF4-FFF2-40B4-BE49-F238E27FC236}">
              <a16:creationId xmlns:a16="http://schemas.microsoft.com/office/drawing/2014/main" id="{00000000-0008-0000-07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28" name="Imagen 227" descr="http://www.icbf.gov.co/images/pobtrans.gif">
          <a:extLst>
            <a:ext uri="{FF2B5EF4-FFF2-40B4-BE49-F238E27FC236}">
              <a16:creationId xmlns:a16="http://schemas.microsoft.com/office/drawing/2014/main" id="{00000000-0008-0000-07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29" name="Imagen 228" descr="http://www.icbf.gov.co/images/pobtrans.gif">
          <a:extLst>
            <a:ext uri="{FF2B5EF4-FFF2-40B4-BE49-F238E27FC236}">
              <a16:creationId xmlns:a16="http://schemas.microsoft.com/office/drawing/2014/main" id="{00000000-0008-0000-07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0" name="Imagen 229" descr="http://www.icbf.gov.co/images/pobtrans.gif">
          <a:extLst>
            <a:ext uri="{FF2B5EF4-FFF2-40B4-BE49-F238E27FC236}">
              <a16:creationId xmlns:a16="http://schemas.microsoft.com/office/drawing/2014/main" id="{00000000-0008-0000-07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1" name="Imagen 230" descr="http://www.icbf.gov.co/images/pobtrans.gif">
          <a:extLst>
            <a:ext uri="{FF2B5EF4-FFF2-40B4-BE49-F238E27FC236}">
              <a16:creationId xmlns:a16="http://schemas.microsoft.com/office/drawing/2014/main" id="{00000000-0008-0000-07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2" name="Imagen 231" descr="http://www.icbf.gov.co/images/pobtrans.gif">
          <a:extLst>
            <a:ext uri="{FF2B5EF4-FFF2-40B4-BE49-F238E27FC236}">
              <a16:creationId xmlns:a16="http://schemas.microsoft.com/office/drawing/2014/main" id="{00000000-0008-0000-07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3" name="Imagen 232" descr="http://www.icbf.gov.co/images/pobtrans.gif">
          <a:extLst>
            <a:ext uri="{FF2B5EF4-FFF2-40B4-BE49-F238E27FC236}">
              <a16:creationId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4" name="Imagen 233" descr="http://www.icbf.gov.co/images/pobtrans.gif">
          <a:extLst>
            <a:ext uri="{FF2B5EF4-FFF2-40B4-BE49-F238E27FC236}">
              <a16:creationId xmlns:a16="http://schemas.microsoft.com/office/drawing/2014/main" id="{00000000-0008-0000-07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5" name="Imagen 234" descr="http://www.icbf.gov.co/images/pobtrans.gif">
          <a:extLst>
            <a:ext uri="{FF2B5EF4-FFF2-40B4-BE49-F238E27FC236}">
              <a16:creationId xmlns:a16="http://schemas.microsoft.com/office/drawing/2014/main" id="{00000000-0008-0000-07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6" name="Imagen 235" descr="http://www.icbf.gov.co/images/pobtrans.gif">
          <a:extLst>
            <a:ext uri="{FF2B5EF4-FFF2-40B4-BE49-F238E27FC236}">
              <a16:creationId xmlns:a16="http://schemas.microsoft.com/office/drawing/2014/main" id="{00000000-0008-0000-07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7" name="Imagen 236" descr="http://www.icbf.gov.co/images/pobtrans.gif">
          <a:extLst>
            <a:ext uri="{FF2B5EF4-FFF2-40B4-BE49-F238E27FC236}">
              <a16:creationId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8" name="Imagen 237" descr="http://www.icbf.gov.co/images/pobtrans.gif">
          <a:extLst>
            <a:ext uri="{FF2B5EF4-FFF2-40B4-BE49-F238E27FC236}">
              <a16:creationId xmlns:a16="http://schemas.microsoft.com/office/drawing/2014/main" id="{00000000-0008-0000-07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9" name="Imagen 238" descr="http://www.icbf.gov.co/images/pobtrans.gif">
          <a:extLst>
            <a:ext uri="{FF2B5EF4-FFF2-40B4-BE49-F238E27FC236}">
              <a16:creationId xmlns:a16="http://schemas.microsoft.com/office/drawing/2014/main" id="{00000000-0008-0000-07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0" name="Imagen 239" descr="http://www.icbf.gov.co/images/pobtrans.gif">
          <a:extLst>
            <a:ext uri="{FF2B5EF4-FFF2-40B4-BE49-F238E27FC236}">
              <a16:creationId xmlns:a16="http://schemas.microsoft.com/office/drawing/2014/main" id="{00000000-0008-0000-07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1" name="Imagen 240" descr="http://www.icbf.gov.co/images/pobtrans.gif">
          <a:extLst>
            <a:ext uri="{FF2B5EF4-FFF2-40B4-BE49-F238E27FC236}">
              <a16:creationId xmlns:a16="http://schemas.microsoft.com/office/drawing/2014/main" id="{00000000-0008-0000-07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2" name="Imagen 241" descr="http://www.icbf.gov.co/images/pobtrans.gif">
          <a:extLst>
            <a:ext uri="{FF2B5EF4-FFF2-40B4-BE49-F238E27FC236}">
              <a16:creationId xmlns:a16="http://schemas.microsoft.com/office/drawing/2014/main" id="{00000000-0008-0000-07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3" name="Imagen 242" descr="http://www.icbf.gov.co/images/pobtrans.gif">
          <a:extLst>
            <a:ext uri="{FF2B5EF4-FFF2-40B4-BE49-F238E27FC236}">
              <a16:creationId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4" name="Imagen 243" descr="http://www.icbf.gov.co/images/pobtrans.gif">
          <a:extLst>
            <a:ext uri="{FF2B5EF4-FFF2-40B4-BE49-F238E27FC236}">
              <a16:creationId xmlns:a16="http://schemas.microsoft.com/office/drawing/2014/main" id="{00000000-0008-0000-07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5" name="Imagen 244" descr="http://www.icbf.gov.co/images/pobtrans.gif">
          <a:extLst>
            <a:ext uri="{FF2B5EF4-FFF2-40B4-BE49-F238E27FC236}">
              <a16:creationId xmlns:a16="http://schemas.microsoft.com/office/drawing/2014/main" id="{00000000-0008-0000-07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6" name="Imagen 245" descr="http://www.icbf.gov.co/images/pobtrans.gif">
          <a:extLst>
            <a:ext uri="{FF2B5EF4-FFF2-40B4-BE49-F238E27FC236}">
              <a16:creationId xmlns:a16="http://schemas.microsoft.com/office/drawing/2014/main" id="{00000000-0008-0000-07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7" name="Imagen 246" descr="http://www.icbf.gov.co/images/pobtrans.gif">
          <a:extLst>
            <a:ext uri="{FF2B5EF4-FFF2-40B4-BE49-F238E27FC236}">
              <a16:creationId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8" name="Imagen 247" descr="http://www.icbf.gov.co/images/pobtrans.gif">
          <a:extLst>
            <a:ext uri="{FF2B5EF4-FFF2-40B4-BE49-F238E27FC236}">
              <a16:creationId xmlns:a16="http://schemas.microsoft.com/office/drawing/2014/main" id="{00000000-0008-0000-07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9" name="Imagen 248" descr="http://www.icbf.gov.co/images/pobtrans.gif">
          <a:extLst>
            <a:ext uri="{FF2B5EF4-FFF2-40B4-BE49-F238E27FC236}">
              <a16:creationId xmlns:a16="http://schemas.microsoft.com/office/drawing/2014/main" id="{00000000-0008-0000-07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0" name="Imagen 249" descr="http://www.icbf.gov.co/images/pobtrans.gif">
          <a:extLst>
            <a:ext uri="{FF2B5EF4-FFF2-40B4-BE49-F238E27FC236}">
              <a16:creationId xmlns:a16="http://schemas.microsoft.com/office/drawing/2014/main" id="{00000000-0008-0000-07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1" name="Imagen 250" descr="http://www.icbf.gov.co/images/pobtrans.gif">
          <a:extLst>
            <a:ext uri="{FF2B5EF4-FFF2-40B4-BE49-F238E27FC236}">
              <a16:creationId xmlns:a16="http://schemas.microsoft.com/office/drawing/2014/main" id="{00000000-0008-0000-07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2" name="Imagen 251" descr="http://www.icbf.gov.co/images/pobtrans.gif">
          <a:extLst>
            <a:ext uri="{FF2B5EF4-FFF2-40B4-BE49-F238E27FC236}">
              <a16:creationId xmlns:a16="http://schemas.microsoft.com/office/drawing/2014/main" id="{00000000-0008-0000-07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3" name="Imagen 252" descr="http://www.icbf.gov.co/images/pobtrans.gif">
          <a:extLst>
            <a:ext uri="{FF2B5EF4-FFF2-40B4-BE49-F238E27FC236}">
              <a16:creationId xmlns:a16="http://schemas.microsoft.com/office/drawing/2014/main" id="{00000000-0008-0000-07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4" name="Imagen 253" descr="http://www.icbf.gov.co/images/pobtrans.gif">
          <a:extLst>
            <a:ext uri="{FF2B5EF4-FFF2-40B4-BE49-F238E27FC236}">
              <a16:creationId xmlns:a16="http://schemas.microsoft.com/office/drawing/2014/main" id="{00000000-0008-0000-07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5" name="Imagen 254" descr="http://www.icbf.gov.co/images/pobtrans.gif">
          <a:extLst>
            <a:ext uri="{FF2B5EF4-FFF2-40B4-BE49-F238E27FC236}">
              <a16:creationId xmlns:a16="http://schemas.microsoft.com/office/drawing/2014/main" id="{00000000-0008-0000-07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6" name="Imagen 255" descr="http://www.icbf.gov.co/images/pobtrans.gif">
          <a:extLst>
            <a:ext uri="{FF2B5EF4-FFF2-40B4-BE49-F238E27FC236}">
              <a16:creationId xmlns:a16="http://schemas.microsoft.com/office/drawing/2014/main" id="{00000000-0008-0000-07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7" name="Imagen 256" descr="http://www.icbf.gov.co/images/pobtrans.gif">
          <a:extLst>
            <a:ext uri="{FF2B5EF4-FFF2-40B4-BE49-F238E27FC236}">
              <a16:creationId xmlns:a16="http://schemas.microsoft.com/office/drawing/2014/main" id="{00000000-0008-0000-07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8" name="Imagen 257" descr="http://www.icbf.gov.co/images/pobtrans.gif">
          <a:extLst>
            <a:ext uri="{FF2B5EF4-FFF2-40B4-BE49-F238E27FC236}">
              <a16:creationId xmlns:a16="http://schemas.microsoft.com/office/drawing/2014/main" id="{00000000-0008-0000-07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9" name="Imagen 258" descr="http://www.icbf.gov.co/images/pobtrans.gif">
          <a:extLst>
            <a:ext uri="{FF2B5EF4-FFF2-40B4-BE49-F238E27FC236}">
              <a16:creationId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0" name="Imagen 259" descr="http://www.icbf.gov.co/images/pobtrans.gif">
          <a:extLst>
            <a:ext uri="{FF2B5EF4-FFF2-40B4-BE49-F238E27FC236}">
              <a16:creationId xmlns:a16="http://schemas.microsoft.com/office/drawing/2014/main" id="{00000000-0008-0000-07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1" name="Imagen 260" descr="http://www.icbf.gov.co/images/pobtrans.gif">
          <a:extLst>
            <a:ext uri="{FF2B5EF4-FFF2-40B4-BE49-F238E27FC236}">
              <a16:creationId xmlns:a16="http://schemas.microsoft.com/office/drawing/2014/main" id="{00000000-0008-0000-07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2" name="Imagen 261" descr="http://www.icbf.gov.co/images/pobtrans.gif">
          <a:extLst>
            <a:ext uri="{FF2B5EF4-FFF2-40B4-BE49-F238E27FC236}">
              <a16:creationId xmlns:a16="http://schemas.microsoft.com/office/drawing/2014/main" id="{00000000-0008-0000-07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3" name="Imagen 262" descr="http://www.icbf.gov.co/images/pobtrans.gif">
          <a:extLst>
            <a:ext uri="{FF2B5EF4-FFF2-40B4-BE49-F238E27FC236}">
              <a16:creationId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4" name="Imagen 263" descr="http://www.icbf.gov.co/images/pobtrans.gif">
          <a:extLst>
            <a:ext uri="{FF2B5EF4-FFF2-40B4-BE49-F238E27FC236}">
              <a16:creationId xmlns:a16="http://schemas.microsoft.com/office/drawing/2014/main" id="{00000000-0008-0000-07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5" name="Imagen 264" descr="http://www.icbf.gov.co/images/pobtrans.gif">
          <a:extLst>
            <a:ext uri="{FF2B5EF4-FFF2-40B4-BE49-F238E27FC236}">
              <a16:creationId xmlns:a16="http://schemas.microsoft.com/office/drawing/2014/main" id="{00000000-0008-0000-07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6" name="Imagen 265" descr="http://www.icbf.gov.co/images/pobtrans.gif">
          <a:extLst>
            <a:ext uri="{FF2B5EF4-FFF2-40B4-BE49-F238E27FC236}">
              <a16:creationId xmlns:a16="http://schemas.microsoft.com/office/drawing/2014/main" id="{00000000-0008-0000-07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7" name="Imagen 266" descr="http://www.icbf.gov.co/images/pobtrans.gif">
          <a:extLst>
            <a:ext uri="{FF2B5EF4-FFF2-40B4-BE49-F238E27FC236}">
              <a16:creationId xmlns:a16="http://schemas.microsoft.com/office/drawing/2014/main" id="{00000000-0008-0000-07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8" name="Imagen 267" descr="http://www.icbf.gov.co/images/pobtrans.gif">
          <a:extLst>
            <a:ext uri="{FF2B5EF4-FFF2-40B4-BE49-F238E27FC236}">
              <a16:creationId xmlns:a16="http://schemas.microsoft.com/office/drawing/2014/main" id="{00000000-0008-0000-07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9" name="Imagen 268" descr="http://www.icbf.gov.co/images/pobtrans.gif">
          <a:extLst>
            <a:ext uri="{FF2B5EF4-FFF2-40B4-BE49-F238E27FC236}">
              <a16:creationId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70" name="Imagen 269" descr="http://www.icbf.gov.co/images/pobtrans.gif">
          <a:extLst>
            <a:ext uri="{FF2B5EF4-FFF2-40B4-BE49-F238E27FC236}">
              <a16:creationId xmlns:a16="http://schemas.microsoft.com/office/drawing/2014/main" id="{00000000-0008-0000-07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71" name="Imagen 270" descr="http://www.icbf.gov.co/images/pobtrans.gif">
          <a:extLst>
            <a:ext uri="{FF2B5EF4-FFF2-40B4-BE49-F238E27FC236}">
              <a16:creationId xmlns:a16="http://schemas.microsoft.com/office/drawing/2014/main" id="{00000000-0008-0000-07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72" name="Imagen 271" descr="http://www.icbf.gov.co/images/pobtrans.gif">
          <a:extLst>
            <a:ext uri="{FF2B5EF4-FFF2-40B4-BE49-F238E27FC236}">
              <a16:creationId xmlns:a16="http://schemas.microsoft.com/office/drawing/2014/main" id="{00000000-0008-0000-07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73" name="Imagen 272" descr="http://www.icbf.gov.co/images/pobtrans.gif">
          <a:extLst>
            <a:ext uri="{FF2B5EF4-FFF2-40B4-BE49-F238E27FC236}">
              <a16:creationId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74" name="Imagen 273" descr="http://www.icbf.gov.co/images/pobtrans.gif">
          <a:extLst>
            <a:ext uri="{FF2B5EF4-FFF2-40B4-BE49-F238E27FC236}">
              <a16:creationId xmlns:a16="http://schemas.microsoft.com/office/drawing/2014/main" id="{00000000-0008-0000-07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75" name="Imagen 274" descr="http://www.icbf.gov.co/images/pobtrans.gif">
          <a:extLst>
            <a:ext uri="{FF2B5EF4-FFF2-40B4-BE49-F238E27FC236}">
              <a16:creationId xmlns:a16="http://schemas.microsoft.com/office/drawing/2014/main" id="{00000000-0008-0000-07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76" name="Imagen 275" descr="http://www.icbf.gov.co/images/pobtrans.gif">
          <a:extLst>
            <a:ext uri="{FF2B5EF4-FFF2-40B4-BE49-F238E27FC236}">
              <a16:creationId xmlns:a16="http://schemas.microsoft.com/office/drawing/2014/main" id="{00000000-0008-0000-07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77" name="Imagen 276" descr="http://www.icbf.gov.co/images/pobtrans.gif">
          <a:extLst>
            <a:ext uri="{FF2B5EF4-FFF2-40B4-BE49-F238E27FC236}">
              <a16:creationId xmlns:a16="http://schemas.microsoft.com/office/drawing/2014/main" id="{00000000-0008-0000-07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78" name="Imagen 277" descr="http://www.icbf.gov.co/images/pobtrans.gif">
          <a:extLst>
            <a:ext uri="{FF2B5EF4-FFF2-40B4-BE49-F238E27FC236}">
              <a16:creationId xmlns:a16="http://schemas.microsoft.com/office/drawing/2014/main" id="{00000000-0008-0000-07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79" name="Imagen 278" descr="http://www.icbf.gov.co/images/pobtrans.gif">
          <a:extLst>
            <a:ext uri="{FF2B5EF4-FFF2-40B4-BE49-F238E27FC236}">
              <a16:creationId xmlns:a16="http://schemas.microsoft.com/office/drawing/2014/main" id="{00000000-0008-0000-07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80" name="Imagen 279" descr="http://www.icbf.gov.co/images/pobtrans.gif">
          <a:extLst>
            <a:ext uri="{FF2B5EF4-FFF2-40B4-BE49-F238E27FC236}">
              <a16:creationId xmlns:a16="http://schemas.microsoft.com/office/drawing/2014/main" id="{00000000-0008-0000-07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81" name="Imagen 280" descr="http://www.icbf.gov.co/images/pobtrans.gif">
          <a:extLst>
            <a:ext uri="{FF2B5EF4-FFF2-40B4-BE49-F238E27FC236}">
              <a16:creationId xmlns:a16="http://schemas.microsoft.com/office/drawing/2014/main" id="{00000000-0008-0000-07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82" name="Imagen 281" descr="http://www.icbf.gov.co/images/pobtrans.gif">
          <a:extLst>
            <a:ext uri="{FF2B5EF4-FFF2-40B4-BE49-F238E27FC236}">
              <a16:creationId xmlns:a16="http://schemas.microsoft.com/office/drawing/2014/main" id="{00000000-0008-0000-07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83" name="Imagen 282" descr="http://www.icbf.gov.co/images/pobtrans.gif">
          <a:extLst>
            <a:ext uri="{FF2B5EF4-FFF2-40B4-BE49-F238E27FC236}">
              <a16:creationId xmlns:a16="http://schemas.microsoft.com/office/drawing/2014/main" id="{00000000-0008-0000-07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84" name="Imagen 283" descr="http://www.icbf.gov.co/images/pobtrans.gif">
          <a:extLst>
            <a:ext uri="{FF2B5EF4-FFF2-40B4-BE49-F238E27FC236}">
              <a16:creationId xmlns:a16="http://schemas.microsoft.com/office/drawing/2014/main" id="{00000000-0008-0000-07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85" name="Imagen 284" descr="http://www.icbf.gov.co/images/pobtrans.gif">
          <a:extLst>
            <a:ext uri="{FF2B5EF4-FFF2-40B4-BE49-F238E27FC236}">
              <a16:creationId xmlns:a16="http://schemas.microsoft.com/office/drawing/2014/main" id="{00000000-0008-0000-07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86" name="Imagen 285" descr="http://www.icbf.gov.co/images/pobtrans.gif">
          <a:extLst>
            <a:ext uri="{FF2B5EF4-FFF2-40B4-BE49-F238E27FC236}">
              <a16:creationId xmlns:a16="http://schemas.microsoft.com/office/drawing/2014/main" id="{00000000-0008-0000-07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87" name="Imagen 286" descr="http://www.icbf.gov.co/images/pobtrans.gif">
          <a:extLst>
            <a:ext uri="{FF2B5EF4-FFF2-40B4-BE49-F238E27FC236}">
              <a16:creationId xmlns:a16="http://schemas.microsoft.com/office/drawing/2014/main" id="{00000000-0008-0000-07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88" name="Imagen 287" descr="http://www.icbf.gov.co/images/pobtrans.gif">
          <a:extLst>
            <a:ext uri="{FF2B5EF4-FFF2-40B4-BE49-F238E27FC236}">
              <a16:creationId xmlns:a16="http://schemas.microsoft.com/office/drawing/2014/main" id="{00000000-0008-0000-07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89" name="Imagen 288" descr="http://www.icbf.gov.co/images/pobtrans.gif">
          <a:extLst>
            <a:ext uri="{FF2B5EF4-FFF2-40B4-BE49-F238E27FC236}">
              <a16:creationId xmlns:a16="http://schemas.microsoft.com/office/drawing/2014/main" id="{00000000-0008-0000-07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90" name="Imagen 289" descr="http://www.icbf.gov.co/images/pobtrans.gif">
          <a:extLst>
            <a:ext uri="{FF2B5EF4-FFF2-40B4-BE49-F238E27FC236}">
              <a16:creationId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91" name="Imagen 290" descr="http://www.icbf.gov.co/images/pobtrans.gif">
          <a:extLst>
            <a:ext uri="{FF2B5EF4-FFF2-40B4-BE49-F238E27FC236}">
              <a16:creationId xmlns:a16="http://schemas.microsoft.com/office/drawing/2014/main" id="{00000000-0008-0000-07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92" name="Imagen 291" descr="http://www.icbf.gov.co/images/pobtrans.gif">
          <a:extLst>
            <a:ext uri="{FF2B5EF4-FFF2-40B4-BE49-F238E27FC236}">
              <a16:creationId xmlns:a16="http://schemas.microsoft.com/office/drawing/2014/main" id="{00000000-0008-0000-07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93" name="Imagen 292" descr="http://www.icbf.gov.co/images/pobtrans.gif">
          <a:extLst>
            <a:ext uri="{FF2B5EF4-FFF2-40B4-BE49-F238E27FC236}">
              <a16:creationId xmlns:a16="http://schemas.microsoft.com/office/drawing/2014/main" id="{00000000-0008-0000-07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94" name="Imagen 293" descr="http://www.icbf.gov.co/images/pobtrans.gif">
          <a:extLst>
            <a:ext uri="{FF2B5EF4-FFF2-40B4-BE49-F238E27FC236}">
              <a16:creationId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95" name="Imagen 294" descr="http://www.icbf.gov.co/images/pobtrans.gif">
          <a:extLst>
            <a:ext uri="{FF2B5EF4-FFF2-40B4-BE49-F238E27FC236}">
              <a16:creationId xmlns:a16="http://schemas.microsoft.com/office/drawing/2014/main" id="{00000000-0008-0000-07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96" name="Imagen 295" descr="http://www.icbf.gov.co/images/pobtrans.gif">
          <a:extLst>
            <a:ext uri="{FF2B5EF4-FFF2-40B4-BE49-F238E27FC236}">
              <a16:creationId xmlns:a16="http://schemas.microsoft.com/office/drawing/2014/main" id="{00000000-0008-0000-07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97" name="Imagen 296" descr="http://www.icbf.gov.co/images/pobtrans.gif">
          <a:extLst>
            <a:ext uri="{FF2B5EF4-FFF2-40B4-BE49-F238E27FC236}">
              <a16:creationId xmlns:a16="http://schemas.microsoft.com/office/drawing/2014/main" id="{00000000-0008-0000-07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98" name="Imagen 297" descr="http://www.icbf.gov.co/images/pobtrans.gif">
          <a:extLst>
            <a:ext uri="{FF2B5EF4-FFF2-40B4-BE49-F238E27FC236}">
              <a16:creationId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299" name="Imagen 298" descr="http://www.icbf.gov.co/images/pobtrans.gif">
          <a:extLst>
            <a:ext uri="{FF2B5EF4-FFF2-40B4-BE49-F238E27FC236}">
              <a16:creationId xmlns:a16="http://schemas.microsoft.com/office/drawing/2014/main" id="{00000000-0008-0000-07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00" name="Imagen 299" descr="http://www.icbf.gov.co/images/pobtrans.gif">
          <a:extLst>
            <a:ext uri="{FF2B5EF4-FFF2-40B4-BE49-F238E27FC236}">
              <a16:creationId xmlns:a16="http://schemas.microsoft.com/office/drawing/2014/main" id="{00000000-0008-0000-07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01" name="Imagen 300" descr="http://www.icbf.gov.co/images/pobtrans.gif">
          <a:extLst>
            <a:ext uri="{FF2B5EF4-FFF2-40B4-BE49-F238E27FC236}">
              <a16:creationId xmlns:a16="http://schemas.microsoft.com/office/drawing/2014/main" id="{00000000-0008-0000-07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02" name="Imagen 301" descr="http://www.icbf.gov.co/images/pobtrans.gif">
          <a:extLst>
            <a:ext uri="{FF2B5EF4-FFF2-40B4-BE49-F238E27FC236}">
              <a16:creationId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03" name="Imagen 302" descr="http://www.icbf.gov.co/images/pobtrans.gif">
          <a:extLst>
            <a:ext uri="{FF2B5EF4-FFF2-40B4-BE49-F238E27FC236}">
              <a16:creationId xmlns:a16="http://schemas.microsoft.com/office/drawing/2014/main" id="{00000000-0008-0000-07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04" name="Imagen 303" descr="http://www.icbf.gov.co/images/pobtrans.gif">
          <a:extLst>
            <a:ext uri="{FF2B5EF4-FFF2-40B4-BE49-F238E27FC236}">
              <a16:creationId xmlns:a16="http://schemas.microsoft.com/office/drawing/2014/main" id="{00000000-0008-0000-07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05" name="Imagen 304" descr="http://www.icbf.gov.co/images/pobtrans.gif">
          <a:extLst>
            <a:ext uri="{FF2B5EF4-FFF2-40B4-BE49-F238E27FC236}">
              <a16:creationId xmlns:a16="http://schemas.microsoft.com/office/drawing/2014/main" id="{00000000-0008-0000-07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06" name="Imagen 305" descr="http://www.icbf.gov.co/images/pobtrans.gif">
          <a:extLst>
            <a:ext uri="{FF2B5EF4-FFF2-40B4-BE49-F238E27FC236}">
              <a16:creationId xmlns:a16="http://schemas.microsoft.com/office/drawing/2014/main" id="{00000000-0008-0000-07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07" name="Imagen 306" descr="http://www.icbf.gov.co/images/pobtrans.gif">
          <a:extLst>
            <a:ext uri="{FF2B5EF4-FFF2-40B4-BE49-F238E27FC236}">
              <a16:creationId xmlns:a16="http://schemas.microsoft.com/office/drawing/2014/main" id="{00000000-0008-0000-07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08" name="Imagen 307" descr="http://www.icbf.gov.co/images/pobtrans.gif">
          <a:extLst>
            <a:ext uri="{FF2B5EF4-FFF2-40B4-BE49-F238E27FC236}">
              <a16:creationId xmlns:a16="http://schemas.microsoft.com/office/drawing/2014/main" id="{00000000-0008-0000-07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09" name="Imagen 308" descr="http://www.icbf.gov.co/images/pobtrans.gif">
          <a:extLst>
            <a:ext uri="{FF2B5EF4-FFF2-40B4-BE49-F238E27FC236}">
              <a16:creationId xmlns:a16="http://schemas.microsoft.com/office/drawing/2014/main" id="{00000000-0008-0000-07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10" name="Imagen 309" descr="http://www.icbf.gov.co/images/pobtrans.gif">
          <a:extLst>
            <a:ext uri="{FF2B5EF4-FFF2-40B4-BE49-F238E27FC236}">
              <a16:creationId xmlns:a16="http://schemas.microsoft.com/office/drawing/2014/main" id="{00000000-0008-0000-07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11" name="Imagen 310" descr="http://www.icbf.gov.co/images/pobtrans.gif">
          <a:extLst>
            <a:ext uri="{FF2B5EF4-FFF2-40B4-BE49-F238E27FC236}">
              <a16:creationId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12" name="Imagen 311" descr="http://www.icbf.gov.co/images/pobtrans.gif">
          <a:extLst>
            <a:ext uri="{FF2B5EF4-FFF2-40B4-BE49-F238E27FC236}">
              <a16:creationId xmlns:a16="http://schemas.microsoft.com/office/drawing/2014/main" id="{00000000-0008-0000-07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13" name="Imagen 312" descr="http://www.icbf.gov.co/images/pobtrans.gif">
          <a:extLst>
            <a:ext uri="{FF2B5EF4-FFF2-40B4-BE49-F238E27FC236}">
              <a16:creationId xmlns:a16="http://schemas.microsoft.com/office/drawing/2014/main" id="{00000000-0008-0000-07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14" name="Imagen 313" descr="http://www.icbf.gov.co/images/pobtrans.gif">
          <a:extLst>
            <a:ext uri="{FF2B5EF4-FFF2-40B4-BE49-F238E27FC236}">
              <a16:creationId xmlns:a16="http://schemas.microsoft.com/office/drawing/2014/main" id="{00000000-0008-0000-07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15" name="Imagen 314" descr="http://www.icbf.gov.co/images/pobtrans.gif">
          <a:extLst>
            <a:ext uri="{FF2B5EF4-FFF2-40B4-BE49-F238E27FC236}">
              <a16:creationId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16" name="Imagen 315" descr="http://www.icbf.gov.co/images/pobtrans.gif">
          <a:extLst>
            <a:ext uri="{FF2B5EF4-FFF2-40B4-BE49-F238E27FC236}">
              <a16:creationId xmlns:a16="http://schemas.microsoft.com/office/drawing/2014/main" id="{00000000-0008-0000-07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17" name="Imagen 316" descr="http://www.icbf.gov.co/images/pobtrans.gif">
          <a:extLst>
            <a:ext uri="{FF2B5EF4-FFF2-40B4-BE49-F238E27FC236}">
              <a16:creationId xmlns:a16="http://schemas.microsoft.com/office/drawing/2014/main" id="{00000000-0008-0000-07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18" name="Imagen 317" descr="http://www.icbf.gov.co/images/pobtrans.gif">
          <a:extLst>
            <a:ext uri="{FF2B5EF4-FFF2-40B4-BE49-F238E27FC236}">
              <a16:creationId xmlns:a16="http://schemas.microsoft.com/office/drawing/2014/main" id="{00000000-0008-0000-07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91</xdr:row>
      <xdr:rowOff>0</xdr:rowOff>
    </xdr:from>
    <xdr:ext cx="9525" cy="114300"/>
    <xdr:pic>
      <xdr:nvPicPr>
        <xdr:cNvPr id="319" name="Imagen 318" descr="http://www.icbf.gov.co/images/pobtrans.gif">
          <a:extLst>
            <a:ext uri="{FF2B5EF4-FFF2-40B4-BE49-F238E27FC236}">
              <a16:creationId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9262" y="253746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3</xdr:col>
      <xdr:colOff>0</xdr:colOff>
      <xdr:row>94</xdr:row>
      <xdr:rowOff>0</xdr:rowOff>
    </xdr:from>
    <xdr:to>
      <xdr:col>3</xdr:col>
      <xdr:colOff>9525</xdr:colOff>
      <xdr:row>94</xdr:row>
      <xdr:rowOff>114300</xdr:rowOff>
    </xdr:to>
    <xdr:pic>
      <xdr:nvPicPr>
        <xdr:cNvPr id="2" name="Imagen 305" descr="http://www.icbf.gov.co/images/pobtrans.gif">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 name="Imagen 306" descr="http://www.icbf.gov.co/images/pobtrans.gif">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 name="Imagen 307" descr="http://www.icbf.gov.co/images/pobtrans.gif">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 name="Imagen 697" descr="http://www.icbf.gov.co/images/pobtrans.gif">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 name="Imagen 785" descr="http://www.icbf.gov.co/images/pobtrans.gif">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 name="Imagen 790" descr="http://www.icbf.gov.co/images/pobtrans.gif">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 name="Imagen 1079" descr="http://www.icbf.gov.co/images/pobtrans.gif">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 name="Imagen 1566" descr="http://www.icbf.gov.co/images/pobtrans.gif">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 name="Imagen 1570" descr="http://www.icbf.gov.co/images/pobtrans.gif">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 name="Imagen 1687" descr="http://www.icbf.gov.co/images/pobtrans.gif">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 name="Imagen 1914" descr="http://www.icbf.gov.co/images/pobtrans.gif">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 name="Imagen 2186" descr="http://www.icbf.gov.co/images/pobtrans.gif">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 name="Imagen 2221" descr="http://www.icbf.gov.co/images/pobtrans.gif">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5" name="Imagen 2859" descr="http://www.icbf.gov.co/images/pobtrans.gif">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6" name="Imagen 2870" descr="http://www.icbf.gov.co/images/pobtrans.gif">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7" name="Imagen 2951" descr="http://www.icbf.gov.co/images/pobtrans.gif">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8" name="Imagen 2954" descr="http://www.icbf.gov.co/images/pobtrans.gif">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9" name="Imagen 3123" descr="http://www.icbf.gov.co/images/pobtrans.gif">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0" name="Imagen 3206" descr="http://www.icbf.gov.co/images/pobtrans.gif">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1" name="Imagen 3810" descr="http://www.icbf.gov.co/images/pobtrans.gif">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2" name="Imagen 3821" descr="http://www.icbf.gov.co/images/pobtrans.gif">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3" name="Imagen 3899" descr="http://www.icbf.gov.co/images/pobtrans.gif">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4" name="Imagen 3909" descr="http://www.icbf.gov.co/images/pobtrans.gif">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5" name="Imagen 4244" descr="http://www.icbf.gov.co/images/pobtrans.gif">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6" name="Imagen 4461" descr="http://www.icbf.gov.co/images/pobtrans.gif">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7" name="Imagen 4811" descr="http://www.icbf.gov.co/images/pobtrans.gif">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8" name="Imagen 4820" descr="http://www.icbf.gov.co/images/pobtrans.gif">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29" name="Imagen 5584" descr="http://www.icbf.gov.co/images/pobtrans.gif">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0" name="Imagen 5931" descr="http://www.icbf.gov.co/images/pobtrans.gif">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1" name="Imagen 6103" descr="http://www.icbf.gov.co/images/pobtrans.gif">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2" name="Imagen 6107" descr="http://www.icbf.gov.co/images/pobtrans.gif">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3" name="Imagen 6731" descr="http://www.icbf.gov.co/images/pobtrans.gif">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4" name="Imagen 6951" descr="http://www.icbf.gov.co/images/pobtrans.gif">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5" name="Imagen 7032" descr="http://www.icbf.gov.co/images/pobtrans.gif">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6" name="Imagen 7042" descr="http://www.icbf.gov.co/images/pobtrans.gif">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7" name="Imagen 7053" descr="http://www.icbf.gov.co/images/pobtrans.gif">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8" name="Imagen 7120" descr="http://www.icbf.gov.co/images/pobtrans.gif">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9" name="Imagen 7187" descr="http://www.icbf.gov.co/images/pobtrans.gif">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0" name="Imagen 7417" descr="http://www.icbf.gov.co/images/pobtrans.gif">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1" name="Imagen 7504" descr="http://www.icbf.gov.co/images/pobtrans.gif">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2" name="Imagen 7597" descr="http://www.icbf.gov.co/images/pobtrans.gif">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3" name="Imagen 7659" descr="http://www.icbf.gov.co/images/pobtrans.gif">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4" name="Imagen 7767" descr="http://www.icbf.gov.co/images/pobtrans.gif">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5" name="Imagen 7853" descr="http://www.icbf.gov.co/images/pobtrans.gif">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6" name="Imagen 7936" descr="http://www.icbf.gov.co/images/pobtrans.gif">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7" name="Imagen 8612" descr="http://www.icbf.gov.co/images/pobtrans.gif">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8" name="Imagen 9931" descr="http://www.icbf.gov.co/images/pobtrans.gif">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49" name="Imagen 10425" descr="http://www.icbf.gov.co/images/pobtrans.gif">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0" name="Imagen 10665" descr="http://www.icbf.gov.co/images/pobtrans.gif">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1" name="Imagen 12565" descr="http://www.icbf.gov.co/images/pobtrans.gif">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2" name="Imagen 12591" descr="http://www.icbf.gov.co/images/pobtrans.gif">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3" name="Imagen 12605" descr="http://www.icbf.gov.co/images/pobtrans.gif">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4" name="Imagen 12623" descr="http://www.icbf.gov.co/images/pobtrans.gif">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5" name="Imagen 12635" descr="http://www.icbf.gov.co/images/pobtrans.gif">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6" name="Imagen 12645" descr="http://www.icbf.gov.co/images/pobtrans.gif">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7" name="Imagen 12651" descr="http://www.icbf.gov.co/images/pobtrans.gif">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8" name="Imagen 13130" descr="http://www.icbf.gov.co/images/pobtrans.gif">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59" name="Imagen 13576" descr="http://www.icbf.gov.co/images/pobtrans.gif">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0" name="Imagen 13599" descr="http://www.icbf.gov.co/images/pobtrans.gif">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1" name="Imagen 13600" descr="http://www.icbf.gov.co/images/pobtrans.gif">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2" name="Imagen 13603" descr="http://www.icbf.gov.co/images/pobtrans.gif">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3" name="Imagen 13611" descr="http://www.icbf.gov.co/images/pobtrans.gif">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4" name="Imagen 13903" descr="http://www.icbf.gov.co/images/pobtrans.gif">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5" name="Imagen 13983" descr="http://www.icbf.gov.co/images/pobtrans.gif">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6" name="Imagen 14387" descr="http://www.icbf.gov.co/images/pobtrans.gif">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7" name="Imagen 14460" descr="http://www.icbf.gov.co/images/pobtrans.gif">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8" name="Imagen 14689" descr="http://www.icbf.gov.co/images/pobtrans.gif">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69" name="Imagen 14884" descr="http://www.icbf.gov.co/images/pobtrans.gif">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0" name="Imagen 15080" descr="http://www.icbf.gov.co/images/pobtrans.gif">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1" name="Imagen 15397" descr="http://www.icbf.gov.co/images/pobtrans.gif">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2" name="Imagen 15538" descr="http://www.icbf.gov.co/images/pobtrans.gif">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3" name="Imagen 15814" descr="http://www.icbf.gov.co/images/pobtrans.gif">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4" name="Imagen 15817" descr="http://www.icbf.gov.co/images/pobtrans.gif">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5" name="Imagen 16193" descr="http://www.icbf.gov.co/images/pobtrans.gif">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6" name="Imagen 16273" descr="http://www.icbf.gov.co/images/pobtrans.gif">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7" name="Imagen 16503" descr="http://www.icbf.gov.co/images/pobtrans.gif">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8" name="Imagen 16724" descr="http://www.icbf.gov.co/images/pobtrans.gif">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79" name="Imagen 17478" descr="http://www.icbf.gov.co/images/pobtrans.gif">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0" name="Imagen 17640" descr="http://www.icbf.gov.co/images/pobtrans.gif">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1" name="Imagen 17642" descr="http://www.icbf.gov.co/images/pobtrans.gif">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2" name="Imagen 19004" descr="http://www.icbf.gov.co/images/pobtrans.gif">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3" name="Imagen 19474" descr="http://www.icbf.gov.co/images/pobtrans.gif">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4" name="Imagen 19708" descr="http://www.icbf.gov.co/images/pobtrans.gif">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5" name="Imagen 19720" descr="http://www.icbf.gov.co/images/pobtrans.gif">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6" name="Imagen 19739" descr="http://www.icbf.gov.co/images/pobtrans.gif">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7" name="Imagen 19765" descr="http://www.icbf.gov.co/images/pobtrans.gif">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8" name="Imagen 19774" descr="http://www.icbf.gov.co/images/pobtrans.gif">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89" name="Imagen 20425" descr="http://www.icbf.gov.co/images/pobtrans.gif">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0" name="Imagen 20722" descr="http://www.icbf.gov.co/images/pobtrans.gif">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1" name="Imagen 20732" descr="http://www.icbf.gov.co/images/pobtrans.gif">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2" name="Imagen 21759" descr="http://www.icbf.gov.co/images/pobtrans.gif">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3" name="Imagen 21761" descr="http://www.icbf.gov.co/images/pobtrans.gif">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4" name="Imagen 22260" descr="http://www.icbf.gov.co/images/pobtrans.gif">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5" name="Imagen 22263" descr="http://www.icbf.gov.co/images/pobtrans.gif">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6" name="Imagen 22421" descr="http://www.icbf.gov.co/images/pobtrans.gif">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7" name="Imagen 22513" descr="http://www.icbf.gov.co/images/pobtrans.gif">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8" name="Imagen 22526" descr="http://www.icbf.gov.co/images/pobtrans.gif">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99" name="Imagen 22532" descr="http://www.icbf.gov.co/images/pobtrans.gif">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0" name="Imagen 22541" descr="http://www.icbf.gov.co/images/pobtrans.gif">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1" name="Imagen 22616" descr="http://www.icbf.gov.co/images/pobtrans.gif">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2" name="Imagen 24926" descr="http://www.icbf.gov.co/images/pobtrans.gif">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3" name="Imagen 25180" descr="http://www.icbf.gov.co/images/pobtrans.gif">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4" name="Imagen 26352" descr="http://www.icbf.gov.co/images/pobtrans.gif">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5" name="Imagen 26386" descr="http://www.icbf.gov.co/images/pobtrans.gif">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6" name="Imagen 26401" descr="http://www.icbf.gov.co/images/pobtrans.gif">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7" name="Imagen 26411" descr="http://www.icbf.gov.co/images/pobtrans.gif">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8" name="Imagen 26420" descr="http://www.icbf.gov.co/images/pobtrans.gif">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09" name="Imagen 26433" descr="http://www.icbf.gov.co/images/pobtrans.gif">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0" name="Imagen 26468" descr="http://www.icbf.gov.co/images/pobtrans.gif">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1" name="Imagen 26473" descr="http://www.icbf.gov.co/images/pobtrans.gif">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2" name="Imagen 26476" descr="http://www.icbf.gov.co/images/pobtrans.gif">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3" name="Imagen 26583" descr="http://www.icbf.gov.co/images/pobtrans.gif">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4" name="Imagen 26594" descr="http://www.icbf.gov.co/images/pobtrans.gif">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5" name="Imagen 26605" descr="http://www.icbf.gov.co/images/pobtrans.gif">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6" name="Imagen 26617" descr="http://www.icbf.gov.co/images/pobtrans.gif">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7" name="Imagen 26634" descr="http://www.icbf.gov.co/images/pobtrans.gif">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8" name="Imagen 26666" descr="http://www.icbf.gov.co/images/pobtrans.gif">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19" name="Imagen 26687" descr="http://www.icbf.gov.co/images/pobtrans.gif">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0" name="Imagen 26713" descr="http://www.icbf.gov.co/images/pobtrans.gif">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1" name="Imagen 26726" descr="http://www.icbf.gov.co/images/pobtrans.gif">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2" name="Imagen 27432" descr="http://www.icbf.gov.co/images/pobtrans.gif">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3" name="Imagen 29931" descr="http://www.icbf.gov.co/images/pobtrans.gif">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4" name="Imagen 29941" descr="http://www.icbf.gov.co/images/pobtrans.gif">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5" name="Imagen 29990" descr="http://www.icbf.gov.co/images/pobtrans.gif">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6" name="Imagen 30000" descr="http://www.icbf.gov.co/images/pobtrans.gif">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7" name="Imagen 30062" descr="http://www.icbf.gov.co/images/pobtrans.gif">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8" name="Imagen 30457" descr="http://www.icbf.gov.co/images/pobtrans.gif">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29" name="Imagen 30467" descr="http://www.icbf.gov.co/images/pobtrans.gif">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0" name="Imagen 30991" descr="http://www.icbf.gov.co/images/pobtrans.gif">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1" name="Imagen 31612" descr="http://www.icbf.gov.co/images/pobtrans.gif">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2" name="Imagen 31624" descr="http://www.icbf.gov.co/images/pobtrans.gif">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3" name="Imagen 32047" descr="http://www.icbf.gov.co/images/pobtrans.gif">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4" name="Imagen 32272" descr="http://www.icbf.gov.co/images/pobtrans.gif">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5" name="Imagen 32612" descr="http://www.icbf.gov.co/images/pobtrans.gif">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6" name="Imagen 32881" descr="http://www.icbf.gov.co/images/pobtrans.gif">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7" name="Imagen 34363" descr="http://www.icbf.gov.co/images/pobtrans.gif">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8" name="Imagen 34367" descr="http://www.icbf.gov.co/images/pobtrans.gif">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39" name="Imagen 34608" descr="http://www.icbf.gov.co/images/pobtrans.gif">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0" name="Imagen 35048" descr="http://www.icbf.gov.co/images/pobtrans.gif">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1" name="Imagen 35978" descr="http://www.icbf.gov.co/images/pobtrans.gif">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2" name="Imagen 36001" descr="http://www.icbf.gov.co/images/pobtrans.gif">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3" name="Imagen 36006" descr="http://www.icbf.gov.co/images/pobtrans.gif">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4" name="Imagen 36010" descr="http://www.icbf.gov.co/images/pobtrans.gif">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5" name="Imagen 36018" descr="http://www.icbf.gov.co/images/pobtrans.gif">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146" name="Imagen 36027" descr="http://www.icbf.gov.co/images/pobtrans.gif">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220789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0</xdr:colOff>
      <xdr:row>94</xdr:row>
      <xdr:rowOff>0</xdr:rowOff>
    </xdr:from>
    <xdr:ext cx="9525" cy="114300"/>
    <xdr:pic>
      <xdr:nvPicPr>
        <xdr:cNvPr id="147" name="Imagen 146" descr="http://www.icbf.gov.co/images/pobtrans.gif">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48" name="Imagen 147" descr="http://www.icbf.gov.co/images/pobtrans.gif">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49" name="Imagen 148" descr="http://www.icbf.gov.co/images/pobtrans.gif">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0" name="Imagen 149" descr="http://www.icbf.gov.co/images/pobtrans.gif">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1" name="Imagen 150" descr="http://www.icbf.gov.co/images/pobtrans.gif">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2" name="Imagen 151" descr="http://www.icbf.gov.co/images/pobtrans.gif">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3" name="Imagen 152" descr="http://www.icbf.gov.co/images/pobtrans.gif">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4" name="Imagen 153" descr="http://www.icbf.gov.co/images/pobtrans.gif">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5" name="Imagen 154" descr="http://www.icbf.gov.co/images/pobtrans.gif">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6" name="Imagen 155" descr="http://www.icbf.gov.co/images/pobtrans.gif">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7" name="Imagen 156" descr="http://www.icbf.gov.co/images/pobtrans.gif">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8" name="Imagen 157" descr="http://www.icbf.gov.co/images/pobtrans.gif">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59" name="Imagen 158" descr="http://www.icbf.gov.co/images/pobtrans.gif">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0" name="Imagen 159" descr="http://www.icbf.gov.co/images/pobtrans.gif">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1" name="Imagen 160" descr="http://www.icbf.gov.co/images/pobtrans.gif">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2" name="Imagen 161" descr="http://www.icbf.gov.co/images/pobtrans.gif">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3" name="Imagen 162" descr="http://www.icbf.gov.co/images/pobtrans.gif">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4" name="Imagen 163" descr="http://www.icbf.gov.co/images/pobtrans.gif">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5" name="Imagen 164" descr="http://www.icbf.gov.co/images/pobtrans.gif">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6" name="Imagen 165" descr="http://www.icbf.gov.co/images/pobtrans.gif">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7" name="Imagen 166" descr="http://www.icbf.gov.co/images/pobtrans.gif">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8" name="Imagen 167" descr="http://www.icbf.gov.co/images/pobtrans.gif">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69" name="Imagen 168" descr="http://www.icbf.gov.co/images/pobtrans.gif">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0" name="Imagen 169" descr="http://www.icbf.gov.co/images/pobtrans.gif">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1" name="Imagen 170" descr="http://www.icbf.gov.co/images/pobtrans.gif">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2" name="Imagen 171" descr="http://www.icbf.gov.co/images/pobtrans.gif">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3" name="Imagen 172" descr="http://www.icbf.gov.co/images/pobtrans.gif">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4" name="Imagen 173" descr="http://www.icbf.gov.co/images/pobtrans.gif">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5" name="Imagen 174" descr="http://www.icbf.gov.co/images/pobtrans.gif">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6" name="Imagen 175" descr="http://www.icbf.gov.co/images/pobtrans.gif">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7" name="Imagen 176" descr="http://www.icbf.gov.co/images/pobtrans.gif">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8" name="Imagen 177" descr="http://www.icbf.gov.co/images/pobtrans.gif">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79" name="Imagen 178" descr="http://www.icbf.gov.co/images/pobtrans.gif">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0" name="Imagen 179" descr="http://www.icbf.gov.co/images/pobtrans.gif">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1" name="Imagen 180" descr="http://www.icbf.gov.co/images/pobtrans.gif">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2" name="Imagen 181" descr="http://www.icbf.gov.co/images/pobtrans.gif">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3" name="Imagen 182" descr="http://www.icbf.gov.co/images/pobtrans.gif">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4" name="Imagen 183" descr="http://www.icbf.gov.co/images/pobtrans.gif">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5" name="Imagen 184" descr="http://www.icbf.gov.co/images/pobtrans.gif">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6" name="Imagen 185" descr="http://www.icbf.gov.co/images/pobtrans.gif">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7" name="Imagen 186" descr="http://www.icbf.gov.co/images/pobtrans.gif">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8" name="Imagen 187" descr="http://www.icbf.gov.co/images/pobtrans.gif">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89" name="Imagen 188" descr="http://www.icbf.gov.co/images/pobtrans.gif">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0" name="Imagen 189" descr="http://www.icbf.gov.co/images/pobtrans.gif">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1" name="Imagen 190" descr="http://www.icbf.gov.co/images/pobtrans.gif">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2" name="Imagen 191" descr="http://www.icbf.gov.co/images/pobtrans.gif">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3" name="Imagen 192" descr="http://www.icbf.gov.co/images/pobtrans.gif">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4" name="Imagen 193" descr="http://www.icbf.gov.co/images/pobtrans.gif">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5" name="Imagen 194" descr="http://www.icbf.gov.co/images/pobtrans.gif">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6" name="Imagen 195" descr="http://www.icbf.gov.co/images/pobtrans.gif">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7" name="Imagen 196" descr="http://www.icbf.gov.co/images/pobtrans.gif">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8" name="Imagen 197" descr="http://www.icbf.gov.co/images/pobtrans.gif">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199" name="Imagen 198" descr="http://www.icbf.gov.co/images/pobtrans.gif">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0" name="Imagen 199" descr="http://www.icbf.gov.co/images/pobtrans.gif">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1" name="Imagen 200" descr="http://www.icbf.gov.co/images/pobtrans.gif">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2" name="Imagen 201" descr="http://www.icbf.gov.co/images/pobtrans.gif">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3" name="Imagen 202" descr="http://www.icbf.gov.co/images/pobtrans.gif">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4" name="Imagen 203" descr="http://www.icbf.gov.co/images/pobtrans.gif">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5" name="Imagen 204" descr="http://www.icbf.gov.co/images/pobtrans.gif">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6" name="Imagen 205" descr="http://www.icbf.gov.co/images/pobtrans.gif">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7" name="Imagen 206" descr="http://www.icbf.gov.co/images/pobtrans.gif">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8" name="Imagen 207" descr="http://www.icbf.gov.co/images/pobtrans.gif">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09" name="Imagen 208" descr="http://www.icbf.gov.co/images/pobtrans.gif">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0" name="Imagen 209" descr="http://www.icbf.gov.co/images/pobtrans.gif">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1" name="Imagen 210" descr="http://www.icbf.gov.co/images/pobtrans.gif">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2" name="Imagen 211" descr="http://www.icbf.gov.co/images/pobtrans.gif">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3" name="Imagen 212" descr="http://www.icbf.gov.co/images/pobtrans.gif">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4" name="Imagen 213" descr="http://www.icbf.gov.co/images/pobtrans.gif">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5" name="Imagen 214" descr="http://www.icbf.gov.co/images/pobtrans.gif">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6" name="Imagen 215" descr="http://www.icbf.gov.co/images/pobtrans.gif">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7" name="Imagen 216" descr="http://www.icbf.gov.co/images/pobtrans.gif">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8" name="Imagen 217" descr="http://www.icbf.gov.co/images/pobtrans.gif">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19" name="Imagen 218" descr="http://www.icbf.gov.co/images/pobtrans.gif">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0" name="Imagen 219" descr="http://www.icbf.gov.co/images/pobtrans.gif">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1" name="Imagen 220" descr="http://www.icbf.gov.co/images/pobtrans.gif">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2" name="Imagen 221" descr="http://www.icbf.gov.co/images/pobtrans.gif">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3" name="Imagen 222" descr="http://www.icbf.gov.co/images/pobtrans.gif">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4" name="Imagen 223" descr="http://www.icbf.gov.co/images/pobtrans.gif">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5" name="Imagen 224" descr="http://www.icbf.gov.co/images/pobtrans.gif">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6" name="Imagen 225" descr="http://www.icbf.gov.co/images/pobtrans.gif">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7" name="Imagen 226" descr="http://www.icbf.gov.co/images/pobtrans.gif">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8" name="Imagen 227" descr="http://www.icbf.gov.co/images/pobtrans.gif">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29" name="Imagen 228" descr="http://www.icbf.gov.co/images/pobtrans.gif">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0" name="Imagen 229" descr="http://www.icbf.gov.co/images/pobtrans.gif">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1" name="Imagen 230" descr="http://www.icbf.gov.co/images/pobtrans.gif">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2" name="Imagen 231" descr="http://www.icbf.gov.co/images/pobtrans.gif">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3" name="Imagen 232" descr="http://www.icbf.gov.co/images/pobtrans.gif">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4" name="Imagen 233" descr="http://www.icbf.gov.co/images/pobtrans.gif">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5" name="Imagen 234" descr="http://www.icbf.gov.co/images/pobtrans.gif">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6" name="Imagen 235" descr="http://www.icbf.gov.co/images/pobtrans.gif">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7" name="Imagen 236" descr="http://www.icbf.gov.co/images/pobtrans.gif">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8" name="Imagen 237" descr="http://www.icbf.gov.co/images/pobtrans.gif">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39" name="Imagen 238" descr="http://www.icbf.gov.co/images/pobtrans.gif">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0" name="Imagen 239" descr="http://www.icbf.gov.co/images/pobtrans.gif">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1" name="Imagen 240" descr="http://www.icbf.gov.co/images/pobtrans.gif">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2" name="Imagen 241" descr="http://www.icbf.gov.co/images/pobtrans.gif">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3" name="Imagen 242" descr="http://www.icbf.gov.co/images/pobtrans.gif">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4" name="Imagen 243" descr="http://www.icbf.gov.co/images/pobtrans.gif">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5" name="Imagen 244" descr="http://www.icbf.gov.co/images/pobtrans.gif">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6" name="Imagen 245" descr="http://www.icbf.gov.co/images/pobtrans.gif">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7" name="Imagen 246" descr="http://www.icbf.gov.co/images/pobtrans.gif">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8" name="Imagen 247" descr="http://www.icbf.gov.co/images/pobtrans.gif">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49" name="Imagen 248" descr="http://www.icbf.gov.co/images/pobtrans.gif">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0" name="Imagen 249" descr="http://www.icbf.gov.co/images/pobtrans.gif">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1" name="Imagen 250" descr="http://www.icbf.gov.co/images/pobtrans.gif">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2" name="Imagen 251" descr="http://www.icbf.gov.co/images/pobtrans.gif">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3" name="Imagen 252" descr="http://www.icbf.gov.co/images/pobtrans.gif">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4" name="Imagen 253" descr="http://www.icbf.gov.co/images/pobtrans.gif">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5" name="Imagen 254" descr="http://www.icbf.gov.co/images/pobtrans.gif">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6" name="Imagen 255" descr="http://www.icbf.gov.co/images/pobtrans.gif">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7" name="Imagen 256" descr="http://www.icbf.gov.co/images/pobtrans.gif">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8" name="Imagen 257" descr="http://www.icbf.gov.co/images/pobtrans.gif">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59" name="Imagen 258" descr="http://www.icbf.gov.co/images/pobtrans.gif">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0" name="Imagen 259" descr="http://www.icbf.gov.co/images/pobtrans.gif">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1" name="Imagen 260" descr="http://www.icbf.gov.co/images/pobtrans.gif">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2" name="Imagen 261" descr="http://www.icbf.gov.co/images/pobtrans.gif">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3" name="Imagen 262" descr="http://www.icbf.gov.co/images/pobtrans.gif">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4" name="Imagen 263" descr="http://www.icbf.gov.co/images/pobtrans.gif">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5" name="Imagen 264" descr="http://www.icbf.gov.co/images/pobtrans.gif">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6" name="Imagen 265" descr="http://www.icbf.gov.co/images/pobtrans.gif">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7" name="Imagen 266" descr="http://www.icbf.gov.co/images/pobtrans.gif">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8" name="Imagen 267" descr="http://www.icbf.gov.co/images/pobtrans.gif">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69" name="Imagen 268" descr="http://www.icbf.gov.co/images/pobtrans.gif">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0" name="Imagen 269" descr="http://www.icbf.gov.co/images/pobtrans.gif">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1" name="Imagen 270" descr="http://www.icbf.gov.co/images/pobtrans.gif">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2" name="Imagen 271" descr="http://www.icbf.gov.co/images/pobtrans.gif">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3" name="Imagen 272" descr="http://www.icbf.gov.co/images/pobtrans.gif">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4" name="Imagen 273" descr="http://www.icbf.gov.co/images/pobtrans.gif">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5" name="Imagen 274" descr="http://www.icbf.gov.co/images/pobtrans.gif">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6" name="Imagen 275" descr="http://www.icbf.gov.co/images/pobtrans.gif">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7" name="Imagen 276" descr="http://www.icbf.gov.co/images/pobtrans.gif">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8" name="Imagen 277" descr="http://www.icbf.gov.co/images/pobtrans.gif">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79" name="Imagen 278" descr="http://www.icbf.gov.co/images/pobtrans.gif">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0" name="Imagen 279" descr="http://www.icbf.gov.co/images/pobtrans.gif">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1" name="Imagen 280" descr="http://www.icbf.gov.co/images/pobtrans.gif">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2" name="Imagen 281" descr="http://www.icbf.gov.co/images/pobtrans.gif">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94</xdr:row>
      <xdr:rowOff>0</xdr:rowOff>
    </xdr:from>
    <xdr:ext cx="9525" cy="114300"/>
    <xdr:pic>
      <xdr:nvPicPr>
        <xdr:cNvPr id="283" name="Imagen 282" descr="http://www.icbf.gov.co/images/pobtrans.gif">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4" name="Imagen 283" descr="http://www.icbf.gov.co/images/pobtrans.gif">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5" name="Imagen 284" descr="http://www.icbf.gov.co/images/pobtrans.gif">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6" name="Imagen 285" descr="http://www.icbf.gov.co/images/pobtrans.gif">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7" name="Imagen 286" descr="http://www.icbf.gov.co/images/pobtrans.gif">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8" name="Imagen 287" descr="http://www.icbf.gov.co/images/pobtrans.gif">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89" name="Imagen 288" descr="http://www.icbf.gov.co/images/pobtrans.gif">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0" name="Imagen 289" descr="http://www.icbf.gov.co/images/pobtrans.gif">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1" name="Imagen 290" descr="http://www.icbf.gov.co/images/pobtrans.gif">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2" name="Imagen 291" descr="http://www.icbf.gov.co/images/pobtrans.gif">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3" name="Imagen 292" descr="http://www.icbf.gov.co/images/pobtrans.gif">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4" name="Imagen 293" descr="http://www.icbf.gov.co/images/pobtrans.gif">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5" name="Imagen 294" descr="http://www.icbf.gov.co/images/pobtrans.gif">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6" name="Imagen 295" descr="http://www.icbf.gov.co/images/pobtrans.gif">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7" name="Imagen 296" descr="http://www.icbf.gov.co/images/pobtrans.gif">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8" name="Imagen 297" descr="http://www.icbf.gov.co/images/pobtrans.gif">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299" name="Imagen 298" descr="http://www.icbf.gov.co/images/pobtrans.gif">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0" name="Imagen 299" descr="http://www.icbf.gov.co/images/pobtrans.gif">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1" name="Imagen 300" descr="http://www.icbf.gov.co/images/pobtrans.gif">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2" name="Imagen 301" descr="http://www.icbf.gov.co/images/pobtrans.gif">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3" name="Imagen 302" descr="http://www.icbf.gov.co/images/pobtrans.gif">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4" name="Imagen 303" descr="http://www.icbf.gov.co/images/pobtrans.gif">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5" name="Imagen 304" descr="http://www.icbf.gov.co/images/pobtrans.gif">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6" name="Imagen 305" descr="http://www.icbf.gov.co/images/pobtrans.gif">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7" name="Imagen 306" descr="http://www.icbf.gov.co/images/pobtrans.gif">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8" name="Imagen 307" descr="http://www.icbf.gov.co/images/pobtrans.gif">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09" name="Imagen 308" descr="http://www.icbf.gov.co/images/pobtrans.gif">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0" name="Imagen 309" descr="http://www.icbf.gov.co/images/pobtrans.gif">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1" name="Imagen 310" descr="http://www.icbf.gov.co/images/pobtrans.gif">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2" name="Imagen 311" descr="http://www.icbf.gov.co/images/pobtrans.gif">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3" name="Imagen 312" descr="http://www.icbf.gov.co/images/pobtrans.gif">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4" name="Imagen 313" descr="http://www.icbf.gov.co/images/pobtrans.gif">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5" name="Imagen 314" descr="http://www.icbf.gov.co/images/pobtrans.gif">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6" name="Imagen 315" descr="http://www.icbf.gov.co/images/pobtrans.gif">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7" name="Imagen 316" descr="http://www.icbf.gov.co/images/pobtrans.gif">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8" name="Imagen 317" descr="http://www.icbf.gov.co/images/pobtrans.gif">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23812</xdr:colOff>
      <xdr:row>94</xdr:row>
      <xdr:rowOff>0</xdr:rowOff>
    </xdr:from>
    <xdr:ext cx="9525" cy="114300"/>
    <xdr:pic>
      <xdr:nvPicPr>
        <xdr:cNvPr id="319" name="Imagen 318" descr="http://www.icbf.gov.co/images/pobtrans.gif">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4812" y="220789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ownloads/f1.p14.mi_formato_identificacion_analis_evaluacion_tratamiento_riesgos_calidad_corrupcion_IVC.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USER/OneDrive%20-%20Instituto%20Colombiano%20de%20Bienestar%20Familiar/jorge.alvarez/1.%20Gestion%20de%20Riesgos/2022/RIESGOS%20PROCESOS%202022/EI-ok2/EI202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USER/Downloads/Copia%20de%20RIESGOS%202022%20-%20ABS%20-%20Consolidado%2002.12.21%20final.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USER/OneDrive%20-%20Instituto%20Colombiano%20de%20Bienestar%20Familiar/jorge.alvarez/1.%20Gestion%20de%20Riesgos/2022/RIESGOS%20PROCESOS%202022/GF-OK2/Copia%20de%20IDENTIFICACION%20DE%20RIESGOS%20GESTION%20FINANCIERA%2009-12-202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Willy%20Villalba/AppData/Local/Microsoft/Windows/INetCache/Content.Outlook/T1HNDGF3/DE3+%20f1.p14.mi_formato_identificacion_analis_evaluacion_tratamiento_riesgos_calidad_corrupcion_v1_1%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OneDrive%20-%20Instituto%20Colombiano%20de%20Bienestar%20Familiar/jorge.alvarez/1.%20Gestion%20de%20Riesgos/2022/RIESGOS%20PROCESOS%202022/SA-ok2/MATRIZ%20RIESGO%20DE%20CORRUPCI&#211;N%20PROCESO%20SERVICIOS%20ADMINISTRATIVOS%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ER/OneDrive%20-%20Instituto%20Colombiano%20de%20Bienestar%20Familiar/jorge.alvarez/1.%20Gestion%20de%20Riesgos/2022/RIESGOS%20PROCESOS%202022/SA-ok/MATRIZ%20RIESGO%20DE%20CORRUPCI&#211;N%20PROCESO%20SERVICIOS%20ADMINISTRATIVOS%2020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USER/OneDrive%20-%20Instituto%20Colombiano%20de%20Bienestar%20Familiar/jorge.alvarez/1.%20Gestion%20de%20Riesgos/2022/RIESGOS%20PROCESOS%202022/RCok2/RC%20-%20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OneDrive%20-%20Instituto%20Colombiano%20de%20Bienestar%20Familiar/jorge.alvarez/1.%20Gestion%20de%20Riesgos/2022/RIESGOS%20PROCESOS%202022/PROT-ok2/Riesgos%20Protecci&#243;n%20202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icbfgob-my.sharepoint.com/Users/mathi/Documents/ICBF/Copia%20de%20formato_identificacion_analis_evaluacion_tratamiento_riesgos_calidad_corrupcion_v1_%20PP3+%20PyP.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USER/Downloads/f1.p14.mi_formato_identificacion_analis_evaluacion_tratamiento_riesgos_calidad_corrupcion_MS.xlsx"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icbfgob-my.sharepoint.com/personal/jorge_alvarez_icbf_gov_co/Documents/jorge.alvarez/1.%20Gestion%20de%20Riesgos/2022/RIESGOS%20PROCESOS%202022/GTH/f1.p14.mi_formato_identificacion_analis_evaluacion_tratamiento_riesgos_calidad_corrupcion_OCID.xlsx?B286279B" TargetMode="External"/><Relationship Id="rId1" Type="http://schemas.openxmlformats.org/officeDocument/2006/relationships/externalLinkPath" Target="file:///\\B286279B\f1.p14.mi_formato_identificacion_analis_evaluacion_tratamiento_riesgos_calidad_corrupcion_OCID.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USER/OneDrive%20-%20Instituto%20Colombiano%20de%20Bienestar%20Familiar/jorge.alvarez/1.%20Gestion%20de%20Riesgos/2022/RIESGOS%20PROCESOS%202022/GJ-ok2/RIESGOS%202022%20-%20G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esgos_Corrupcion"/>
      <sheetName val="Hoja2"/>
    </sheetNames>
    <sheetDataSet>
      <sheetData sheetId="0"/>
      <sheetData sheetId="1">
        <row r="3">
          <cell r="N3" t="str">
            <v>Probabilidad de Ocurrencia</v>
          </cell>
          <cell r="O3" t="str">
            <v>Descripción</v>
          </cell>
          <cell r="P3" t="str">
            <v>Frecuencia</v>
          </cell>
          <cell r="Q3" t="str">
            <v>Nivel</v>
          </cell>
        </row>
        <row r="4">
          <cell r="N4" t="str">
            <v>Casi Seguro</v>
          </cell>
          <cell r="O4" t="str">
            <v>Se espera que el evento ocurra en la mayoría de las circunstancias.</v>
          </cell>
          <cell r="P4" t="str">
            <v>Más de 1 vez al año.</v>
          </cell>
          <cell r="Q4">
            <v>5</v>
          </cell>
        </row>
        <row r="5">
          <cell r="N5" t="str">
            <v>Probable</v>
          </cell>
          <cell r="O5" t="str">
            <v>Es viable que el evento ocurra en la mayoría de las circunstancias.</v>
          </cell>
          <cell r="P5" t="str">
            <v>Al menos 1 vez en el último año.</v>
          </cell>
          <cell r="Q5">
            <v>4</v>
          </cell>
        </row>
        <row r="6">
          <cell r="N6" t="str">
            <v>Posible</v>
          </cell>
          <cell r="O6" t="str">
            <v>El evento podrá ocurrir en algún momento.</v>
          </cell>
          <cell r="P6" t="str">
            <v xml:space="preserve">Al menos 1 vez en los últimos 2 años. </v>
          </cell>
          <cell r="Q6">
            <v>3</v>
          </cell>
        </row>
        <row r="7">
          <cell r="N7" t="str">
            <v>Improbable</v>
          </cell>
          <cell r="O7" t="str">
            <v>El evento puede ocurrir en algún momento.</v>
          </cell>
          <cell r="P7" t="str">
            <v>Al menos 1 vez en los últimos 5 años.</v>
          </cell>
          <cell r="Q7">
            <v>2</v>
          </cell>
        </row>
        <row r="8">
          <cell r="N8" t="str">
            <v>Rara Vez</v>
          </cell>
          <cell r="O8" t="str">
            <v>El evento Puede Ocurrir solo en circunstancias excepcionales (poco comunes o anormales)</v>
          </cell>
          <cell r="P8" t="str">
            <v>No se ha presentado en los últimos 5 años.</v>
          </cell>
          <cell r="Q8">
            <v>1</v>
          </cell>
        </row>
        <row r="11">
          <cell r="N11" t="str">
            <v>Moderado</v>
          </cell>
          <cell r="O11" t="str">
            <v>Afectación parcial al proceso o más procesos Genera medianas consecuencias para la entidad.</v>
          </cell>
          <cell r="Q11">
            <v>3</v>
          </cell>
        </row>
        <row r="12">
          <cell r="N12" t="str">
            <v>Mayor</v>
          </cell>
          <cell r="O12" t="str">
            <v>Impacto negativo de la Entidad Genera altas consecuencias para la entidad.</v>
          </cell>
          <cell r="Q12">
            <v>4</v>
          </cell>
        </row>
        <row r="13">
          <cell r="N13" t="str">
            <v>Catastrófico</v>
          </cell>
          <cell r="O13" t="str">
            <v>Consecuencias desastrosas sobre el sectorGenera consecuencias desastrosas para la entidad.</v>
          </cell>
          <cell r="Q13">
            <v>5</v>
          </cell>
        </row>
        <row r="45">
          <cell r="B45" t="str">
            <v>13</v>
          </cell>
          <cell r="C45" t="str">
            <v>Moderado</v>
          </cell>
        </row>
        <row r="46">
          <cell r="B46" t="str">
            <v>14</v>
          </cell>
          <cell r="C46" t="str">
            <v>Alto</v>
          </cell>
        </row>
        <row r="47">
          <cell r="B47" t="str">
            <v>15</v>
          </cell>
          <cell r="C47" t="str">
            <v>Extremo</v>
          </cell>
        </row>
        <row r="48">
          <cell r="B48" t="str">
            <v>23</v>
          </cell>
          <cell r="C48" t="str">
            <v>Moderado</v>
          </cell>
        </row>
        <row r="49">
          <cell r="B49" t="str">
            <v>24</v>
          </cell>
          <cell r="C49" t="str">
            <v>Alto</v>
          </cell>
        </row>
        <row r="50">
          <cell r="B50" t="str">
            <v>25</v>
          </cell>
          <cell r="C50" t="str">
            <v>Extremo</v>
          </cell>
        </row>
        <row r="51">
          <cell r="B51" t="str">
            <v>33</v>
          </cell>
          <cell r="C51" t="str">
            <v>Alto</v>
          </cell>
        </row>
        <row r="52">
          <cell r="B52" t="str">
            <v>34</v>
          </cell>
          <cell r="C52" t="str">
            <v>Extremo</v>
          </cell>
        </row>
        <row r="53">
          <cell r="B53" t="str">
            <v>35</v>
          </cell>
          <cell r="C53" t="str">
            <v>Extremo</v>
          </cell>
        </row>
        <row r="54">
          <cell r="B54" t="str">
            <v>43</v>
          </cell>
          <cell r="C54" t="str">
            <v>Alto</v>
          </cell>
        </row>
        <row r="55">
          <cell r="B55" t="str">
            <v>44</v>
          </cell>
          <cell r="C55" t="str">
            <v>Extremo</v>
          </cell>
        </row>
        <row r="56">
          <cell r="B56" t="str">
            <v>45</v>
          </cell>
          <cell r="C56" t="str">
            <v>Extremo</v>
          </cell>
        </row>
        <row r="57">
          <cell r="B57" t="str">
            <v>53</v>
          </cell>
          <cell r="C57" t="str">
            <v>Extremo</v>
          </cell>
        </row>
        <row r="58">
          <cell r="B58" t="str">
            <v>54</v>
          </cell>
          <cell r="C58" t="str">
            <v>Extremo</v>
          </cell>
        </row>
        <row r="59">
          <cell r="B59" t="str">
            <v>55</v>
          </cell>
          <cell r="C59" t="str">
            <v>Extremo</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1"/>
      <sheetName val="EI2+"/>
      <sheetName val="EI3+"/>
      <sheetName val="Hoja2"/>
    </sheetNames>
    <sheetDataSet>
      <sheetData sheetId="0"/>
      <sheetData sheetId="1"/>
      <sheetData sheetId="2"/>
      <sheetData sheetId="3">
        <row r="3">
          <cell r="B3" t="str">
            <v>Leve 20%</v>
          </cell>
          <cell r="N3" t="str">
            <v>Probabilidad de Ocurrencia</v>
          </cell>
          <cell r="O3" t="str">
            <v>Descripción</v>
          </cell>
          <cell r="P3" t="str">
            <v>Frecuencia</v>
          </cell>
          <cell r="Q3" t="str">
            <v>Nivel</v>
          </cell>
        </row>
        <row r="4">
          <cell r="N4" t="str">
            <v>Casi Seguro</v>
          </cell>
          <cell r="O4" t="str">
            <v>Se espera que el evento ocurra en la mayoría de las circunstancias.</v>
          </cell>
          <cell r="P4" t="str">
            <v>Más de 1 vez al año.</v>
          </cell>
          <cell r="Q4">
            <v>5</v>
          </cell>
        </row>
        <row r="5">
          <cell r="N5" t="str">
            <v>Probable</v>
          </cell>
          <cell r="O5" t="str">
            <v>Es viable que el evento ocurra en la mayoría de las circunstancias.</v>
          </cell>
          <cell r="P5" t="str">
            <v>Al menos 1 vez en el último año.</v>
          </cell>
          <cell r="Q5">
            <v>4</v>
          </cell>
        </row>
        <row r="6">
          <cell r="N6" t="str">
            <v>Posible</v>
          </cell>
          <cell r="O6" t="str">
            <v>El evento podrá ocurrir en algún momento.</v>
          </cell>
          <cell r="P6" t="str">
            <v xml:space="preserve">Al menos 1 vez en los últimos 2 años. </v>
          </cell>
          <cell r="Q6">
            <v>3</v>
          </cell>
        </row>
        <row r="7">
          <cell r="N7" t="str">
            <v>Improbable</v>
          </cell>
          <cell r="O7" t="str">
            <v>El evento puede ocurrir en algún momento.</v>
          </cell>
          <cell r="P7" t="str">
            <v>Al menos 1 vez en los últimos 5 años.</v>
          </cell>
          <cell r="Q7">
            <v>2</v>
          </cell>
        </row>
        <row r="8">
          <cell r="N8" t="str">
            <v>Rara Vez</v>
          </cell>
          <cell r="O8" t="str">
            <v>El evento Puede Ocurrir solo en circunstancias excepcionales (poco comunes o anormales)</v>
          </cell>
          <cell r="P8" t="str">
            <v>No se ha presentado en los últimos 5 años.</v>
          </cell>
          <cell r="Q8">
            <v>1</v>
          </cell>
        </row>
        <row r="11">
          <cell r="N11" t="str">
            <v>Moderado</v>
          </cell>
          <cell r="O11" t="str">
            <v>Afectación parcial al proceso o más procesos Genera medianas consecuencias para la entidad.</v>
          </cell>
          <cell r="Q11">
            <v>3</v>
          </cell>
        </row>
        <row r="12">
          <cell r="N12" t="str">
            <v>Mayor</v>
          </cell>
          <cell r="O12" t="str">
            <v>Impacto negativo de la Entidad Genera altas consecuencias para la entidad.</v>
          </cell>
          <cell r="Q12">
            <v>4</v>
          </cell>
        </row>
        <row r="13">
          <cell r="N13" t="str">
            <v>Catastrófico</v>
          </cell>
          <cell r="O13" t="str">
            <v>Consecuencias desastrosas sobre el sectorGenera consecuencias desastrosas para la entidad.</v>
          </cell>
          <cell r="Q13">
            <v>5</v>
          </cell>
        </row>
        <row r="45">
          <cell r="B45" t="str">
            <v>13</v>
          </cell>
          <cell r="C45" t="str">
            <v>Moderado</v>
          </cell>
        </row>
        <row r="46">
          <cell r="B46" t="str">
            <v>14</v>
          </cell>
          <cell r="C46" t="str">
            <v>Alto</v>
          </cell>
        </row>
        <row r="47">
          <cell r="B47" t="str">
            <v>15</v>
          </cell>
          <cell r="C47" t="str">
            <v>Extremo</v>
          </cell>
        </row>
        <row r="48">
          <cell r="B48" t="str">
            <v>23</v>
          </cell>
          <cell r="C48" t="str">
            <v>Moderado</v>
          </cell>
        </row>
        <row r="49">
          <cell r="B49" t="str">
            <v>24</v>
          </cell>
          <cell r="C49" t="str">
            <v>Alto</v>
          </cell>
        </row>
        <row r="50">
          <cell r="B50" t="str">
            <v>25</v>
          </cell>
          <cell r="C50" t="str">
            <v>Extremo</v>
          </cell>
        </row>
        <row r="51">
          <cell r="B51" t="str">
            <v>33</v>
          </cell>
          <cell r="C51" t="str">
            <v>Alto</v>
          </cell>
        </row>
        <row r="52">
          <cell r="B52" t="str">
            <v>34</v>
          </cell>
          <cell r="C52" t="str">
            <v>Extremo</v>
          </cell>
        </row>
        <row r="53">
          <cell r="B53" t="str">
            <v>35</v>
          </cell>
          <cell r="C53" t="str">
            <v>Extremo</v>
          </cell>
        </row>
        <row r="54">
          <cell r="B54" t="str">
            <v>43</v>
          </cell>
          <cell r="C54" t="str">
            <v>Alto</v>
          </cell>
        </row>
        <row r="55">
          <cell r="B55" t="str">
            <v>44</v>
          </cell>
          <cell r="C55" t="str">
            <v>Extremo</v>
          </cell>
        </row>
        <row r="56">
          <cell r="B56" t="str">
            <v>45</v>
          </cell>
          <cell r="C56" t="str">
            <v>Extremo</v>
          </cell>
        </row>
        <row r="57">
          <cell r="B57" t="str">
            <v>53</v>
          </cell>
          <cell r="C57" t="str">
            <v>Extremo</v>
          </cell>
        </row>
        <row r="58">
          <cell r="B58" t="str">
            <v>54</v>
          </cell>
          <cell r="C58" t="str">
            <v>Extremo</v>
          </cell>
        </row>
        <row r="59">
          <cell r="B59" t="str">
            <v>55</v>
          </cell>
          <cell r="C59" t="str">
            <v>Extremo</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1"/>
      <sheetName val="AB2+"/>
      <sheetName val="AB3"/>
      <sheetName val="Hoja2"/>
    </sheetNames>
    <sheetDataSet>
      <sheetData sheetId="0"/>
      <sheetData sheetId="1"/>
      <sheetData sheetId="2"/>
      <sheetData sheetId="3">
        <row r="3">
          <cell r="B3" t="str">
            <v>Leve 20%</v>
          </cell>
          <cell r="N3" t="str">
            <v>Probabilidad de Ocurrencia</v>
          </cell>
          <cell r="O3" t="str">
            <v>Descripción</v>
          </cell>
          <cell r="P3" t="str">
            <v>Frecuencia</v>
          </cell>
          <cell r="Q3" t="str">
            <v>Nivel</v>
          </cell>
        </row>
        <row r="4">
          <cell r="N4" t="str">
            <v>Casi Seguro</v>
          </cell>
          <cell r="O4" t="str">
            <v>Se espera que el evento ocurra en la mayoría de las circunstancias.</v>
          </cell>
          <cell r="P4" t="str">
            <v>Más de 1 vez al año.</v>
          </cell>
          <cell r="Q4">
            <v>5</v>
          </cell>
        </row>
        <row r="5">
          <cell r="N5" t="str">
            <v>Probable</v>
          </cell>
          <cell r="O5" t="str">
            <v>Es viable que el evento ocurra en la mayoría de las circunstancias.</v>
          </cell>
          <cell r="P5" t="str">
            <v>Al menos 1 vez en el último año.</v>
          </cell>
          <cell r="Q5">
            <v>4</v>
          </cell>
        </row>
        <row r="6">
          <cell r="N6" t="str">
            <v>Posible</v>
          </cell>
          <cell r="O6" t="str">
            <v>El evento podrá ocurrir en algún momento.</v>
          </cell>
          <cell r="P6" t="str">
            <v xml:space="preserve">Al menos 1 vez en los últimos 2 años. </v>
          </cell>
          <cell r="Q6">
            <v>3</v>
          </cell>
        </row>
        <row r="7">
          <cell r="N7" t="str">
            <v>Improbable</v>
          </cell>
          <cell r="O7" t="str">
            <v>El evento puede ocurrir en algún momento.</v>
          </cell>
          <cell r="P7" t="str">
            <v>Al menos 1 vez en los últimos 5 años.</v>
          </cell>
          <cell r="Q7">
            <v>2</v>
          </cell>
        </row>
        <row r="8">
          <cell r="N8" t="str">
            <v>Rara Vez</v>
          </cell>
          <cell r="O8" t="str">
            <v>El evento Puede Ocurrir solo en circunstancias excepcionales (poco comunes o anormales)</v>
          </cell>
          <cell r="P8" t="str">
            <v>No se ha presentado en los últimos 5 años.</v>
          </cell>
          <cell r="Q8">
            <v>1</v>
          </cell>
        </row>
        <row r="11">
          <cell r="N11" t="str">
            <v>Moderado</v>
          </cell>
          <cell r="O11" t="str">
            <v>Afectación parcial al proceso o más procesos Genera medianas consecuencias para la entidad.</v>
          </cell>
          <cell r="Q11">
            <v>3</v>
          </cell>
        </row>
        <row r="12">
          <cell r="N12" t="str">
            <v>Mayor</v>
          </cell>
          <cell r="O12" t="str">
            <v>Impacto negativo de la Entidad Genera altas consecuencias para la entidad.</v>
          </cell>
          <cell r="Q12">
            <v>4</v>
          </cell>
        </row>
        <row r="13">
          <cell r="N13" t="str">
            <v>Catastrófico</v>
          </cell>
          <cell r="O13" t="str">
            <v>Consecuencias desastrosas sobre el sectorGenera consecuencias desastrosas para la entidad.</v>
          </cell>
          <cell r="Q13">
            <v>5</v>
          </cell>
        </row>
        <row r="45">
          <cell r="B45" t="str">
            <v>13</v>
          </cell>
          <cell r="C45" t="str">
            <v>Moderado</v>
          </cell>
        </row>
        <row r="46">
          <cell r="B46" t="str">
            <v>14</v>
          </cell>
          <cell r="C46" t="str">
            <v>Alto</v>
          </cell>
        </row>
        <row r="47">
          <cell r="B47" t="str">
            <v>15</v>
          </cell>
          <cell r="C47" t="str">
            <v>Extremo</v>
          </cell>
        </row>
        <row r="48">
          <cell r="B48" t="str">
            <v>23</v>
          </cell>
          <cell r="C48" t="str">
            <v>Moderado</v>
          </cell>
        </row>
        <row r="49">
          <cell r="B49" t="str">
            <v>24</v>
          </cell>
          <cell r="C49" t="str">
            <v>Alto</v>
          </cell>
        </row>
        <row r="50">
          <cell r="B50" t="str">
            <v>25</v>
          </cell>
          <cell r="C50" t="str">
            <v>Extremo</v>
          </cell>
        </row>
        <row r="51">
          <cell r="B51" t="str">
            <v>33</v>
          </cell>
          <cell r="C51" t="str">
            <v>Alto</v>
          </cell>
        </row>
        <row r="52">
          <cell r="B52" t="str">
            <v>34</v>
          </cell>
          <cell r="C52" t="str">
            <v>Extremo</v>
          </cell>
        </row>
        <row r="53">
          <cell r="B53" t="str">
            <v>35</v>
          </cell>
          <cell r="C53" t="str">
            <v>Extremo</v>
          </cell>
        </row>
        <row r="54">
          <cell r="B54" t="str">
            <v>43</v>
          </cell>
          <cell r="C54" t="str">
            <v>Alto</v>
          </cell>
        </row>
        <row r="55">
          <cell r="B55" t="str">
            <v>44</v>
          </cell>
          <cell r="C55" t="str">
            <v>Extremo</v>
          </cell>
        </row>
        <row r="56">
          <cell r="B56" t="str">
            <v>45</v>
          </cell>
          <cell r="C56" t="str">
            <v>Extremo</v>
          </cell>
        </row>
        <row r="57">
          <cell r="B57" t="str">
            <v>53</v>
          </cell>
          <cell r="C57" t="str">
            <v>Extremo</v>
          </cell>
        </row>
        <row r="58">
          <cell r="B58" t="str">
            <v>54</v>
          </cell>
          <cell r="C58" t="str">
            <v>Extremo</v>
          </cell>
        </row>
        <row r="59">
          <cell r="B59" t="str">
            <v>55</v>
          </cell>
          <cell r="C59" t="str">
            <v>Extremo</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F1"/>
      <sheetName val="GF2"/>
      <sheetName val="GF3"/>
      <sheetName val="GF4 "/>
      <sheetName val="GF5"/>
      <sheetName val="GF6"/>
      <sheetName val="GF7"/>
      <sheetName val="GF8"/>
      <sheetName val="GF9+"/>
      <sheetName val="GF10+"/>
      <sheetName val="Hoja2"/>
    </sheetNames>
    <sheetDataSet>
      <sheetData sheetId="0"/>
      <sheetData sheetId="1"/>
      <sheetData sheetId="2"/>
      <sheetData sheetId="3"/>
      <sheetData sheetId="4"/>
      <sheetData sheetId="5"/>
      <sheetData sheetId="6"/>
      <sheetData sheetId="7"/>
      <sheetData sheetId="8"/>
      <sheetData sheetId="9"/>
      <sheetData sheetId="10">
        <row r="3">
          <cell r="B3" t="str">
            <v>Leve 20%</v>
          </cell>
          <cell r="N3" t="str">
            <v>Probabilidad de Ocurrencia</v>
          </cell>
          <cell r="O3" t="str">
            <v>Descripción</v>
          </cell>
          <cell r="P3" t="str">
            <v>Frecuencia</v>
          </cell>
          <cell r="Q3" t="str">
            <v>Nivel</v>
          </cell>
        </row>
        <row r="4">
          <cell r="N4" t="str">
            <v>Casi Seguro</v>
          </cell>
          <cell r="O4" t="str">
            <v>Se espera que el evento ocurra en la mayoría de las circunstancias.</v>
          </cell>
          <cell r="P4" t="str">
            <v>Más de 1 vez al año.</v>
          </cell>
          <cell r="Q4">
            <v>5</v>
          </cell>
        </row>
        <row r="5">
          <cell r="N5" t="str">
            <v>Probable</v>
          </cell>
          <cell r="O5" t="str">
            <v>Es viable que el evento ocurra en la mayoría de las circunstancias.</v>
          </cell>
          <cell r="P5" t="str">
            <v>Al menos 1 vez en el último año.</v>
          </cell>
          <cell r="Q5">
            <v>4</v>
          </cell>
        </row>
        <row r="6">
          <cell r="N6" t="str">
            <v>Posible</v>
          </cell>
          <cell r="O6" t="str">
            <v>El evento podrá ocurrir en algún momento.</v>
          </cell>
          <cell r="P6" t="str">
            <v xml:space="preserve">Al menos 1 vez en los últimos 2 años. </v>
          </cell>
          <cell r="Q6">
            <v>3</v>
          </cell>
        </row>
        <row r="7">
          <cell r="N7" t="str">
            <v>Improbable</v>
          </cell>
          <cell r="O7" t="str">
            <v>El evento puede ocurrir en algún momento.</v>
          </cell>
          <cell r="P7" t="str">
            <v>Al menos 1 vez en los últimos 5 años.</v>
          </cell>
          <cell r="Q7">
            <v>2</v>
          </cell>
        </row>
        <row r="8">
          <cell r="N8" t="str">
            <v>Rara Vez</v>
          </cell>
          <cell r="O8" t="str">
            <v>El evento Puede Ocurrir solo en circunstancias excepcionales (poco comunes o anormales)</v>
          </cell>
          <cell r="P8" t="str">
            <v>No se ha presentado en los últimos 5 años.</v>
          </cell>
          <cell r="Q8">
            <v>1</v>
          </cell>
        </row>
        <row r="11">
          <cell r="N11" t="str">
            <v>Moderado</v>
          </cell>
          <cell r="O11" t="str">
            <v>Afectación parcial al proceso o más procesos Genera medianas consecuencias para la entidad.</v>
          </cell>
          <cell r="Q11">
            <v>3</v>
          </cell>
        </row>
        <row r="12">
          <cell r="N12" t="str">
            <v>Mayor</v>
          </cell>
          <cell r="O12" t="str">
            <v>Impacto negativo de la Entidad Genera altas consecuencias para la entidad.</v>
          </cell>
          <cell r="Q12">
            <v>4</v>
          </cell>
        </row>
        <row r="13">
          <cell r="N13" t="str">
            <v>Catastrófico</v>
          </cell>
          <cell r="O13" t="str">
            <v>Consecuencias desastrosas sobre el sectorGenera consecuencias desastrosas para la entidad.</v>
          </cell>
          <cell r="Q13">
            <v>5</v>
          </cell>
        </row>
        <row r="45">
          <cell r="B45" t="str">
            <v>13</v>
          </cell>
          <cell r="C45" t="str">
            <v>Moderado</v>
          </cell>
        </row>
        <row r="46">
          <cell r="B46" t="str">
            <v>14</v>
          </cell>
          <cell r="C46" t="str">
            <v>Alto</v>
          </cell>
        </row>
        <row r="47">
          <cell r="B47" t="str">
            <v>15</v>
          </cell>
          <cell r="C47" t="str">
            <v>Extremo</v>
          </cell>
        </row>
        <row r="48">
          <cell r="B48" t="str">
            <v>23</v>
          </cell>
          <cell r="C48" t="str">
            <v>Moderado</v>
          </cell>
        </row>
        <row r="49">
          <cell r="B49" t="str">
            <v>24</v>
          </cell>
          <cell r="C49" t="str">
            <v>Alto</v>
          </cell>
        </row>
        <row r="50">
          <cell r="B50" t="str">
            <v>25</v>
          </cell>
          <cell r="C50" t="str">
            <v>Extremo</v>
          </cell>
        </row>
        <row r="51">
          <cell r="B51" t="str">
            <v>33</v>
          </cell>
          <cell r="C51" t="str">
            <v>Alto</v>
          </cell>
        </row>
        <row r="52">
          <cell r="B52" t="str">
            <v>34</v>
          </cell>
          <cell r="C52" t="str">
            <v>Extremo</v>
          </cell>
        </row>
        <row r="53">
          <cell r="B53" t="str">
            <v>35</v>
          </cell>
          <cell r="C53" t="str">
            <v>Extremo</v>
          </cell>
        </row>
        <row r="54">
          <cell r="B54" t="str">
            <v>43</v>
          </cell>
          <cell r="C54" t="str">
            <v>Alto</v>
          </cell>
        </row>
        <row r="55">
          <cell r="B55" t="str">
            <v>44</v>
          </cell>
          <cell r="C55" t="str">
            <v>Extremo</v>
          </cell>
        </row>
        <row r="56">
          <cell r="B56" t="str">
            <v>45</v>
          </cell>
          <cell r="C56" t="str">
            <v>Extremo</v>
          </cell>
        </row>
        <row r="57">
          <cell r="B57" t="str">
            <v>53</v>
          </cell>
          <cell r="C57" t="str">
            <v>Extremo</v>
          </cell>
        </row>
        <row r="58">
          <cell r="B58" t="str">
            <v>54</v>
          </cell>
          <cell r="C58" t="str">
            <v>Extremo</v>
          </cell>
        </row>
        <row r="59">
          <cell r="B59" t="str">
            <v>55</v>
          </cell>
          <cell r="C59" t="str">
            <v>Extremo</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3+"/>
      <sheetName val="Hoja2"/>
    </sheetNames>
    <sheetDataSet>
      <sheetData sheetId="0"/>
      <sheetData sheetId="1">
        <row r="3">
          <cell r="N3" t="str">
            <v>Probabilidad de Ocurrencia</v>
          </cell>
          <cell r="O3" t="str">
            <v>Descripción</v>
          </cell>
          <cell r="P3" t="str">
            <v>Frecuencia</v>
          </cell>
          <cell r="Q3" t="str">
            <v>Nivel</v>
          </cell>
        </row>
        <row r="4">
          <cell r="N4" t="str">
            <v>Casi Seguro</v>
          </cell>
          <cell r="O4" t="str">
            <v>Se espera que el evento ocurra en la mayoría de las circunstancias.</v>
          </cell>
          <cell r="P4" t="str">
            <v>Más de 1 vez al año.</v>
          </cell>
          <cell r="Q4">
            <v>5</v>
          </cell>
        </row>
        <row r="5">
          <cell r="N5" t="str">
            <v>Probable</v>
          </cell>
          <cell r="O5" t="str">
            <v>Es viable que el evento ocurra en la mayoría de las circunstancias.</v>
          </cell>
          <cell r="P5" t="str">
            <v>Al menos 1 vez en el último año.</v>
          </cell>
          <cell r="Q5">
            <v>4</v>
          </cell>
        </row>
        <row r="6">
          <cell r="N6" t="str">
            <v>Posible</v>
          </cell>
          <cell r="O6" t="str">
            <v>El evento podrá ocurrir en algún momento.</v>
          </cell>
          <cell r="P6" t="str">
            <v xml:space="preserve">Al menos 1 vez en los últimos 2 años. </v>
          </cell>
          <cell r="Q6">
            <v>3</v>
          </cell>
        </row>
        <row r="7">
          <cell r="N7" t="str">
            <v>Improbable</v>
          </cell>
          <cell r="O7" t="str">
            <v>El evento puede ocurrir en algún momento.</v>
          </cell>
          <cell r="P7" t="str">
            <v>Al menos 1 vez en los últimos 5 años.</v>
          </cell>
          <cell r="Q7">
            <v>2</v>
          </cell>
        </row>
        <row r="8">
          <cell r="N8" t="str">
            <v>Rara Vez</v>
          </cell>
          <cell r="O8" t="str">
            <v>El evento Puede Ocurrir solo en circunstancias excepcionales (poco comunes o anormales)</v>
          </cell>
          <cell r="P8" t="str">
            <v>No se ha presentado en los últimos 5 años.</v>
          </cell>
          <cell r="Q8">
            <v>1</v>
          </cell>
        </row>
        <row r="11">
          <cell r="N11" t="str">
            <v>Moderado</v>
          </cell>
          <cell r="O11" t="str">
            <v>Afectación parcial al proceso o más procesos Genera medianas consecuencias para la entidad.</v>
          </cell>
          <cell r="Q11">
            <v>3</v>
          </cell>
        </row>
        <row r="12">
          <cell r="N12" t="str">
            <v>Mayor</v>
          </cell>
          <cell r="O12" t="str">
            <v>Impacto negativo de la Entidad Genera altas consecuencias para la entidad.</v>
          </cell>
          <cell r="Q12">
            <v>4</v>
          </cell>
        </row>
        <row r="13">
          <cell r="N13" t="str">
            <v>Catastrófico</v>
          </cell>
          <cell r="O13" t="str">
            <v>Consecuencias desastrosas sobre el sectorGenera consecuencias desastrosas para la entidad.</v>
          </cell>
          <cell r="Q13">
            <v>5</v>
          </cell>
        </row>
        <row r="45">
          <cell r="B45" t="str">
            <v>13</v>
          </cell>
          <cell r="C45" t="str">
            <v>Moderado</v>
          </cell>
        </row>
        <row r="46">
          <cell r="B46" t="str">
            <v>14</v>
          </cell>
          <cell r="C46" t="str">
            <v>Alto</v>
          </cell>
        </row>
        <row r="47">
          <cell r="B47" t="str">
            <v>15</v>
          </cell>
          <cell r="C47" t="str">
            <v>Extremo</v>
          </cell>
        </row>
        <row r="48">
          <cell r="B48" t="str">
            <v>23</v>
          </cell>
          <cell r="C48" t="str">
            <v>Moderado</v>
          </cell>
        </row>
        <row r="49">
          <cell r="B49" t="str">
            <v>24</v>
          </cell>
          <cell r="C49" t="str">
            <v>Alto</v>
          </cell>
        </row>
        <row r="50">
          <cell r="B50" t="str">
            <v>25</v>
          </cell>
          <cell r="C50" t="str">
            <v>Extremo</v>
          </cell>
        </row>
        <row r="51">
          <cell r="B51" t="str">
            <v>33</v>
          </cell>
          <cell r="C51" t="str">
            <v>Alto</v>
          </cell>
        </row>
        <row r="52">
          <cell r="B52" t="str">
            <v>34</v>
          </cell>
          <cell r="C52" t="str">
            <v>Extremo</v>
          </cell>
        </row>
        <row r="53">
          <cell r="B53" t="str">
            <v>35</v>
          </cell>
          <cell r="C53" t="str">
            <v>Extremo</v>
          </cell>
        </row>
        <row r="54">
          <cell r="B54" t="str">
            <v>43</v>
          </cell>
          <cell r="C54" t="str">
            <v>Alto</v>
          </cell>
        </row>
        <row r="55">
          <cell r="B55" t="str">
            <v>44</v>
          </cell>
          <cell r="C55" t="str">
            <v>Extremo</v>
          </cell>
        </row>
        <row r="56">
          <cell r="B56" t="str">
            <v>45</v>
          </cell>
          <cell r="C56" t="str">
            <v>Extremo</v>
          </cell>
        </row>
        <row r="57">
          <cell r="B57" t="str">
            <v>53</v>
          </cell>
          <cell r="C57" t="str">
            <v>Extremo</v>
          </cell>
        </row>
        <row r="58">
          <cell r="B58" t="str">
            <v>54</v>
          </cell>
          <cell r="C58" t="str">
            <v>Extremo</v>
          </cell>
        </row>
        <row r="59">
          <cell r="B59" t="str">
            <v>55</v>
          </cell>
          <cell r="C59" t="str">
            <v>Extremo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esgos_Corrupción"/>
      <sheetName val="Hoja2"/>
    </sheetNames>
    <sheetDataSet>
      <sheetData sheetId="0"/>
      <sheetData sheetId="1">
        <row r="3">
          <cell r="N3" t="str">
            <v>Probabilidad de Ocurrencia</v>
          </cell>
          <cell r="O3" t="str">
            <v>Descripción</v>
          </cell>
          <cell r="P3" t="str">
            <v>Frecuencia</v>
          </cell>
          <cell r="Q3" t="str">
            <v>Nivel</v>
          </cell>
        </row>
        <row r="4">
          <cell r="N4" t="str">
            <v>Casi Seguro</v>
          </cell>
          <cell r="O4" t="str">
            <v>Se espera que el evento ocurra en la mayoría de las circunstancias.</v>
          </cell>
          <cell r="P4" t="str">
            <v>Más de 1 vez al año.</v>
          </cell>
          <cell r="Q4">
            <v>5</v>
          </cell>
        </row>
        <row r="5">
          <cell r="N5" t="str">
            <v>Probable</v>
          </cell>
          <cell r="O5" t="str">
            <v>Es viable que el evento ocurra en la mayoría de las circunstancias.</v>
          </cell>
          <cell r="P5" t="str">
            <v>Al menos 1 vez en el último año.</v>
          </cell>
          <cell r="Q5">
            <v>4</v>
          </cell>
        </row>
        <row r="6">
          <cell r="N6" t="str">
            <v>Posible</v>
          </cell>
          <cell r="O6" t="str">
            <v>El evento podrá ocurrir en algún momento.</v>
          </cell>
          <cell r="P6" t="str">
            <v xml:space="preserve">Al menos 1 vez en los últimos 2 años. </v>
          </cell>
          <cell r="Q6">
            <v>3</v>
          </cell>
        </row>
        <row r="7">
          <cell r="N7" t="str">
            <v>Improbable</v>
          </cell>
          <cell r="O7" t="str">
            <v>El evento puede ocurrir en algún momento.</v>
          </cell>
          <cell r="P7" t="str">
            <v>Al menos 1 vez en los últimos 5 años.</v>
          </cell>
          <cell r="Q7">
            <v>2</v>
          </cell>
        </row>
        <row r="8">
          <cell r="N8" t="str">
            <v>Rara Vez</v>
          </cell>
          <cell r="O8" t="str">
            <v>El evento Puede Ocurrir solo en circunstancias excepcionales (poco comunes o anormales)</v>
          </cell>
          <cell r="P8" t="str">
            <v>No se ha presentado en los últimos 5 años.</v>
          </cell>
          <cell r="Q8">
            <v>1</v>
          </cell>
        </row>
        <row r="11">
          <cell r="N11" t="str">
            <v>Moderado</v>
          </cell>
          <cell r="O11" t="str">
            <v>Afectación parcial al proceso o más procesos Genera medianas consecuencias para la entidad.</v>
          </cell>
          <cell r="Q11">
            <v>3</v>
          </cell>
        </row>
        <row r="12">
          <cell r="N12" t="str">
            <v>Mayor</v>
          </cell>
          <cell r="O12" t="str">
            <v>Impacto negativo de la Entidad Genera altas consecuencias para la entidad.</v>
          </cell>
          <cell r="Q12">
            <v>4</v>
          </cell>
        </row>
        <row r="13">
          <cell r="N13" t="str">
            <v>Catastrófico</v>
          </cell>
          <cell r="O13" t="str">
            <v>Consecuencias desastrosas sobre el sectorGenera consecuencias desastrosas para la entidad.</v>
          </cell>
          <cell r="Q13">
            <v>5</v>
          </cell>
        </row>
        <row r="45">
          <cell r="B45" t="str">
            <v>13</v>
          </cell>
          <cell r="C45" t="str">
            <v>Moderado</v>
          </cell>
        </row>
        <row r="46">
          <cell r="B46" t="str">
            <v>14</v>
          </cell>
          <cell r="C46" t="str">
            <v>Alto</v>
          </cell>
        </row>
        <row r="47">
          <cell r="B47" t="str">
            <v>15</v>
          </cell>
          <cell r="C47" t="str">
            <v>Extremo</v>
          </cell>
        </row>
        <row r="48">
          <cell r="B48" t="str">
            <v>23</v>
          </cell>
          <cell r="C48" t="str">
            <v>Moderado</v>
          </cell>
        </row>
        <row r="49">
          <cell r="B49" t="str">
            <v>24</v>
          </cell>
          <cell r="C49" t="str">
            <v>Alto</v>
          </cell>
        </row>
        <row r="50">
          <cell r="B50" t="str">
            <v>25</v>
          </cell>
          <cell r="C50" t="str">
            <v>Extremo</v>
          </cell>
        </row>
        <row r="51">
          <cell r="B51" t="str">
            <v>33</v>
          </cell>
          <cell r="C51" t="str">
            <v>Alto</v>
          </cell>
        </row>
        <row r="52">
          <cell r="B52" t="str">
            <v>34</v>
          </cell>
          <cell r="C52" t="str">
            <v>Extremo</v>
          </cell>
        </row>
        <row r="53">
          <cell r="B53" t="str">
            <v>35</v>
          </cell>
          <cell r="C53" t="str">
            <v>Extremo</v>
          </cell>
        </row>
        <row r="54">
          <cell r="B54" t="str">
            <v>43</v>
          </cell>
          <cell r="C54" t="str">
            <v>Alto</v>
          </cell>
        </row>
        <row r="55">
          <cell r="B55" t="str">
            <v>44</v>
          </cell>
          <cell r="C55" t="str">
            <v>Extremo</v>
          </cell>
        </row>
        <row r="56">
          <cell r="B56" t="str">
            <v>45</v>
          </cell>
          <cell r="C56" t="str">
            <v>Extremo</v>
          </cell>
        </row>
        <row r="57">
          <cell r="B57" t="str">
            <v>53</v>
          </cell>
          <cell r="C57" t="str">
            <v>Extremo</v>
          </cell>
        </row>
        <row r="58">
          <cell r="B58" t="str">
            <v>54</v>
          </cell>
          <cell r="C58" t="str">
            <v>Extremo</v>
          </cell>
        </row>
        <row r="59">
          <cell r="B59" t="str">
            <v>55</v>
          </cell>
          <cell r="C59" t="str">
            <v>Extremo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C1+"/>
      <sheetName val="RC2"/>
      <sheetName val="RC3"/>
      <sheetName val="Hoja2"/>
    </sheetNames>
    <sheetDataSet>
      <sheetData sheetId="0"/>
      <sheetData sheetId="1"/>
      <sheetData sheetId="2"/>
      <sheetData sheetId="3">
        <row r="3">
          <cell r="N3" t="str">
            <v>Probabilidad de Ocurrencia</v>
          </cell>
          <cell r="O3" t="str">
            <v>Descripción</v>
          </cell>
          <cell r="P3" t="str">
            <v>Frecuencia</v>
          </cell>
          <cell r="Q3" t="str">
            <v>Nivel</v>
          </cell>
        </row>
        <row r="4">
          <cell r="N4" t="str">
            <v>Casi Seguro</v>
          </cell>
          <cell r="O4" t="str">
            <v>Se espera que el evento ocurra en la mayoría de las circunstancias.</v>
          </cell>
          <cell r="P4" t="str">
            <v>Más de 1 vez al año.</v>
          </cell>
          <cell r="Q4">
            <v>5</v>
          </cell>
        </row>
        <row r="5">
          <cell r="N5" t="str">
            <v>Probable</v>
          </cell>
          <cell r="O5" t="str">
            <v>Es viable que el evento ocurra en la mayoría de las circunstancias.</v>
          </cell>
          <cell r="P5" t="str">
            <v>Al menos 1 vez en el último año.</v>
          </cell>
          <cell r="Q5">
            <v>4</v>
          </cell>
        </row>
        <row r="6">
          <cell r="N6" t="str">
            <v>Posible</v>
          </cell>
          <cell r="O6" t="str">
            <v>El evento podrá ocurrir en algún momento.</v>
          </cell>
          <cell r="P6" t="str">
            <v xml:space="preserve">Al menos 1 vez en los últimos 2 años. </v>
          </cell>
          <cell r="Q6">
            <v>3</v>
          </cell>
        </row>
        <row r="7">
          <cell r="N7" t="str">
            <v>Improbable</v>
          </cell>
          <cell r="O7" t="str">
            <v>El evento puede ocurrir en algún momento.</v>
          </cell>
          <cell r="P7" t="str">
            <v>Al menos 1 vez en los últimos 5 años.</v>
          </cell>
          <cell r="Q7">
            <v>2</v>
          </cell>
        </row>
        <row r="8">
          <cell r="N8" t="str">
            <v>Rara Vez</v>
          </cell>
          <cell r="O8" t="str">
            <v>El evento Puede Ocurrir solo en circunstancias excepcionales (poco comunes o anormales)</v>
          </cell>
          <cell r="P8" t="str">
            <v>No se ha presentado en los últimos 5 años.</v>
          </cell>
          <cell r="Q8">
            <v>1</v>
          </cell>
        </row>
        <row r="11">
          <cell r="N11" t="str">
            <v>Moderado</v>
          </cell>
          <cell r="O11" t="str">
            <v>Afectación parcial al proceso o más procesos Genera medianas consecuencias para la entidad.</v>
          </cell>
          <cell r="Q11">
            <v>3</v>
          </cell>
        </row>
        <row r="12">
          <cell r="N12" t="str">
            <v>Mayor</v>
          </cell>
          <cell r="O12" t="str">
            <v>Impacto negativo de la Entidad Genera altas consecuencias para la entidad.</v>
          </cell>
          <cell r="Q12">
            <v>4</v>
          </cell>
        </row>
        <row r="13">
          <cell r="N13" t="str">
            <v>Catastrófico</v>
          </cell>
          <cell r="O13" t="str">
            <v>Consecuencias desastrosas sobre el sectorGenera consecuencias desastrosas para la entidad.</v>
          </cell>
          <cell r="Q13">
            <v>5</v>
          </cell>
        </row>
        <row r="45">
          <cell r="B45" t="str">
            <v>13</v>
          </cell>
          <cell r="C45" t="str">
            <v>Moderado</v>
          </cell>
        </row>
        <row r="46">
          <cell r="B46" t="str">
            <v>14</v>
          </cell>
          <cell r="C46" t="str">
            <v>Alto</v>
          </cell>
        </row>
        <row r="47">
          <cell r="B47" t="str">
            <v>15</v>
          </cell>
          <cell r="C47" t="str">
            <v>Extremo</v>
          </cell>
        </row>
        <row r="48">
          <cell r="B48" t="str">
            <v>23</v>
          </cell>
          <cell r="C48" t="str">
            <v>Moderado</v>
          </cell>
        </row>
        <row r="49">
          <cell r="B49" t="str">
            <v>24</v>
          </cell>
          <cell r="C49" t="str">
            <v>Alto</v>
          </cell>
        </row>
        <row r="50">
          <cell r="B50" t="str">
            <v>25</v>
          </cell>
          <cell r="C50" t="str">
            <v>Extremo</v>
          </cell>
        </row>
        <row r="51">
          <cell r="B51" t="str">
            <v>33</v>
          </cell>
          <cell r="C51" t="str">
            <v>Alto</v>
          </cell>
        </row>
        <row r="52">
          <cell r="B52" t="str">
            <v>34</v>
          </cell>
          <cell r="C52" t="str">
            <v>Extremo</v>
          </cell>
        </row>
        <row r="53">
          <cell r="B53" t="str">
            <v>35</v>
          </cell>
          <cell r="C53" t="str">
            <v>Extremo</v>
          </cell>
        </row>
        <row r="54">
          <cell r="B54" t="str">
            <v>43</v>
          </cell>
          <cell r="C54" t="str">
            <v>Alto</v>
          </cell>
        </row>
        <row r="55">
          <cell r="B55" t="str">
            <v>44</v>
          </cell>
          <cell r="C55" t="str">
            <v>Extremo</v>
          </cell>
        </row>
        <row r="56">
          <cell r="B56" t="str">
            <v>45</v>
          </cell>
          <cell r="C56" t="str">
            <v>Extremo</v>
          </cell>
        </row>
        <row r="57">
          <cell r="B57" t="str">
            <v>53</v>
          </cell>
          <cell r="C57" t="str">
            <v>Extremo</v>
          </cell>
        </row>
        <row r="58">
          <cell r="B58" t="str">
            <v>54</v>
          </cell>
          <cell r="C58" t="str">
            <v>Extremo</v>
          </cell>
        </row>
        <row r="59">
          <cell r="B59" t="str">
            <v>55</v>
          </cell>
          <cell r="C59" t="str">
            <v>Extremo</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1+"/>
      <sheetName val="PR2"/>
      <sheetName val="PR3"/>
      <sheetName val="PR4+"/>
      <sheetName val="PR5+"/>
      <sheetName val="Hoja2"/>
    </sheetNames>
    <sheetDataSet>
      <sheetData sheetId="0"/>
      <sheetData sheetId="1"/>
      <sheetData sheetId="2"/>
      <sheetData sheetId="3"/>
      <sheetData sheetId="4"/>
      <sheetData sheetId="5">
        <row r="3">
          <cell r="B3" t="str">
            <v>Leve 20%</v>
          </cell>
          <cell r="N3" t="str">
            <v>Probabilidad de Ocurrencia</v>
          </cell>
          <cell r="O3" t="str">
            <v>Descripción</v>
          </cell>
          <cell r="P3" t="str">
            <v>Frecuencia</v>
          </cell>
          <cell r="Q3" t="str">
            <v>Nivel</v>
          </cell>
        </row>
        <row r="4">
          <cell r="N4" t="str">
            <v>Casi Seguro</v>
          </cell>
          <cell r="O4" t="str">
            <v>Se espera que el evento ocurra en la mayoría de las circunstancias.</v>
          </cell>
          <cell r="P4" t="str">
            <v>Más de 1 vez al año.</v>
          </cell>
          <cell r="Q4">
            <v>5</v>
          </cell>
        </row>
        <row r="5">
          <cell r="N5" t="str">
            <v>Probable</v>
          </cell>
          <cell r="O5" t="str">
            <v>Es viable que el evento ocurra en la mayoría de las circunstancias.</v>
          </cell>
          <cell r="P5" t="str">
            <v>Al menos 1 vez en el último año.</v>
          </cell>
          <cell r="Q5">
            <v>4</v>
          </cell>
        </row>
        <row r="6">
          <cell r="N6" t="str">
            <v>Posible</v>
          </cell>
          <cell r="O6" t="str">
            <v>El evento podrá ocurrir en algún momento.</v>
          </cell>
          <cell r="P6" t="str">
            <v xml:space="preserve">Al menos 1 vez en los últimos 2 años. </v>
          </cell>
          <cell r="Q6">
            <v>3</v>
          </cell>
        </row>
        <row r="7">
          <cell r="N7" t="str">
            <v>Improbable</v>
          </cell>
          <cell r="O7" t="str">
            <v>El evento puede ocurrir en algún momento.</v>
          </cell>
          <cell r="P7" t="str">
            <v>Al menos 1 vez en los últimos 5 años.</v>
          </cell>
          <cell r="Q7">
            <v>2</v>
          </cell>
        </row>
        <row r="8">
          <cell r="N8" t="str">
            <v>Rara Vez</v>
          </cell>
          <cell r="O8" t="str">
            <v>El evento Puede Ocurrir solo en circunstancias excepcionales (poco comunes o anormales)</v>
          </cell>
          <cell r="P8" t="str">
            <v>No se ha presentado en los últimos 5 años.</v>
          </cell>
          <cell r="Q8">
            <v>1</v>
          </cell>
        </row>
        <row r="11">
          <cell r="N11" t="str">
            <v>Moderado</v>
          </cell>
          <cell r="O11" t="str">
            <v>Afectación parcial al proceso o más procesos Genera medianas consecuencias para la entidad.</v>
          </cell>
          <cell r="Q11">
            <v>3</v>
          </cell>
        </row>
        <row r="12">
          <cell r="N12" t="str">
            <v>Mayor</v>
          </cell>
          <cell r="O12" t="str">
            <v>Impacto negativo de la Entidad Genera altas consecuencias para la entidad.</v>
          </cell>
          <cell r="Q12">
            <v>4</v>
          </cell>
        </row>
        <row r="13">
          <cell r="N13" t="str">
            <v>Catastrófico</v>
          </cell>
          <cell r="O13" t="str">
            <v>Consecuencias desastrosas sobre el sectorGenera consecuencias desastrosas para la entidad.</v>
          </cell>
          <cell r="Q13">
            <v>5</v>
          </cell>
        </row>
        <row r="45">
          <cell r="B45" t="str">
            <v>13</v>
          </cell>
          <cell r="C45" t="str">
            <v>Moderado</v>
          </cell>
        </row>
        <row r="46">
          <cell r="B46" t="str">
            <v>14</v>
          </cell>
          <cell r="C46" t="str">
            <v>Alto</v>
          </cell>
        </row>
        <row r="47">
          <cell r="B47" t="str">
            <v>15</v>
          </cell>
          <cell r="C47" t="str">
            <v>Extremo</v>
          </cell>
        </row>
        <row r="48">
          <cell r="B48" t="str">
            <v>23</v>
          </cell>
          <cell r="C48" t="str">
            <v>Moderado</v>
          </cell>
        </row>
        <row r="49">
          <cell r="B49" t="str">
            <v>24</v>
          </cell>
          <cell r="C49" t="str">
            <v>Alto</v>
          </cell>
        </row>
        <row r="50">
          <cell r="B50" t="str">
            <v>25</v>
          </cell>
          <cell r="C50" t="str">
            <v>Extremo</v>
          </cell>
        </row>
        <row r="51">
          <cell r="B51" t="str">
            <v>33</v>
          </cell>
          <cell r="C51" t="str">
            <v>Alto</v>
          </cell>
        </row>
        <row r="52">
          <cell r="B52" t="str">
            <v>34</v>
          </cell>
          <cell r="C52" t="str">
            <v>Extremo</v>
          </cell>
        </row>
        <row r="53">
          <cell r="B53" t="str">
            <v>35</v>
          </cell>
          <cell r="C53" t="str">
            <v>Extremo</v>
          </cell>
        </row>
        <row r="54">
          <cell r="B54" t="str">
            <v>43</v>
          </cell>
          <cell r="C54" t="str">
            <v>Alto</v>
          </cell>
        </row>
        <row r="55">
          <cell r="B55" t="str">
            <v>44</v>
          </cell>
          <cell r="C55" t="str">
            <v>Extremo</v>
          </cell>
        </row>
        <row r="56">
          <cell r="B56" t="str">
            <v>45</v>
          </cell>
          <cell r="C56" t="str">
            <v>Extremo</v>
          </cell>
        </row>
        <row r="57">
          <cell r="B57" t="str">
            <v>53</v>
          </cell>
          <cell r="C57" t="str">
            <v>Extremo</v>
          </cell>
        </row>
        <row r="58">
          <cell r="B58" t="str">
            <v>54</v>
          </cell>
          <cell r="C58" t="str">
            <v>Extremo</v>
          </cell>
        </row>
        <row r="59">
          <cell r="B59" t="str">
            <v>55</v>
          </cell>
          <cell r="C59" t="str">
            <v>Extremo</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esgo_Corrupcion PP3"/>
      <sheetName val="Hoja2"/>
    </sheetNames>
    <sheetDataSet>
      <sheetData sheetId="0" refreshError="1"/>
      <sheetData sheetId="1">
        <row r="3">
          <cell r="N3" t="str">
            <v>Probabilidad de Ocurrencia</v>
          </cell>
          <cell r="O3" t="str">
            <v>Descripción</v>
          </cell>
          <cell r="P3" t="str">
            <v>Frecuencia</v>
          </cell>
          <cell r="Q3" t="str">
            <v>Nivel</v>
          </cell>
        </row>
        <row r="4">
          <cell r="N4" t="str">
            <v>Casi Seguro</v>
          </cell>
          <cell r="O4" t="str">
            <v>Se espera que el evento ocurra en la mayoría de las circunstancias.</v>
          </cell>
          <cell r="P4" t="str">
            <v>Más de 1 vez al año.</v>
          </cell>
          <cell r="Q4">
            <v>5</v>
          </cell>
        </row>
        <row r="5">
          <cell r="N5" t="str">
            <v>Probable</v>
          </cell>
          <cell r="O5" t="str">
            <v>Es viable que el evento ocurra en la mayoría de las circunstancias.</v>
          </cell>
          <cell r="P5" t="str">
            <v>Al menos 1 vez en el último año.</v>
          </cell>
          <cell r="Q5">
            <v>4</v>
          </cell>
        </row>
        <row r="6">
          <cell r="N6" t="str">
            <v>Posible</v>
          </cell>
          <cell r="O6" t="str">
            <v>El evento podrá ocurrir en algún momento.</v>
          </cell>
          <cell r="P6" t="str">
            <v xml:space="preserve">Al menos 1 vez en los últimos 2 años. </v>
          </cell>
          <cell r="Q6">
            <v>3</v>
          </cell>
        </row>
        <row r="7">
          <cell r="N7" t="str">
            <v>Improbable</v>
          </cell>
          <cell r="O7" t="str">
            <v>El evento puede ocurrir en algún momento.</v>
          </cell>
          <cell r="P7" t="str">
            <v>Al menos 1 vez en los últimos 5 años.</v>
          </cell>
          <cell r="Q7">
            <v>2</v>
          </cell>
        </row>
        <row r="8">
          <cell r="N8" t="str">
            <v>Rara Vez</v>
          </cell>
          <cell r="O8" t="str">
            <v>El evento Puede Ocurrir solo en circunstancias excepcionales (poco comunes o anormales)</v>
          </cell>
          <cell r="P8" t="str">
            <v>No se ha presentado en los últimos 5 años.</v>
          </cell>
          <cell r="Q8">
            <v>1</v>
          </cell>
        </row>
        <row r="11">
          <cell r="N11" t="str">
            <v>Moderado</v>
          </cell>
          <cell r="O11" t="str">
            <v>Afectación parcial al proceso o más procesos Genera medianas consecuencias para la entidad.</v>
          </cell>
          <cell r="Q11">
            <v>3</v>
          </cell>
        </row>
        <row r="12">
          <cell r="N12" t="str">
            <v>Mayor</v>
          </cell>
          <cell r="O12" t="str">
            <v>Impacto negativo de la Entidad Genera altas consecuencias para la entidad.</v>
          </cell>
          <cell r="Q12">
            <v>4</v>
          </cell>
        </row>
        <row r="13">
          <cell r="N13" t="str">
            <v>Catastrófico</v>
          </cell>
          <cell r="O13" t="str">
            <v>Consecuencias desastrosas sobre el sectorGenera consecuencias desastrosas para la entidad.</v>
          </cell>
          <cell r="Q13">
            <v>5</v>
          </cell>
        </row>
        <row r="45">
          <cell r="B45" t="str">
            <v>13</v>
          </cell>
          <cell r="C45" t="str">
            <v>Moderado</v>
          </cell>
        </row>
        <row r="46">
          <cell r="B46" t="str">
            <v>14</v>
          </cell>
          <cell r="C46" t="str">
            <v>Alto</v>
          </cell>
        </row>
        <row r="47">
          <cell r="B47" t="str">
            <v>15</v>
          </cell>
          <cell r="C47" t="str">
            <v>Extremo</v>
          </cell>
        </row>
        <row r="48">
          <cell r="B48" t="str">
            <v>23</v>
          </cell>
          <cell r="C48" t="str">
            <v>Moderado</v>
          </cell>
        </row>
        <row r="49">
          <cell r="B49" t="str">
            <v>24</v>
          </cell>
          <cell r="C49" t="str">
            <v>Alto</v>
          </cell>
        </row>
        <row r="50">
          <cell r="B50" t="str">
            <v>25</v>
          </cell>
          <cell r="C50" t="str">
            <v>Extremo</v>
          </cell>
        </row>
        <row r="51">
          <cell r="B51" t="str">
            <v>33</v>
          </cell>
          <cell r="C51" t="str">
            <v>Alto</v>
          </cell>
        </row>
        <row r="52">
          <cell r="B52" t="str">
            <v>34</v>
          </cell>
          <cell r="C52" t="str">
            <v>Extremo</v>
          </cell>
        </row>
        <row r="53">
          <cell r="B53" t="str">
            <v>35</v>
          </cell>
          <cell r="C53" t="str">
            <v>Extremo</v>
          </cell>
        </row>
        <row r="54">
          <cell r="B54" t="str">
            <v>43</v>
          </cell>
          <cell r="C54" t="str">
            <v>Alto</v>
          </cell>
        </row>
        <row r="55">
          <cell r="B55" t="str">
            <v>44</v>
          </cell>
          <cell r="C55" t="str">
            <v>Extremo</v>
          </cell>
        </row>
        <row r="56">
          <cell r="B56" t="str">
            <v>45</v>
          </cell>
          <cell r="C56" t="str">
            <v>Extremo</v>
          </cell>
        </row>
        <row r="57">
          <cell r="B57" t="str">
            <v>53</v>
          </cell>
          <cell r="C57" t="str">
            <v>Extremo</v>
          </cell>
        </row>
        <row r="58">
          <cell r="B58" t="str">
            <v>54</v>
          </cell>
          <cell r="C58" t="str">
            <v>Extremo</v>
          </cell>
        </row>
        <row r="59">
          <cell r="B59" t="str">
            <v>55</v>
          </cell>
          <cell r="C59" t="str">
            <v>Extremo</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1"/>
      <sheetName val="MS2+"/>
      <sheetName val="MS3"/>
      <sheetName val="Hoja2"/>
    </sheetNames>
    <sheetDataSet>
      <sheetData sheetId="0"/>
      <sheetData sheetId="1"/>
      <sheetData sheetId="2"/>
      <sheetData sheetId="3">
        <row r="3">
          <cell r="B3" t="str">
            <v>Leve 20%</v>
          </cell>
          <cell r="N3" t="str">
            <v>Probabilidad de Ocurrencia</v>
          </cell>
          <cell r="O3" t="str">
            <v>Descripción</v>
          </cell>
          <cell r="P3" t="str">
            <v>Frecuencia</v>
          </cell>
          <cell r="Q3" t="str">
            <v>Nivel</v>
          </cell>
        </row>
        <row r="4">
          <cell r="N4" t="str">
            <v>Casi Seguro</v>
          </cell>
          <cell r="O4" t="str">
            <v>Se espera que el evento ocurra en la mayoría de las circunstancias.</v>
          </cell>
          <cell r="P4" t="str">
            <v>Más de 1 vez al año.</v>
          </cell>
          <cell r="Q4">
            <v>5</v>
          </cell>
        </row>
        <row r="5">
          <cell r="N5" t="str">
            <v>Probable</v>
          </cell>
          <cell r="O5" t="str">
            <v>Es viable que el evento ocurra en la mayoría de las circunstancias.</v>
          </cell>
          <cell r="P5" t="str">
            <v>Al menos 1 vez en el último año.</v>
          </cell>
          <cell r="Q5">
            <v>4</v>
          </cell>
        </row>
        <row r="6">
          <cell r="N6" t="str">
            <v>Posible</v>
          </cell>
          <cell r="O6" t="str">
            <v>El evento podrá ocurrir en algún momento.</v>
          </cell>
          <cell r="P6" t="str">
            <v xml:space="preserve">Al menos 1 vez en los últimos 2 años. </v>
          </cell>
          <cell r="Q6">
            <v>3</v>
          </cell>
        </row>
        <row r="7">
          <cell r="N7" t="str">
            <v>Improbable</v>
          </cell>
          <cell r="O7" t="str">
            <v>El evento puede ocurrir en algún momento.</v>
          </cell>
          <cell r="P7" t="str">
            <v>Al menos 1 vez en los últimos 5 años.</v>
          </cell>
          <cell r="Q7">
            <v>2</v>
          </cell>
        </row>
        <row r="8">
          <cell r="N8" t="str">
            <v>Rara Vez</v>
          </cell>
          <cell r="O8" t="str">
            <v>El evento Puede Ocurrir solo en circunstancias excepcionales (poco comunes o anormales)</v>
          </cell>
          <cell r="P8" t="str">
            <v>No se ha presentado en los últimos 5 años.</v>
          </cell>
          <cell r="Q8">
            <v>1</v>
          </cell>
        </row>
        <row r="11">
          <cell r="N11" t="str">
            <v>Moderado</v>
          </cell>
          <cell r="O11" t="str">
            <v>Afectación parcial al proceso o más procesos Genera medianas consecuencias para la entidad.</v>
          </cell>
          <cell r="Q11">
            <v>3</v>
          </cell>
        </row>
        <row r="12">
          <cell r="N12" t="str">
            <v>Mayor</v>
          </cell>
          <cell r="O12" t="str">
            <v>Impacto negativo de la Entidad Genera altas consecuencias para la entidad.</v>
          </cell>
          <cell r="Q12">
            <v>4</v>
          </cell>
        </row>
        <row r="13">
          <cell r="N13" t="str">
            <v>Catastrófico</v>
          </cell>
          <cell r="O13" t="str">
            <v>Consecuencias desastrosas sobre el sectorGenera consecuencias desastrosas para la entidad.</v>
          </cell>
          <cell r="Q13">
            <v>5</v>
          </cell>
        </row>
        <row r="45">
          <cell r="B45" t="str">
            <v>13</v>
          </cell>
          <cell r="C45" t="str">
            <v>Moderado</v>
          </cell>
        </row>
        <row r="46">
          <cell r="B46" t="str">
            <v>14</v>
          </cell>
          <cell r="C46" t="str">
            <v>Alto</v>
          </cell>
        </row>
        <row r="47">
          <cell r="B47" t="str">
            <v>15</v>
          </cell>
          <cell r="C47" t="str">
            <v>Extremo</v>
          </cell>
        </row>
        <row r="48">
          <cell r="B48" t="str">
            <v>23</v>
          </cell>
          <cell r="C48" t="str">
            <v>Moderado</v>
          </cell>
        </row>
        <row r="49">
          <cell r="B49" t="str">
            <v>24</v>
          </cell>
          <cell r="C49" t="str">
            <v>Alto</v>
          </cell>
        </row>
        <row r="50">
          <cell r="B50" t="str">
            <v>25</v>
          </cell>
          <cell r="C50" t="str">
            <v>Extremo</v>
          </cell>
        </row>
        <row r="51">
          <cell r="B51" t="str">
            <v>33</v>
          </cell>
          <cell r="C51" t="str">
            <v>Alto</v>
          </cell>
        </row>
        <row r="52">
          <cell r="B52" t="str">
            <v>34</v>
          </cell>
          <cell r="C52" t="str">
            <v>Extremo</v>
          </cell>
        </row>
        <row r="53">
          <cell r="B53" t="str">
            <v>35</v>
          </cell>
          <cell r="C53" t="str">
            <v>Extremo</v>
          </cell>
        </row>
        <row r="54">
          <cell r="B54" t="str">
            <v>43</v>
          </cell>
          <cell r="C54" t="str">
            <v>Alto</v>
          </cell>
        </row>
        <row r="55">
          <cell r="B55" t="str">
            <v>44</v>
          </cell>
          <cell r="C55" t="str">
            <v>Extremo</v>
          </cell>
        </row>
        <row r="56">
          <cell r="B56" t="str">
            <v>45</v>
          </cell>
          <cell r="C56" t="str">
            <v>Extremo</v>
          </cell>
        </row>
        <row r="57">
          <cell r="B57" t="str">
            <v>53</v>
          </cell>
          <cell r="C57" t="str">
            <v>Extremo</v>
          </cell>
        </row>
        <row r="58">
          <cell r="B58" t="str">
            <v>54</v>
          </cell>
          <cell r="C58" t="str">
            <v>Extremo</v>
          </cell>
        </row>
        <row r="59">
          <cell r="B59" t="str">
            <v>55</v>
          </cell>
          <cell r="C59" t="str">
            <v>Extremo</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6+"/>
      <sheetName val="TH7"/>
      <sheetName val="TH8"/>
      <sheetName val="Hoja2"/>
    </sheetNames>
    <sheetDataSet>
      <sheetData sheetId="0"/>
      <sheetData sheetId="1"/>
      <sheetData sheetId="2"/>
      <sheetData sheetId="3">
        <row r="3">
          <cell r="B3" t="str">
            <v>Leve 20%</v>
          </cell>
          <cell r="N3" t="str">
            <v>Probabilidad de Ocurrencia</v>
          </cell>
          <cell r="O3" t="str">
            <v>Descripción</v>
          </cell>
          <cell r="P3" t="str">
            <v>Frecuencia</v>
          </cell>
          <cell r="Q3" t="str">
            <v>Nivel</v>
          </cell>
        </row>
        <row r="4">
          <cell r="N4" t="str">
            <v>Casi Seguro</v>
          </cell>
          <cell r="O4" t="str">
            <v>Se espera que el evento ocurra en la mayoría de las circunstancias.</v>
          </cell>
          <cell r="P4" t="str">
            <v>Más de 1 vez al año.</v>
          </cell>
          <cell r="Q4">
            <v>5</v>
          </cell>
        </row>
        <row r="5">
          <cell r="N5" t="str">
            <v>Probable</v>
          </cell>
          <cell r="O5" t="str">
            <v>Es viable que el evento ocurra en la mayoría de las circunstancias.</v>
          </cell>
          <cell r="P5" t="str">
            <v>Al menos 1 vez en el último año.</v>
          </cell>
          <cell r="Q5">
            <v>4</v>
          </cell>
        </row>
        <row r="6">
          <cell r="N6" t="str">
            <v>Posible</v>
          </cell>
          <cell r="O6" t="str">
            <v>El evento podrá ocurrir en algún momento.</v>
          </cell>
          <cell r="P6" t="str">
            <v xml:space="preserve">Al menos 1 vez en los últimos 2 años. </v>
          </cell>
          <cell r="Q6">
            <v>3</v>
          </cell>
        </row>
        <row r="7">
          <cell r="N7" t="str">
            <v>Improbable</v>
          </cell>
          <cell r="O7" t="str">
            <v>El evento puede ocurrir en algún momento.</v>
          </cell>
          <cell r="P7" t="str">
            <v>Al menos 1 vez en los últimos 5 años.</v>
          </cell>
          <cell r="Q7">
            <v>2</v>
          </cell>
        </row>
        <row r="8">
          <cell r="N8" t="str">
            <v>Rara Vez</v>
          </cell>
          <cell r="O8" t="str">
            <v>El evento Puede Ocurrir solo en circunstancias excepcionales (poco comunes o anormales)</v>
          </cell>
          <cell r="P8" t="str">
            <v>No se ha presentado en los últimos 5 años.</v>
          </cell>
          <cell r="Q8">
            <v>1</v>
          </cell>
        </row>
        <row r="11">
          <cell r="N11" t="str">
            <v>Moderado</v>
          </cell>
          <cell r="O11" t="str">
            <v>Afectación parcial al proceso o más procesos Genera medianas consecuencias para la entidad.</v>
          </cell>
          <cell r="Q11">
            <v>3</v>
          </cell>
        </row>
        <row r="12">
          <cell r="N12" t="str">
            <v>Mayor</v>
          </cell>
          <cell r="O12" t="str">
            <v>Impacto negativo de la Entidad Genera altas consecuencias para la entidad.</v>
          </cell>
          <cell r="Q12">
            <v>4</v>
          </cell>
        </row>
        <row r="13">
          <cell r="N13" t="str">
            <v>Catastrófico</v>
          </cell>
          <cell r="O13" t="str">
            <v>Consecuencias desastrosas sobre el sectorGenera consecuencias desastrosas para la entidad.</v>
          </cell>
          <cell r="Q13">
            <v>5</v>
          </cell>
        </row>
        <row r="45">
          <cell r="B45" t="str">
            <v>13</v>
          </cell>
          <cell r="C45" t="str">
            <v>Moderado</v>
          </cell>
        </row>
        <row r="46">
          <cell r="B46" t="str">
            <v>14</v>
          </cell>
          <cell r="C46" t="str">
            <v>Alto</v>
          </cell>
        </row>
        <row r="47">
          <cell r="B47" t="str">
            <v>15</v>
          </cell>
          <cell r="C47" t="str">
            <v>Extremo</v>
          </cell>
        </row>
        <row r="48">
          <cell r="B48" t="str">
            <v>23</v>
          </cell>
          <cell r="C48" t="str">
            <v>Moderado</v>
          </cell>
        </row>
        <row r="49">
          <cell r="B49" t="str">
            <v>24</v>
          </cell>
          <cell r="C49" t="str">
            <v>Alto</v>
          </cell>
        </row>
        <row r="50">
          <cell r="B50" t="str">
            <v>25</v>
          </cell>
          <cell r="C50" t="str">
            <v>Extremo</v>
          </cell>
        </row>
        <row r="51">
          <cell r="B51" t="str">
            <v>33</v>
          </cell>
          <cell r="C51" t="str">
            <v>Alto</v>
          </cell>
        </row>
        <row r="52">
          <cell r="B52" t="str">
            <v>34</v>
          </cell>
          <cell r="C52" t="str">
            <v>Extremo</v>
          </cell>
        </row>
        <row r="53">
          <cell r="B53" t="str">
            <v>35</v>
          </cell>
          <cell r="C53" t="str">
            <v>Extremo</v>
          </cell>
        </row>
        <row r="54">
          <cell r="B54" t="str">
            <v>43</v>
          </cell>
          <cell r="C54" t="str">
            <v>Alto</v>
          </cell>
        </row>
        <row r="55">
          <cell r="B55" t="str">
            <v>44</v>
          </cell>
          <cell r="C55" t="str">
            <v>Extremo</v>
          </cell>
        </row>
        <row r="56">
          <cell r="B56" t="str">
            <v>45</v>
          </cell>
          <cell r="C56" t="str">
            <v>Extremo</v>
          </cell>
        </row>
        <row r="57">
          <cell r="B57" t="str">
            <v>53</v>
          </cell>
          <cell r="C57" t="str">
            <v>Extremo</v>
          </cell>
        </row>
        <row r="58">
          <cell r="B58" t="str">
            <v>54</v>
          </cell>
          <cell r="C58" t="str">
            <v>Extremo</v>
          </cell>
        </row>
        <row r="59">
          <cell r="B59" t="str">
            <v>55</v>
          </cell>
          <cell r="C59" t="str">
            <v>Extremo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J1"/>
      <sheetName val="GJ2"/>
      <sheetName val="GJ3+"/>
      <sheetName val="Hoja2"/>
    </sheetNames>
    <sheetDataSet>
      <sheetData sheetId="0"/>
      <sheetData sheetId="1"/>
      <sheetData sheetId="2"/>
      <sheetData sheetId="3">
        <row r="3">
          <cell r="B3" t="str">
            <v>Leve 20%</v>
          </cell>
          <cell r="N3" t="str">
            <v>Probabilidad de Ocurrencia</v>
          </cell>
          <cell r="O3" t="str">
            <v>Descripción</v>
          </cell>
          <cell r="P3" t="str">
            <v>Frecuencia</v>
          </cell>
          <cell r="Q3" t="str">
            <v>Nivel</v>
          </cell>
        </row>
        <row r="4">
          <cell r="N4" t="str">
            <v>Casi Seguro</v>
          </cell>
          <cell r="O4" t="str">
            <v>Se espera que el evento ocurra en la mayoría de las circunstancias.</v>
          </cell>
          <cell r="P4" t="str">
            <v>Más de 1 vez al año.</v>
          </cell>
          <cell r="Q4">
            <v>5</v>
          </cell>
        </row>
        <row r="5">
          <cell r="N5" t="str">
            <v>Probable</v>
          </cell>
          <cell r="O5" t="str">
            <v>Es viable que el evento ocurra en la mayoría de las circunstancias.</v>
          </cell>
          <cell r="P5" t="str">
            <v>Al menos 1 vez en el último año.</v>
          </cell>
          <cell r="Q5">
            <v>4</v>
          </cell>
        </row>
        <row r="6">
          <cell r="N6" t="str">
            <v>Posible</v>
          </cell>
          <cell r="O6" t="str">
            <v>El evento podrá ocurrir en algún momento.</v>
          </cell>
          <cell r="P6" t="str">
            <v xml:space="preserve">Al menos 1 vez en los últimos 2 años. </v>
          </cell>
          <cell r="Q6">
            <v>3</v>
          </cell>
        </row>
        <row r="7">
          <cell r="N7" t="str">
            <v>Improbable</v>
          </cell>
          <cell r="O7" t="str">
            <v>El evento puede ocurrir en algún momento.</v>
          </cell>
          <cell r="P7" t="str">
            <v>Al menos 1 vez en los últimos 5 años.</v>
          </cell>
          <cell r="Q7">
            <v>2</v>
          </cell>
        </row>
        <row r="8">
          <cell r="N8" t="str">
            <v>Rara Vez</v>
          </cell>
          <cell r="O8" t="str">
            <v>El evento Puede Ocurrir solo en circunstancias excepcionales (poco comunes o anormales)</v>
          </cell>
          <cell r="P8" t="str">
            <v>No se ha presentado en los últimos 5 años.</v>
          </cell>
          <cell r="Q8">
            <v>1</v>
          </cell>
        </row>
        <row r="11">
          <cell r="N11" t="str">
            <v>Moderado</v>
          </cell>
          <cell r="O11" t="str">
            <v>Afectación parcial al proceso o más procesos Genera medianas consecuencias para la entidad.</v>
          </cell>
          <cell r="Q11">
            <v>3</v>
          </cell>
        </row>
        <row r="12">
          <cell r="N12" t="str">
            <v>Mayor</v>
          </cell>
          <cell r="O12" t="str">
            <v>Impacto negativo de la Entidad Genera altas consecuencias para la entidad.</v>
          </cell>
          <cell r="Q12">
            <v>4</v>
          </cell>
        </row>
        <row r="13">
          <cell r="N13" t="str">
            <v>Catastrófico</v>
          </cell>
          <cell r="O13" t="str">
            <v>Consecuencias desastrosas sobre el sectorGenera consecuencias desastrosas para la entidad.</v>
          </cell>
          <cell r="Q13">
            <v>5</v>
          </cell>
        </row>
        <row r="45">
          <cell r="B45" t="str">
            <v>13</v>
          </cell>
          <cell r="C45" t="str">
            <v>Moderado</v>
          </cell>
        </row>
        <row r="46">
          <cell r="B46" t="str">
            <v>14</v>
          </cell>
          <cell r="C46" t="str">
            <v>Alto</v>
          </cell>
        </row>
        <row r="47">
          <cell r="B47" t="str">
            <v>15</v>
          </cell>
          <cell r="C47" t="str">
            <v>Extremo</v>
          </cell>
        </row>
        <row r="48">
          <cell r="B48" t="str">
            <v>23</v>
          </cell>
          <cell r="C48" t="str">
            <v>Moderado</v>
          </cell>
        </row>
        <row r="49">
          <cell r="B49" t="str">
            <v>24</v>
          </cell>
          <cell r="C49" t="str">
            <v>Alto</v>
          </cell>
        </row>
        <row r="50">
          <cell r="B50" t="str">
            <v>25</v>
          </cell>
          <cell r="C50" t="str">
            <v>Extremo</v>
          </cell>
        </row>
        <row r="51">
          <cell r="B51" t="str">
            <v>33</v>
          </cell>
          <cell r="C51" t="str">
            <v>Alto</v>
          </cell>
        </row>
        <row r="52">
          <cell r="B52" t="str">
            <v>34</v>
          </cell>
          <cell r="C52" t="str">
            <v>Extremo</v>
          </cell>
        </row>
        <row r="53">
          <cell r="B53" t="str">
            <v>35</v>
          </cell>
          <cell r="C53" t="str">
            <v>Extremo</v>
          </cell>
        </row>
        <row r="54">
          <cell r="B54" t="str">
            <v>43</v>
          </cell>
          <cell r="C54" t="str">
            <v>Alto</v>
          </cell>
        </row>
        <row r="55">
          <cell r="B55" t="str">
            <v>44</v>
          </cell>
          <cell r="C55" t="str">
            <v>Extremo</v>
          </cell>
        </row>
        <row r="56">
          <cell r="B56" t="str">
            <v>45</v>
          </cell>
          <cell r="C56" t="str">
            <v>Extremo</v>
          </cell>
        </row>
        <row r="57">
          <cell r="B57" t="str">
            <v>53</v>
          </cell>
          <cell r="C57" t="str">
            <v>Extremo</v>
          </cell>
        </row>
        <row r="58">
          <cell r="B58" t="str">
            <v>54</v>
          </cell>
          <cell r="C58" t="str">
            <v>Extremo</v>
          </cell>
        </row>
        <row r="59">
          <cell r="B59" t="str">
            <v>55</v>
          </cell>
          <cell r="C59" t="str">
            <v>Extremo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7"/>
  <sheetViews>
    <sheetView showGridLines="0" zoomScale="55" zoomScaleNormal="55" zoomScalePageLayoutView="70" workbookViewId="0">
      <selection activeCell="B56" sqref="B56:D56"/>
    </sheetView>
  </sheetViews>
  <sheetFormatPr baseColWidth="10" defaultColWidth="11.42578125" defaultRowHeight="15" x14ac:dyDescent="0.25"/>
  <cols>
    <col min="1" max="1" width="2.85546875" style="50" customWidth="1"/>
    <col min="2" max="2" width="17.140625" style="50" customWidth="1"/>
    <col min="3" max="5" width="21.42578125" style="50" customWidth="1"/>
    <col min="6" max="6" width="23" style="50" customWidth="1"/>
    <col min="7" max="12" width="21.42578125" style="50" customWidth="1"/>
    <col min="13" max="13" width="8.5703125" style="50" customWidth="1"/>
    <col min="14" max="14" width="12.85546875" style="50" customWidth="1"/>
    <col min="15" max="16" width="21.42578125" style="50" customWidth="1"/>
    <col min="17" max="17" width="4.42578125" style="50" hidden="1" customWidth="1"/>
    <col min="18" max="24" width="3.42578125" style="50" hidden="1" customWidth="1"/>
    <col min="25" max="25" width="2.85546875" style="50" customWidth="1"/>
    <col min="26" max="32" width="11.42578125" style="50" customWidth="1"/>
    <col min="33" max="16384" width="11.42578125" style="50"/>
  </cols>
  <sheetData>
    <row r="1" spans="1:25" s="33" customFormat="1" x14ac:dyDescent="0.25">
      <c r="A1" s="101"/>
      <c r="B1" s="101"/>
      <c r="C1" s="101"/>
      <c r="D1" s="101"/>
      <c r="E1" s="101"/>
      <c r="F1" s="101"/>
      <c r="G1" s="101"/>
      <c r="H1" s="101"/>
      <c r="I1" s="101"/>
      <c r="J1" s="101"/>
      <c r="K1" s="101"/>
      <c r="L1" s="101"/>
      <c r="M1" s="101"/>
      <c r="N1" s="101"/>
      <c r="O1" s="101"/>
      <c r="P1" s="101"/>
      <c r="Q1" s="101"/>
      <c r="R1" s="101"/>
      <c r="S1" s="101"/>
      <c r="T1" s="101"/>
      <c r="U1" s="101"/>
      <c r="V1" s="101"/>
      <c r="W1" s="101"/>
      <c r="X1" s="101"/>
      <c r="Y1" s="101"/>
    </row>
    <row r="2" spans="1:25" s="101" customFormat="1" ht="28.5" x14ac:dyDescent="0.25">
      <c r="B2" s="164" t="s">
        <v>77</v>
      </c>
      <c r="C2" s="164"/>
      <c r="D2" s="164"/>
      <c r="E2" s="164"/>
      <c r="F2" s="164"/>
      <c r="G2" s="164"/>
      <c r="H2" s="164"/>
      <c r="I2" s="164"/>
      <c r="J2" s="164"/>
      <c r="K2" s="164"/>
      <c r="L2" s="164"/>
      <c r="M2" s="164"/>
      <c r="N2" s="164"/>
      <c r="O2" s="164"/>
      <c r="P2" s="164"/>
      <c r="Q2" s="102"/>
      <c r="R2" s="102"/>
      <c r="S2" s="102"/>
      <c r="T2" s="102"/>
      <c r="U2" s="102"/>
      <c r="V2" s="102"/>
    </row>
    <row r="3" spans="1:25" s="101" customFormat="1" x14ac:dyDescent="0.25"/>
    <row r="4" spans="1:25" s="101" customFormat="1" ht="26.25" x14ac:dyDescent="0.25">
      <c r="B4" s="120" t="s">
        <v>162</v>
      </c>
      <c r="C4" s="165" t="s">
        <v>91</v>
      </c>
      <c r="D4" s="165"/>
      <c r="E4" s="165"/>
      <c r="F4" s="165"/>
      <c r="G4" s="165"/>
      <c r="H4" s="121"/>
      <c r="I4" s="122" t="s">
        <v>165</v>
      </c>
      <c r="J4" s="165" t="s">
        <v>448</v>
      </c>
      <c r="K4" s="165"/>
      <c r="L4" s="165"/>
      <c r="M4" s="165"/>
      <c r="N4" s="165"/>
      <c r="O4" s="165"/>
      <c r="P4" s="121"/>
      <c r="Q4" s="121"/>
      <c r="R4" s="105"/>
      <c r="S4" s="105"/>
      <c r="T4" s="105"/>
      <c r="U4" s="105"/>
      <c r="V4" s="105"/>
    </row>
    <row r="5" spans="1:25" s="101" customFormat="1" ht="6" customHeight="1" x14ac:dyDescent="0.25">
      <c r="B5" s="106"/>
      <c r="C5" s="106"/>
      <c r="D5" s="106"/>
    </row>
    <row r="6" spans="1:25" s="101" customFormat="1" ht="23.25" x14ac:dyDescent="0.35">
      <c r="B6" s="123" t="s">
        <v>167</v>
      </c>
      <c r="C6" s="103"/>
      <c r="D6" s="103"/>
    </row>
    <row r="7" spans="1:25" s="101" customFormat="1" ht="45" customHeight="1" x14ac:dyDescent="0.25">
      <c r="B7" s="166" t="s">
        <v>449</v>
      </c>
      <c r="C7" s="166"/>
      <c r="D7" s="166"/>
      <c r="E7" s="166"/>
      <c r="F7" s="166"/>
      <c r="G7" s="166"/>
      <c r="H7" s="166"/>
      <c r="I7" s="166"/>
      <c r="J7" s="166"/>
      <c r="K7" s="166"/>
      <c r="L7" s="166"/>
      <c r="M7" s="166"/>
      <c r="N7" s="166"/>
      <c r="O7" s="166"/>
      <c r="P7" s="166"/>
      <c r="Q7" s="124"/>
      <c r="R7" s="108"/>
      <c r="S7" s="108"/>
      <c r="T7" s="108"/>
      <c r="U7" s="108"/>
      <c r="V7" s="108"/>
    </row>
    <row r="8" spans="1:25" s="101" customFormat="1" ht="6" customHeight="1" x14ac:dyDescent="0.25"/>
    <row r="9" spans="1:25" s="101" customFormat="1" ht="23.25" hidden="1" x14ac:dyDescent="0.35">
      <c r="B9" s="123" t="s">
        <v>105</v>
      </c>
    </row>
    <row r="10" spans="1:25" s="101" customFormat="1" ht="6.75" hidden="1" customHeight="1" x14ac:dyDescent="0.3">
      <c r="B10" s="107"/>
    </row>
    <row r="11" spans="1:25" s="101" customFormat="1" ht="60" hidden="1" customHeight="1" x14ac:dyDescent="0.3">
      <c r="B11" s="125"/>
      <c r="C11" s="34" t="s">
        <v>106</v>
      </c>
      <c r="D11" s="60"/>
      <c r="E11" s="126" t="s">
        <v>155</v>
      </c>
      <c r="F11" s="35" t="s">
        <v>107</v>
      </c>
      <c r="G11" s="60"/>
      <c r="H11" s="126" t="s">
        <v>155</v>
      </c>
      <c r="I11" s="34" t="s">
        <v>108</v>
      </c>
      <c r="J11" s="63"/>
      <c r="K11" s="126" t="s">
        <v>155</v>
      </c>
      <c r="L11" s="34" t="s">
        <v>109</v>
      </c>
      <c r="M11" s="167"/>
      <c r="N11" s="167"/>
      <c r="O11" s="125"/>
      <c r="P11" s="125"/>
      <c r="Q11" s="125"/>
      <c r="R11" s="109"/>
      <c r="S11" s="109"/>
      <c r="T11" s="109"/>
      <c r="U11" s="109"/>
      <c r="V11" s="109"/>
    </row>
    <row r="12" spans="1:25" s="101" customFormat="1" ht="5.25" hidden="1" customHeight="1" x14ac:dyDescent="0.3">
      <c r="B12" s="110"/>
      <c r="C12" s="110"/>
      <c r="D12" s="110"/>
      <c r="E12" s="110"/>
      <c r="F12" s="110"/>
      <c r="G12" s="110"/>
      <c r="H12" s="110"/>
      <c r="I12" s="110"/>
      <c r="J12" s="110"/>
      <c r="K12" s="110"/>
      <c r="L12" s="110"/>
      <c r="M12" s="110"/>
      <c r="N12" s="110"/>
      <c r="O12" s="110"/>
      <c r="P12" s="110"/>
      <c r="Q12" s="110"/>
      <c r="R12" s="109"/>
      <c r="S12" s="109"/>
      <c r="T12" s="109"/>
      <c r="U12" s="109"/>
      <c r="V12" s="109"/>
    </row>
    <row r="13" spans="1:25" s="101" customFormat="1" ht="22.5" customHeight="1" x14ac:dyDescent="0.35">
      <c r="B13" s="123" t="s">
        <v>101</v>
      </c>
      <c r="C13" s="110"/>
      <c r="D13" s="110"/>
      <c r="E13" s="110"/>
      <c r="F13" s="110"/>
      <c r="G13" s="110"/>
      <c r="H13" s="110"/>
      <c r="I13" s="110"/>
      <c r="J13" s="110"/>
      <c r="K13" s="110"/>
      <c r="L13" s="110"/>
      <c r="M13" s="110"/>
      <c r="N13" s="110"/>
      <c r="O13" s="110"/>
      <c r="P13" s="110"/>
      <c r="Q13" s="110"/>
      <c r="R13" s="109"/>
      <c r="S13" s="109"/>
      <c r="T13" s="109"/>
      <c r="U13" s="109"/>
      <c r="V13" s="109"/>
    </row>
    <row r="14" spans="1:25" s="101" customFormat="1" ht="22.5" customHeight="1" x14ac:dyDescent="0.3">
      <c r="B14" s="110"/>
      <c r="F14" s="52" t="s">
        <v>102</v>
      </c>
      <c r="G14" s="65" t="s">
        <v>168</v>
      </c>
      <c r="H14" s="52" t="s">
        <v>103</v>
      </c>
      <c r="I14" s="65" t="s">
        <v>168</v>
      </c>
      <c r="J14" s="52" t="s">
        <v>104</v>
      </c>
      <c r="K14" s="65"/>
      <c r="L14" s="121"/>
      <c r="M14" s="121"/>
      <c r="N14" s="121"/>
      <c r="O14" s="110"/>
      <c r="P14" s="110"/>
      <c r="Q14" s="110"/>
      <c r="R14" s="109"/>
      <c r="S14" s="109"/>
      <c r="T14" s="109"/>
      <c r="U14" s="109"/>
      <c r="V14" s="109"/>
    </row>
    <row r="15" spans="1:25" s="127" customFormat="1" ht="7.5" customHeight="1" x14ac:dyDescent="0.3">
      <c r="B15" s="128"/>
      <c r="E15" s="129"/>
      <c r="F15" s="130"/>
      <c r="G15" s="129"/>
      <c r="H15" s="129"/>
      <c r="I15" s="130"/>
      <c r="J15" s="129"/>
      <c r="K15" s="130"/>
      <c r="L15" s="130"/>
      <c r="M15" s="130"/>
      <c r="N15" s="130"/>
      <c r="O15" s="128"/>
      <c r="P15" s="128"/>
      <c r="Q15" s="128"/>
      <c r="R15" s="131"/>
      <c r="S15" s="131"/>
      <c r="T15" s="131"/>
      <c r="U15" s="131"/>
      <c r="V15" s="131"/>
    </row>
    <row r="16" spans="1:25" s="127" customFormat="1" ht="22.5" customHeight="1" x14ac:dyDescent="0.3">
      <c r="C16" s="132" t="s">
        <v>110</v>
      </c>
      <c r="E16" s="129"/>
      <c r="F16" s="130"/>
      <c r="G16" s="129"/>
      <c r="I16" s="132" t="s">
        <v>111</v>
      </c>
      <c r="J16" s="129"/>
      <c r="K16" s="130"/>
      <c r="L16" s="130"/>
      <c r="M16" s="130"/>
      <c r="N16" s="130"/>
      <c r="O16" s="128"/>
      <c r="P16" s="128"/>
      <c r="Q16" s="128"/>
      <c r="R16" s="131"/>
      <c r="S16" s="131"/>
      <c r="T16" s="131"/>
      <c r="U16" s="131"/>
      <c r="V16" s="131"/>
    </row>
    <row r="17" spans="2:24" s="127" customFormat="1" ht="205.5" customHeight="1" x14ac:dyDescent="0.3">
      <c r="B17" s="133"/>
      <c r="C17" s="168" t="s">
        <v>450</v>
      </c>
      <c r="D17" s="169"/>
      <c r="E17" s="169"/>
      <c r="F17" s="169"/>
      <c r="G17" s="169"/>
      <c r="H17" s="169"/>
      <c r="I17" s="170" t="s">
        <v>451</v>
      </c>
      <c r="J17" s="169"/>
      <c r="K17" s="169"/>
      <c r="L17" s="169"/>
      <c r="M17" s="169"/>
      <c r="N17" s="169"/>
      <c r="O17" s="169"/>
      <c r="P17" s="130"/>
      <c r="Q17" s="130"/>
      <c r="R17" s="131"/>
      <c r="S17" s="131"/>
      <c r="T17" s="131"/>
      <c r="U17" s="131"/>
      <c r="V17" s="131"/>
    </row>
    <row r="18" spans="2:24" s="101" customFormat="1" x14ac:dyDescent="0.25"/>
    <row r="19" spans="2:24" s="101" customFormat="1" ht="28.5" x14ac:dyDescent="0.25">
      <c r="B19" s="164" t="s">
        <v>76</v>
      </c>
      <c r="C19" s="164"/>
      <c r="D19" s="164"/>
      <c r="E19" s="164"/>
      <c r="F19" s="164"/>
      <c r="G19" s="164"/>
      <c r="H19" s="164"/>
      <c r="I19" s="164"/>
      <c r="J19" s="164"/>
      <c r="K19" s="164"/>
      <c r="L19" s="164"/>
      <c r="M19" s="164"/>
      <c r="N19" s="164"/>
      <c r="O19" s="164"/>
      <c r="P19" s="164"/>
      <c r="Q19" s="134"/>
      <c r="R19" s="134"/>
      <c r="S19" s="134"/>
      <c r="T19" s="134"/>
      <c r="U19" s="134"/>
      <c r="V19" s="134"/>
    </row>
    <row r="20" spans="2:24" s="101" customFormat="1" ht="5.25" customHeight="1" x14ac:dyDescent="0.25"/>
    <row r="21" spans="2:24" s="101" customFormat="1" ht="23.25" x14ac:dyDescent="0.25">
      <c r="B21" s="173" t="s">
        <v>70</v>
      </c>
      <c r="C21" s="173"/>
      <c r="D21" s="173"/>
      <c r="E21" s="173"/>
      <c r="F21" s="173"/>
      <c r="G21" s="173"/>
      <c r="H21" s="173"/>
      <c r="I21" s="173"/>
      <c r="J21" s="173"/>
      <c r="K21" s="173"/>
      <c r="L21" s="173"/>
      <c r="M21" s="173"/>
      <c r="N21" s="173"/>
      <c r="O21" s="173"/>
      <c r="P21" s="173"/>
      <c r="Q21" s="105"/>
      <c r="R21" s="105"/>
      <c r="S21" s="105"/>
      <c r="T21" s="105"/>
      <c r="U21" s="105"/>
      <c r="V21" s="105"/>
    </row>
    <row r="22" spans="2:24" s="101" customFormat="1" ht="6" customHeight="1" x14ac:dyDescent="0.25"/>
    <row r="23" spans="2:24" s="111" customFormat="1" ht="30" customHeight="1" x14ac:dyDescent="0.25">
      <c r="B23" s="174" t="s">
        <v>112</v>
      </c>
      <c r="C23" s="174"/>
      <c r="D23" s="174"/>
      <c r="E23" s="174"/>
      <c r="F23" s="174"/>
      <c r="G23" s="174"/>
      <c r="H23" s="174"/>
      <c r="I23" s="174"/>
      <c r="J23" s="174"/>
      <c r="K23" s="174"/>
      <c r="L23" s="174"/>
      <c r="M23" s="174"/>
      <c r="N23" s="174"/>
      <c r="O23" s="174"/>
      <c r="P23" s="174"/>
      <c r="Q23" s="101" t="str">
        <f>CONCATENATE(R23,Q48)</f>
        <v>14</v>
      </c>
      <c r="R23" s="101">
        <f>VLOOKUP(B23,[1]Hoja2!N3:Q8,4,FALSE)</f>
        <v>1</v>
      </c>
      <c r="S23" s="112"/>
      <c r="T23" s="112"/>
      <c r="U23" s="112"/>
      <c r="V23" s="112"/>
    </row>
    <row r="24" spans="2:24" s="101" customFormat="1" ht="15.75" customHeight="1" x14ac:dyDescent="0.25"/>
    <row r="25" spans="2:24" s="101" customFormat="1" ht="23.25" x14ac:dyDescent="0.25">
      <c r="B25" s="173" t="s">
        <v>71</v>
      </c>
      <c r="C25" s="173"/>
      <c r="D25" s="173"/>
      <c r="E25" s="173"/>
      <c r="F25" s="173"/>
      <c r="G25" s="173"/>
      <c r="H25" s="173"/>
      <c r="I25" s="173"/>
      <c r="J25" s="173"/>
      <c r="K25" s="173"/>
      <c r="L25" s="173"/>
      <c r="M25" s="173"/>
      <c r="N25" s="173"/>
      <c r="O25" s="173"/>
      <c r="P25" s="173"/>
      <c r="Q25" s="105"/>
      <c r="R25" s="105"/>
      <c r="S25" s="105"/>
      <c r="T25" s="105"/>
      <c r="U25" s="105"/>
      <c r="V25" s="105"/>
      <c r="X25" s="106"/>
    </row>
    <row r="26" spans="2:24" s="101" customFormat="1" ht="6" customHeight="1" x14ac:dyDescent="0.25"/>
    <row r="27" spans="2:24" s="101" customFormat="1" ht="23.25" customHeight="1" x14ac:dyDescent="0.25">
      <c r="D27" s="36"/>
      <c r="E27" s="175"/>
      <c r="F27" s="176"/>
      <c r="G27" s="176"/>
      <c r="H27" s="176"/>
      <c r="I27" s="176"/>
      <c r="J27" s="176"/>
      <c r="K27" s="176"/>
      <c r="L27" s="177"/>
      <c r="M27" s="175"/>
      <c r="N27" s="177"/>
    </row>
    <row r="28" spans="2:24" s="101" customFormat="1" ht="23.25" customHeight="1" x14ac:dyDescent="0.25">
      <c r="D28" s="65">
        <v>1</v>
      </c>
      <c r="E28" s="171" t="s">
        <v>113</v>
      </c>
      <c r="F28" s="171"/>
      <c r="G28" s="171"/>
      <c r="H28" s="171"/>
      <c r="I28" s="171"/>
      <c r="J28" s="171"/>
      <c r="K28" s="171"/>
      <c r="L28" s="171"/>
      <c r="M28" s="172" t="s">
        <v>181</v>
      </c>
      <c r="N28" s="172"/>
      <c r="S28" s="113"/>
      <c r="T28" s="113"/>
      <c r="U28" s="113"/>
      <c r="V28" s="113"/>
    </row>
    <row r="29" spans="2:24" s="101" customFormat="1" ht="23.25" customHeight="1" x14ac:dyDescent="0.25">
      <c r="D29" s="65">
        <v>2</v>
      </c>
      <c r="E29" s="171" t="s">
        <v>114</v>
      </c>
      <c r="F29" s="171"/>
      <c r="G29" s="171"/>
      <c r="H29" s="171"/>
      <c r="I29" s="171"/>
      <c r="J29" s="171"/>
      <c r="K29" s="171"/>
      <c r="L29" s="171"/>
      <c r="M29" s="172" t="s">
        <v>182</v>
      </c>
      <c r="N29" s="172"/>
      <c r="S29" s="113"/>
      <c r="T29" s="113"/>
      <c r="U29" s="113"/>
      <c r="V29" s="113"/>
    </row>
    <row r="30" spans="2:24" s="101" customFormat="1" ht="23.25" customHeight="1" x14ac:dyDescent="0.25">
      <c r="D30" s="65">
        <v>3</v>
      </c>
      <c r="E30" s="171" t="s">
        <v>115</v>
      </c>
      <c r="F30" s="171"/>
      <c r="G30" s="171"/>
      <c r="H30" s="171"/>
      <c r="I30" s="171"/>
      <c r="J30" s="171"/>
      <c r="K30" s="171"/>
      <c r="L30" s="171"/>
      <c r="M30" s="172" t="s">
        <v>181</v>
      </c>
      <c r="N30" s="172"/>
      <c r="S30" s="113"/>
      <c r="T30" s="113"/>
      <c r="U30" s="113"/>
      <c r="V30" s="113"/>
    </row>
    <row r="31" spans="2:24" s="101" customFormat="1" ht="23.25" customHeight="1" x14ac:dyDescent="0.25">
      <c r="D31" s="65">
        <v>4</v>
      </c>
      <c r="E31" s="171" t="s">
        <v>116</v>
      </c>
      <c r="F31" s="171"/>
      <c r="G31" s="171"/>
      <c r="H31" s="171"/>
      <c r="I31" s="171"/>
      <c r="J31" s="171"/>
      <c r="K31" s="171"/>
      <c r="L31" s="171"/>
      <c r="M31" s="172" t="s">
        <v>182</v>
      </c>
      <c r="N31" s="172"/>
      <c r="S31" s="113"/>
      <c r="T31" s="113"/>
      <c r="U31" s="113"/>
      <c r="V31" s="113"/>
    </row>
    <row r="32" spans="2:24" s="101" customFormat="1" ht="23.25" customHeight="1" x14ac:dyDescent="0.25">
      <c r="D32" s="65">
        <v>5</v>
      </c>
      <c r="E32" s="171" t="s">
        <v>117</v>
      </c>
      <c r="F32" s="171"/>
      <c r="G32" s="171"/>
      <c r="H32" s="171"/>
      <c r="I32" s="171"/>
      <c r="J32" s="171"/>
      <c r="K32" s="171"/>
      <c r="L32" s="171"/>
      <c r="M32" s="172" t="s">
        <v>181</v>
      </c>
      <c r="N32" s="172"/>
      <c r="S32" s="113"/>
      <c r="T32" s="113"/>
      <c r="U32" s="113"/>
      <c r="V32" s="113"/>
    </row>
    <row r="33" spans="2:22" s="101" customFormat="1" ht="23.25" customHeight="1" x14ac:dyDescent="0.25">
      <c r="D33" s="65">
        <v>6</v>
      </c>
      <c r="E33" s="171" t="s">
        <v>118</v>
      </c>
      <c r="F33" s="171"/>
      <c r="G33" s="171"/>
      <c r="H33" s="171"/>
      <c r="I33" s="171"/>
      <c r="J33" s="171"/>
      <c r="K33" s="171"/>
      <c r="L33" s="171"/>
      <c r="M33" s="172" t="s">
        <v>182</v>
      </c>
      <c r="N33" s="172"/>
      <c r="S33" s="113"/>
      <c r="T33" s="113"/>
      <c r="U33" s="113"/>
      <c r="V33" s="113"/>
    </row>
    <row r="34" spans="2:22" s="101" customFormat="1" ht="23.25" customHeight="1" x14ac:dyDescent="0.25">
      <c r="D34" s="65">
        <v>7</v>
      </c>
      <c r="E34" s="171" t="s">
        <v>119</v>
      </c>
      <c r="F34" s="171"/>
      <c r="G34" s="171"/>
      <c r="H34" s="171"/>
      <c r="I34" s="171"/>
      <c r="J34" s="171"/>
      <c r="K34" s="171"/>
      <c r="L34" s="171"/>
      <c r="M34" s="172" t="s">
        <v>181</v>
      </c>
      <c r="N34" s="172"/>
      <c r="S34" s="113"/>
      <c r="T34" s="113"/>
      <c r="U34" s="113"/>
      <c r="V34" s="113"/>
    </row>
    <row r="35" spans="2:22" s="101" customFormat="1" ht="23.25" customHeight="1" x14ac:dyDescent="0.25">
      <c r="D35" s="65">
        <v>8</v>
      </c>
      <c r="E35" s="171" t="s">
        <v>120</v>
      </c>
      <c r="F35" s="171"/>
      <c r="G35" s="171"/>
      <c r="H35" s="171"/>
      <c r="I35" s="171"/>
      <c r="J35" s="171"/>
      <c r="K35" s="171"/>
      <c r="L35" s="171"/>
      <c r="M35" s="172" t="s">
        <v>182</v>
      </c>
      <c r="N35" s="172"/>
      <c r="S35" s="113"/>
      <c r="T35" s="113"/>
      <c r="U35" s="113"/>
      <c r="V35" s="113"/>
    </row>
    <row r="36" spans="2:22" s="101" customFormat="1" ht="23.25" customHeight="1" x14ac:dyDescent="0.25">
      <c r="D36" s="65">
        <v>9</v>
      </c>
      <c r="E36" s="171" t="s">
        <v>121</v>
      </c>
      <c r="F36" s="171"/>
      <c r="G36" s="171"/>
      <c r="H36" s="171"/>
      <c r="I36" s="171"/>
      <c r="J36" s="171"/>
      <c r="K36" s="171"/>
      <c r="L36" s="171"/>
      <c r="M36" s="172" t="s">
        <v>182</v>
      </c>
      <c r="N36" s="172"/>
      <c r="S36" s="113"/>
      <c r="T36" s="113"/>
      <c r="U36" s="113"/>
      <c r="V36" s="113"/>
    </row>
    <row r="37" spans="2:22" s="101" customFormat="1" ht="23.25" customHeight="1" x14ac:dyDescent="0.25">
      <c r="D37" s="65">
        <v>10</v>
      </c>
      <c r="E37" s="171" t="s">
        <v>122</v>
      </c>
      <c r="F37" s="171"/>
      <c r="G37" s="171"/>
      <c r="H37" s="171"/>
      <c r="I37" s="171"/>
      <c r="J37" s="171"/>
      <c r="K37" s="171"/>
      <c r="L37" s="171"/>
      <c r="M37" s="172" t="s">
        <v>181</v>
      </c>
      <c r="N37" s="172"/>
      <c r="S37" s="113"/>
      <c r="T37" s="113"/>
      <c r="U37" s="113"/>
      <c r="V37" s="113"/>
    </row>
    <row r="38" spans="2:22" s="101" customFormat="1" ht="23.25" customHeight="1" x14ac:dyDescent="0.25">
      <c r="D38" s="65">
        <v>11</v>
      </c>
      <c r="E38" s="171" t="s">
        <v>123</v>
      </c>
      <c r="F38" s="171"/>
      <c r="G38" s="171"/>
      <c r="H38" s="171"/>
      <c r="I38" s="171"/>
      <c r="J38" s="171"/>
      <c r="K38" s="171"/>
      <c r="L38" s="171"/>
      <c r="M38" s="172" t="s">
        <v>181</v>
      </c>
      <c r="N38" s="172"/>
      <c r="S38" s="113"/>
      <c r="T38" s="113"/>
      <c r="U38" s="113"/>
      <c r="V38" s="113"/>
    </row>
    <row r="39" spans="2:22" s="101" customFormat="1" ht="23.25" customHeight="1" x14ac:dyDescent="0.25">
      <c r="D39" s="65">
        <v>12</v>
      </c>
      <c r="E39" s="171" t="s">
        <v>124</v>
      </c>
      <c r="F39" s="171"/>
      <c r="G39" s="171"/>
      <c r="H39" s="171"/>
      <c r="I39" s="171"/>
      <c r="J39" s="171"/>
      <c r="K39" s="171"/>
      <c r="L39" s="171"/>
      <c r="M39" s="172" t="s">
        <v>181</v>
      </c>
      <c r="N39" s="172"/>
      <c r="S39" s="113"/>
      <c r="T39" s="113"/>
      <c r="U39" s="113"/>
      <c r="V39" s="113"/>
    </row>
    <row r="40" spans="2:22" s="101" customFormat="1" ht="23.25" customHeight="1" x14ac:dyDescent="0.25">
      <c r="D40" s="65">
        <v>13</v>
      </c>
      <c r="E40" s="171" t="s">
        <v>125</v>
      </c>
      <c r="F40" s="171"/>
      <c r="G40" s="171"/>
      <c r="H40" s="171"/>
      <c r="I40" s="171"/>
      <c r="J40" s="171"/>
      <c r="K40" s="171"/>
      <c r="L40" s="171"/>
      <c r="M40" s="172" t="s">
        <v>182</v>
      </c>
      <c r="N40" s="172"/>
      <c r="S40" s="113"/>
      <c r="T40" s="113"/>
      <c r="U40" s="113"/>
      <c r="V40" s="113"/>
    </row>
    <row r="41" spans="2:22" s="101" customFormat="1" ht="23.25" customHeight="1" x14ac:dyDescent="0.25">
      <c r="D41" s="65">
        <v>14</v>
      </c>
      <c r="E41" s="171" t="s">
        <v>126</v>
      </c>
      <c r="F41" s="171"/>
      <c r="G41" s="171"/>
      <c r="H41" s="171"/>
      <c r="I41" s="171"/>
      <c r="J41" s="171"/>
      <c r="K41" s="171"/>
      <c r="L41" s="171"/>
      <c r="M41" s="172" t="s">
        <v>181</v>
      </c>
      <c r="N41" s="172"/>
      <c r="S41" s="113"/>
      <c r="T41" s="113"/>
      <c r="U41" s="113"/>
      <c r="V41" s="113"/>
    </row>
    <row r="42" spans="2:22" s="101" customFormat="1" ht="23.25" customHeight="1" x14ac:dyDescent="0.25">
      <c r="D42" s="65">
        <v>15</v>
      </c>
      <c r="E42" s="171" t="s">
        <v>127</v>
      </c>
      <c r="F42" s="171"/>
      <c r="G42" s="171"/>
      <c r="H42" s="171"/>
      <c r="I42" s="171"/>
      <c r="J42" s="171"/>
      <c r="K42" s="171"/>
      <c r="L42" s="171"/>
      <c r="M42" s="172" t="s">
        <v>182</v>
      </c>
      <c r="N42" s="172"/>
      <c r="S42" s="113"/>
      <c r="T42" s="113"/>
      <c r="U42" s="113"/>
      <c r="V42" s="113"/>
    </row>
    <row r="43" spans="2:22" s="101" customFormat="1" ht="23.25" customHeight="1" x14ac:dyDescent="0.25">
      <c r="D43" s="65">
        <v>16</v>
      </c>
      <c r="E43" s="171" t="s">
        <v>128</v>
      </c>
      <c r="F43" s="171"/>
      <c r="G43" s="171"/>
      <c r="H43" s="171"/>
      <c r="I43" s="171"/>
      <c r="J43" s="171"/>
      <c r="K43" s="171"/>
      <c r="L43" s="171"/>
      <c r="M43" s="172" t="s">
        <v>182</v>
      </c>
      <c r="N43" s="172"/>
      <c r="S43" s="113"/>
      <c r="T43" s="113"/>
      <c r="U43" s="113"/>
      <c r="V43" s="113"/>
    </row>
    <row r="44" spans="2:22" s="101" customFormat="1" ht="23.25" customHeight="1" x14ac:dyDescent="0.25">
      <c r="D44" s="65">
        <v>17</v>
      </c>
      <c r="E44" s="171" t="s">
        <v>129</v>
      </c>
      <c r="F44" s="171"/>
      <c r="G44" s="171"/>
      <c r="H44" s="171"/>
      <c r="I44" s="171"/>
      <c r="J44" s="171"/>
      <c r="K44" s="171"/>
      <c r="L44" s="171"/>
      <c r="M44" s="172" t="s">
        <v>181</v>
      </c>
      <c r="N44" s="172"/>
      <c r="S44" s="113"/>
      <c r="T44" s="113"/>
      <c r="U44" s="113"/>
      <c r="V44" s="113"/>
    </row>
    <row r="45" spans="2:22" s="101" customFormat="1" ht="23.25" customHeight="1" x14ac:dyDescent="0.25">
      <c r="D45" s="65">
        <v>18</v>
      </c>
      <c r="E45" s="171" t="s">
        <v>130</v>
      </c>
      <c r="F45" s="171"/>
      <c r="G45" s="171"/>
      <c r="H45" s="171"/>
      <c r="I45" s="171"/>
      <c r="J45" s="171"/>
      <c r="K45" s="171"/>
      <c r="L45" s="171"/>
      <c r="M45" s="172" t="s">
        <v>181</v>
      </c>
      <c r="N45" s="172"/>
      <c r="S45" s="113"/>
      <c r="T45" s="113"/>
      <c r="U45" s="113"/>
      <c r="V45" s="113"/>
    </row>
    <row r="46" spans="2:22" s="101" customFormat="1" ht="23.25" customHeight="1" x14ac:dyDescent="0.25">
      <c r="D46" s="65">
        <v>19</v>
      </c>
      <c r="E46" s="171" t="s">
        <v>131</v>
      </c>
      <c r="F46" s="171"/>
      <c r="G46" s="171"/>
      <c r="H46" s="171"/>
      <c r="I46" s="171"/>
      <c r="J46" s="171"/>
      <c r="K46" s="171"/>
      <c r="L46" s="171"/>
      <c r="M46" s="172" t="s">
        <v>182</v>
      </c>
      <c r="N46" s="172"/>
      <c r="S46" s="113"/>
      <c r="T46" s="113"/>
      <c r="U46" s="113"/>
      <c r="V46" s="113"/>
    </row>
    <row r="47" spans="2:22" s="101" customFormat="1" ht="15.75" customHeight="1" x14ac:dyDescent="0.25">
      <c r="E47" s="108"/>
      <c r="F47" s="108"/>
      <c r="G47" s="108"/>
      <c r="H47" s="108"/>
      <c r="I47" s="108"/>
      <c r="J47" s="108"/>
      <c r="K47" s="108"/>
      <c r="L47" s="108"/>
      <c r="M47" s="108"/>
      <c r="N47" s="108"/>
      <c r="O47" s="135">
        <f>IF(M43="SI",19,COUNTIFS(M28:M46,"SI"))</f>
        <v>10</v>
      </c>
      <c r="P47" s="136"/>
      <c r="Q47" s="136"/>
      <c r="R47" s="108"/>
      <c r="S47" s="108"/>
      <c r="T47" s="108"/>
      <c r="U47" s="108"/>
      <c r="V47" s="108"/>
    </row>
    <row r="48" spans="2:22" s="101" customFormat="1" ht="30" customHeight="1" x14ac:dyDescent="0.25">
      <c r="B48" s="178" t="str">
        <f>IF(AND(O47&gt;=1,O47&lt;=5),"Moderado",IF(AND(O47&gt;=6,O47&lt;=11),"Mayor",IF(AND(O47&gt;=12,O47&lt;=19),"Catastrófico","")))</f>
        <v>Mayor</v>
      </c>
      <c r="C48" s="178"/>
      <c r="D48" s="178"/>
      <c r="E48" s="178"/>
      <c r="F48" s="178"/>
      <c r="G48" s="178"/>
      <c r="H48" s="178"/>
      <c r="I48" s="178"/>
      <c r="J48" s="178"/>
      <c r="K48" s="178"/>
      <c r="L48" s="178"/>
      <c r="M48" s="178"/>
      <c r="N48" s="178"/>
      <c r="O48" s="178"/>
      <c r="P48" s="178"/>
      <c r="Q48" s="108">
        <f>IFERROR(VLOOKUP(B48,[1]Hoja2!N11:Q13,4,FALSE),"")</f>
        <v>4</v>
      </c>
      <c r="R48" s="108"/>
      <c r="S48" s="108"/>
      <c r="T48" s="108"/>
      <c r="U48" s="108"/>
      <c r="V48" s="108"/>
    </row>
    <row r="49" spans="2:25" s="101" customFormat="1" ht="15.75" customHeight="1" x14ac:dyDescent="0.25">
      <c r="E49" s="108"/>
      <c r="F49" s="108"/>
      <c r="G49" s="108"/>
      <c r="H49" s="108"/>
      <c r="I49" s="108"/>
      <c r="J49" s="108"/>
      <c r="K49" s="108"/>
      <c r="L49" s="108"/>
      <c r="M49" s="108"/>
      <c r="N49" s="108"/>
      <c r="P49" s="108"/>
      <c r="Q49" s="108"/>
      <c r="R49" s="108"/>
      <c r="S49" s="108"/>
      <c r="T49" s="108"/>
      <c r="U49" s="108"/>
      <c r="V49" s="108"/>
    </row>
    <row r="50" spans="2:25" s="101" customFormat="1" ht="28.5" x14ac:dyDescent="0.25">
      <c r="B50" s="164" t="s">
        <v>1</v>
      </c>
      <c r="C50" s="164"/>
      <c r="D50" s="164"/>
      <c r="E50" s="164"/>
      <c r="F50" s="164"/>
      <c r="G50" s="164"/>
      <c r="H50" s="164"/>
      <c r="I50" s="164"/>
      <c r="J50" s="164"/>
      <c r="K50" s="164"/>
      <c r="L50" s="164"/>
      <c r="M50" s="164"/>
      <c r="N50" s="164"/>
      <c r="O50" s="164"/>
      <c r="P50" s="164"/>
      <c r="Q50" s="134"/>
      <c r="R50" s="127">
        <f>IF(R52&lt;=0,1,R52)</f>
        <v>1</v>
      </c>
      <c r="S50" s="134"/>
      <c r="T50" s="134"/>
      <c r="U50" s="134"/>
      <c r="V50" s="134"/>
      <c r="W50" s="127"/>
    </row>
    <row r="51" spans="2:25" s="101" customFormat="1" ht="6" customHeight="1" x14ac:dyDescent="0.25"/>
    <row r="52" spans="2:25" s="101" customFormat="1" ht="37.5" customHeight="1" x14ac:dyDescent="0.3">
      <c r="B52" s="179" t="s">
        <v>166</v>
      </c>
      <c r="C52" s="180"/>
      <c r="D52" s="181"/>
      <c r="E52" s="62" t="s">
        <v>98</v>
      </c>
      <c r="F52" s="61" t="s">
        <v>156</v>
      </c>
      <c r="G52" s="62" t="s">
        <v>153</v>
      </c>
      <c r="H52" s="62" t="s">
        <v>154</v>
      </c>
      <c r="I52" s="37" t="s">
        <v>163</v>
      </c>
      <c r="J52" s="182" t="s">
        <v>164</v>
      </c>
      <c r="K52" s="182"/>
      <c r="L52" s="61" t="s">
        <v>157</v>
      </c>
      <c r="M52" s="183" t="s">
        <v>158</v>
      </c>
      <c r="N52" s="183"/>
      <c r="O52" s="61" t="s">
        <v>159</v>
      </c>
      <c r="P52" s="61" t="s">
        <v>160</v>
      </c>
      <c r="Q52" s="38">
        <f>AVERAGE(Q53:Q58)</f>
        <v>100</v>
      </c>
      <c r="R52" s="101">
        <f>IF(G60="Fuerte",R23-2,IF(G60="Moderado",R23-1,R23))</f>
        <v>-1</v>
      </c>
      <c r="S52" s="115" t="str">
        <f>CONCATENATE(R50,Q48)</f>
        <v>14</v>
      </c>
      <c r="T52" s="114"/>
      <c r="U52" s="114"/>
      <c r="V52" s="114"/>
      <c r="X52" s="115"/>
      <c r="Y52" s="116"/>
    </row>
    <row r="53" spans="2:25" s="101" customFormat="1" ht="117.75" customHeight="1" x14ac:dyDescent="0.25">
      <c r="B53" s="187" t="s">
        <v>452</v>
      </c>
      <c r="C53" s="187"/>
      <c r="D53" s="187"/>
      <c r="E53" s="39" t="s">
        <v>184</v>
      </c>
      <c r="F53" s="39" t="s">
        <v>185</v>
      </c>
      <c r="G53" s="117" t="s">
        <v>186</v>
      </c>
      <c r="H53" s="39" t="s">
        <v>187</v>
      </c>
      <c r="I53" s="39" t="s">
        <v>188</v>
      </c>
      <c r="J53" s="185" t="s">
        <v>189</v>
      </c>
      <c r="K53" s="186"/>
      <c r="L53" s="39" t="s">
        <v>190</v>
      </c>
      <c r="M53" s="51">
        <f>IFERROR(IF(SUM(R53:X53)=0,"",SUM(R53:X53)),"")</f>
        <v>100</v>
      </c>
      <c r="N53" s="51" t="str">
        <f t="shared" ref="N53:N54" si="0">IF(M53="","",IF(AND(M53&gt;=0,M53&lt;=85),"Débil",IF(AND(M53&gt;=86,M53&lt;=95),"Moderado",IF(M53&gt;=96,"Fuerte",""))))</f>
        <v>Fuerte</v>
      </c>
      <c r="O53" s="40" t="s">
        <v>191</v>
      </c>
      <c r="P53" s="51" t="str">
        <f>IF(Q53="","",IF(Q53=100,"Fuerte",IF(Q53=50,"Moderado","Débil")))</f>
        <v>Fuerte</v>
      </c>
      <c r="Q53" s="36">
        <f t="shared" ref="Q53:Q54" si="1">IF(M53="","",IF(AND(N53="Fuerte",O53="Fuerte"),100,IF(OR(AND(N53="Moderado",O53="Moderado"),AND(N53&lt;&gt;"Débil",O53&lt;&gt;"Débil")),50,IF(OR(N53="Débil",O53="Débil"),0,""))))</f>
        <v>100</v>
      </c>
      <c r="R53" s="41">
        <f t="shared" ref="R53:R58" si="2">IF(E53="Asignado",15,IF(E53="No Asignado",0,""))</f>
        <v>15</v>
      </c>
      <c r="S53" s="41">
        <f t="shared" ref="S53:S58" si="3">IF(F53="Adecuado",15,IF(F53="Inadecuado",0,""))</f>
        <v>15</v>
      </c>
      <c r="T53" s="41">
        <f t="shared" ref="T53:T58" si="4">IF(G53="Oportuna",15,IF(G53="Inoportuna",0,""))</f>
        <v>15</v>
      </c>
      <c r="U53" s="41">
        <f t="shared" ref="U53:U58" si="5">IF(H53="Prevenir",15,IF(H53="Detectar",10,IF(H53="No es un Control",0,"")))</f>
        <v>15</v>
      </c>
      <c r="V53" s="41">
        <f t="shared" ref="V53:V58" si="6">IF(I53="Confiable",15,IF(I53="No Confiable",0,""))</f>
        <v>15</v>
      </c>
      <c r="W53" s="41">
        <f t="shared" ref="W53:W58" si="7">IF(J53="Se identifica y se gestionan para subsanar la observación",15,IF(J53="No se identifica y se gestionan para subsanar la observación",0,""))</f>
        <v>15</v>
      </c>
      <c r="X53" s="42">
        <f>IF(L53="Completa",10,IF(L53="Incompleta",5,IF(L53="No Existe",0,"")))</f>
        <v>10</v>
      </c>
    </row>
    <row r="54" spans="2:25" s="101" customFormat="1" ht="136.5" customHeight="1" x14ac:dyDescent="0.25">
      <c r="B54" s="184" t="s">
        <v>453</v>
      </c>
      <c r="C54" s="184"/>
      <c r="D54" s="184"/>
      <c r="E54" s="39" t="s">
        <v>184</v>
      </c>
      <c r="F54" s="39" t="s">
        <v>185</v>
      </c>
      <c r="G54" s="117" t="s">
        <v>186</v>
      </c>
      <c r="H54" s="39" t="s">
        <v>187</v>
      </c>
      <c r="I54" s="39" t="s">
        <v>188</v>
      </c>
      <c r="J54" s="185" t="s">
        <v>189</v>
      </c>
      <c r="K54" s="186"/>
      <c r="L54" s="39" t="s">
        <v>190</v>
      </c>
      <c r="M54" s="51">
        <f t="shared" ref="M54:M58" si="8">IFERROR(IF(SUM(R54:X54)=0,"",SUM(R54:X54)),"")</f>
        <v>100</v>
      </c>
      <c r="N54" s="51" t="str">
        <f t="shared" si="0"/>
        <v>Fuerte</v>
      </c>
      <c r="O54" s="40" t="s">
        <v>191</v>
      </c>
      <c r="P54" s="51" t="str">
        <f t="shared" ref="P54:P58" si="9">IF(Q54="","",IF(Q54=100,"Fuerte",IF(Q54=50,"Moderado","Débil")))</f>
        <v>Fuerte</v>
      </c>
      <c r="Q54" s="36">
        <f t="shared" si="1"/>
        <v>100</v>
      </c>
      <c r="R54" s="41">
        <f t="shared" si="2"/>
        <v>15</v>
      </c>
      <c r="S54" s="41">
        <f t="shared" si="3"/>
        <v>15</v>
      </c>
      <c r="T54" s="41">
        <f t="shared" si="4"/>
        <v>15</v>
      </c>
      <c r="U54" s="41">
        <f t="shared" si="5"/>
        <v>15</v>
      </c>
      <c r="V54" s="41">
        <f t="shared" si="6"/>
        <v>15</v>
      </c>
      <c r="W54" s="41">
        <f t="shared" si="7"/>
        <v>15</v>
      </c>
      <c r="X54" s="42">
        <f t="shared" ref="X54:X58" si="10">IF(L54="Completa",10,IF(L54="Incompleta",5,IF(L54="No Existe",0,"")))</f>
        <v>10</v>
      </c>
    </row>
    <row r="55" spans="2:25" s="101" customFormat="1" ht="109.5" customHeight="1" x14ac:dyDescent="0.25">
      <c r="B55" s="184" t="s">
        <v>454</v>
      </c>
      <c r="C55" s="184"/>
      <c r="D55" s="184"/>
      <c r="E55" s="39" t="s">
        <v>184</v>
      </c>
      <c r="F55" s="39" t="s">
        <v>185</v>
      </c>
      <c r="G55" s="117" t="s">
        <v>186</v>
      </c>
      <c r="H55" s="39" t="s">
        <v>187</v>
      </c>
      <c r="I55" s="39" t="s">
        <v>188</v>
      </c>
      <c r="J55" s="185" t="s">
        <v>189</v>
      </c>
      <c r="K55" s="186"/>
      <c r="L55" s="39" t="s">
        <v>190</v>
      </c>
      <c r="M55" s="51">
        <f t="shared" si="8"/>
        <v>100</v>
      </c>
      <c r="N55" s="51" t="str">
        <f>IF(M55="","",IF(AND(M55&gt;=0,M55&lt;=85),"Débil",IF(AND(M55&gt;=86,M55&lt;=95),"Moderado",IF(M55&gt;=96,"Fuerte",""))))</f>
        <v>Fuerte</v>
      </c>
      <c r="O55" s="40" t="s">
        <v>191</v>
      </c>
      <c r="P55" s="51" t="str">
        <f t="shared" si="9"/>
        <v>Fuerte</v>
      </c>
      <c r="Q55" s="36">
        <f>IF(M55="","",IF(AND(N55="Fuerte",O55="Fuerte"),100,IF(OR(AND(N55="Moderado",O55="Moderado"),AND(N55&lt;&gt;"Débil",O55&lt;&gt;"Débil")),50,IF(OR(N55="Débil",O55="Débil"),0,""))))</f>
        <v>100</v>
      </c>
      <c r="R55" s="41">
        <f t="shared" si="2"/>
        <v>15</v>
      </c>
      <c r="S55" s="41">
        <f t="shared" si="3"/>
        <v>15</v>
      </c>
      <c r="T55" s="41">
        <f t="shared" si="4"/>
        <v>15</v>
      </c>
      <c r="U55" s="41">
        <f t="shared" si="5"/>
        <v>15</v>
      </c>
      <c r="V55" s="41">
        <f t="shared" si="6"/>
        <v>15</v>
      </c>
      <c r="W55" s="41">
        <f t="shared" si="7"/>
        <v>15</v>
      </c>
      <c r="X55" s="42">
        <f t="shared" si="10"/>
        <v>10</v>
      </c>
    </row>
    <row r="56" spans="2:25" s="101" customFormat="1" ht="133.5" customHeight="1" x14ac:dyDescent="0.25">
      <c r="B56" s="184" t="s">
        <v>455</v>
      </c>
      <c r="C56" s="184"/>
      <c r="D56" s="184"/>
      <c r="E56" s="39" t="s">
        <v>184</v>
      </c>
      <c r="F56" s="39" t="s">
        <v>185</v>
      </c>
      <c r="G56" s="117" t="s">
        <v>186</v>
      </c>
      <c r="H56" s="39" t="s">
        <v>187</v>
      </c>
      <c r="I56" s="39" t="s">
        <v>188</v>
      </c>
      <c r="J56" s="185" t="s">
        <v>189</v>
      </c>
      <c r="K56" s="186"/>
      <c r="L56" s="39" t="s">
        <v>190</v>
      </c>
      <c r="M56" s="51">
        <f t="shared" si="8"/>
        <v>100</v>
      </c>
      <c r="N56" s="51" t="str">
        <f t="shared" ref="N56:N58" si="11">IF(M56="","",IF(AND(M56&gt;=0,M56&lt;=85),"Débil",IF(AND(M56&gt;=86,M56&lt;=95),"Moderado",IF(M56&gt;=96,"Fuerte",""))))</f>
        <v>Fuerte</v>
      </c>
      <c r="O56" s="40" t="s">
        <v>191</v>
      </c>
      <c r="P56" s="51" t="str">
        <f t="shared" si="9"/>
        <v>Fuerte</v>
      </c>
      <c r="Q56" s="36">
        <f t="shared" ref="Q56:Q58" si="12">IF(M56="","",IF(AND(N56="Fuerte",O56="Fuerte"),100,IF(OR(AND(N56="Moderado",O56="Moderado"),AND(N56&lt;&gt;"Débil",O56&lt;&gt;"Débil")),50,IF(OR(N56="Débil",O56="Débil"),0,""))))</f>
        <v>100</v>
      </c>
      <c r="R56" s="41">
        <f t="shared" si="2"/>
        <v>15</v>
      </c>
      <c r="S56" s="41">
        <f t="shared" si="3"/>
        <v>15</v>
      </c>
      <c r="T56" s="41">
        <f t="shared" si="4"/>
        <v>15</v>
      </c>
      <c r="U56" s="41">
        <f t="shared" si="5"/>
        <v>15</v>
      </c>
      <c r="V56" s="41">
        <f t="shared" si="6"/>
        <v>15</v>
      </c>
      <c r="W56" s="41">
        <f t="shared" si="7"/>
        <v>15</v>
      </c>
      <c r="X56" s="42">
        <f t="shared" si="10"/>
        <v>10</v>
      </c>
    </row>
    <row r="57" spans="2:25" s="101" customFormat="1" ht="45" hidden="1" customHeight="1" x14ac:dyDescent="0.25">
      <c r="B57" s="184"/>
      <c r="C57" s="184"/>
      <c r="D57" s="184"/>
      <c r="E57" s="39"/>
      <c r="F57" s="39"/>
      <c r="G57" s="117"/>
      <c r="H57" s="39"/>
      <c r="I57" s="39"/>
      <c r="J57" s="185"/>
      <c r="K57" s="186"/>
      <c r="L57" s="39"/>
      <c r="M57" s="51" t="str">
        <f t="shared" si="8"/>
        <v/>
      </c>
      <c r="N57" s="51" t="str">
        <f t="shared" si="11"/>
        <v/>
      </c>
      <c r="O57" s="40"/>
      <c r="P57" s="51" t="str">
        <f t="shared" si="9"/>
        <v/>
      </c>
      <c r="Q57" s="36" t="str">
        <f t="shared" si="12"/>
        <v/>
      </c>
      <c r="R57" s="41" t="str">
        <f t="shared" si="2"/>
        <v/>
      </c>
      <c r="S57" s="41" t="str">
        <f t="shared" si="3"/>
        <v/>
      </c>
      <c r="T57" s="41" t="str">
        <f t="shared" si="4"/>
        <v/>
      </c>
      <c r="U57" s="41" t="str">
        <f t="shared" si="5"/>
        <v/>
      </c>
      <c r="V57" s="41" t="str">
        <f t="shared" si="6"/>
        <v/>
      </c>
      <c r="W57" s="41" t="str">
        <f t="shared" si="7"/>
        <v/>
      </c>
      <c r="X57" s="42" t="str">
        <f t="shared" si="10"/>
        <v/>
      </c>
    </row>
    <row r="58" spans="2:25" s="101" customFormat="1" ht="45" hidden="1" customHeight="1" x14ac:dyDescent="0.25">
      <c r="B58" s="184"/>
      <c r="C58" s="184"/>
      <c r="D58" s="184"/>
      <c r="E58" s="39"/>
      <c r="F58" s="39"/>
      <c r="G58" s="117"/>
      <c r="H58" s="39"/>
      <c r="I58" s="39"/>
      <c r="J58" s="185"/>
      <c r="K58" s="186"/>
      <c r="L58" s="39"/>
      <c r="M58" s="51" t="str">
        <f t="shared" si="8"/>
        <v/>
      </c>
      <c r="N58" s="51" t="str">
        <f t="shared" si="11"/>
        <v/>
      </c>
      <c r="O58" s="40"/>
      <c r="P58" s="51" t="str">
        <f t="shared" si="9"/>
        <v/>
      </c>
      <c r="Q58" s="36" t="str">
        <f t="shared" si="12"/>
        <v/>
      </c>
      <c r="R58" s="41" t="str">
        <f t="shared" si="2"/>
        <v/>
      </c>
      <c r="S58" s="41" t="str">
        <f t="shared" si="3"/>
        <v/>
      </c>
      <c r="T58" s="41" t="str">
        <f t="shared" si="4"/>
        <v/>
      </c>
      <c r="U58" s="41" t="str">
        <f t="shared" si="5"/>
        <v/>
      </c>
      <c r="V58" s="41" t="str">
        <f t="shared" si="6"/>
        <v/>
      </c>
      <c r="W58" s="41" t="str">
        <f t="shared" si="7"/>
        <v/>
      </c>
      <c r="X58" s="42" t="str">
        <f t="shared" si="10"/>
        <v/>
      </c>
    </row>
    <row r="59" spans="2:25" s="101" customFormat="1" x14ac:dyDescent="0.25">
      <c r="B59" s="108"/>
      <c r="C59" s="108"/>
      <c r="D59" s="108"/>
      <c r="R59" s="43"/>
      <c r="S59" s="43"/>
      <c r="T59" s="43"/>
      <c r="U59" s="43"/>
      <c r="V59" s="43"/>
      <c r="W59" s="115"/>
      <c r="X59" s="115"/>
    </row>
    <row r="60" spans="2:25" s="101" customFormat="1" ht="26.25" x14ac:dyDescent="0.25">
      <c r="B60" s="193" t="s">
        <v>161</v>
      </c>
      <c r="C60" s="193"/>
      <c r="D60" s="193"/>
      <c r="E60" s="193"/>
      <c r="F60" s="193"/>
      <c r="G60" s="178" t="str">
        <f>IFERROR(IF(Q52=100,"Fuerte",IF(AND(Q52&lt;100,Q52&gt;=50),"Moderado",IF(Q52&lt;50,"Débil",""))),"")</f>
        <v>Fuerte</v>
      </c>
      <c r="H60" s="178"/>
      <c r="I60" s="178"/>
      <c r="J60" s="178"/>
      <c r="K60" s="178"/>
      <c r="L60" s="178"/>
      <c r="M60" s="178"/>
      <c r="N60" s="178"/>
      <c r="O60" s="178"/>
      <c r="P60" s="178"/>
      <c r="R60" s="43"/>
      <c r="S60" s="43"/>
      <c r="T60" s="43"/>
      <c r="U60" s="43"/>
      <c r="V60" s="43"/>
      <c r="W60" s="115"/>
      <c r="X60" s="115"/>
    </row>
    <row r="61" spans="2:25" s="101" customFormat="1" x14ac:dyDescent="0.25">
      <c r="B61" s="108"/>
      <c r="C61" s="108"/>
      <c r="D61" s="108"/>
      <c r="R61" s="43"/>
      <c r="S61" s="43"/>
      <c r="T61" s="43"/>
      <c r="U61" s="43"/>
      <c r="V61" s="43"/>
      <c r="W61" s="115"/>
      <c r="X61" s="115"/>
    </row>
    <row r="62" spans="2:25" s="101" customFormat="1" ht="28.5" x14ac:dyDescent="0.25">
      <c r="B62" s="164" t="s">
        <v>94</v>
      </c>
      <c r="C62" s="164"/>
      <c r="D62" s="164"/>
      <c r="E62" s="164"/>
      <c r="F62" s="164"/>
      <c r="G62" s="164"/>
      <c r="H62" s="164"/>
      <c r="I62" s="164"/>
      <c r="J62" s="164"/>
      <c r="K62" s="164"/>
      <c r="L62" s="164"/>
      <c r="M62" s="164"/>
      <c r="N62" s="164"/>
      <c r="O62" s="164"/>
      <c r="P62" s="164"/>
      <c r="Q62" s="134"/>
      <c r="R62" s="134"/>
      <c r="S62" s="134"/>
      <c r="T62" s="134"/>
      <c r="U62" s="134"/>
      <c r="V62" s="134"/>
    </row>
    <row r="63" spans="2:25" s="101" customFormat="1" ht="5.25" customHeight="1" x14ac:dyDescent="0.25">
      <c r="Q63" s="127"/>
      <c r="R63" s="127"/>
      <c r="S63" s="127"/>
      <c r="T63" s="127"/>
      <c r="U63" s="127"/>
      <c r="V63" s="127"/>
    </row>
    <row r="64" spans="2:25" s="101" customFormat="1" ht="21" x14ac:dyDescent="0.35">
      <c r="B64" s="64" t="s">
        <v>99</v>
      </c>
      <c r="C64" s="194" t="s">
        <v>95</v>
      </c>
      <c r="D64" s="194"/>
      <c r="E64" s="194"/>
      <c r="F64" s="194"/>
      <c r="G64" s="194"/>
      <c r="H64" s="194"/>
      <c r="I64" s="64" t="s">
        <v>96</v>
      </c>
      <c r="J64" s="64" t="s">
        <v>97</v>
      </c>
      <c r="K64" s="195" t="s">
        <v>98</v>
      </c>
      <c r="L64" s="196"/>
      <c r="M64" s="197"/>
      <c r="N64" s="194" t="s">
        <v>3</v>
      </c>
      <c r="O64" s="194"/>
      <c r="P64" s="194"/>
      <c r="Q64" s="131"/>
      <c r="R64" s="131"/>
      <c r="S64" s="131"/>
      <c r="T64" s="131"/>
      <c r="U64" s="131"/>
      <c r="V64" s="131"/>
    </row>
    <row r="65" spans="2:22" s="101" customFormat="1" ht="30" customHeight="1" x14ac:dyDescent="0.25">
      <c r="B65" s="44" t="s">
        <v>169</v>
      </c>
      <c r="C65" s="188" t="s">
        <v>456</v>
      </c>
      <c r="D65" s="188"/>
      <c r="E65" s="188"/>
      <c r="F65" s="188"/>
      <c r="G65" s="188"/>
      <c r="H65" s="188"/>
      <c r="I65" s="45">
        <v>44578</v>
      </c>
      <c r="J65" s="45">
        <v>44910</v>
      </c>
      <c r="K65" s="189" t="s">
        <v>457</v>
      </c>
      <c r="L65" s="190"/>
      <c r="M65" s="191"/>
      <c r="N65" s="192" t="s">
        <v>458</v>
      </c>
      <c r="O65" s="192"/>
      <c r="P65" s="192"/>
      <c r="Q65" s="137"/>
      <c r="R65" s="138"/>
      <c r="S65" s="138"/>
      <c r="T65" s="138"/>
      <c r="U65" s="138"/>
      <c r="V65" s="138"/>
    </row>
    <row r="66" spans="2:22" s="101" customFormat="1" ht="30" customHeight="1" x14ac:dyDescent="0.25">
      <c r="B66" s="44" t="s">
        <v>169</v>
      </c>
      <c r="C66" s="188" t="s">
        <v>459</v>
      </c>
      <c r="D66" s="188"/>
      <c r="E66" s="188"/>
      <c r="F66" s="188"/>
      <c r="G66" s="188"/>
      <c r="H66" s="188"/>
      <c r="I66" s="45">
        <v>44652</v>
      </c>
      <c r="J66" s="45">
        <v>44910</v>
      </c>
      <c r="K66" s="189" t="s">
        <v>457</v>
      </c>
      <c r="L66" s="190"/>
      <c r="M66" s="191"/>
      <c r="N66" s="192" t="s">
        <v>460</v>
      </c>
      <c r="O66" s="192"/>
      <c r="P66" s="192"/>
      <c r="Q66" s="139"/>
      <c r="R66" s="138"/>
      <c r="S66" s="138"/>
      <c r="T66" s="138"/>
      <c r="U66" s="138"/>
      <c r="V66" s="138"/>
    </row>
    <row r="67" spans="2:22" s="101" customFormat="1" ht="30" customHeight="1" x14ac:dyDescent="0.25">
      <c r="B67" s="44" t="s">
        <v>169</v>
      </c>
      <c r="C67" s="188" t="s">
        <v>461</v>
      </c>
      <c r="D67" s="188"/>
      <c r="E67" s="188"/>
      <c r="F67" s="188"/>
      <c r="G67" s="188"/>
      <c r="H67" s="188"/>
      <c r="I67" s="45">
        <v>44743</v>
      </c>
      <c r="J67" s="45">
        <v>44910</v>
      </c>
      <c r="K67" s="189" t="s">
        <v>457</v>
      </c>
      <c r="L67" s="190"/>
      <c r="M67" s="191"/>
      <c r="N67" s="192" t="s">
        <v>462</v>
      </c>
      <c r="O67" s="192"/>
      <c r="P67" s="192"/>
      <c r="Q67" s="139"/>
      <c r="R67" s="138"/>
      <c r="S67" s="138"/>
      <c r="T67" s="138"/>
      <c r="U67" s="138"/>
      <c r="V67" s="138"/>
    </row>
    <row r="68" spans="2:22" s="101" customFormat="1" ht="30" customHeight="1" x14ac:dyDescent="0.25">
      <c r="B68" s="44" t="s">
        <v>169</v>
      </c>
      <c r="C68" s="188" t="s">
        <v>463</v>
      </c>
      <c r="D68" s="188"/>
      <c r="E68" s="188"/>
      <c r="F68" s="188"/>
      <c r="G68" s="188"/>
      <c r="H68" s="188"/>
      <c r="I68" s="45">
        <v>44652</v>
      </c>
      <c r="J68" s="45">
        <v>44804</v>
      </c>
      <c r="K68" s="189" t="s">
        <v>457</v>
      </c>
      <c r="L68" s="190"/>
      <c r="M68" s="191"/>
      <c r="N68" s="192" t="s">
        <v>464</v>
      </c>
      <c r="O68" s="192"/>
      <c r="P68" s="192"/>
      <c r="Q68" s="139"/>
      <c r="R68" s="138"/>
      <c r="S68" s="138"/>
      <c r="T68" s="138"/>
      <c r="U68" s="138"/>
      <c r="V68" s="138"/>
    </row>
    <row r="69" spans="2:22" s="101" customFormat="1" ht="30" customHeight="1" x14ac:dyDescent="0.25">
      <c r="B69" s="44" t="s">
        <v>103</v>
      </c>
      <c r="C69" s="188" t="s">
        <v>465</v>
      </c>
      <c r="D69" s="188"/>
      <c r="E69" s="188"/>
      <c r="F69" s="188"/>
      <c r="G69" s="188"/>
      <c r="H69" s="188"/>
      <c r="I69" s="45">
        <v>44743</v>
      </c>
      <c r="J69" s="45">
        <v>44910</v>
      </c>
      <c r="K69" s="189" t="s">
        <v>466</v>
      </c>
      <c r="L69" s="190"/>
      <c r="M69" s="191"/>
      <c r="N69" s="192" t="s">
        <v>467</v>
      </c>
      <c r="O69" s="192"/>
      <c r="P69" s="192"/>
      <c r="Q69" s="139"/>
      <c r="R69" s="138"/>
      <c r="S69" s="138"/>
      <c r="T69" s="138"/>
      <c r="U69" s="138"/>
      <c r="V69" s="138"/>
    </row>
    <row r="70" spans="2:22" s="101" customFormat="1" ht="30" hidden="1" customHeight="1" x14ac:dyDescent="0.25">
      <c r="B70" s="44"/>
      <c r="C70" s="188"/>
      <c r="D70" s="188"/>
      <c r="E70" s="188"/>
      <c r="F70" s="188"/>
      <c r="G70" s="188"/>
      <c r="H70" s="188"/>
      <c r="I70" s="45"/>
      <c r="J70" s="45"/>
      <c r="K70" s="189"/>
      <c r="L70" s="190"/>
      <c r="M70" s="191"/>
      <c r="N70" s="192"/>
      <c r="O70" s="192"/>
      <c r="P70" s="192"/>
      <c r="Q70" s="139"/>
      <c r="R70" s="138"/>
      <c r="S70" s="138"/>
      <c r="T70" s="138"/>
      <c r="U70" s="138"/>
      <c r="V70" s="138"/>
    </row>
    <row r="71" spans="2:22" s="101" customFormat="1" ht="30" hidden="1" customHeight="1" x14ac:dyDescent="0.25">
      <c r="B71" s="44"/>
      <c r="C71" s="188"/>
      <c r="D71" s="188"/>
      <c r="E71" s="188"/>
      <c r="F71" s="188"/>
      <c r="G71" s="188"/>
      <c r="H71" s="188"/>
      <c r="I71" s="45"/>
      <c r="J71" s="45"/>
      <c r="K71" s="189"/>
      <c r="L71" s="190"/>
      <c r="M71" s="191"/>
      <c r="N71" s="192"/>
      <c r="O71" s="192"/>
      <c r="P71" s="192"/>
      <c r="Q71" s="139"/>
      <c r="R71" s="138"/>
      <c r="S71" s="138"/>
      <c r="T71" s="138"/>
      <c r="U71" s="138"/>
      <c r="V71" s="138"/>
    </row>
    <row r="72" spans="2:22" s="101" customFormat="1" ht="30" hidden="1" customHeight="1" x14ac:dyDescent="0.25">
      <c r="B72" s="44"/>
      <c r="C72" s="188"/>
      <c r="D72" s="188"/>
      <c r="E72" s="188"/>
      <c r="F72" s="188"/>
      <c r="G72" s="188"/>
      <c r="H72" s="188"/>
      <c r="I72" s="45"/>
      <c r="J72" s="45"/>
      <c r="K72" s="189"/>
      <c r="L72" s="190"/>
      <c r="M72" s="191"/>
      <c r="N72" s="192"/>
      <c r="O72" s="192"/>
      <c r="P72" s="192"/>
      <c r="Q72" s="139"/>
      <c r="R72" s="138"/>
      <c r="S72" s="138"/>
      <c r="T72" s="138"/>
      <c r="U72" s="138"/>
      <c r="V72" s="138"/>
    </row>
    <row r="73" spans="2:22" s="101" customFormat="1" ht="30" hidden="1" customHeight="1" x14ac:dyDescent="0.25">
      <c r="B73" s="44"/>
      <c r="C73" s="188"/>
      <c r="D73" s="188"/>
      <c r="E73" s="188"/>
      <c r="F73" s="188"/>
      <c r="G73" s="188"/>
      <c r="H73" s="188"/>
      <c r="I73" s="45"/>
      <c r="J73" s="45"/>
      <c r="K73" s="189"/>
      <c r="L73" s="190"/>
      <c r="M73" s="191"/>
      <c r="N73" s="192"/>
      <c r="O73" s="192"/>
      <c r="P73" s="192"/>
      <c r="Q73" s="139"/>
      <c r="R73" s="138"/>
      <c r="S73" s="138"/>
      <c r="T73" s="138"/>
      <c r="U73" s="138"/>
      <c r="V73" s="138"/>
    </row>
    <row r="74" spans="2:22" s="101" customFormat="1" ht="30" hidden="1" customHeight="1" x14ac:dyDescent="0.25">
      <c r="B74" s="44"/>
      <c r="C74" s="188"/>
      <c r="D74" s="188"/>
      <c r="E74" s="188"/>
      <c r="F74" s="188"/>
      <c r="G74" s="188"/>
      <c r="H74" s="188"/>
      <c r="I74" s="45"/>
      <c r="J74" s="45"/>
      <c r="K74" s="189"/>
      <c r="L74" s="190"/>
      <c r="M74" s="191"/>
      <c r="N74" s="192"/>
      <c r="O74" s="192"/>
      <c r="P74" s="192"/>
      <c r="Q74" s="139"/>
      <c r="R74" s="138"/>
      <c r="S74" s="138"/>
      <c r="T74" s="138"/>
      <c r="U74" s="138"/>
      <c r="V74" s="138"/>
    </row>
    <row r="75" spans="2:22" s="101" customFormat="1" ht="30" hidden="1" customHeight="1" x14ac:dyDescent="0.25">
      <c r="B75" s="44"/>
      <c r="C75" s="188"/>
      <c r="D75" s="188"/>
      <c r="E75" s="188"/>
      <c r="F75" s="188"/>
      <c r="G75" s="188"/>
      <c r="H75" s="188"/>
      <c r="I75" s="45"/>
      <c r="J75" s="45"/>
      <c r="K75" s="189"/>
      <c r="L75" s="190"/>
      <c r="M75" s="191"/>
      <c r="N75" s="192"/>
      <c r="O75" s="192"/>
      <c r="P75" s="192"/>
      <c r="Q75" s="139"/>
      <c r="R75" s="138"/>
      <c r="S75" s="138"/>
      <c r="T75" s="138"/>
      <c r="U75" s="138"/>
      <c r="V75" s="138"/>
    </row>
    <row r="76" spans="2:22" s="101" customFormat="1" ht="30" hidden="1" customHeight="1" x14ac:dyDescent="0.25">
      <c r="B76" s="44"/>
      <c r="C76" s="188"/>
      <c r="D76" s="188"/>
      <c r="E76" s="188"/>
      <c r="F76" s="188"/>
      <c r="G76" s="188"/>
      <c r="H76" s="188"/>
      <c r="I76" s="45"/>
      <c r="J76" s="45"/>
      <c r="K76" s="189"/>
      <c r="L76" s="190"/>
      <c r="M76" s="191"/>
      <c r="N76" s="192"/>
      <c r="O76" s="192"/>
      <c r="P76" s="192"/>
      <c r="Q76" s="139"/>
      <c r="R76" s="138"/>
      <c r="S76" s="138"/>
      <c r="T76" s="138"/>
      <c r="U76" s="138"/>
      <c r="V76" s="138"/>
    </row>
    <row r="77" spans="2:22" s="101" customFormat="1" ht="30" hidden="1" customHeight="1" x14ac:dyDescent="0.25">
      <c r="B77" s="44"/>
      <c r="C77" s="188"/>
      <c r="D77" s="188"/>
      <c r="E77" s="188"/>
      <c r="F77" s="188"/>
      <c r="G77" s="188"/>
      <c r="H77" s="188"/>
      <c r="I77" s="45"/>
      <c r="J77" s="45"/>
      <c r="K77" s="189"/>
      <c r="L77" s="190"/>
      <c r="M77" s="191"/>
      <c r="N77" s="192"/>
      <c r="O77" s="192"/>
      <c r="P77" s="192"/>
      <c r="Q77" s="139"/>
      <c r="R77" s="138"/>
      <c r="S77" s="138"/>
      <c r="T77" s="138"/>
      <c r="U77" s="138"/>
      <c r="V77" s="138"/>
    </row>
    <row r="78" spans="2:22" s="101" customFormat="1" ht="30" hidden="1" customHeight="1" x14ac:dyDescent="0.25">
      <c r="B78" s="44"/>
      <c r="C78" s="188"/>
      <c r="D78" s="188"/>
      <c r="E78" s="188"/>
      <c r="F78" s="188"/>
      <c r="G78" s="188"/>
      <c r="H78" s="188"/>
      <c r="I78" s="45"/>
      <c r="J78" s="45"/>
      <c r="K78" s="189"/>
      <c r="L78" s="190"/>
      <c r="M78" s="191"/>
      <c r="N78" s="192"/>
      <c r="O78" s="192"/>
      <c r="P78" s="192"/>
      <c r="Q78" s="139"/>
      <c r="R78" s="138"/>
      <c r="S78" s="138"/>
      <c r="T78" s="138"/>
      <c r="U78" s="138"/>
      <c r="V78" s="138"/>
    </row>
    <row r="79" spans="2:22" s="101" customFormat="1" ht="30" hidden="1" customHeight="1" x14ac:dyDescent="0.25">
      <c r="B79" s="44"/>
      <c r="C79" s="188"/>
      <c r="D79" s="188"/>
      <c r="E79" s="188"/>
      <c r="F79" s="188"/>
      <c r="G79" s="188"/>
      <c r="H79" s="188"/>
      <c r="I79" s="45"/>
      <c r="J79" s="45"/>
      <c r="K79" s="189"/>
      <c r="L79" s="190"/>
      <c r="M79" s="191"/>
      <c r="N79" s="192"/>
      <c r="O79" s="192"/>
      <c r="P79" s="192"/>
      <c r="Q79" s="139"/>
      <c r="R79" s="138"/>
      <c r="S79" s="138"/>
      <c r="T79" s="138"/>
      <c r="U79" s="138"/>
      <c r="V79" s="138"/>
    </row>
    <row r="80" spans="2:22" s="101" customFormat="1" x14ac:dyDescent="0.25">
      <c r="Q80" s="127"/>
      <c r="R80" s="127"/>
      <c r="S80" s="127"/>
      <c r="T80" s="127"/>
      <c r="U80" s="127"/>
      <c r="V80" s="127"/>
    </row>
    <row r="81" spans="1:26" s="101" customFormat="1" ht="28.5" x14ac:dyDescent="0.25">
      <c r="B81" s="164" t="s">
        <v>100</v>
      </c>
      <c r="C81" s="164"/>
      <c r="D81" s="164"/>
      <c r="E81" s="164"/>
      <c r="F81" s="164"/>
      <c r="G81" s="164"/>
      <c r="H81" s="164"/>
      <c r="I81" s="164"/>
      <c r="J81" s="164"/>
      <c r="K81" s="164"/>
      <c r="L81" s="164"/>
      <c r="M81" s="164"/>
      <c r="N81" s="164"/>
      <c r="O81" s="164"/>
      <c r="P81" s="164"/>
      <c r="Q81" s="134"/>
      <c r="R81" s="134"/>
      <c r="S81" s="134"/>
      <c r="T81" s="134"/>
      <c r="U81" s="134"/>
      <c r="V81" s="134"/>
    </row>
    <row r="82" spans="1:26" s="101" customFormat="1" x14ac:dyDescent="0.25">
      <c r="Q82" s="127"/>
      <c r="R82" s="127"/>
      <c r="S82" s="127"/>
      <c r="T82" s="127"/>
      <c r="U82" s="127"/>
      <c r="V82" s="127"/>
    </row>
    <row r="83" spans="1:26" s="101" customFormat="1" ht="46.5" customHeight="1" x14ac:dyDescent="0.25">
      <c r="D83" s="200" t="s">
        <v>75</v>
      </c>
      <c r="E83" s="201"/>
      <c r="F83" s="202" t="str">
        <f>IFERROR(VLOOKUP(Q23,[1]Hoja2!B45:C59,2,FALSE),"")</f>
        <v>Alto</v>
      </c>
      <c r="G83" s="202"/>
      <c r="H83" s="118"/>
      <c r="J83" s="203" t="s">
        <v>74</v>
      </c>
      <c r="K83" s="203"/>
      <c r="L83" s="202" t="str">
        <f>IFERROR(VLOOKUP(S52,[1]Hoja2!B45:C59,2,FALSE),"")</f>
        <v>Alto</v>
      </c>
      <c r="M83" s="202"/>
      <c r="N83" s="202"/>
      <c r="O83" s="140"/>
      <c r="P83" s="140"/>
      <c r="Q83" s="141"/>
      <c r="R83" s="142"/>
      <c r="S83" s="142"/>
      <c r="T83" s="142"/>
      <c r="U83" s="142"/>
      <c r="V83" s="142"/>
    </row>
    <row r="84" spans="1:26" s="101" customFormat="1" x14ac:dyDescent="0.25"/>
    <row r="85" spans="1:26" s="101" customFormat="1" ht="26.25" x14ac:dyDescent="0.25">
      <c r="B85" s="106"/>
      <c r="C85" s="106"/>
      <c r="H85" s="198" t="s">
        <v>71</v>
      </c>
      <c r="I85" s="198"/>
      <c r="J85" s="198"/>
    </row>
    <row r="86" spans="1:26" s="101" customFormat="1" ht="21" x14ac:dyDescent="0.25">
      <c r="B86" s="106"/>
      <c r="C86" s="106"/>
      <c r="F86" s="119"/>
      <c r="G86" s="119"/>
      <c r="H86" s="143" t="s">
        <v>41</v>
      </c>
      <c r="I86" s="143" t="s">
        <v>72</v>
      </c>
      <c r="J86" s="143" t="s">
        <v>73</v>
      </c>
    </row>
    <row r="87" spans="1:26" s="101" customFormat="1" ht="5.25" customHeight="1" x14ac:dyDescent="0.25">
      <c r="B87" s="106"/>
      <c r="C87" s="106"/>
      <c r="F87" s="119"/>
      <c r="G87" s="119"/>
      <c r="H87" s="119"/>
      <c r="I87" s="119"/>
      <c r="J87" s="119"/>
    </row>
    <row r="88" spans="1:26" s="101" customFormat="1" ht="37.5" customHeight="1" x14ac:dyDescent="0.25">
      <c r="F88" s="199" t="s">
        <v>70</v>
      </c>
      <c r="G88" s="143" t="s">
        <v>135</v>
      </c>
      <c r="H88" s="144" t="str">
        <f>IFERROR(CONCATENATE(IF($Q$23="53","Inherente","")," ",IF($S$52="53","Residual","")),"")</f>
        <v xml:space="preserve"> </v>
      </c>
      <c r="I88" s="145" t="str">
        <f>IFERROR(CONCATENATE(IF($Q$23="54","Inherente","")," ",IF($S$52="54","Residual","")),"")</f>
        <v xml:space="preserve"> </v>
      </c>
      <c r="J88" s="145" t="str">
        <f>IFERROR(CONCATENATE(IF($Q$23="55","Inherente","")," ",IF($S$52="55","Residual","")),"")</f>
        <v xml:space="preserve"> </v>
      </c>
      <c r="O88" s="127"/>
      <c r="P88" s="127"/>
      <c r="Q88" s="127"/>
      <c r="R88" s="134"/>
      <c r="S88" s="134"/>
      <c r="T88" s="134"/>
      <c r="U88" s="134"/>
      <c r="V88" s="134"/>
    </row>
    <row r="89" spans="1:26" s="101" customFormat="1" ht="37.5" customHeight="1" x14ac:dyDescent="0.25">
      <c r="F89" s="199"/>
      <c r="G89" s="143" t="s">
        <v>134</v>
      </c>
      <c r="H89" s="146" t="str">
        <f>IFERROR(CONCATENATE(IF($Q$23="43","Inherente","")," ",IF($S$52="43","Residual","")),"")</f>
        <v xml:space="preserve"> </v>
      </c>
      <c r="I89" s="145" t="str">
        <f>IFERROR(CONCATENATE(IF($Q$23="44","Inherente","")," ",IF($S$52="44","Residual","")),"")</f>
        <v xml:space="preserve"> </v>
      </c>
      <c r="J89" s="145" t="str">
        <f>IFERROR(CONCATENATE(IF($Q$23="45","Inherente","")," ",IF($S$52="45","Residual","")),"")</f>
        <v xml:space="preserve"> </v>
      </c>
      <c r="L89" s="46" t="s">
        <v>43</v>
      </c>
      <c r="O89" s="127"/>
      <c r="P89" s="127"/>
      <c r="Q89" s="127"/>
      <c r="R89" s="130"/>
      <c r="S89" s="130"/>
      <c r="T89" s="130"/>
      <c r="U89" s="130"/>
      <c r="V89" s="130"/>
    </row>
    <row r="90" spans="1:26" s="101" customFormat="1" ht="37.5" customHeight="1" x14ac:dyDescent="0.25">
      <c r="F90" s="199"/>
      <c r="G90" s="143" t="s">
        <v>133</v>
      </c>
      <c r="H90" s="146" t="str">
        <f>IFERROR(CONCATENATE(IF($Q$23="33","Inherente","")," ",IF($S$52="33","Residual","")),"")</f>
        <v xml:space="preserve"> </v>
      </c>
      <c r="I90" s="145" t="str">
        <f>IFERROR(CONCATENATE(IF($Q$23="34","Inherente","")," ",IF($S$52="34","Residual","")),"")</f>
        <v xml:space="preserve"> </v>
      </c>
      <c r="J90" s="145" t="str">
        <f>IFERROR(CONCATENATE(IF($Q$23="35","Inherente","")," ",IF($S$52="35","Residual","")),"")</f>
        <v xml:space="preserve"> </v>
      </c>
      <c r="L90" s="47" t="s">
        <v>40</v>
      </c>
      <c r="O90" s="127"/>
      <c r="P90" s="127"/>
      <c r="Q90" s="127"/>
      <c r="R90" s="130"/>
      <c r="S90" s="130"/>
      <c r="T90" s="130"/>
      <c r="U90" s="130"/>
      <c r="V90" s="130"/>
    </row>
    <row r="91" spans="1:26" s="101" customFormat="1" ht="37.5" customHeight="1" x14ac:dyDescent="0.25">
      <c r="F91" s="199"/>
      <c r="G91" s="143" t="s">
        <v>132</v>
      </c>
      <c r="H91" s="147" t="str">
        <f>IFERROR(CONCATENATE(IF($Q$23="23","Inherente","")," ",IF($S$52="23","Residual","")),"")</f>
        <v xml:space="preserve"> </v>
      </c>
      <c r="I91" s="146" t="str">
        <f>IFERROR(CONCATENATE(IF($Q$23="24","Inherente","")," ",IF($S$52="24","Residual","")),"")</f>
        <v xml:space="preserve"> </v>
      </c>
      <c r="J91" s="145" t="str">
        <f>IFERROR(CONCATENATE(IF($Q$23="25","Inherente","")," ",IF($S$52="25","Residual","")),"")</f>
        <v xml:space="preserve"> </v>
      </c>
      <c r="L91" s="48" t="s">
        <v>41</v>
      </c>
      <c r="O91" s="130"/>
      <c r="P91" s="130"/>
      <c r="Q91" s="130"/>
      <c r="R91" s="130"/>
      <c r="S91" s="130"/>
      <c r="T91" s="130"/>
      <c r="U91" s="130"/>
      <c r="V91" s="130"/>
    </row>
    <row r="92" spans="1:26" s="101" customFormat="1" ht="37.5" customHeight="1" x14ac:dyDescent="0.25">
      <c r="F92" s="199"/>
      <c r="G92" s="143" t="s">
        <v>112</v>
      </c>
      <c r="H92" s="147" t="str">
        <f>IFERROR(CONCATENATE(IF($Q$23="13","Inherente","")," ",IF($S$52="13","Residual","")),"")</f>
        <v xml:space="preserve"> </v>
      </c>
      <c r="I92" s="146" t="str">
        <f>IFERROR(CONCATENATE(IF($Q$23="14","Inherente","")," ",IF($S$52="14","Residual","")),"")</f>
        <v>Inherente Residual</v>
      </c>
      <c r="J92" s="145" t="str">
        <f>IFERROR(CONCATENATE(IF($Q$23="15","Inherente","")," ",IF($S$52="15","Residual","")),"")</f>
        <v xml:space="preserve"> </v>
      </c>
    </row>
    <row r="93" spans="1:26" s="49" customFormat="1" x14ac:dyDescent="0.25">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row>
    <row r="94" spans="1:26" x14ac:dyDescent="0.25">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row>
    <row r="95" spans="1:26" x14ac:dyDescent="0.25">
      <c r="A95" s="101"/>
      <c r="B95" s="101"/>
      <c r="C95" s="101"/>
      <c r="D95" s="101"/>
      <c r="E95" s="101"/>
      <c r="F95" s="101"/>
      <c r="G95" s="101"/>
      <c r="H95" s="101"/>
      <c r="I95" s="101"/>
      <c r="J95" s="101"/>
      <c r="K95" s="101"/>
      <c r="L95" s="101"/>
      <c r="M95" s="101"/>
      <c r="N95" s="101"/>
      <c r="O95" s="101"/>
      <c r="P95" s="101"/>
      <c r="Y95" s="101"/>
      <c r="Z95" s="101"/>
    </row>
    <row r="96" spans="1:26" x14ac:dyDescent="0.25">
      <c r="A96" s="101"/>
      <c r="B96" s="101"/>
      <c r="C96" s="101"/>
      <c r="D96" s="101"/>
      <c r="E96" s="101"/>
      <c r="F96" s="101"/>
      <c r="G96" s="101"/>
      <c r="H96" s="101"/>
      <c r="I96" s="101"/>
      <c r="J96" s="101"/>
      <c r="K96" s="101"/>
      <c r="L96" s="101"/>
      <c r="M96" s="101"/>
      <c r="N96" s="101"/>
      <c r="O96" s="101"/>
      <c r="P96" s="101"/>
      <c r="Y96" s="101"/>
      <c r="Z96" s="101"/>
    </row>
    <row r="97" spans="2:16" x14ac:dyDescent="0.25">
      <c r="B97" s="101"/>
      <c r="C97" s="101"/>
      <c r="D97" s="101"/>
      <c r="E97" s="101"/>
      <c r="F97" s="101"/>
      <c r="G97" s="101"/>
      <c r="H97" s="101"/>
      <c r="I97" s="101"/>
      <c r="J97" s="101"/>
      <c r="K97" s="101"/>
      <c r="L97" s="101"/>
      <c r="M97" s="101"/>
      <c r="N97" s="101"/>
      <c r="O97" s="101"/>
      <c r="P97" s="101"/>
    </row>
  </sheetData>
  <sheetProtection selectLockedCells="1"/>
  <mergeCells count="126">
    <mergeCell ref="H85:J85"/>
    <mergeCell ref="F88:F92"/>
    <mergeCell ref="C79:H79"/>
    <mergeCell ref="K79:M79"/>
    <mergeCell ref="N79:P79"/>
    <mergeCell ref="B81:P81"/>
    <mergeCell ref="D83:E83"/>
    <mergeCell ref="F83:G83"/>
    <mergeCell ref="J83:K83"/>
    <mergeCell ref="L83:N83"/>
    <mergeCell ref="C77:H77"/>
    <mergeCell ref="K77:M77"/>
    <mergeCell ref="N77:P77"/>
    <mergeCell ref="C78:H78"/>
    <mergeCell ref="K78:M78"/>
    <mergeCell ref="N78:P78"/>
    <mergeCell ref="C75:H75"/>
    <mergeCell ref="K75:M75"/>
    <mergeCell ref="N75:P75"/>
    <mergeCell ref="C76:H76"/>
    <mergeCell ref="K76:M76"/>
    <mergeCell ref="N76:P76"/>
    <mergeCell ref="C73:H73"/>
    <mergeCell ref="K73:M73"/>
    <mergeCell ref="N73:P73"/>
    <mergeCell ref="C74:H74"/>
    <mergeCell ref="K74:M74"/>
    <mergeCell ref="N74:P74"/>
    <mergeCell ref="C71:H71"/>
    <mergeCell ref="K71:M71"/>
    <mergeCell ref="N71:P71"/>
    <mergeCell ref="C72:H72"/>
    <mergeCell ref="K72:M72"/>
    <mergeCell ref="N72:P72"/>
    <mergeCell ref="C69:H69"/>
    <mergeCell ref="K69:M69"/>
    <mergeCell ref="N69:P69"/>
    <mergeCell ref="C70:H70"/>
    <mergeCell ref="K70:M70"/>
    <mergeCell ref="N70:P70"/>
    <mergeCell ref="C67:H67"/>
    <mergeCell ref="K67:M67"/>
    <mergeCell ref="N67:P67"/>
    <mergeCell ref="C68:H68"/>
    <mergeCell ref="K68:M68"/>
    <mergeCell ref="N68:P68"/>
    <mergeCell ref="C65:H65"/>
    <mergeCell ref="K65:M65"/>
    <mergeCell ref="N65:P65"/>
    <mergeCell ref="C66:H66"/>
    <mergeCell ref="K66:M66"/>
    <mergeCell ref="N66:P66"/>
    <mergeCell ref="B60:F60"/>
    <mergeCell ref="G60:P60"/>
    <mergeCell ref="B62:P62"/>
    <mergeCell ref="C64:H64"/>
    <mergeCell ref="K64:M64"/>
    <mergeCell ref="N64:P64"/>
    <mergeCell ref="B56:D56"/>
    <mergeCell ref="J56:K56"/>
    <mergeCell ref="B57:D57"/>
    <mergeCell ref="J57:K57"/>
    <mergeCell ref="B58:D58"/>
    <mergeCell ref="J58:K58"/>
    <mergeCell ref="B53:D53"/>
    <mergeCell ref="J53:K53"/>
    <mergeCell ref="B54:D54"/>
    <mergeCell ref="J54:K54"/>
    <mergeCell ref="B55:D55"/>
    <mergeCell ref="J55:K55"/>
    <mergeCell ref="E46:L46"/>
    <mergeCell ref="M46:N46"/>
    <mergeCell ref="B48:P48"/>
    <mergeCell ref="B50:P50"/>
    <mergeCell ref="B52:D52"/>
    <mergeCell ref="J52:K52"/>
    <mergeCell ref="M52:N52"/>
    <mergeCell ref="E43:L43"/>
    <mergeCell ref="M43:N43"/>
    <mergeCell ref="E44:L44"/>
    <mergeCell ref="M44:N44"/>
    <mergeCell ref="E45:L45"/>
    <mergeCell ref="M45:N45"/>
    <mergeCell ref="E40:L40"/>
    <mergeCell ref="M40:N40"/>
    <mergeCell ref="E41:L41"/>
    <mergeCell ref="M41:N41"/>
    <mergeCell ref="E42:L42"/>
    <mergeCell ref="M42:N42"/>
    <mergeCell ref="E37:L37"/>
    <mergeCell ref="M37:N37"/>
    <mergeCell ref="E38:L38"/>
    <mergeCell ref="M38:N38"/>
    <mergeCell ref="E39:L39"/>
    <mergeCell ref="M39:N39"/>
    <mergeCell ref="E34:L34"/>
    <mergeCell ref="M34:N34"/>
    <mergeCell ref="E35:L35"/>
    <mergeCell ref="M35:N35"/>
    <mergeCell ref="E36:L36"/>
    <mergeCell ref="M36:N36"/>
    <mergeCell ref="E31:L31"/>
    <mergeCell ref="M31:N31"/>
    <mergeCell ref="E32:L32"/>
    <mergeCell ref="M32:N32"/>
    <mergeCell ref="E33:L33"/>
    <mergeCell ref="M33:N33"/>
    <mergeCell ref="E29:L29"/>
    <mergeCell ref="M29:N29"/>
    <mergeCell ref="E30:L30"/>
    <mergeCell ref="M30:N30"/>
    <mergeCell ref="B19:P19"/>
    <mergeCell ref="B21:P21"/>
    <mergeCell ref="B23:P23"/>
    <mergeCell ref="B25:P25"/>
    <mergeCell ref="E27:L27"/>
    <mergeCell ref="M27:N27"/>
    <mergeCell ref="B2:P2"/>
    <mergeCell ref="C4:G4"/>
    <mergeCell ref="J4:O4"/>
    <mergeCell ref="B7:P7"/>
    <mergeCell ref="M11:N11"/>
    <mergeCell ref="C17:H17"/>
    <mergeCell ref="I17:O17"/>
    <mergeCell ref="E28:L28"/>
    <mergeCell ref="M28:N28"/>
  </mergeCells>
  <conditionalFormatting sqref="B23">
    <cfRule type="expression" dxfId="351" priority="13">
      <formula>$B$23="Casi Seguro"</formula>
    </cfRule>
    <cfRule type="expression" dxfId="350" priority="14">
      <formula>$B$23="Probable"</formula>
    </cfRule>
    <cfRule type="expression" dxfId="349" priority="15">
      <formula>$B$23="Posible"</formula>
    </cfRule>
    <cfRule type="expression" dxfId="348" priority="16">
      <formula>$B$23="Improbable"</formula>
    </cfRule>
    <cfRule type="expression" dxfId="347" priority="17">
      <formula>$B$23="Rara Vez"</formula>
    </cfRule>
  </conditionalFormatting>
  <conditionalFormatting sqref="F83">
    <cfRule type="expression" dxfId="346" priority="18">
      <formula>$F$83="Extremo"</formula>
    </cfRule>
    <cfRule type="expression" dxfId="345" priority="19">
      <formula>$F$83="Alto"</formula>
    </cfRule>
    <cfRule type="expression" dxfId="344" priority="20">
      <formula>$F$83="Moderado"</formula>
    </cfRule>
    <cfRule type="expression" dxfId="343" priority="21">
      <formula>$F$83="Bajo"</formula>
    </cfRule>
  </conditionalFormatting>
  <conditionalFormatting sqref="L83">
    <cfRule type="expression" dxfId="342" priority="9">
      <formula>$L$83="Extremo"</formula>
    </cfRule>
    <cfRule type="expression" dxfId="341" priority="10">
      <formula>$L$83="Alto"</formula>
    </cfRule>
    <cfRule type="expression" dxfId="340" priority="11">
      <formula>$L$83="Moderado"</formula>
    </cfRule>
    <cfRule type="expression" dxfId="339" priority="12">
      <formula>$L$83="Bajo"</formula>
    </cfRule>
  </conditionalFormatting>
  <conditionalFormatting sqref="B48">
    <cfRule type="expression" dxfId="338" priority="6">
      <formula>$B$48="Catastrófico"</formula>
    </cfRule>
    <cfRule type="expression" dxfId="337" priority="7">
      <formula>$B$48="Mayor"</formula>
    </cfRule>
    <cfRule type="expression" dxfId="336" priority="8">
      <formula>$B$48="Moderado"</formula>
    </cfRule>
  </conditionalFormatting>
  <conditionalFormatting sqref="E28">
    <cfRule type="expression" dxfId="335" priority="22">
      <formula>M28="SI"</formula>
    </cfRule>
  </conditionalFormatting>
  <conditionalFormatting sqref="E29:E46">
    <cfRule type="expression" dxfId="334" priority="5">
      <formula>M29="SI"</formula>
    </cfRule>
  </conditionalFormatting>
  <conditionalFormatting sqref="M28">
    <cfRule type="expression" dxfId="333" priority="3">
      <formula>AB28="SI"</formula>
    </cfRule>
  </conditionalFormatting>
  <conditionalFormatting sqref="M28">
    <cfRule type="expression" dxfId="332" priority="4">
      <formula>AC28="SI"</formula>
    </cfRule>
  </conditionalFormatting>
  <conditionalFormatting sqref="M29:M46">
    <cfRule type="expression" dxfId="331" priority="1">
      <formula>AB29="SI"</formula>
    </cfRule>
  </conditionalFormatting>
  <conditionalFormatting sqref="M29:M46">
    <cfRule type="expression" dxfId="330" priority="2">
      <formula>AC29="SI"</formula>
    </cfRule>
  </conditionalFormatting>
  <dataValidations count="12">
    <dataValidation type="list" allowBlank="1" showInputMessage="1" showErrorMessage="1" sqref="B65:B79" xr:uid="{00000000-0002-0000-0000-000000000000}">
      <formula1>"Nacional,Regional,Centro Zonal"</formula1>
    </dataValidation>
    <dataValidation type="list" allowBlank="1" showInputMessage="1" showErrorMessage="1" sqref="O53:O58" xr:uid="{00000000-0002-0000-0000-000001000000}">
      <formula1>"Fuerte,Moderado,Débil"</formula1>
    </dataValidation>
    <dataValidation type="list" allowBlank="1" showInputMessage="1" showErrorMessage="1" sqref="L53:L58" xr:uid="{00000000-0002-0000-0000-000002000000}">
      <formula1>"Completa,Incompleta,NoExiste"</formula1>
    </dataValidation>
    <dataValidation type="list" allowBlank="1" showInputMessage="1" showErrorMessage="1" sqref="J53:K58" xr:uid="{00000000-0002-0000-0000-000003000000}">
      <formula1>"Se identifica y se gestionan para subsanar la observación,No se identifica y se gestionan para subsanar la observación"</formula1>
    </dataValidation>
    <dataValidation type="list" allowBlank="1" showInputMessage="1" showErrorMessage="1" sqref="L53:L58" xr:uid="{00000000-0002-0000-0000-000004000000}">
      <formula1>"Completa,Incompleta,No Existe"</formula1>
    </dataValidation>
    <dataValidation type="list" allowBlank="1" showInputMessage="1" showErrorMessage="1" sqref="I53:I58" xr:uid="{00000000-0002-0000-0000-000005000000}">
      <formula1>"Confiable,No Confiable"</formula1>
    </dataValidation>
    <dataValidation type="list" allowBlank="1" showInputMessage="1" showErrorMessage="1" sqref="H53:H58" xr:uid="{00000000-0002-0000-0000-000006000000}">
      <formula1>"Prevenir,Detectar,No es un Control"</formula1>
    </dataValidation>
    <dataValidation type="list" allowBlank="1" showInputMessage="1" showErrorMessage="1" sqref="G53:G58" xr:uid="{00000000-0002-0000-0000-000007000000}">
      <formula1>"Oportuna,Inoportuna"</formula1>
    </dataValidation>
    <dataValidation type="list" allowBlank="1" showInputMessage="1" showErrorMessage="1" sqref="F53:F58" xr:uid="{00000000-0002-0000-0000-000008000000}">
      <formula1>"Adecuado,Inadecuado"</formula1>
    </dataValidation>
    <dataValidation type="list" allowBlank="1" showInputMessage="1" showErrorMessage="1" sqref="E53:E58" xr:uid="{00000000-0002-0000-0000-000009000000}">
      <formula1>"Asignado,No Asignado"</formula1>
    </dataValidation>
    <dataValidation type="list" allowBlank="1" showInputMessage="1" showErrorMessage="1" sqref="M28:M46" xr:uid="{00000000-0002-0000-0000-00000A000000}">
      <formula1>"SI,NO"</formula1>
    </dataValidation>
    <dataValidation type="list" allowBlank="1" showInputMessage="1" showErrorMessage="1" sqref="B23" xr:uid="{00000000-0002-0000-0000-00000B000000}">
      <formula1>"Rara Vez,Improbable,Posible,Probable,Casi Seguro"</formula1>
    </dataValidation>
  </dataValidations>
  <pageMargins left="0.82677165354330717" right="0.62992125984251968" top="1.0629921259842521" bottom="0.74803149606299213" header="0.31496062992125984" footer="0.31496062992125984"/>
  <pageSetup scale="28" orientation="portrait" r:id="rId1"/>
  <headerFooter>
    <oddHeader>&amp;L&amp;G&amp;C&amp;16PROCESO
MEJORA E INNOVACIÓN&amp;11
&amp;"-,Negrita"&amp;20FORMATO IDENTIFICACIÓN, ANÁLISIS, EVALUACIÓN Y TRATAMIENTO DE 
RIESGOS DE CALIDAD Y CORRUPCIÓN&amp;R&amp;16F1.P14.MI
Versión 1
Página &amp;P de &amp;N
14/10/2021
Clasificación de la Información:
PÚBLICA</oddHeader>
    <oddFooter>&amp;C&amp;G</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C000000}">
          <x14:formula1>
            <xm:f>'C:\Users\USER\Downloads\[f1.p14.mi_formato_identificacion_analis_evaluacion_tratamiento_riesgos_calidad_corrupcion_IVC.xlsx]Hoja2'!#REF!</xm:f>
          </x14:formula1>
          <xm:sqref>C4:H4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F97"/>
  <sheetViews>
    <sheetView showGridLines="0" zoomScale="55" zoomScaleNormal="55" zoomScalePageLayoutView="70" workbookViewId="0">
      <selection activeCell="C44" sqref="C44:C46"/>
    </sheetView>
  </sheetViews>
  <sheetFormatPr baseColWidth="10" defaultColWidth="0" defaultRowHeight="15" x14ac:dyDescent="0.25"/>
  <cols>
    <col min="1" max="1" width="2.85546875" style="50" customWidth="1"/>
    <col min="2" max="2" width="17.140625" style="50" customWidth="1"/>
    <col min="3" max="5" width="21.42578125" style="50" customWidth="1"/>
    <col min="6" max="6" width="23" style="50" customWidth="1"/>
    <col min="7" max="12" width="21.42578125" style="50" customWidth="1"/>
    <col min="13" max="13" width="8.42578125" style="50" customWidth="1"/>
    <col min="14" max="14" width="12.85546875" style="50" customWidth="1"/>
    <col min="15" max="16" width="21.42578125" style="50" customWidth="1"/>
    <col min="17" max="17" width="4.42578125" style="50" hidden="1" customWidth="1"/>
    <col min="18" max="24" width="3.42578125" style="50" hidden="1" customWidth="1"/>
    <col min="25" max="25" width="2.85546875" style="50" customWidth="1"/>
    <col min="26" max="32" width="0" style="50" hidden="1" customWidth="1"/>
    <col min="33" max="16384" width="11.42578125" style="50" hidden="1"/>
  </cols>
  <sheetData>
    <row r="1" spans="1:25" s="33" customFormat="1" x14ac:dyDescent="0.25">
      <c r="A1" s="101"/>
      <c r="B1" s="101"/>
      <c r="C1" s="101"/>
      <c r="D1" s="101"/>
      <c r="E1" s="101"/>
      <c r="F1" s="101"/>
      <c r="G1" s="101"/>
      <c r="H1" s="101"/>
      <c r="I1" s="101"/>
      <c r="J1" s="101"/>
      <c r="K1" s="101"/>
      <c r="L1" s="101"/>
      <c r="M1" s="101"/>
      <c r="N1" s="101"/>
      <c r="O1" s="101"/>
      <c r="P1" s="101"/>
      <c r="Q1" s="101"/>
      <c r="R1" s="101"/>
      <c r="S1" s="101"/>
      <c r="T1" s="101"/>
      <c r="U1" s="101"/>
      <c r="V1" s="101"/>
      <c r="W1" s="101"/>
      <c r="X1" s="101"/>
      <c r="Y1" s="101"/>
    </row>
    <row r="2" spans="1:25" s="101" customFormat="1" ht="28.5" x14ac:dyDescent="0.25">
      <c r="B2" s="164" t="s">
        <v>77</v>
      </c>
      <c r="C2" s="164"/>
      <c r="D2" s="164"/>
      <c r="E2" s="164"/>
      <c r="F2" s="164"/>
      <c r="G2" s="164"/>
      <c r="H2" s="164"/>
      <c r="I2" s="164"/>
      <c r="J2" s="164"/>
      <c r="K2" s="164"/>
      <c r="L2" s="164"/>
      <c r="M2" s="164"/>
      <c r="N2" s="164"/>
      <c r="O2" s="164"/>
      <c r="P2" s="164"/>
      <c r="Q2" s="102"/>
      <c r="R2" s="102"/>
      <c r="S2" s="102"/>
      <c r="T2" s="102"/>
      <c r="U2" s="102"/>
      <c r="V2" s="102"/>
    </row>
    <row r="3" spans="1:25" s="101" customFormat="1" x14ac:dyDescent="0.25"/>
    <row r="4" spans="1:25" s="101" customFormat="1" ht="26.25" x14ac:dyDescent="0.25">
      <c r="B4" s="120" t="s">
        <v>162</v>
      </c>
      <c r="C4" s="165" t="s">
        <v>88</v>
      </c>
      <c r="D4" s="165"/>
      <c r="E4" s="165"/>
      <c r="F4" s="165"/>
      <c r="G4" s="165"/>
      <c r="H4" s="121"/>
      <c r="I4" s="122" t="s">
        <v>165</v>
      </c>
      <c r="J4" s="165" t="s">
        <v>275</v>
      </c>
      <c r="K4" s="165"/>
      <c r="L4" s="165"/>
      <c r="M4" s="165"/>
      <c r="N4" s="165"/>
      <c r="O4" s="165"/>
      <c r="P4" s="121"/>
      <c r="Q4" s="121"/>
      <c r="R4" s="105"/>
      <c r="S4" s="105"/>
      <c r="T4" s="105"/>
      <c r="U4" s="105"/>
      <c r="V4" s="105"/>
    </row>
    <row r="5" spans="1:25" s="101" customFormat="1" ht="6" customHeight="1" x14ac:dyDescent="0.25">
      <c r="B5" s="106"/>
      <c r="C5" s="106"/>
      <c r="D5" s="106"/>
    </row>
    <row r="6" spans="1:25" s="101" customFormat="1" ht="23.25" x14ac:dyDescent="0.35">
      <c r="B6" s="123" t="s">
        <v>167</v>
      </c>
      <c r="C6" s="103"/>
      <c r="D6" s="103"/>
    </row>
    <row r="7" spans="1:25" s="101" customFormat="1" ht="45" customHeight="1" x14ac:dyDescent="0.25">
      <c r="B7" s="281" t="s">
        <v>276</v>
      </c>
      <c r="C7" s="281"/>
      <c r="D7" s="281"/>
      <c r="E7" s="281"/>
      <c r="F7" s="281"/>
      <c r="G7" s="281"/>
      <c r="H7" s="281"/>
      <c r="I7" s="281"/>
      <c r="J7" s="281"/>
      <c r="K7" s="281"/>
      <c r="L7" s="281"/>
      <c r="M7" s="281"/>
      <c r="N7" s="281"/>
      <c r="O7" s="281"/>
      <c r="P7" s="281"/>
      <c r="Q7" s="124"/>
      <c r="R7" s="108"/>
      <c r="S7" s="108"/>
      <c r="T7" s="108"/>
      <c r="U7" s="108"/>
      <c r="V7" s="108"/>
    </row>
    <row r="8" spans="1:25" s="101" customFormat="1" ht="6" customHeight="1" x14ac:dyDescent="0.25"/>
    <row r="9" spans="1:25" s="101" customFormat="1" ht="23.25" hidden="1" x14ac:dyDescent="0.35">
      <c r="B9" s="123" t="s">
        <v>105</v>
      </c>
    </row>
    <row r="10" spans="1:25" s="101" customFormat="1" ht="6.75" hidden="1" customHeight="1" x14ac:dyDescent="0.3">
      <c r="B10" s="107"/>
    </row>
    <row r="11" spans="1:25" s="101" customFormat="1" ht="60" hidden="1" customHeight="1" x14ac:dyDescent="0.3">
      <c r="B11" s="125"/>
      <c r="C11" s="34" t="s">
        <v>106</v>
      </c>
      <c r="D11" s="60"/>
      <c r="E11" s="126" t="s">
        <v>155</v>
      </c>
      <c r="F11" s="35" t="s">
        <v>107</v>
      </c>
      <c r="G11" s="60"/>
      <c r="H11" s="126" t="s">
        <v>155</v>
      </c>
      <c r="I11" s="34" t="s">
        <v>108</v>
      </c>
      <c r="J11" s="63"/>
      <c r="K11" s="126" t="s">
        <v>155</v>
      </c>
      <c r="L11" s="34" t="s">
        <v>109</v>
      </c>
      <c r="M11" s="167"/>
      <c r="N11" s="167"/>
      <c r="O11" s="125"/>
      <c r="P11" s="125"/>
      <c r="Q11" s="125"/>
      <c r="R11" s="109"/>
      <c r="S11" s="109"/>
      <c r="T11" s="109"/>
      <c r="U11" s="109"/>
      <c r="V11" s="109"/>
    </row>
    <row r="12" spans="1:25" s="101" customFormat="1" ht="5.25" hidden="1" customHeight="1" x14ac:dyDescent="0.3">
      <c r="B12" s="110"/>
      <c r="C12" s="110"/>
      <c r="D12" s="110"/>
      <c r="E12" s="110"/>
      <c r="F12" s="110"/>
      <c r="G12" s="110"/>
      <c r="H12" s="110"/>
      <c r="I12" s="110"/>
      <c r="J12" s="110"/>
      <c r="K12" s="110"/>
      <c r="L12" s="110"/>
      <c r="M12" s="110"/>
      <c r="N12" s="110"/>
      <c r="O12" s="110"/>
      <c r="P12" s="110"/>
      <c r="Q12" s="110"/>
      <c r="R12" s="109"/>
      <c r="S12" s="109"/>
      <c r="T12" s="109"/>
      <c r="U12" s="109"/>
      <c r="V12" s="109"/>
    </row>
    <row r="13" spans="1:25" s="101" customFormat="1" ht="22.5" customHeight="1" x14ac:dyDescent="0.35">
      <c r="B13" s="123" t="s">
        <v>101</v>
      </c>
      <c r="C13" s="110"/>
      <c r="D13" s="110"/>
      <c r="E13" s="110"/>
      <c r="F13" s="110"/>
      <c r="G13" s="110"/>
      <c r="H13" s="110"/>
      <c r="I13" s="110"/>
      <c r="J13" s="110"/>
      <c r="K13" s="110"/>
      <c r="L13" s="110"/>
      <c r="M13" s="110"/>
      <c r="N13" s="110"/>
      <c r="O13" s="110"/>
      <c r="P13" s="110"/>
      <c r="Q13" s="110"/>
      <c r="R13" s="109"/>
      <c r="S13" s="109"/>
      <c r="T13" s="109"/>
      <c r="U13" s="109"/>
      <c r="V13" s="109"/>
    </row>
    <row r="14" spans="1:25" s="101" customFormat="1" ht="22.5" customHeight="1" x14ac:dyDescent="0.3">
      <c r="B14" s="110"/>
      <c r="F14" s="52" t="s">
        <v>102</v>
      </c>
      <c r="G14" s="65" t="s">
        <v>168</v>
      </c>
      <c r="H14" s="52" t="s">
        <v>103</v>
      </c>
      <c r="I14" s="65" t="s">
        <v>168</v>
      </c>
      <c r="J14" s="52" t="s">
        <v>104</v>
      </c>
      <c r="K14" s="65"/>
      <c r="L14" s="121"/>
      <c r="M14" s="121"/>
      <c r="N14" s="121"/>
      <c r="O14" s="110"/>
      <c r="P14" s="110"/>
      <c r="Q14" s="110"/>
      <c r="R14" s="109"/>
      <c r="S14" s="109"/>
      <c r="T14" s="109"/>
      <c r="U14" s="109"/>
      <c r="V14" s="109"/>
    </row>
    <row r="15" spans="1:25" s="127" customFormat="1" ht="7.5" customHeight="1" x14ac:dyDescent="0.3">
      <c r="B15" s="128"/>
      <c r="E15" s="129"/>
      <c r="F15" s="130"/>
      <c r="G15" s="129"/>
      <c r="H15" s="129"/>
      <c r="I15" s="130"/>
      <c r="J15" s="129"/>
      <c r="K15" s="130"/>
      <c r="L15" s="130"/>
      <c r="M15" s="130"/>
      <c r="N15" s="130"/>
      <c r="O15" s="128"/>
      <c r="P15" s="128"/>
      <c r="Q15" s="128"/>
      <c r="R15" s="131"/>
      <c r="S15" s="131"/>
      <c r="T15" s="131"/>
      <c r="U15" s="131"/>
      <c r="V15" s="131"/>
    </row>
    <row r="16" spans="1:25" s="127" customFormat="1" ht="22.5" customHeight="1" x14ac:dyDescent="0.3">
      <c r="C16" s="132" t="s">
        <v>110</v>
      </c>
      <c r="E16" s="129"/>
      <c r="F16" s="130"/>
      <c r="G16" s="129"/>
      <c r="I16" s="132" t="s">
        <v>111</v>
      </c>
      <c r="J16" s="129"/>
      <c r="K16" s="130"/>
      <c r="L16" s="130"/>
      <c r="M16" s="130"/>
      <c r="N16" s="130"/>
      <c r="O16" s="128"/>
      <c r="P16" s="128"/>
      <c r="Q16" s="128"/>
      <c r="R16" s="131"/>
      <c r="S16" s="131"/>
      <c r="T16" s="131"/>
      <c r="U16" s="131"/>
      <c r="V16" s="131"/>
    </row>
    <row r="17" spans="2:24" s="127" customFormat="1" ht="90" customHeight="1" x14ac:dyDescent="0.3">
      <c r="B17" s="133"/>
      <c r="C17" s="282" t="s">
        <v>277</v>
      </c>
      <c r="D17" s="283"/>
      <c r="E17" s="283"/>
      <c r="F17" s="283"/>
      <c r="G17" s="283"/>
      <c r="H17" s="283"/>
      <c r="I17" s="284" t="s">
        <v>278</v>
      </c>
      <c r="J17" s="285"/>
      <c r="K17" s="285"/>
      <c r="L17" s="285"/>
      <c r="M17" s="285"/>
      <c r="N17" s="285"/>
      <c r="O17" s="286"/>
      <c r="P17" s="130"/>
      <c r="Q17" s="130"/>
      <c r="R17" s="131"/>
      <c r="S17" s="131"/>
      <c r="T17" s="131"/>
      <c r="U17" s="131"/>
      <c r="V17" s="131"/>
    </row>
    <row r="18" spans="2:24" s="101" customFormat="1" x14ac:dyDescent="0.25"/>
    <row r="19" spans="2:24" s="101" customFormat="1" ht="28.5" x14ac:dyDescent="0.25">
      <c r="B19" s="164" t="s">
        <v>76</v>
      </c>
      <c r="C19" s="164"/>
      <c r="D19" s="164"/>
      <c r="E19" s="164"/>
      <c r="F19" s="164"/>
      <c r="G19" s="164"/>
      <c r="H19" s="164"/>
      <c r="I19" s="164"/>
      <c r="J19" s="164"/>
      <c r="K19" s="164"/>
      <c r="L19" s="164"/>
      <c r="M19" s="164"/>
      <c r="N19" s="164"/>
      <c r="O19" s="164"/>
      <c r="P19" s="164"/>
      <c r="Q19" s="134"/>
      <c r="R19" s="134"/>
      <c r="S19" s="134"/>
      <c r="T19" s="134"/>
      <c r="U19" s="134"/>
      <c r="V19" s="134"/>
    </row>
    <row r="20" spans="2:24" s="101" customFormat="1" ht="5.25" customHeight="1" x14ac:dyDescent="0.25"/>
    <row r="21" spans="2:24" s="101" customFormat="1" ht="23.25" x14ac:dyDescent="0.25">
      <c r="B21" s="173" t="s">
        <v>70</v>
      </c>
      <c r="C21" s="173"/>
      <c r="D21" s="173"/>
      <c r="E21" s="173"/>
      <c r="F21" s="173"/>
      <c r="G21" s="173"/>
      <c r="H21" s="173"/>
      <c r="I21" s="173"/>
      <c r="J21" s="173"/>
      <c r="K21" s="173"/>
      <c r="L21" s="173"/>
      <c r="M21" s="173"/>
      <c r="N21" s="173"/>
      <c r="O21" s="173"/>
      <c r="P21" s="173"/>
      <c r="Q21" s="105"/>
      <c r="R21" s="105"/>
      <c r="S21" s="105"/>
      <c r="T21" s="105"/>
      <c r="U21" s="105"/>
      <c r="V21" s="105"/>
    </row>
    <row r="22" spans="2:24" s="101" customFormat="1" ht="6" customHeight="1" x14ac:dyDescent="0.25"/>
    <row r="23" spans="2:24" s="111" customFormat="1" ht="30" customHeight="1" x14ac:dyDescent="0.25">
      <c r="B23" s="174" t="s">
        <v>134</v>
      </c>
      <c r="C23" s="174"/>
      <c r="D23" s="174"/>
      <c r="E23" s="174"/>
      <c r="F23" s="174"/>
      <c r="G23" s="174"/>
      <c r="H23" s="174"/>
      <c r="I23" s="174"/>
      <c r="J23" s="174"/>
      <c r="K23" s="174"/>
      <c r="L23" s="174"/>
      <c r="M23" s="174"/>
      <c r="N23" s="174"/>
      <c r="O23" s="174"/>
      <c r="P23" s="174"/>
      <c r="Q23" s="101" t="str">
        <f>CONCATENATE(R23,Q48)</f>
        <v>44</v>
      </c>
      <c r="R23" s="101">
        <f>VLOOKUP(B23,[9]Hoja2!N3:Q8,4,FALSE)</f>
        <v>4</v>
      </c>
      <c r="S23" s="112"/>
      <c r="T23" s="112"/>
      <c r="U23" s="112"/>
      <c r="V23" s="112"/>
    </row>
    <row r="24" spans="2:24" s="101" customFormat="1" ht="15.75" customHeight="1" x14ac:dyDescent="0.25"/>
    <row r="25" spans="2:24" s="101" customFormat="1" ht="23.25" x14ac:dyDescent="0.25">
      <c r="B25" s="173" t="s">
        <v>71</v>
      </c>
      <c r="C25" s="173"/>
      <c r="D25" s="173"/>
      <c r="E25" s="173"/>
      <c r="F25" s="173"/>
      <c r="G25" s="173"/>
      <c r="H25" s="173"/>
      <c r="I25" s="173"/>
      <c r="J25" s="173"/>
      <c r="K25" s="173"/>
      <c r="L25" s="173"/>
      <c r="M25" s="173"/>
      <c r="N25" s="173"/>
      <c r="O25" s="173"/>
      <c r="P25" s="173"/>
      <c r="Q25" s="105"/>
      <c r="R25" s="105"/>
      <c r="S25" s="105"/>
      <c r="T25" s="105"/>
      <c r="U25" s="105"/>
      <c r="V25" s="105"/>
      <c r="X25" s="106"/>
    </row>
    <row r="26" spans="2:24" s="101" customFormat="1" ht="6" customHeight="1" x14ac:dyDescent="0.25"/>
    <row r="27" spans="2:24" s="101" customFormat="1" ht="23.25" customHeight="1" x14ac:dyDescent="0.25">
      <c r="D27" s="36"/>
      <c r="E27" s="175"/>
      <c r="F27" s="176"/>
      <c r="G27" s="176"/>
      <c r="H27" s="176"/>
      <c r="I27" s="176"/>
      <c r="J27" s="176"/>
      <c r="K27" s="176"/>
      <c r="L27" s="177"/>
      <c r="M27" s="175"/>
      <c r="N27" s="177"/>
    </row>
    <row r="28" spans="2:24" s="101" customFormat="1" ht="23.25" customHeight="1" x14ac:dyDescent="0.25">
      <c r="D28" s="65">
        <v>1</v>
      </c>
      <c r="E28" s="171" t="s">
        <v>113</v>
      </c>
      <c r="F28" s="171"/>
      <c r="G28" s="171"/>
      <c r="H28" s="171"/>
      <c r="I28" s="171"/>
      <c r="J28" s="171"/>
      <c r="K28" s="171"/>
      <c r="L28" s="171"/>
      <c r="M28" s="172" t="s">
        <v>181</v>
      </c>
      <c r="N28" s="172"/>
      <c r="S28" s="113"/>
      <c r="T28" s="113"/>
      <c r="U28" s="113"/>
      <c r="V28" s="113"/>
    </row>
    <row r="29" spans="2:24" s="101" customFormat="1" ht="23.25" customHeight="1" x14ac:dyDescent="0.25">
      <c r="D29" s="65">
        <v>2</v>
      </c>
      <c r="E29" s="171" t="s">
        <v>114</v>
      </c>
      <c r="F29" s="171"/>
      <c r="G29" s="171"/>
      <c r="H29" s="171"/>
      <c r="I29" s="171"/>
      <c r="J29" s="171"/>
      <c r="K29" s="171"/>
      <c r="L29" s="171"/>
      <c r="M29" s="172" t="s">
        <v>182</v>
      </c>
      <c r="N29" s="172"/>
      <c r="S29" s="113"/>
      <c r="T29" s="113"/>
      <c r="U29" s="113"/>
      <c r="V29" s="113"/>
    </row>
    <row r="30" spans="2:24" s="101" customFormat="1" ht="23.25" customHeight="1" x14ac:dyDescent="0.25">
      <c r="D30" s="65">
        <v>3</v>
      </c>
      <c r="E30" s="171" t="s">
        <v>115</v>
      </c>
      <c r="F30" s="171"/>
      <c r="G30" s="171"/>
      <c r="H30" s="171"/>
      <c r="I30" s="171"/>
      <c r="J30" s="171"/>
      <c r="K30" s="171"/>
      <c r="L30" s="171"/>
      <c r="M30" s="172" t="s">
        <v>182</v>
      </c>
      <c r="N30" s="172"/>
      <c r="S30" s="113"/>
      <c r="T30" s="113"/>
      <c r="U30" s="113"/>
      <c r="V30" s="113"/>
    </row>
    <row r="31" spans="2:24" s="101" customFormat="1" ht="23.25" customHeight="1" x14ac:dyDescent="0.25">
      <c r="D31" s="65">
        <v>4</v>
      </c>
      <c r="E31" s="171" t="s">
        <v>116</v>
      </c>
      <c r="F31" s="171"/>
      <c r="G31" s="171"/>
      <c r="H31" s="171"/>
      <c r="I31" s="171"/>
      <c r="J31" s="171"/>
      <c r="K31" s="171"/>
      <c r="L31" s="171"/>
      <c r="M31" s="172" t="s">
        <v>182</v>
      </c>
      <c r="N31" s="172"/>
      <c r="S31" s="113"/>
      <c r="T31" s="113"/>
      <c r="U31" s="113"/>
      <c r="V31" s="113"/>
    </row>
    <row r="32" spans="2:24" s="101" customFormat="1" ht="23.25" customHeight="1" x14ac:dyDescent="0.25">
      <c r="D32" s="65">
        <v>5</v>
      </c>
      <c r="E32" s="171" t="s">
        <v>117</v>
      </c>
      <c r="F32" s="171"/>
      <c r="G32" s="171"/>
      <c r="H32" s="171"/>
      <c r="I32" s="171"/>
      <c r="J32" s="171"/>
      <c r="K32" s="171"/>
      <c r="L32" s="171"/>
      <c r="M32" s="172" t="s">
        <v>181</v>
      </c>
      <c r="N32" s="172"/>
      <c r="S32" s="113"/>
      <c r="T32" s="113"/>
      <c r="U32" s="113"/>
      <c r="V32" s="113"/>
    </row>
    <row r="33" spans="2:22" s="101" customFormat="1" ht="23.25" customHeight="1" x14ac:dyDescent="0.25">
      <c r="D33" s="65">
        <v>6</v>
      </c>
      <c r="E33" s="171" t="s">
        <v>118</v>
      </c>
      <c r="F33" s="171"/>
      <c r="G33" s="171"/>
      <c r="H33" s="171"/>
      <c r="I33" s="171"/>
      <c r="J33" s="171"/>
      <c r="K33" s="171"/>
      <c r="L33" s="171"/>
      <c r="M33" s="172" t="s">
        <v>181</v>
      </c>
      <c r="N33" s="172"/>
      <c r="S33" s="113"/>
      <c r="T33" s="113"/>
      <c r="U33" s="113"/>
      <c r="V33" s="113"/>
    </row>
    <row r="34" spans="2:22" s="101" customFormat="1" ht="23.25" customHeight="1" x14ac:dyDescent="0.25">
      <c r="D34" s="65">
        <v>7</v>
      </c>
      <c r="E34" s="171" t="s">
        <v>119</v>
      </c>
      <c r="F34" s="171"/>
      <c r="G34" s="171"/>
      <c r="H34" s="171"/>
      <c r="I34" s="171"/>
      <c r="J34" s="171"/>
      <c r="K34" s="171"/>
      <c r="L34" s="171"/>
      <c r="M34" s="172" t="s">
        <v>182</v>
      </c>
      <c r="N34" s="172"/>
      <c r="S34" s="113"/>
      <c r="T34" s="113"/>
      <c r="U34" s="113"/>
      <c r="V34" s="113"/>
    </row>
    <row r="35" spans="2:22" s="101" customFormat="1" ht="23.25" customHeight="1" x14ac:dyDescent="0.25">
      <c r="D35" s="65">
        <v>8</v>
      </c>
      <c r="E35" s="171" t="s">
        <v>120</v>
      </c>
      <c r="F35" s="171"/>
      <c r="G35" s="171"/>
      <c r="H35" s="171"/>
      <c r="I35" s="171"/>
      <c r="J35" s="171"/>
      <c r="K35" s="171"/>
      <c r="L35" s="171"/>
      <c r="M35" s="172" t="s">
        <v>182</v>
      </c>
      <c r="N35" s="172"/>
      <c r="S35" s="113"/>
      <c r="T35" s="113"/>
      <c r="U35" s="113"/>
      <c r="V35" s="113"/>
    </row>
    <row r="36" spans="2:22" s="101" customFormat="1" ht="23.25" customHeight="1" x14ac:dyDescent="0.25">
      <c r="D36" s="65">
        <v>9</v>
      </c>
      <c r="E36" s="171" t="s">
        <v>121</v>
      </c>
      <c r="F36" s="171"/>
      <c r="G36" s="171"/>
      <c r="H36" s="171"/>
      <c r="I36" s="171"/>
      <c r="J36" s="171"/>
      <c r="K36" s="171"/>
      <c r="L36" s="171"/>
      <c r="M36" s="172" t="s">
        <v>182</v>
      </c>
      <c r="N36" s="172"/>
      <c r="S36" s="113"/>
      <c r="T36" s="113"/>
      <c r="U36" s="113"/>
      <c r="V36" s="113"/>
    </row>
    <row r="37" spans="2:22" s="101" customFormat="1" ht="23.25" customHeight="1" x14ac:dyDescent="0.25">
      <c r="D37" s="65">
        <v>10</v>
      </c>
      <c r="E37" s="171" t="s">
        <v>122</v>
      </c>
      <c r="F37" s="171"/>
      <c r="G37" s="171"/>
      <c r="H37" s="171"/>
      <c r="I37" s="171"/>
      <c r="J37" s="171"/>
      <c r="K37" s="171"/>
      <c r="L37" s="171"/>
      <c r="M37" s="172" t="s">
        <v>181</v>
      </c>
      <c r="N37" s="172"/>
      <c r="S37" s="113"/>
      <c r="T37" s="113"/>
      <c r="U37" s="113"/>
      <c r="V37" s="113"/>
    </row>
    <row r="38" spans="2:22" s="101" customFormat="1" ht="23.25" customHeight="1" x14ac:dyDescent="0.25">
      <c r="D38" s="65">
        <v>11</v>
      </c>
      <c r="E38" s="171" t="s">
        <v>123</v>
      </c>
      <c r="F38" s="171"/>
      <c r="G38" s="171"/>
      <c r="H38" s="171"/>
      <c r="I38" s="171"/>
      <c r="J38" s="171"/>
      <c r="K38" s="171"/>
      <c r="L38" s="171"/>
      <c r="M38" s="172" t="s">
        <v>181</v>
      </c>
      <c r="N38" s="172"/>
      <c r="S38" s="113"/>
      <c r="T38" s="113"/>
      <c r="U38" s="113"/>
      <c r="V38" s="113"/>
    </row>
    <row r="39" spans="2:22" s="101" customFormat="1" ht="23.25" customHeight="1" x14ac:dyDescent="0.25">
      <c r="D39" s="65">
        <v>12</v>
      </c>
      <c r="E39" s="171" t="s">
        <v>124</v>
      </c>
      <c r="F39" s="171"/>
      <c r="G39" s="171"/>
      <c r="H39" s="171"/>
      <c r="I39" s="171"/>
      <c r="J39" s="171"/>
      <c r="K39" s="171"/>
      <c r="L39" s="171"/>
      <c r="M39" s="172" t="s">
        <v>181</v>
      </c>
      <c r="N39" s="172"/>
      <c r="S39" s="113"/>
      <c r="T39" s="113"/>
      <c r="U39" s="113"/>
      <c r="V39" s="113"/>
    </row>
    <row r="40" spans="2:22" s="101" customFormat="1" ht="23.25" customHeight="1" x14ac:dyDescent="0.25">
      <c r="D40" s="65">
        <v>13</v>
      </c>
      <c r="E40" s="171" t="s">
        <v>125</v>
      </c>
      <c r="F40" s="171"/>
      <c r="G40" s="171"/>
      <c r="H40" s="171"/>
      <c r="I40" s="171"/>
      <c r="J40" s="171"/>
      <c r="K40" s="171"/>
      <c r="L40" s="171"/>
      <c r="M40" s="172" t="s">
        <v>181</v>
      </c>
      <c r="N40" s="172"/>
      <c r="S40" s="113"/>
      <c r="T40" s="113"/>
      <c r="U40" s="113"/>
      <c r="V40" s="113"/>
    </row>
    <row r="41" spans="2:22" s="101" customFormat="1" ht="23.25" customHeight="1" x14ac:dyDescent="0.25">
      <c r="D41" s="65">
        <v>14</v>
      </c>
      <c r="E41" s="171" t="s">
        <v>126</v>
      </c>
      <c r="F41" s="171"/>
      <c r="G41" s="171"/>
      <c r="H41" s="171"/>
      <c r="I41" s="171"/>
      <c r="J41" s="171"/>
      <c r="K41" s="171"/>
      <c r="L41" s="171"/>
      <c r="M41" s="172" t="s">
        <v>181</v>
      </c>
      <c r="N41" s="172"/>
      <c r="S41" s="113"/>
      <c r="T41" s="113"/>
      <c r="U41" s="113"/>
      <c r="V41" s="113"/>
    </row>
    <row r="42" spans="2:22" s="101" customFormat="1" ht="23.25" customHeight="1" x14ac:dyDescent="0.25">
      <c r="D42" s="65">
        <v>15</v>
      </c>
      <c r="E42" s="171" t="s">
        <v>127</v>
      </c>
      <c r="F42" s="171"/>
      <c r="G42" s="171"/>
      <c r="H42" s="171"/>
      <c r="I42" s="171"/>
      <c r="J42" s="171"/>
      <c r="K42" s="171"/>
      <c r="L42" s="171"/>
      <c r="M42" s="172" t="s">
        <v>182</v>
      </c>
      <c r="N42" s="172"/>
      <c r="S42" s="113"/>
      <c r="T42" s="113"/>
      <c r="U42" s="113"/>
      <c r="V42" s="113"/>
    </row>
    <row r="43" spans="2:22" s="101" customFormat="1" ht="23.25" customHeight="1" x14ac:dyDescent="0.25">
      <c r="D43" s="65">
        <v>16</v>
      </c>
      <c r="E43" s="171" t="s">
        <v>128</v>
      </c>
      <c r="F43" s="171"/>
      <c r="G43" s="171"/>
      <c r="H43" s="171"/>
      <c r="I43" s="171"/>
      <c r="J43" s="171"/>
      <c r="K43" s="171"/>
      <c r="L43" s="171"/>
      <c r="M43" s="172" t="s">
        <v>182</v>
      </c>
      <c r="N43" s="172"/>
      <c r="S43" s="113"/>
      <c r="T43" s="113"/>
      <c r="U43" s="113"/>
      <c r="V43" s="113"/>
    </row>
    <row r="44" spans="2:22" s="101" customFormat="1" ht="23.25" customHeight="1" x14ac:dyDescent="0.25">
      <c r="D44" s="65">
        <v>17</v>
      </c>
      <c r="E44" s="171" t="s">
        <v>129</v>
      </c>
      <c r="F44" s="171"/>
      <c r="G44" s="171"/>
      <c r="H44" s="171"/>
      <c r="I44" s="171"/>
      <c r="J44" s="171"/>
      <c r="K44" s="171"/>
      <c r="L44" s="171"/>
      <c r="M44" s="172" t="s">
        <v>182</v>
      </c>
      <c r="N44" s="172"/>
      <c r="S44" s="113"/>
      <c r="T44" s="113"/>
      <c r="U44" s="113"/>
      <c r="V44" s="113"/>
    </row>
    <row r="45" spans="2:22" s="101" customFormat="1" ht="23.25" customHeight="1" x14ac:dyDescent="0.25">
      <c r="D45" s="65">
        <v>18</v>
      </c>
      <c r="E45" s="171" t="s">
        <v>130</v>
      </c>
      <c r="F45" s="171"/>
      <c r="G45" s="171"/>
      <c r="H45" s="171"/>
      <c r="I45" s="171"/>
      <c r="J45" s="171"/>
      <c r="K45" s="171"/>
      <c r="L45" s="171"/>
      <c r="M45" s="172" t="s">
        <v>182</v>
      </c>
      <c r="N45" s="172"/>
      <c r="S45" s="113"/>
      <c r="T45" s="113"/>
      <c r="U45" s="113"/>
      <c r="V45" s="113"/>
    </row>
    <row r="46" spans="2:22" s="101" customFormat="1" ht="23.25" customHeight="1" x14ac:dyDescent="0.25">
      <c r="D46" s="65">
        <v>19</v>
      </c>
      <c r="E46" s="171" t="s">
        <v>131</v>
      </c>
      <c r="F46" s="171"/>
      <c r="G46" s="171"/>
      <c r="H46" s="171"/>
      <c r="I46" s="171"/>
      <c r="J46" s="171"/>
      <c r="K46" s="171"/>
      <c r="L46" s="171"/>
      <c r="M46" s="172" t="s">
        <v>182</v>
      </c>
      <c r="N46" s="172"/>
      <c r="S46" s="113"/>
      <c r="T46" s="113"/>
      <c r="U46" s="113"/>
      <c r="V46" s="113"/>
    </row>
    <row r="47" spans="2:22" s="101" customFormat="1" ht="15.75" customHeight="1" x14ac:dyDescent="0.25">
      <c r="E47" s="108"/>
      <c r="F47" s="108"/>
      <c r="G47" s="108"/>
      <c r="H47" s="108"/>
      <c r="I47" s="108"/>
      <c r="J47" s="108"/>
      <c r="K47" s="108"/>
      <c r="L47" s="108"/>
      <c r="M47" s="108"/>
      <c r="N47" s="108"/>
      <c r="O47" s="135">
        <f>IF(M43="SI",19,COUNTIFS(M28:M46,"SI"))</f>
        <v>8</v>
      </c>
      <c r="P47" s="136"/>
      <c r="Q47" s="136"/>
      <c r="R47" s="108"/>
      <c r="S47" s="108"/>
      <c r="T47" s="108"/>
      <c r="U47" s="108"/>
      <c r="V47" s="108"/>
    </row>
    <row r="48" spans="2:22" s="101" customFormat="1" ht="30" customHeight="1" x14ac:dyDescent="0.25">
      <c r="B48" s="178" t="str">
        <f>IF(AND(O47&gt;=1,O47&lt;=5),"Moderado",IF(AND(O47&gt;=6,O47&lt;=11),"Mayor",IF(AND(O47&gt;=12,O47&lt;=19),"Catastrófico","")))</f>
        <v>Mayor</v>
      </c>
      <c r="C48" s="178"/>
      <c r="D48" s="178"/>
      <c r="E48" s="178"/>
      <c r="F48" s="178"/>
      <c r="G48" s="178"/>
      <c r="H48" s="178"/>
      <c r="I48" s="178"/>
      <c r="J48" s="178"/>
      <c r="K48" s="178"/>
      <c r="L48" s="178"/>
      <c r="M48" s="178"/>
      <c r="N48" s="178"/>
      <c r="O48" s="178"/>
      <c r="P48" s="178"/>
      <c r="Q48" s="108">
        <f>IFERROR(VLOOKUP(B48,[9]Hoja2!N11:Q13,4,FALSE),"")</f>
        <v>4</v>
      </c>
      <c r="R48" s="108"/>
      <c r="S48" s="108"/>
      <c r="T48" s="108"/>
      <c r="U48" s="108"/>
      <c r="V48" s="108"/>
    </row>
    <row r="49" spans="2:25" s="101" customFormat="1" ht="15.75" customHeight="1" x14ac:dyDescent="0.25">
      <c r="E49" s="108"/>
      <c r="F49" s="108"/>
      <c r="G49" s="108"/>
      <c r="H49" s="108"/>
      <c r="I49" s="108"/>
      <c r="J49" s="108"/>
      <c r="K49" s="108"/>
      <c r="L49" s="108"/>
      <c r="M49" s="108"/>
      <c r="N49" s="108"/>
      <c r="P49" s="108"/>
      <c r="Q49" s="108"/>
      <c r="R49" s="108"/>
      <c r="S49" s="108"/>
      <c r="T49" s="108"/>
      <c r="U49" s="108"/>
      <c r="V49" s="108"/>
    </row>
    <row r="50" spans="2:25" s="101" customFormat="1" ht="28.5" x14ac:dyDescent="0.25">
      <c r="B50" s="164" t="s">
        <v>1</v>
      </c>
      <c r="C50" s="164"/>
      <c r="D50" s="164"/>
      <c r="E50" s="164"/>
      <c r="F50" s="164"/>
      <c r="G50" s="164"/>
      <c r="H50" s="164"/>
      <c r="I50" s="164"/>
      <c r="J50" s="164"/>
      <c r="K50" s="164"/>
      <c r="L50" s="164"/>
      <c r="M50" s="164"/>
      <c r="N50" s="164"/>
      <c r="O50" s="164"/>
      <c r="P50" s="164"/>
      <c r="Q50" s="134"/>
      <c r="R50" s="127">
        <f>IF(R52&lt;=0,1,R52)</f>
        <v>2</v>
      </c>
      <c r="S50" s="134"/>
      <c r="T50" s="134"/>
      <c r="U50" s="134"/>
      <c r="V50" s="134"/>
      <c r="W50" s="127"/>
    </row>
    <row r="51" spans="2:25" s="101" customFormat="1" ht="6" customHeight="1" x14ac:dyDescent="0.25"/>
    <row r="52" spans="2:25" s="101" customFormat="1" ht="37.5" customHeight="1" x14ac:dyDescent="0.3">
      <c r="B52" s="179" t="s">
        <v>166</v>
      </c>
      <c r="C52" s="180"/>
      <c r="D52" s="181"/>
      <c r="E52" s="62" t="s">
        <v>98</v>
      </c>
      <c r="F52" s="61" t="s">
        <v>156</v>
      </c>
      <c r="G52" s="62" t="s">
        <v>153</v>
      </c>
      <c r="H52" s="62" t="s">
        <v>154</v>
      </c>
      <c r="I52" s="37" t="s">
        <v>163</v>
      </c>
      <c r="J52" s="182" t="s">
        <v>164</v>
      </c>
      <c r="K52" s="182"/>
      <c r="L52" s="61" t="s">
        <v>157</v>
      </c>
      <c r="M52" s="183" t="s">
        <v>158</v>
      </c>
      <c r="N52" s="183"/>
      <c r="O52" s="61" t="s">
        <v>159</v>
      </c>
      <c r="P52" s="61" t="s">
        <v>160</v>
      </c>
      <c r="Q52" s="38">
        <f>AVERAGE(Q53:Q58)</f>
        <v>100</v>
      </c>
      <c r="R52" s="101">
        <f>IF(G60="Fuerte",R23-2,IF(G60="Moderado",R23-1,R23))</f>
        <v>2</v>
      </c>
      <c r="S52" s="115" t="str">
        <f>CONCATENATE(R50,Q48)</f>
        <v>24</v>
      </c>
      <c r="T52" s="114"/>
      <c r="U52" s="114"/>
      <c r="V52" s="114"/>
      <c r="X52" s="115"/>
      <c r="Y52" s="116"/>
    </row>
    <row r="53" spans="2:25" s="101" customFormat="1" ht="181.5" customHeight="1" x14ac:dyDescent="0.25">
      <c r="B53" s="187" t="s">
        <v>279</v>
      </c>
      <c r="C53" s="187"/>
      <c r="D53" s="187"/>
      <c r="E53" s="39" t="s">
        <v>184</v>
      </c>
      <c r="F53" s="39" t="s">
        <v>185</v>
      </c>
      <c r="G53" s="117" t="s">
        <v>186</v>
      </c>
      <c r="H53" s="39" t="s">
        <v>187</v>
      </c>
      <c r="I53" s="39" t="s">
        <v>188</v>
      </c>
      <c r="J53" s="185" t="s">
        <v>189</v>
      </c>
      <c r="K53" s="186"/>
      <c r="L53" s="39" t="s">
        <v>190</v>
      </c>
      <c r="M53" s="51">
        <f>IFERROR(IF(SUM(R53:X53)=0,"",SUM(R53:X53)),"")</f>
        <v>105</v>
      </c>
      <c r="N53" s="51" t="str">
        <f t="shared" ref="N53:N54" si="0">IF(M53="","",IF(AND(M53&gt;=0,M53&lt;=85),"Débil",IF(AND(M53&gt;=86,M53&lt;=95),"Moderado",IF(M53&gt;=96,"Fuerte",""))))</f>
        <v>Fuerte</v>
      </c>
      <c r="O53" s="40" t="s">
        <v>191</v>
      </c>
      <c r="P53" s="51" t="str">
        <f>IF(Q53="","",IF(Q53=100,"Fuerte",IF(Q53=50,"Moderado","Débil")))</f>
        <v>Fuerte</v>
      </c>
      <c r="Q53" s="36">
        <f t="shared" ref="Q53:Q54" si="1">IF(M53="","",IF(AND(N53="Fuerte",O53="Fuerte"),100,IF(OR(AND(N53="Moderado",O53="Moderado"),AND(N53&lt;&gt;"Débil",O53&lt;&gt;"Débil")),50,IF(OR(N53="Débil",O53="Débil"),0,""))))</f>
        <v>100</v>
      </c>
      <c r="R53" s="41">
        <f t="shared" ref="R53:R58" si="2">IF(E53="Asignado",15,IF(E53="No Asignado",0,""))</f>
        <v>15</v>
      </c>
      <c r="S53" s="41">
        <f t="shared" ref="S53:S58" si="3">IF(F53="Adecuado",15,IF(F53="Inadecuado",0,""))</f>
        <v>15</v>
      </c>
      <c r="T53" s="41">
        <f t="shared" ref="T53:T58" si="4">IF(G53="Oportuna",15,IF(G53="Inoportuna",0,""))</f>
        <v>15</v>
      </c>
      <c r="U53" s="41">
        <f t="shared" ref="U53:U58" si="5">IF(H53="Prevenir",15,IF(H53="Detectar",10,IF(H53="No es un Control",0,"")))</f>
        <v>15</v>
      </c>
      <c r="V53" s="41">
        <f t="shared" ref="V53:V58" si="6">IF(I53="Confiable",15,IF(I53="No Confiable",0,""))</f>
        <v>15</v>
      </c>
      <c r="W53" s="41">
        <f t="shared" ref="W53:W58" si="7">IF(J53="Se identifica y se gestionan para subsanar la observación",15,IF(J53="No se identifica y se gestionan para subsanar la observación",0,""))</f>
        <v>15</v>
      </c>
      <c r="X53" s="42">
        <f t="shared" ref="X53:X58" si="8">IF(L53="Completa",15,IF(L53="Incompleta",10,IF(L53="No Existe",0,"")))</f>
        <v>15</v>
      </c>
    </row>
    <row r="54" spans="2:25" s="101" customFormat="1" ht="187.5" customHeight="1" x14ac:dyDescent="0.25">
      <c r="B54" s="184" t="s">
        <v>280</v>
      </c>
      <c r="C54" s="184"/>
      <c r="D54" s="184"/>
      <c r="E54" s="39" t="s">
        <v>184</v>
      </c>
      <c r="F54" s="39" t="s">
        <v>185</v>
      </c>
      <c r="G54" s="117" t="s">
        <v>186</v>
      </c>
      <c r="H54" s="39" t="s">
        <v>187</v>
      </c>
      <c r="I54" s="39" t="s">
        <v>188</v>
      </c>
      <c r="J54" s="185" t="s">
        <v>189</v>
      </c>
      <c r="K54" s="186"/>
      <c r="L54" s="39" t="s">
        <v>190</v>
      </c>
      <c r="M54" s="51">
        <f t="shared" ref="M54:M58" si="9">IFERROR(IF(SUM(R54:X54)=0,"",SUM(R54:X54)),"")</f>
        <v>105</v>
      </c>
      <c r="N54" s="51" t="str">
        <f t="shared" si="0"/>
        <v>Fuerte</v>
      </c>
      <c r="O54" s="40" t="s">
        <v>191</v>
      </c>
      <c r="P54" s="51" t="str">
        <f t="shared" ref="P54:P58" si="10">IF(Q54="","",IF(Q54=100,"Fuerte",IF(Q54=50,"Moderado","Débil")))</f>
        <v>Fuerte</v>
      </c>
      <c r="Q54" s="36">
        <f t="shared" si="1"/>
        <v>100</v>
      </c>
      <c r="R54" s="41">
        <f t="shared" si="2"/>
        <v>15</v>
      </c>
      <c r="S54" s="41">
        <f t="shared" si="3"/>
        <v>15</v>
      </c>
      <c r="T54" s="41">
        <f t="shared" si="4"/>
        <v>15</v>
      </c>
      <c r="U54" s="41">
        <f t="shared" si="5"/>
        <v>15</v>
      </c>
      <c r="V54" s="41">
        <f t="shared" si="6"/>
        <v>15</v>
      </c>
      <c r="W54" s="41">
        <f t="shared" si="7"/>
        <v>15</v>
      </c>
      <c r="X54" s="42">
        <f t="shared" si="8"/>
        <v>15</v>
      </c>
    </row>
    <row r="55" spans="2:25" s="101" customFormat="1" ht="45" hidden="1" customHeight="1" x14ac:dyDescent="0.25">
      <c r="B55" s="184"/>
      <c r="C55" s="184"/>
      <c r="D55" s="184"/>
      <c r="E55" s="39"/>
      <c r="F55" s="39"/>
      <c r="G55" s="117"/>
      <c r="H55" s="39"/>
      <c r="I55" s="39"/>
      <c r="J55" s="185"/>
      <c r="K55" s="186"/>
      <c r="L55" s="39"/>
      <c r="M55" s="51" t="str">
        <f t="shared" si="9"/>
        <v/>
      </c>
      <c r="N55" s="51" t="str">
        <f>IF(M55="","",IF(AND(M55&gt;=0,M55&lt;=85),"Débil",IF(AND(M55&gt;=86,M55&lt;=95),"Moderado",IF(M55&gt;=96,"Fuerte",""))))</f>
        <v/>
      </c>
      <c r="O55" s="40"/>
      <c r="P55" s="51" t="str">
        <f t="shared" si="10"/>
        <v/>
      </c>
      <c r="Q55" s="36" t="str">
        <f>IF(M55="","",IF(AND(N55="Fuerte",O55="Fuerte"),100,IF(OR(AND(N55="Moderado",O55="Moderado"),AND(N55&lt;&gt;"Débil",O55&lt;&gt;"Débil")),50,IF(OR(N55="Débil",O55="Débil"),0,""))))</f>
        <v/>
      </c>
      <c r="R55" s="41" t="str">
        <f t="shared" si="2"/>
        <v/>
      </c>
      <c r="S55" s="41" t="str">
        <f t="shared" si="3"/>
        <v/>
      </c>
      <c r="T55" s="41" t="str">
        <f t="shared" si="4"/>
        <v/>
      </c>
      <c r="U55" s="41" t="str">
        <f t="shared" si="5"/>
        <v/>
      </c>
      <c r="V55" s="41" t="str">
        <f t="shared" si="6"/>
        <v/>
      </c>
      <c r="W55" s="41" t="str">
        <f t="shared" si="7"/>
        <v/>
      </c>
      <c r="X55" s="42" t="str">
        <f t="shared" si="8"/>
        <v/>
      </c>
    </row>
    <row r="56" spans="2:25" s="101" customFormat="1" ht="45" hidden="1" customHeight="1" x14ac:dyDescent="0.25">
      <c r="B56" s="184"/>
      <c r="C56" s="184"/>
      <c r="D56" s="184"/>
      <c r="E56" s="39"/>
      <c r="F56" s="39"/>
      <c r="G56" s="117"/>
      <c r="H56" s="39"/>
      <c r="I56" s="39"/>
      <c r="J56" s="185"/>
      <c r="K56" s="186"/>
      <c r="L56" s="39"/>
      <c r="M56" s="51" t="str">
        <f t="shared" si="9"/>
        <v/>
      </c>
      <c r="N56" s="51" t="str">
        <f t="shared" ref="N56:N58" si="11">IF(M56="","",IF(AND(M56&gt;=0,M56&lt;=85),"Débil",IF(AND(M56&gt;=86,M56&lt;=95),"Moderado",IF(M56&gt;=96,"Fuerte",""))))</f>
        <v/>
      </c>
      <c r="O56" s="40"/>
      <c r="P56" s="51" t="str">
        <f t="shared" si="10"/>
        <v/>
      </c>
      <c r="Q56" s="36" t="str">
        <f t="shared" ref="Q56:Q58" si="12">IF(M56="","",IF(AND(N56="Fuerte",O56="Fuerte"),100,IF(OR(AND(N56="Moderado",O56="Moderado"),AND(N56&lt;&gt;"Débil",O56&lt;&gt;"Débil")),50,IF(OR(N56="Débil",O56="Débil"),0,""))))</f>
        <v/>
      </c>
      <c r="R56" s="41" t="str">
        <f t="shared" si="2"/>
        <v/>
      </c>
      <c r="S56" s="41" t="str">
        <f t="shared" si="3"/>
        <v/>
      </c>
      <c r="T56" s="41" t="str">
        <f t="shared" si="4"/>
        <v/>
      </c>
      <c r="U56" s="41" t="str">
        <f t="shared" si="5"/>
        <v/>
      </c>
      <c r="V56" s="41" t="str">
        <f t="shared" si="6"/>
        <v/>
      </c>
      <c r="W56" s="41" t="str">
        <f t="shared" si="7"/>
        <v/>
      </c>
      <c r="X56" s="42" t="str">
        <f t="shared" si="8"/>
        <v/>
      </c>
    </row>
    <row r="57" spans="2:25" s="101" customFormat="1" ht="45" hidden="1" customHeight="1" x14ac:dyDescent="0.25">
      <c r="B57" s="184"/>
      <c r="C57" s="184"/>
      <c r="D57" s="184"/>
      <c r="E57" s="39"/>
      <c r="F57" s="39"/>
      <c r="G57" s="117"/>
      <c r="H57" s="39"/>
      <c r="I57" s="39"/>
      <c r="J57" s="185"/>
      <c r="K57" s="186"/>
      <c r="L57" s="39"/>
      <c r="M57" s="51" t="str">
        <f t="shared" si="9"/>
        <v/>
      </c>
      <c r="N57" s="51" t="str">
        <f t="shared" si="11"/>
        <v/>
      </c>
      <c r="O57" s="40"/>
      <c r="P57" s="51" t="str">
        <f t="shared" si="10"/>
        <v/>
      </c>
      <c r="Q57" s="36" t="str">
        <f t="shared" si="12"/>
        <v/>
      </c>
      <c r="R57" s="41" t="str">
        <f t="shared" si="2"/>
        <v/>
      </c>
      <c r="S57" s="41" t="str">
        <f t="shared" si="3"/>
        <v/>
      </c>
      <c r="T57" s="41" t="str">
        <f t="shared" si="4"/>
        <v/>
      </c>
      <c r="U57" s="41" t="str">
        <f t="shared" si="5"/>
        <v/>
      </c>
      <c r="V57" s="41" t="str">
        <f t="shared" si="6"/>
        <v/>
      </c>
      <c r="W57" s="41" t="str">
        <f t="shared" si="7"/>
        <v/>
      </c>
      <c r="X57" s="42" t="str">
        <f t="shared" si="8"/>
        <v/>
      </c>
    </row>
    <row r="58" spans="2:25" s="101" customFormat="1" ht="45" hidden="1" customHeight="1" x14ac:dyDescent="0.25">
      <c r="B58" s="184"/>
      <c r="C58" s="184"/>
      <c r="D58" s="184"/>
      <c r="E58" s="39"/>
      <c r="F58" s="39"/>
      <c r="G58" s="117"/>
      <c r="H58" s="39"/>
      <c r="I58" s="39"/>
      <c r="J58" s="185"/>
      <c r="K58" s="186"/>
      <c r="L58" s="39"/>
      <c r="M58" s="51" t="str">
        <f t="shared" si="9"/>
        <v/>
      </c>
      <c r="N58" s="51" t="str">
        <f t="shared" si="11"/>
        <v/>
      </c>
      <c r="O58" s="40"/>
      <c r="P58" s="51" t="str">
        <f t="shared" si="10"/>
        <v/>
      </c>
      <c r="Q58" s="36" t="str">
        <f t="shared" si="12"/>
        <v/>
      </c>
      <c r="R58" s="41" t="str">
        <f t="shared" si="2"/>
        <v/>
      </c>
      <c r="S58" s="41" t="str">
        <f t="shared" si="3"/>
        <v/>
      </c>
      <c r="T58" s="41" t="str">
        <f t="shared" si="4"/>
        <v/>
      </c>
      <c r="U58" s="41" t="str">
        <f t="shared" si="5"/>
        <v/>
      </c>
      <c r="V58" s="41" t="str">
        <f t="shared" si="6"/>
        <v/>
      </c>
      <c r="W58" s="41" t="str">
        <f t="shared" si="7"/>
        <v/>
      </c>
      <c r="X58" s="42" t="str">
        <f t="shared" si="8"/>
        <v/>
      </c>
    </row>
    <row r="59" spans="2:25" s="101" customFormat="1" x14ac:dyDescent="0.25">
      <c r="B59" s="108"/>
      <c r="C59" s="108"/>
      <c r="D59" s="108"/>
      <c r="R59" s="43"/>
      <c r="S59" s="43"/>
      <c r="T59" s="43"/>
      <c r="U59" s="43"/>
      <c r="V59" s="43"/>
      <c r="W59" s="115"/>
      <c r="X59" s="115"/>
    </row>
    <row r="60" spans="2:25" s="101" customFormat="1" ht="26.25" x14ac:dyDescent="0.25">
      <c r="B60" s="193" t="s">
        <v>161</v>
      </c>
      <c r="C60" s="193"/>
      <c r="D60" s="193"/>
      <c r="E60" s="193"/>
      <c r="F60" s="193"/>
      <c r="G60" s="178" t="str">
        <f>IFERROR(IF(Q52=100,"Fuerte",IF(AND(Q52&lt;100,Q52&gt;=50),"Moderado",IF(Q52&lt;50,"Débil",""))),"")</f>
        <v>Fuerte</v>
      </c>
      <c r="H60" s="178"/>
      <c r="I60" s="178"/>
      <c r="J60" s="178"/>
      <c r="K60" s="178"/>
      <c r="L60" s="178"/>
      <c r="M60" s="178"/>
      <c r="N60" s="178"/>
      <c r="O60" s="178"/>
      <c r="P60" s="178"/>
      <c r="R60" s="43"/>
      <c r="S60" s="43"/>
      <c r="T60" s="43"/>
      <c r="U60" s="43"/>
      <c r="V60" s="43"/>
      <c r="W60" s="115"/>
      <c r="X60" s="115"/>
    </row>
    <row r="61" spans="2:25" s="101" customFormat="1" x14ac:dyDescent="0.25">
      <c r="B61" s="108"/>
      <c r="C61" s="108"/>
      <c r="D61" s="108"/>
      <c r="R61" s="43"/>
      <c r="S61" s="43"/>
      <c r="T61" s="43"/>
      <c r="U61" s="43"/>
      <c r="V61" s="43"/>
      <c r="W61" s="115"/>
      <c r="X61" s="115"/>
    </row>
    <row r="62" spans="2:25" s="101" customFormat="1" ht="28.5" x14ac:dyDescent="0.25">
      <c r="B62" s="164" t="s">
        <v>94</v>
      </c>
      <c r="C62" s="164"/>
      <c r="D62" s="164"/>
      <c r="E62" s="164"/>
      <c r="F62" s="164"/>
      <c r="G62" s="164"/>
      <c r="H62" s="164"/>
      <c r="I62" s="164"/>
      <c r="J62" s="164"/>
      <c r="K62" s="164"/>
      <c r="L62" s="164"/>
      <c r="M62" s="164"/>
      <c r="N62" s="164"/>
      <c r="O62" s="164"/>
      <c r="P62" s="164"/>
      <c r="Q62" s="134"/>
      <c r="R62" s="134"/>
      <c r="S62" s="134"/>
      <c r="T62" s="134"/>
      <c r="U62" s="134"/>
      <c r="V62" s="134"/>
    </row>
    <row r="63" spans="2:25" s="101" customFormat="1" ht="5.25" customHeight="1" x14ac:dyDescent="0.25">
      <c r="Q63" s="127"/>
      <c r="R63" s="127"/>
      <c r="S63" s="127"/>
      <c r="T63" s="127"/>
      <c r="U63" s="127"/>
      <c r="V63" s="127"/>
    </row>
    <row r="64" spans="2:25" s="101" customFormat="1" ht="21" x14ac:dyDescent="0.35">
      <c r="B64" s="64" t="s">
        <v>99</v>
      </c>
      <c r="C64" s="194" t="s">
        <v>95</v>
      </c>
      <c r="D64" s="194"/>
      <c r="E64" s="194"/>
      <c r="F64" s="194"/>
      <c r="G64" s="194"/>
      <c r="H64" s="194"/>
      <c r="I64" s="64" t="s">
        <v>96</v>
      </c>
      <c r="J64" s="64" t="s">
        <v>97</v>
      </c>
      <c r="K64" s="195" t="s">
        <v>98</v>
      </c>
      <c r="L64" s="196"/>
      <c r="M64" s="197"/>
      <c r="N64" s="194" t="s">
        <v>3</v>
      </c>
      <c r="O64" s="194"/>
      <c r="P64" s="194"/>
      <c r="Q64" s="131"/>
      <c r="R64" s="131"/>
      <c r="S64" s="131"/>
      <c r="T64" s="131"/>
      <c r="U64" s="131"/>
      <c r="V64" s="131"/>
    </row>
    <row r="65" spans="2:22" s="101" customFormat="1" ht="87" customHeight="1" x14ac:dyDescent="0.25">
      <c r="B65" s="44" t="s">
        <v>169</v>
      </c>
      <c r="C65" s="287" t="s">
        <v>281</v>
      </c>
      <c r="D65" s="287"/>
      <c r="E65" s="287"/>
      <c r="F65" s="287"/>
      <c r="G65" s="287"/>
      <c r="H65" s="287"/>
      <c r="I65" s="45">
        <v>44576</v>
      </c>
      <c r="J65" s="45">
        <v>44925</v>
      </c>
      <c r="K65" s="189" t="s">
        <v>282</v>
      </c>
      <c r="L65" s="190"/>
      <c r="M65" s="191"/>
      <c r="N65" s="192" t="s">
        <v>283</v>
      </c>
      <c r="O65" s="192"/>
      <c r="P65" s="192"/>
      <c r="Q65" s="137"/>
      <c r="R65" s="138"/>
      <c r="S65" s="138"/>
      <c r="T65" s="138"/>
      <c r="U65" s="138"/>
      <c r="V65" s="138"/>
    </row>
    <row r="66" spans="2:22" s="101" customFormat="1" ht="87" customHeight="1" x14ac:dyDescent="0.25">
      <c r="B66" s="44" t="s">
        <v>169</v>
      </c>
      <c r="C66" s="287" t="s">
        <v>284</v>
      </c>
      <c r="D66" s="287"/>
      <c r="E66" s="287"/>
      <c r="F66" s="287"/>
      <c r="G66" s="287"/>
      <c r="H66" s="287"/>
      <c r="I66" s="45">
        <v>44576</v>
      </c>
      <c r="J66" s="45">
        <v>44925</v>
      </c>
      <c r="K66" s="189" t="s">
        <v>282</v>
      </c>
      <c r="L66" s="190"/>
      <c r="M66" s="191"/>
      <c r="N66" s="192" t="s">
        <v>285</v>
      </c>
      <c r="O66" s="192"/>
      <c r="P66" s="192"/>
      <c r="Q66" s="139"/>
      <c r="R66" s="138"/>
      <c r="S66" s="138"/>
      <c r="T66" s="138"/>
      <c r="U66" s="138"/>
      <c r="V66" s="138"/>
    </row>
    <row r="67" spans="2:22" s="101" customFormat="1" ht="87" customHeight="1" x14ac:dyDescent="0.25">
      <c r="B67" s="44" t="s">
        <v>103</v>
      </c>
      <c r="C67" s="287" t="s">
        <v>286</v>
      </c>
      <c r="D67" s="287"/>
      <c r="E67" s="287"/>
      <c r="F67" s="287"/>
      <c r="G67" s="287"/>
      <c r="H67" s="287"/>
      <c r="I67" s="45">
        <v>44576</v>
      </c>
      <c r="J67" s="45">
        <v>44925</v>
      </c>
      <c r="K67" s="189" t="s">
        <v>287</v>
      </c>
      <c r="L67" s="190"/>
      <c r="M67" s="191"/>
      <c r="N67" s="192" t="s">
        <v>288</v>
      </c>
      <c r="O67" s="192"/>
      <c r="P67" s="192"/>
      <c r="Q67" s="139"/>
      <c r="R67" s="138"/>
      <c r="S67" s="138"/>
      <c r="T67" s="138"/>
      <c r="U67" s="138"/>
      <c r="V67" s="138"/>
    </row>
    <row r="68" spans="2:22" s="101" customFormat="1" ht="87" customHeight="1" x14ac:dyDescent="0.25">
      <c r="B68" s="44" t="s">
        <v>103</v>
      </c>
      <c r="C68" s="287" t="s">
        <v>284</v>
      </c>
      <c r="D68" s="287"/>
      <c r="E68" s="287"/>
      <c r="F68" s="287"/>
      <c r="G68" s="287"/>
      <c r="H68" s="287"/>
      <c r="I68" s="45">
        <v>44576</v>
      </c>
      <c r="J68" s="45">
        <v>44925</v>
      </c>
      <c r="K68" s="189" t="s">
        <v>287</v>
      </c>
      <c r="L68" s="190"/>
      <c r="M68" s="191"/>
      <c r="N68" s="192" t="s">
        <v>289</v>
      </c>
      <c r="O68" s="192"/>
      <c r="P68" s="192"/>
      <c r="Q68" s="139"/>
      <c r="R68" s="138"/>
      <c r="S68" s="138"/>
      <c r="T68" s="138"/>
      <c r="U68" s="138"/>
      <c r="V68" s="138"/>
    </row>
    <row r="69" spans="2:22" s="101" customFormat="1" ht="30" hidden="1" customHeight="1" x14ac:dyDescent="0.25">
      <c r="B69" s="44"/>
      <c r="C69" s="188"/>
      <c r="D69" s="188"/>
      <c r="E69" s="188"/>
      <c r="F69" s="188"/>
      <c r="G69" s="188"/>
      <c r="H69" s="188"/>
      <c r="I69" s="45"/>
      <c r="J69" s="45"/>
      <c r="K69" s="189"/>
      <c r="L69" s="190"/>
      <c r="M69" s="191"/>
      <c r="N69" s="192"/>
      <c r="O69" s="192"/>
      <c r="P69" s="192"/>
      <c r="Q69" s="139"/>
      <c r="R69" s="138"/>
      <c r="S69" s="138"/>
      <c r="T69" s="138"/>
      <c r="U69" s="138"/>
      <c r="V69" s="138"/>
    </row>
    <row r="70" spans="2:22" s="101" customFormat="1" ht="30" hidden="1" customHeight="1" x14ac:dyDescent="0.25">
      <c r="B70" s="44"/>
      <c r="C70" s="188"/>
      <c r="D70" s="188"/>
      <c r="E70" s="188"/>
      <c r="F70" s="188"/>
      <c r="G70" s="188"/>
      <c r="H70" s="188"/>
      <c r="I70" s="45"/>
      <c r="J70" s="45"/>
      <c r="K70" s="189"/>
      <c r="L70" s="190"/>
      <c r="M70" s="191"/>
      <c r="N70" s="192"/>
      <c r="O70" s="192"/>
      <c r="P70" s="192"/>
      <c r="Q70" s="139"/>
      <c r="R70" s="138"/>
      <c r="S70" s="138"/>
      <c r="T70" s="138"/>
      <c r="U70" s="138"/>
      <c r="V70" s="138"/>
    </row>
    <row r="71" spans="2:22" s="101" customFormat="1" ht="30" hidden="1" customHeight="1" x14ac:dyDescent="0.25">
      <c r="B71" s="44"/>
      <c r="C71" s="188"/>
      <c r="D71" s="188"/>
      <c r="E71" s="188"/>
      <c r="F71" s="188"/>
      <c r="G71" s="188"/>
      <c r="H71" s="188"/>
      <c r="I71" s="45"/>
      <c r="J71" s="45"/>
      <c r="K71" s="189"/>
      <c r="L71" s="190"/>
      <c r="M71" s="191"/>
      <c r="N71" s="192"/>
      <c r="O71" s="192"/>
      <c r="P71" s="192"/>
      <c r="Q71" s="139"/>
      <c r="R71" s="138"/>
      <c r="S71" s="138"/>
      <c r="T71" s="138"/>
      <c r="U71" s="138"/>
      <c r="V71" s="138"/>
    </row>
    <row r="72" spans="2:22" s="101" customFormat="1" ht="30" hidden="1" customHeight="1" x14ac:dyDescent="0.25">
      <c r="B72" s="44"/>
      <c r="C72" s="188"/>
      <c r="D72" s="188"/>
      <c r="E72" s="188"/>
      <c r="F72" s="188"/>
      <c r="G72" s="188"/>
      <c r="H72" s="188"/>
      <c r="I72" s="45"/>
      <c r="J72" s="45"/>
      <c r="K72" s="189"/>
      <c r="L72" s="190"/>
      <c r="M72" s="191"/>
      <c r="N72" s="192"/>
      <c r="O72" s="192"/>
      <c r="P72" s="192"/>
      <c r="Q72" s="139"/>
      <c r="R72" s="138"/>
      <c r="S72" s="138"/>
      <c r="T72" s="138"/>
      <c r="U72" s="138"/>
      <c r="V72" s="138"/>
    </row>
    <row r="73" spans="2:22" s="101" customFormat="1" ht="30" hidden="1" customHeight="1" x14ac:dyDescent="0.25">
      <c r="B73" s="44"/>
      <c r="C73" s="188"/>
      <c r="D73" s="188"/>
      <c r="E73" s="188"/>
      <c r="F73" s="188"/>
      <c r="G73" s="188"/>
      <c r="H73" s="188"/>
      <c r="I73" s="45"/>
      <c r="J73" s="45"/>
      <c r="K73" s="189"/>
      <c r="L73" s="190"/>
      <c r="M73" s="191"/>
      <c r="N73" s="192"/>
      <c r="O73" s="192"/>
      <c r="P73" s="192"/>
      <c r="Q73" s="139"/>
      <c r="R73" s="138"/>
      <c r="S73" s="138"/>
      <c r="T73" s="138"/>
      <c r="U73" s="138"/>
      <c r="V73" s="138"/>
    </row>
    <row r="74" spans="2:22" s="101" customFormat="1" ht="30" hidden="1" customHeight="1" x14ac:dyDescent="0.25">
      <c r="B74" s="44"/>
      <c r="C74" s="188"/>
      <c r="D74" s="188"/>
      <c r="E74" s="188"/>
      <c r="F74" s="188"/>
      <c r="G74" s="188"/>
      <c r="H74" s="188"/>
      <c r="I74" s="45"/>
      <c r="J74" s="45"/>
      <c r="K74" s="189"/>
      <c r="L74" s="190"/>
      <c r="M74" s="191"/>
      <c r="N74" s="192"/>
      <c r="O74" s="192"/>
      <c r="P74" s="192"/>
      <c r="Q74" s="139"/>
      <c r="R74" s="138"/>
      <c r="S74" s="138"/>
      <c r="T74" s="138"/>
      <c r="U74" s="138"/>
      <c r="V74" s="138"/>
    </row>
    <row r="75" spans="2:22" s="101" customFormat="1" ht="30" hidden="1" customHeight="1" x14ac:dyDescent="0.25">
      <c r="B75" s="44"/>
      <c r="C75" s="188"/>
      <c r="D75" s="188"/>
      <c r="E75" s="188"/>
      <c r="F75" s="188"/>
      <c r="G75" s="188"/>
      <c r="H75" s="188"/>
      <c r="I75" s="45"/>
      <c r="J75" s="45"/>
      <c r="K75" s="189"/>
      <c r="L75" s="190"/>
      <c r="M75" s="191"/>
      <c r="N75" s="192"/>
      <c r="O75" s="192"/>
      <c r="P75" s="192"/>
      <c r="Q75" s="139"/>
      <c r="R75" s="138"/>
      <c r="S75" s="138"/>
      <c r="T75" s="138"/>
      <c r="U75" s="138"/>
      <c r="V75" s="138"/>
    </row>
    <row r="76" spans="2:22" s="101" customFormat="1" ht="30" hidden="1" customHeight="1" x14ac:dyDescent="0.25">
      <c r="B76" s="44"/>
      <c r="C76" s="188"/>
      <c r="D76" s="188"/>
      <c r="E76" s="188"/>
      <c r="F76" s="188"/>
      <c r="G76" s="188"/>
      <c r="H76" s="188"/>
      <c r="I76" s="45"/>
      <c r="J76" s="45"/>
      <c r="K76" s="189"/>
      <c r="L76" s="190"/>
      <c r="M76" s="191"/>
      <c r="N76" s="192"/>
      <c r="O76" s="192"/>
      <c r="P76" s="192"/>
      <c r="Q76" s="139"/>
      <c r="R76" s="138"/>
      <c r="S76" s="138"/>
      <c r="T76" s="138"/>
      <c r="U76" s="138"/>
      <c r="V76" s="138"/>
    </row>
    <row r="77" spans="2:22" s="101" customFormat="1" ht="30" hidden="1" customHeight="1" x14ac:dyDescent="0.25">
      <c r="B77" s="44"/>
      <c r="C77" s="188"/>
      <c r="D77" s="188"/>
      <c r="E77" s="188"/>
      <c r="F77" s="188"/>
      <c r="G77" s="188"/>
      <c r="H77" s="188"/>
      <c r="I77" s="45"/>
      <c r="J77" s="45"/>
      <c r="K77" s="189"/>
      <c r="L77" s="190"/>
      <c r="M77" s="191"/>
      <c r="N77" s="192"/>
      <c r="O77" s="192"/>
      <c r="P77" s="192"/>
      <c r="Q77" s="139"/>
      <c r="R77" s="138"/>
      <c r="S77" s="138"/>
      <c r="T77" s="138"/>
      <c r="U77" s="138"/>
      <c r="V77" s="138"/>
    </row>
    <row r="78" spans="2:22" s="101" customFormat="1" ht="30" hidden="1" customHeight="1" x14ac:dyDescent="0.25">
      <c r="B78" s="44"/>
      <c r="C78" s="188"/>
      <c r="D78" s="188"/>
      <c r="E78" s="188"/>
      <c r="F78" s="188"/>
      <c r="G78" s="188"/>
      <c r="H78" s="188"/>
      <c r="I78" s="45"/>
      <c r="J78" s="45"/>
      <c r="K78" s="189"/>
      <c r="L78" s="190"/>
      <c r="M78" s="191"/>
      <c r="N78" s="192"/>
      <c r="O78" s="192"/>
      <c r="P78" s="192"/>
      <c r="Q78" s="139"/>
      <c r="R78" s="138"/>
      <c r="S78" s="138"/>
      <c r="T78" s="138"/>
      <c r="U78" s="138"/>
      <c r="V78" s="138"/>
    </row>
    <row r="79" spans="2:22" s="101" customFormat="1" ht="30" hidden="1" customHeight="1" x14ac:dyDescent="0.25">
      <c r="B79" s="44"/>
      <c r="C79" s="188"/>
      <c r="D79" s="188"/>
      <c r="E79" s="188"/>
      <c r="F79" s="188"/>
      <c r="G79" s="188"/>
      <c r="H79" s="188"/>
      <c r="I79" s="45"/>
      <c r="J79" s="45"/>
      <c r="K79" s="189"/>
      <c r="L79" s="190"/>
      <c r="M79" s="191"/>
      <c r="N79" s="192"/>
      <c r="O79" s="192"/>
      <c r="P79" s="192"/>
      <c r="Q79" s="139"/>
      <c r="R79" s="138"/>
      <c r="S79" s="138"/>
      <c r="T79" s="138"/>
      <c r="U79" s="138"/>
      <c r="V79" s="138"/>
    </row>
    <row r="80" spans="2:22" s="101" customFormat="1" x14ac:dyDescent="0.25">
      <c r="Q80" s="127"/>
      <c r="R80" s="127"/>
      <c r="S80" s="127"/>
      <c r="T80" s="127"/>
      <c r="U80" s="127"/>
      <c r="V80" s="127"/>
    </row>
    <row r="81" spans="1:26" s="101" customFormat="1" ht="28.5" x14ac:dyDescent="0.25">
      <c r="B81" s="164" t="s">
        <v>100</v>
      </c>
      <c r="C81" s="164"/>
      <c r="D81" s="164"/>
      <c r="E81" s="164"/>
      <c r="F81" s="164"/>
      <c r="G81" s="164"/>
      <c r="H81" s="164"/>
      <c r="I81" s="164"/>
      <c r="J81" s="164"/>
      <c r="K81" s="164"/>
      <c r="L81" s="164"/>
      <c r="M81" s="164"/>
      <c r="N81" s="164"/>
      <c r="O81" s="164"/>
      <c r="P81" s="164"/>
      <c r="Q81" s="134"/>
      <c r="R81" s="134"/>
      <c r="S81" s="134"/>
      <c r="T81" s="134"/>
      <c r="U81" s="134"/>
      <c r="V81" s="134"/>
    </row>
    <row r="82" spans="1:26" s="101" customFormat="1" x14ac:dyDescent="0.25">
      <c r="Q82" s="127"/>
      <c r="R82" s="127"/>
      <c r="S82" s="127"/>
      <c r="T82" s="127"/>
      <c r="U82" s="127"/>
      <c r="V82" s="127"/>
    </row>
    <row r="83" spans="1:26" s="101" customFormat="1" ht="46.5" customHeight="1" x14ac:dyDescent="0.25">
      <c r="D83" s="200" t="s">
        <v>75</v>
      </c>
      <c r="E83" s="201"/>
      <c r="F83" s="202" t="str">
        <f>IFERROR(VLOOKUP(Q23,[9]Hoja2!B45:C59,2,FALSE),"")</f>
        <v>Extremo</v>
      </c>
      <c r="G83" s="202"/>
      <c r="H83" s="118"/>
      <c r="J83" s="203" t="s">
        <v>74</v>
      </c>
      <c r="K83" s="203"/>
      <c r="L83" s="202" t="str">
        <f>IFERROR(VLOOKUP(S52,[9]Hoja2!B45:C59,2,FALSE),"")</f>
        <v>Alto</v>
      </c>
      <c r="M83" s="202"/>
      <c r="N83" s="202"/>
      <c r="O83" s="140"/>
      <c r="P83" s="140"/>
      <c r="Q83" s="141"/>
      <c r="R83" s="142"/>
      <c r="S83" s="142"/>
      <c r="T83" s="142"/>
      <c r="U83" s="142"/>
      <c r="V83" s="142"/>
    </row>
    <row r="84" spans="1:26" s="101" customFormat="1" x14ac:dyDescent="0.25"/>
    <row r="85" spans="1:26" s="101" customFormat="1" ht="26.25" x14ac:dyDescent="0.25">
      <c r="B85" s="106"/>
      <c r="C85" s="106"/>
      <c r="H85" s="198" t="s">
        <v>71</v>
      </c>
      <c r="I85" s="198"/>
      <c r="J85" s="198"/>
    </row>
    <row r="86" spans="1:26" s="101" customFormat="1" ht="21" x14ac:dyDescent="0.25">
      <c r="B86" s="106"/>
      <c r="C86" s="106"/>
      <c r="F86" s="119"/>
      <c r="G86" s="119"/>
      <c r="H86" s="143" t="s">
        <v>41</v>
      </c>
      <c r="I86" s="143" t="s">
        <v>72</v>
      </c>
      <c r="J86" s="143" t="s">
        <v>73</v>
      </c>
    </row>
    <row r="87" spans="1:26" s="101" customFormat="1" ht="5.25" customHeight="1" x14ac:dyDescent="0.25">
      <c r="B87" s="106"/>
      <c r="C87" s="106"/>
      <c r="F87" s="119"/>
      <c r="G87" s="119"/>
      <c r="H87" s="119"/>
      <c r="I87" s="119"/>
      <c r="J87" s="119"/>
    </row>
    <row r="88" spans="1:26" s="101" customFormat="1" ht="37.5" customHeight="1" x14ac:dyDescent="0.25">
      <c r="F88" s="199" t="s">
        <v>70</v>
      </c>
      <c r="G88" s="143" t="s">
        <v>135</v>
      </c>
      <c r="H88" s="144" t="str">
        <f>IFERROR(CONCATENATE(IF($Q$23="53","Inherente","")," ",IF($S$52="53","Residual","")),"")</f>
        <v xml:space="preserve"> </v>
      </c>
      <c r="I88" s="145" t="str">
        <f>IFERROR(CONCATENATE(IF($Q$23="54","Inherente","")," ",IF($S$52="54","Residual","")),"")</f>
        <v xml:space="preserve"> </v>
      </c>
      <c r="J88" s="145" t="str">
        <f>IFERROR(CONCATENATE(IF($Q$23="55","Inherente","")," ",IF($S$52="55","Residual","")),"")</f>
        <v xml:space="preserve"> </v>
      </c>
      <c r="O88" s="127"/>
      <c r="P88" s="127"/>
      <c r="Q88" s="127"/>
      <c r="R88" s="134"/>
      <c r="S88" s="134"/>
      <c r="T88" s="134"/>
      <c r="U88" s="134"/>
      <c r="V88" s="134"/>
    </row>
    <row r="89" spans="1:26" s="101" customFormat="1" ht="37.5" customHeight="1" x14ac:dyDescent="0.25">
      <c r="F89" s="199"/>
      <c r="G89" s="143" t="s">
        <v>134</v>
      </c>
      <c r="H89" s="146" t="str">
        <f>IFERROR(CONCATENATE(IF($Q$23="43","Inherente","")," ",IF($S$52="43","Residual","")),"")</f>
        <v xml:space="preserve"> </v>
      </c>
      <c r="I89" s="145" t="str">
        <f>IFERROR(CONCATENATE(IF($Q$23="44","Inherente","")," ",IF($S$52="44","Residual","")),"")</f>
        <v xml:space="preserve">Inherente </v>
      </c>
      <c r="J89" s="145" t="str">
        <f>IFERROR(CONCATENATE(IF($Q$23="45","Inherente","")," ",IF($S$52="45","Residual","")),"")</f>
        <v xml:space="preserve"> </v>
      </c>
      <c r="L89" s="46" t="s">
        <v>43</v>
      </c>
      <c r="O89" s="127"/>
      <c r="P89" s="127"/>
      <c r="Q89" s="127"/>
      <c r="R89" s="130"/>
      <c r="S89" s="130"/>
      <c r="T89" s="130"/>
      <c r="U89" s="130"/>
      <c r="V89" s="130"/>
    </row>
    <row r="90" spans="1:26" s="101" customFormat="1" ht="37.5" customHeight="1" x14ac:dyDescent="0.25">
      <c r="F90" s="199"/>
      <c r="G90" s="143" t="s">
        <v>133</v>
      </c>
      <c r="H90" s="146" t="str">
        <f>IFERROR(CONCATENATE(IF($Q$23="33","Inherente","")," ",IF($S$52="33","Residual","")),"")</f>
        <v xml:space="preserve"> </v>
      </c>
      <c r="I90" s="145" t="str">
        <f>IFERROR(CONCATENATE(IF($Q$23="34","Inherente","")," ",IF($S$52="34","Residual","")),"")</f>
        <v xml:space="preserve"> </v>
      </c>
      <c r="J90" s="145" t="str">
        <f>IFERROR(CONCATENATE(IF($Q$23="35","Inherente","")," ",IF($S$52="35","Residual","")),"")</f>
        <v xml:space="preserve"> </v>
      </c>
      <c r="L90" s="47" t="s">
        <v>40</v>
      </c>
      <c r="O90" s="127"/>
      <c r="P90" s="127"/>
      <c r="Q90" s="127"/>
      <c r="R90" s="130"/>
      <c r="S90" s="130"/>
      <c r="T90" s="130"/>
      <c r="U90" s="130"/>
      <c r="V90" s="130"/>
    </row>
    <row r="91" spans="1:26" s="101" customFormat="1" ht="37.5" customHeight="1" x14ac:dyDescent="0.25">
      <c r="F91" s="199"/>
      <c r="G91" s="143" t="s">
        <v>132</v>
      </c>
      <c r="H91" s="147" t="str">
        <f>IFERROR(CONCATENATE(IF($Q$23="23","Inherente","")," ",IF($S$52="23","Residual","")),"")</f>
        <v xml:space="preserve"> </v>
      </c>
      <c r="I91" s="146" t="str">
        <f>IFERROR(CONCATENATE(IF($Q$23="24","Inherente","")," ",IF($S$52="24","Residual","")),"")</f>
        <v xml:space="preserve"> Residual</v>
      </c>
      <c r="J91" s="145" t="str">
        <f>IFERROR(CONCATENATE(IF($Q$23="25","Inherente","")," ",IF($S$52="25","Residual","")),"")</f>
        <v xml:space="preserve"> </v>
      </c>
      <c r="L91" s="48" t="s">
        <v>41</v>
      </c>
      <c r="O91" s="130"/>
      <c r="P91" s="130"/>
      <c r="Q91" s="130"/>
      <c r="R91" s="130"/>
      <c r="S91" s="130"/>
      <c r="T91" s="130"/>
      <c r="U91" s="130"/>
      <c r="V91" s="130"/>
    </row>
    <row r="92" spans="1:26" s="101" customFormat="1" ht="37.5" customHeight="1" x14ac:dyDescent="0.25">
      <c r="F92" s="199"/>
      <c r="G92" s="143" t="s">
        <v>112</v>
      </c>
      <c r="H92" s="147" t="str">
        <f>IFERROR(CONCATENATE(IF($Q$23="13","Inherente","")," ",IF($S$52="13","Residual","")),"")</f>
        <v xml:space="preserve"> </v>
      </c>
      <c r="I92" s="146" t="str">
        <f>IFERROR(CONCATENATE(IF($Q$23="14","Inherente","")," ",IF($S$52="14","Residual","")),"")</f>
        <v xml:space="preserve"> </v>
      </c>
      <c r="J92" s="145" t="str">
        <f>IFERROR(CONCATENATE(IF($Q$23="15","Inherente","")," ",IF($S$52="15","Residual","")),"")</f>
        <v xml:space="preserve"> </v>
      </c>
    </row>
    <row r="93" spans="1:26" s="49" customFormat="1" x14ac:dyDescent="0.25">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row>
    <row r="94" spans="1:26" x14ac:dyDescent="0.25">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row>
    <row r="95" spans="1:26" x14ac:dyDescent="0.25">
      <c r="A95" s="101"/>
      <c r="B95" s="101"/>
      <c r="C95" s="101"/>
      <c r="D95" s="101"/>
      <c r="E95" s="101"/>
      <c r="F95" s="101"/>
      <c r="G95" s="101"/>
      <c r="H95" s="101"/>
      <c r="I95" s="101"/>
      <c r="J95" s="101"/>
      <c r="K95" s="101"/>
      <c r="L95" s="101"/>
      <c r="M95" s="101"/>
      <c r="N95" s="101"/>
      <c r="O95" s="101"/>
      <c r="P95" s="101"/>
      <c r="Y95" s="101"/>
      <c r="Z95" s="101"/>
    </row>
    <row r="96" spans="1:26" x14ac:dyDescent="0.25">
      <c r="A96" s="101"/>
      <c r="B96" s="101"/>
      <c r="C96" s="101"/>
      <c r="D96" s="101"/>
      <c r="E96" s="101"/>
      <c r="F96" s="101"/>
      <c r="G96" s="101"/>
      <c r="H96" s="101"/>
      <c r="I96" s="101"/>
      <c r="J96" s="101"/>
      <c r="K96" s="101"/>
      <c r="L96" s="101"/>
      <c r="M96" s="101"/>
      <c r="N96" s="101"/>
      <c r="O96" s="101"/>
      <c r="P96" s="101"/>
      <c r="Y96" s="101"/>
      <c r="Z96" s="101"/>
    </row>
    <row r="97" spans="2:16" x14ac:dyDescent="0.25">
      <c r="B97" s="101"/>
      <c r="C97" s="101"/>
      <c r="D97" s="101"/>
      <c r="E97" s="101"/>
      <c r="F97" s="101"/>
      <c r="G97" s="101"/>
      <c r="H97" s="101"/>
      <c r="I97" s="101"/>
      <c r="J97" s="101"/>
      <c r="K97" s="101"/>
      <c r="L97" s="101"/>
      <c r="M97" s="101"/>
      <c r="N97" s="101"/>
      <c r="O97" s="101"/>
      <c r="P97" s="101"/>
    </row>
  </sheetData>
  <sheetProtection selectLockedCells="1"/>
  <mergeCells count="126">
    <mergeCell ref="H85:J85"/>
    <mergeCell ref="F88:F92"/>
    <mergeCell ref="C79:H79"/>
    <mergeCell ref="K79:M79"/>
    <mergeCell ref="N79:P79"/>
    <mergeCell ref="B81:P81"/>
    <mergeCell ref="D83:E83"/>
    <mergeCell ref="F83:G83"/>
    <mergeCell ref="J83:K83"/>
    <mergeCell ref="L83:N83"/>
    <mergeCell ref="C77:H77"/>
    <mergeCell ref="K77:M77"/>
    <mergeCell ref="N77:P77"/>
    <mergeCell ref="C78:H78"/>
    <mergeCell ref="K78:M78"/>
    <mergeCell ref="N78:P78"/>
    <mergeCell ref="C75:H75"/>
    <mergeCell ref="K75:M75"/>
    <mergeCell ref="N75:P75"/>
    <mergeCell ref="C76:H76"/>
    <mergeCell ref="K76:M76"/>
    <mergeCell ref="N76:P76"/>
    <mergeCell ref="C73:H73"/>
    <mergeCell ref="K73:M73"/>
    <mergeCell ref="N73:P73"/>
    <mergeCell ref="C74:H74"/>
    <mergeCell ref="K74:M74"/>
    <mergeCell ref="N74:P74"/>
    <mergeCell ref="C71:H71"/>
    <mergeCell ref="K71:M71"/>
    <mergeCell ref="N71:P71"/>
    <mergeCell ref="C72:H72"/>
    <mergeCell ref="K72:M72"/>
    <mergeCell ref="N72:P72"/>
    <mergeCell ref="C69:H69"/>
    <mergeCell ref="K69:M69"/>
    <mergeCell ref="N69:P69"/>
    <mergeCell ref="C70:H70"/>
    <mergeCell ref="K70:M70"/>
    <mergeCell ref="N70:P70"/>
    <mergeCell ref="C67:H67"/>
    <mergeCell ref="K67:M67"/>
    <mergeCell ref="N67:P67"/>
    <mergeCell ref="C68:H68"/>
    <mergeCell ref="K68:M68"/>
    <mergeCell ref="N68:P68"/>
    <mergeCell ref="C65:H65"/>
    <mergeCell ref="K65:M65"/>
    <mergeCell ref="N65:P65"/>
    <mergeCell ref="C66:H66"/>
    <mergeCell ref="K66:M66"/>
    <mergeCell ref="N66:P66"/>
    <mergeCell ref="B60:F60"/>
    <mergeCell ref="G60:P60"/>
    <mergeCell ref="B62:P62"/>
    <mergeCell ref="C64:H64"/>
    <mergeCell ref="K64:M64"/>
    <mergeCell ref="N64:P64"/>
    <mergeCell ref="B56:D56"/>
    <mergeCell ref="J56:K56"/>
    <mergeCell ref="B57:D57"/>
    <mergeCell ref="J57:K57"/>
    <mergeCell ref="B58:D58"/>
    <mergeCell ref="J58:K58"/>
    <mergeCell ref="B53:D53"/>
    <mergeCell ref="J53:K53"/>
    <mergeCell ref="B54:D54"/>
    <mergeCell ref="J54:K54"/>
    <mergeCell ref="B55:D55"/>
    <mergeCell ref="J55:K55"/>
    <mergeCell ref="E46:L46"/>
    <mergeCell ref="M46:N46"/>
    <mergeCell ref="B48:P48"/>
    <mergeCell ref="B50:P50"/>
    <mergeCell ref="B52:D52"/>
    <mergeCell ref="J52:K52"/>
    <mergeCell ref="M52:N52"/>
    <mergeCell ref="E43:L43"/>
    <mergeCell ref="M43:N43"/>
    <mergeCell ref="E44:L44"/>
    <mergeCell ref="M44:N44"/>
    <mergeCell ref="E45:L45"/>
    <mergeCell ref="M45:N45"/>
    <mergeCell ref="E40:L40"/>
    <mergeCell ref="M40:N40"/>
    <mergeCell ref="E41:L41"/>
    <mergeCell ref="M41:N41"/>
    <mergeCell ref="E42:L42"/>
    <mergeCell ref="M42:N42"/>
    <mergeCell ref="E37:L37"/>
    <mergeCell ref="M37:N37"/>
    <mergeCell ref="E38:L38"/>
    <mergeCell ref="M38:N38"/>
    <mergeCell ref="E39:L39"/>
    <mergeCell ref="M39:N39"/>
    <mergeCell ref="E34:L34"/>
    <mergeCell ref="M34:N34"/>
    <mergeCell ref="E35:L35"/>
    <mergeCell ref="M35:N35"/>
    <mergeCell ref="E36:L36"/>
    <mergeCell ref="M36:N36"/>
    <mergeCell ref="E31:L31"/>
    <mergeCell ref="M31:N31"/>
    <mergeCell ref="E32:L32"/>
    <mergeCell ref="M32:N32"/>
    <mergeCell ref="E33:L33"/>
    <mergeCell ref="M33:N33"/>
    <mergeCell ref="E29:L29"/>
    <mergeCell ref="M29:N29"/>
    <mergeCell ref="E30:L30"/>
    <mergeCell ref="M30:N30"/>
    <mergeCell ref="B19:P19"/>
    <mergeCell ref="B21:P21"/>
    <mergeCell ref="B23:P23"/>
    <mergeCell ref="B25:P25"/>
    <mergeCell ref="E27:L27"/>
    <mergeCell ref="M27:N27"/>
    <mergeCell ref="B2:P2"/>
    <mergeCell ref="C4:G4"/>
    <mergeCell ref="J4:O4"/>
    <mergeCell ref="B7:P7"/>
    <mergeCell ref="M11:N11"/>
    <mergeCell ref="C17:H17"/>
    <mergeCell ref="I17:O17"/>
    <mergeCell ref="E28:L28"/>
    <mergeCell ref="M28:N28"/>
  </mergeCells>
  <conditionalFormatting sqref="B23">
    <cfRule type="expression" dxfId="153" priority="12">
      <formula>$B$23="Casi Seguro"</formula>
    </cfRule>
    <cfRule type="expression" dxfId="152" priority="13">
      <formula>$B$23="Probable"</formula>
    </cfRule>
    <cfRule type="expression" dxfId="151" priority="14">
      <formula>$B$23="Posible"</formula>
    </cfRule>
    <cfRule type="expression" dxfId="150" priority="15">
      <formula>$B$23="Improbable"</formula>
    </cfRule>
    <cfRule type="expression" dxfId="149" priority="16">
      <formula>$B$23="Rara Vez"</formula>
    </cfRule>
  </conditionalFormatting>
  <conditionalFormatting sqref="F83">
    <cfRule type="expression" dxfId="148" priority="17">
      <formula>$F$83="Extremo"</formula>
    </cfRule>
    <cfRule type="expression" dxfId="147" priority="18">
      <formula>$F$83="Alto"</formula>
    </cfRule>
    <cfRule type="expression" dxfId="146" priority="19">
      <formula>$F$83="Moderado"</formula>
    </cfRule>
    <cfRule type="expression" dxfId="145" priority="20">
      <formula>$F$83="Bajo"</formula>
    </cfRule>
  </conditionalFormatting>
  <conditionalFormatting sqref="L83">
    <cfRule type="expression" dxfId="144" priority="8">
      <formula>$L$83="Extremo"</formula>
    </cfRule>
    <cfRule type="expression" dxfId="143" priority="9">
      <formula>$L$83="Alto"</formula>
    </cfRule>
    <cfRule type="expression" dxfId="142" priority="10">
      <formula>$L$83="Moderado"</formula>
    </cfRule>
    <cfRule type="expression" dxfId="141" priority="11">
      <formula>$L$83="Bajo"</formula>
    </cfRule>
  </conditionalFormatting>
  <conditionalFormatting sqref="M28">
    <cfRule type="expression" dxfId="140" priority="7">
      <formula>AB28="SI"</formula>
    </cfRule>
  </conditionalFormatting>
  <conditionalFormatting sqref="B48">
    <cfRule type="expression" dxfId="139" priority="4">
      <formula>$B$48="Catastrófico"</formula>
    </cfRule>
    <cfRule type="expression" dxfId="138" priority="5">
      <formula>$B$48="Mayor"</formula>
    </cfRule>
    <cfRule type="expression" dxfId="137" priority="6">
      <formula>$B$48="Moderado"</formula>
    </cfRule>
  </conditionalFormatting>
  <conditionalFormatting sqref="M28">
    <cfRule type="expression" dxfId="136" priority="21">
      <formula>AC28="SI"</formula>
    </cfRule>
  </conditionalFormatting>
  <conditionalFormatting sqref="E28">
    <cfRule type="expression" dxfId="135" priority="22">
      <formula>M28="SI"</formula>
    </cfRule>
  </conditionalFormatting>
  <conditionalFormatting sqref="M29:M46">
    <cfRule type="expression" dxfId="134" priority="2">
      <formula>AB29="SI"</formula>
    </cfRule>
  </conditionalFormatting>
  <conditionalFormatting sqref="M29:M46">
    <cfRule type="expression" dxfId="133" priority="3">
      <formula>AC29="SI"</formula>
    </cfRule>
  </conditionalFormatting>
  <conditionalFormatting sqref="E29:E46">
    <cfRule type="expression" dxfId="132" priority="1">
      <formula>M29="SI"</formula>
    </cfRule>
  </conditionalFormatting>
  <dataValidations count="12">
    <dataValidation type="list" allowBlank="1" showInputMessage="1" showErrorMessage="1" sqref="B65:B79" xr:uid="{00000000-0002-0000-0900-000000000000}">
      <formula1>"Nacional,Regional,Centro Zonal"</formula1>
    </dataValidation>
    <dataValidation type="list" allowBlank="1" showInputMessage="1" showErrorMessage="1" sqref="O53:O58" xr:uid="{00000000-0002-0000-0900-000001000000}">
      <formula1>"Fuerte,Moderado,Débil"</formula1>
    </dataValidation>
    <dataValidation type="list" allowBlank="1" showInputMessage="1" showErrorMessage="1" sqref="L53:L58" xr:uid="{00000000-0002-0000-0900-000002000000}">
      <formula1>"Completa,Incompleta,NoExiste"</formula1>
    </dataValidation>
    <dataValidation type="list" allowBlank="1" showInputMessage="1" showErrorMessage="1" sqref="J53:K58" xr:uid="{00000000-0002-0000-0900-000003000000}">
      <formula1>"Se identifica y se gestionan para subsanar la observación,No se identifica y se gestionan para subsanar la observación"</formula1>
    </dataValidation>
    <dataValidation type="list" allowBlank="1" showInputMessage="1" showErrorMessage="1" sqref="L53:L58" xr:uid="{00000000-0002-0000-0900-000004000000}">
      <formula1>"Completa,Incompleta,No Existe"</formula1>
    </dataValidation>
    <dataValidation type="list" allowBlank="1" showInputMessage="1" showErrorMessage="1" sqref="I53:I58" xr:uid="{00000000-0002-0000-0900-000005000000}">
      <formula1>"Confiable,No Confiable"</formula1>
    </dataValidation>
    <dataValidation type="list" allowBlank="1" showInputMessage="1" showErrorMessage="1" sqref="H53:H58" xr:uid="{00000000-0002-0000-0900-000006000000}">
      <formula1>"Prevenir,Detectar,No es un Control"</formula1>
    </dataValidation>
    <dataValidation type="list" allowBlank="1" showInputMessage="1" showErrorMessage="1" sqref="G53:G58" xr:uid="{00000000-0002-0000-0900-000007000000}">
      <formula1>"Oportuna,Inoportuna"</formula1>
    </dataValidation>
    <dataValidation type="list" allowBlank="1" showInputMessage="1" showErrorMessage="1" sqref="F53:F58" xr:uid="{00000000-0002-0000-0900-000008000000}">
      <formula1>"Adecuado,Inadecuado"</formula1>
    </dataValidation>
    <dataValidation type="list" allowBlank="1" showInputMessage="1" showErrorMessage="1" sqref="E53:E58" xr:uid="{00000000-0002-0000-0900-000009000000}">
      <formula1>"Asignado,No Asignado"</formula1>
    </dataValidation>
    <dataValidation type="list" allowBlank="1" showInputMessage="1" showErrorMessage="1" sqref="M28:M46" xr:uid="{00000000-0002-0000-0900-00000A000000}">
      <formula1>"SI,NO"</formula1>
    </dataValidation>
    <dataValidation type="list" allowBlank="1" showInputMessage="1" showErrorMessage="1" sqref="B23" xr:uid="{00000000-0002-0000-0900-00000B000000}">
      <formula1>"Rara Vez,Improbable,Posible,Probable,Casi Seguro"</formula1>
    </dataValidation>
  </dataValidations>
  <pageMargins left="0.82677165354330717" right="0.62992125984251968" top="1.0629921259842521" bottom="0.74803149606299213" header="0.31496062992125984" footer="0.31496062992125984"/>
  <pageSetup scale="29" orientation="portrait" r:id="rId1"/>
  <headerFooter>
    <oddHeader>&amp;L&amp;G&amp;C&amp;16PROCESO
MEJORA E INNOVACIÓN&amp;11
&amp;"-,Negrita"&amp;20FORMATO IDENTIFICACIÓN, ANÁLISIS, EVALUACIÓN Y TRATAMIENTO DE 
RIESGOS DE CALIDAD Y CORRUPCIÓN&amp;R&amp;16F1.P14.MI
Versión 1
Página &amp;P de &amp;N
14/10/2021
Clasificación de la Información:
PÚBLICA</oddHeader>
    <oddFooter>&amp;C&amp;G</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C000000}">
          <x14:formula1>
            <xm:f>'C:\Users\USER\OneDrive - Instituto Colombiano de Bienestar Familiar\jorge.alvarez\1. Gestion de Riesgos\2022\RIESGOS PROCESOS 2022\GJ-ok2\[RIESGOS 2022 - GJ.xlsx]Hoja2'!#REF!</xm:f>
          </x14:formula1>
          <xm:sqref>C4:H4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F94"/>
  <sheetViews>
    <sheetView showGridLines="0" topLeftCell="A57" zoomScale="55" zoomScaleNormal="55" zoomScalePageLayoutView="70" workbookViewId="0">
      <selection activeCell="E44" sqref="E44:L44"/>
    </sheetView>
  </sheetViews>
  <sheetFormatPr baseColWidth="10" defaultColWidth="0" defaultRowHeight="15" x14ac:dyDescent="0.25"/>
  <cols>
    <col min="1" max="1" width="2.85546875" style="50" customWidth="1"/>
    <col min="2" max="2" width="17.140625" style="50" customWidth="1"/>
    <col min="3" max="5" width="21.42578125" style="50" customWidth="1"/>
    <col min="6" max="6" width="23" style="50" customWidth="1"/>
    <col min="7" max="12" width="21.42578125" style="50" customWidth="1"/>
    <col min="13" max="13" width="8.5703125" style="50" customWidth="1"/>
    <col min="14" max="14" width="12.85546875" style="50" customWidth="1"/>
    <col min="15" max="16" width="21.42578125" style="50" customWidth="1"/>
    <col min="17" max="17" width="4.42578125" style="50" hidden="1" customWidth="1"/>
    <col min="18" max="24" width="3.42578125" style="50" hidden="1" customWidth="1"/>
    <col min="25" max="25" width="2.85546875" style="50" customWidth="1"/>
    <col min="26" max="32" width="0" style="50" hidden="1" customWidth="1"/>
    <col min="33" max="16384" width="11.42578125" style="50" hidden="1"/>
  </cols>
  <sheetData>
    <row r="1" spans="1:25" s="33" customFormat="1" x14ac:dyDescent="0.25">
      <c r="A1" s="101"/>
      <c r="B1" s="101"/>
      <c r="C1" s="101"/>
      <c r="D1" s="101"/>
      <c r="E1" s="101"/>
      <c r="F1" s="101"/>
      <c r="G1" s="101"/>
      <c r="H1" s="101"/>
      <c r="I1" s="101"/>
      <c r="J1" s="101"/>
      <c r="K1" s="101"/>
      <c r="L1" s="101"/>
      <c r="M1" s="101"/>
      <c r="N1" s="101"/>
      <c r="O1" s="101"/>
      <c r="P1" s="101"/>
      <c r="Q1" s="101"/>
      <c r="R1" s="101"/>
      <c r="S1" s="101"/>
      <c r="T1" s="101"/>
      <c r="U1" s="101"/>
      <c r="V1" s="101"/>
      <c r="W1" s="101"/>
      <c r="X1" s="101"/>
      <c r="Y1" s="101"/>
    </row>
    <row r="2" spans="1:25" s="101" customFormat="1" ht="28.5" x14ac:dyDescent="0.25">
      <c r="B2" s="164" t="s">
        <v>77</v>
      </c>
      <c r="C2" s="164"/>
      <c r="D2" s="164"/>
      <c r="E2" s="164"/>
      <c r="F2" s="164"/>
      <c r="G2" s="164"/>
      <c r="H2" s="164"/>
      <c r="I2" s="164"/>
      <c r="J2" s="164"/>
      <c r="K2" s="164"/>
      <c r="L2" s="164"/>
      <c r="M2" s="164"/>
      <c r="N2" s="164"/>
      <c r="O2" s="164"/>
      <c r="P2" s="164"/>
      <c r="Q2" s="102"/>
      <c r="R2" s="102"/>
      <c r="S2" s="102"/>
      <c r="T2" s="102"/>
      <c r="U2" s="102"/>
      <c r="V2" s="102"/>
    </row>
    <row r="3" spans="1:25" s="101" customFormat="1" x14ac:dyDescent="0.25"/>
    <row r="4" spans="1:25" s="101" customFormat="1" ht="26.25" x14ac:dyDescent="0.25">
      <c r="B4" s="120" t="s">
        <v>162</v>
      </c>
      <c r="C4" s="165" t="s">
        <v>257</v>
      </c>
      <c r="D4" s="165"/>
      <c r="E4" s="165"/>
      <c r="F4" s="165"/>
      <c r="G4" s="165"/>
      <c r="H4" s="121"/>
      <c r="I4" s="122" t="s">
        <v>165</v>
      </c>
      <c r="J4" s="165" t="s">
        <v>260</v>
      </c>
      <c r="K4" s="165"/>
      <c r="L4" s="165"/>
      <c r="M4" s="165"/>
      <c r="N4" s="165"/>
      <c r="O4" s="165"/>
      <c r="P4" s="121"/>
      <c r="Q4" s="121"/>
      <c r="R4" s="105"/>
      <c r="S4" s="105"/>
      <c r="T4" s="105"/>
      <c r="U4" s="105"/>
      <c r="V4" s="105"/>
    </row>
    <row r="5" spans="1:25" s="101" customFormat="1" ht="6" customHeight="1" x14ac:dyDescent="0.25">
      <c r="B5" s="106"/>
      <c r="C5" s="106"/>
      <c r="D5" s="106"/>
    </row>
    <row r="6" spans="1:25" s="101" customFormat="1" ht="23.25" x14ac:dyDescent="0.35">
      <c r="B6" s="123" t="s">
        <v>167</v>
      </c>
      <c r="C6" s="103"/>
      <c r="D6" s="103"/>
    </row>
    <row r="7" spans="1:25" s="101" customFormat="1" ht="45" customHeight="1" x14ac:dyDescent="0.25">
      <c r="B7" s="166" t="s">
        <v>261</v>
      </c>
      <c r="C7" s="166"/>
      <c r="D7" s="166"/>
      <c r="E7" s="166"/>
      <c r="F7" s="166"/>
      <c r="G7" s="166"/>
      <c r="H7" s="166"/>
      <c r="I7" s="166"/>
      <c r="J7" s="166"/>
      <c r="K7" s="166"/>
      <c r="L7" s="166"/>
      <c r="M7" s="166"/>
      <c r="N7" s="166"/>
      <c r="O7" s="166"/>
      <c r="P7" s="166"/>
      <c r="Q7" s="124"/>
      <c r="R7" s="108"/>
      <c r="S7" s="108"/>
      <c r="T7" s="108"/>
      <c r="U7" s="108"/>
      <c r="V7" s="108"/>
    </row>
    <row r="8" spans="1:25" s="101" customFormat="1" ht="6" customHeight="1" x14ac:dyDescent="0.25"/>
    <row r="9" spans="1:25" s="101" customFormat="1" ht="23.25" hidden="1" x14ac:dyDescent="0.35">
      <c r="B9" s="123" t="s">
        <v>105</v>
      </c>
    </row>
    <row r="10" spans="1:25" s="101" customFormat="1" ht="6.75" hidden="1" customHeight="1" x14ac:dyDescent="0.3">
      <c r="B10" s="107"/>
    </row>
    <row r="11" spans="1:25" s="101" customFormat="1" ht="60" hidden="1" customHeight="1" x14ac:dyDescent="0.3">
      <c r="B11" s="125"/>
      <c r="C11" s="34" t="s">
        <v>106</v>
      </c>
      <c r="D11" s="60"/>
      <c r="E11" s="126" t="s">
        <v>155</v>
      </c>
      <c r="F11" s="35" t="s">
        <v>107</v>
      </c>
      <c r="G11" s="60"/>
      <c r="H11" s="126" t="s">
        <v>155</v>
      </c>
      <c r="I11" s="34" t="s">
        <v>108</v>
      </c>
      <c r="J11" s="63"/>
      <c r="K11" s="126" t="s">
        <v>155</v>
      </c>
      <c r="L11" s="34" t="s">
        <v>109</v>
      </c>
      <c r="M11" s="167"/>
      <c r="N11" s="167"/>
      <c r="O11" s="125"/>
      <c r="P11" s="125"/>
      <c r="Q11" s="125"/>
      <c r="R11" s="109"/>
      <c r="S11" s="109"/>
      <c r="T11" s="109"/>
      <c r="U11" s="109"/>
      <c r="V11" s="109"/>
    </row>
    <row r="12" spans="1:25" s="101" customFormat="1" ht="5.25" hidden="1" customHeight="1" x14ac:dyDescent="0.3">
      <c r="B12" s="110"/>
      <c r="C12" s="110"/>
      <c r="D12" s="110"/>
      <c r="E12" s="110"/>
      <c r="F12" s="110"/>
      <c r="G12" s="110"/>
      <c r="H12" s="110"/>
      <c r="I12" s="110"/>
      <c r="J12" s="110"/>
      <c r="K12" s="110"/>
      <c r="L12" s="110"/>
      <c r="M12" s="110"/>
      <c r="N12" s="110"/>
      <c r="O12" s="110"/>
      <c r="P12" s="110"/>
      <c r="Q12" s="110"/>
      <c r="R12" s="109"/>
      <c r="S12" s="109"/>
      <c r="T12" s="109"/>
      <c r="U12" s="109"/>
      <c r="V12" s="109"/>
    </row>
    <row r="13" spans="1:25" s="101" customFormat="1" ht="22.5" customHeight="1" x14ac:dyDescent="0.35">
      <c r="B13" s="123" t="s">
        <v>101</v>
      </c>
      <c r="C13" s="110"/>
      <c r="D13" s="110"/>
      <c r="E13" s="110"/>
      <c r="F13" s="110"/>
      <c r="G13" s="110"/>
      <c r="H13" s="110"/>
      <c r="I13" s="110"/>
      <c r="J13" s="110"/>
      <c r="K13" s="110"/>
      <c r="L13" s="110"/>
      <c r="M13" s="110"/>
      <c r="N13" s="110"/>
      <c r="O13" s="110"/>
      <c r="P13" s="110"/>
      <c r="Q13" s="110"/>
      <c r="R13" s="109"/>
      <c r="S13" s="109"/>
      <c r="T13" s="109"/>
      <c r="U13" s="109"/>
      <c r="V13" s="109"/>
    </row>
    <row r="14" spans="1:25" s="101" customFormat="1" ht="22.5" customHeight="1" x14ac:dyDescent="0.3">
      <c r="B14" s="110"/>
      <c r="F14" s="52" t="s">
        <v>102</v>
      </c>
      <c r="G14" s="65" t="s">
        <v>168</v>
      </c>
      <c r="H14" s="52" t="s">
        <v>103</v>
      </c>
      <c r="I14" s="65"/>
      <c r="J14" s="52" t="s">
        <v>104</v>
      </c>
      <c r="K14" s="65"/>
      <c r="L14" s="121"/>
      <c r="M14" s="121"/>
      <c r="N14" s="121"/>
      <c r="O14" s="110"/>
      <c r="P14" s="110"/>
      <c r="Q14" s="110"/>
      <c r="R14" s="109"/>
      <c r="S14" s="109"/>
      <c r="T14" s="109"/>
      <c r="U14" s="109"/>
      <c r="V14" s="109"/>
    </row>
    <row r="15" spans="1:25" s="127" customFormat="1" ht="7.5" customHeight="1" x14ac:dyDescent="0.3">
      <c r="B15" s="128"/>
      <c r="E15" s="129"/>
      <c r="F15" s="130"/>
      <c r="G15" s="129"/>
      <c r="H15" s="129"/>
      <c r="I15" s="130"/>
      <c r="J15" s="129"/>
      <c r="K15" s="130"/>
      <c r="L15" s="130"/>
      <c r="M15" s="130"/>
      <c r="N15" s="130"/>
      <c r="O15" s="128"/>
      <c r="P15" s="128"/>
      <c r="Q15" s="128"/>
      <c r="R15" s="131"/>
      <c r="S15" s="131"/>
      <c r="T15" s="131"/>
      <c r="U15" s="131"/>
      <c r="V15" s="131"/>
    </row>
    <row r="16" spans="1:25" s="127" customFormat="1" ht="22.5" customHeight="1" x14ac:dyDescent="0.3">
      <c r="C16" s="132" t="s">
        <v>110</v>
      </c>
      <c r="E16" s="129"/>
      <c r="F16" s="130"/>
      <c r="G16" s="129"/>
      <c r="I16" s="132" t="s">
        <v>111</v>
      </c>
      <c r="J16" s="129"/>
      <c r="K16" s="130"/>
      <c r="L16" s="130"/>
      <c r="M16" s="130"/>
      <c r="N16" s="130"/>
      <c r="O16" s="128"/>
      <c r="P16" s="128"/>
      <c r="Q16" s="128"/>
      <c r="R16" s="131"/>
      <c r="S16" s="131"/>
      <c r="T16" s="131"/>
      <c r="U16" s="131"/>
      <c r="V16" s="131"/>
    </row>
    <row r="17" spans="2:24" s="127" customFormat="1" ht="90" customHeight="1" x14ac:dyDescent="0.3">
      <c r="B17" s="133"/>
      <c r="C17" s="282" t="s">
        <v>262</v>
      </c>
      <c r="D17" s="282"/>
      <c r="E17" s="282"/>
      <c r="F17" s="282"/>
      <c r="G17" s="282"/>
      <c r="H17" s="282"/>
      <c r="I17" s="279" t="s">
        <v>263</v>
      </c>
      <c r="J17" s="278"/>
      <c r="K17" s="278"/>
      <c r="L17" s="278"/>
      <c r="M17" s="278"/>
      <c r="N17" s="278"/>
      <c r="O17" s="278"/>
      <c r="P17" s="130"/>
      <c r="Q17" s="130"/>
      <c r="R17" s="131"/>
      <c r="S17" s="131"/>
      <c r="T17" s="131"/>
      <c r="U17" s="131"/>
      <c r="V17" s="131"/>
    </row>
    <row r="18" spans="2:24" s="101" customFormat="1" x14ac:dyDescent="0.25"/>
    <row r="19" spans="2:24" s="101" customFormat="1" ht="28.5" x14ac:dyDescent="0.25">
      <c r="B19" s="164" t="s">
        <v>76</v>
      </c>
      <c r="C19" s="164"/>
      <c r="D19" s="164"/>
      <c r="E19" s="164"/>
      <c r="F19" s="164"/>
      <c r="G19" s="164"/>
      <c r="H19" s="164"/>
      <c r="I19" s="164"/>
      <c r="J19" s="164"/>
      <c r="K19" s="164"/>
      <c r="L19" s="164"/>
      <c r="M19" s="164"/>
      <c r="N19" s="164"/>
      <c r="O19" s="164"/>
      <c r="P19" s="164"/>
      <c r="Q19" s="134"/>
      <c r="R19" s="134"/>
      <c r="S19" s="134"/>
      <c r="T19" s="134"/>
      <c r="U19" s="134"/>
      <c r="V19" s="134"/>
    </row>
    <row r="20" spans="2:24" s="101" customFormat="1" ht="5.25" customHeight="1" x14ac:dyDescent="0.25"/>
    <row r="21" spans="2:24" s="101" customFormat="1" ht="23.25" x14ac:dyDescent="0.25">
      <c r="B21" s="173" t="s">
        <v>70</v>
      </c>
      <c r="C21" s="173"/>
      <c r="D21" s="173"/>
      <c r="E21" s="173"/>
      <c r="F21" s="173"/>
      <c r="G21" s="173"/>
      <c r="H21" s="173"/>
      <c r="I21" s="173"/>
      <c r="J21" s="173"/>
      <c r="K21" s="173"/>
      <c r="L21" s="173"/>
      <c r="M21" s="173"/>
      <c r="N21" s="173"/>
      <c r="O21" s="173"/>
      <c r="P21" s="173"/>
      <c r="Q21" s="105"/>
      <c r="R21" s="105"/>
      <c r="S21" s="105"/>
      <c r="T21" s="105"/>
      <c r="U21" s="105"/>
      <c r="V21" s="105"/>
    </row>
    <row r="22" spans="2:24" s="101" customFormat="1" ht="6" customHeight="1" x14ac:dyDescent="0.25"/>
    <row r="23" spans="2:24" s="111" customFormat="1" ht="30" customHeight="1" x14ac:dyDescent="0.25">
      <c r="B23" s="174" t="s">
        <v>132</v>
      </c>
      <c r="C23" s="174"/>
      <c r="D23" s="174"/>
      <c r="E23" s="174"/>
      <c r="F23" s="174"/>
      <c r="G23" s="174"/>
      <c r="H23" s="174"/>
      <c r="I23" s="174"/>
      <c r="J23" s="174"/>
      <c r="K23" s="174"/>
      <c r="L23" s="174"/>
      <c r="M23" s="174"/>
      <c r="N23" s="174"/>
      <c r="O23" s="174"/>
      <c r="P23" s="174"/>
      <c r="Q23" s="101" t="str">
        <f>CONCATENATE(R23,Q48)</f>
        <v>24</v>
      </c>
      <c r="R23" s="101">
        <f>VLOOKUP(B23,[10]Hoja2!N3:Q8,4,FALSE)</f>
        <v>2</v>
      </c>
      <c r="S23" s="112"/>
      <c r="T23" s="112"/>
      <c r="U23" s="112"/>
      <c r="V23" s="112"/>
    </row>
    <row r="24" spans="2:24" s="101" customFormat="1" ht="15.75" customHeight="1" x14ac:dyDescent="0.25"/>
    <row r="25" spans="2:24" s="101" customFormat="1" ht="23.25" x14ac:dyDescent="0.25">
      <c r="B25" s="173" t="s">
        <v>71</v>
      </c>
      <c r="C25" s="173"/>
      <c r="D25" s="173"/>
      <c r="E25" s="173"/>
      <c r="F25" s="173"/>
      <c r="G25" s="173"/>
      <c r="H25" s="173"/>
      <c r="I25" s="173"/>
      <c r="J25" s="173"/>
      <c r="K25" s="173"/>
      <c r="L25" s="173"/>
      <c r="M25" s="173"/>
      <c r="N25" s="173"/>
      <c r="O25" s="173"/>
      <c r="P25" s="173"/>
      <c r="Q25" s="105"/>
      <c r="R25" s="105"/>
      <c r="S25" s="105"/>
      <c r="T25" s="105"/>
      <c r="U25" s="105"/>
      <c r="V25" s="105"/>
      <c r="X25" s="106"/>
    </row>
    <row r="26" spans="2:24" s="101" customFormat="1" ht="6" customHeight="1" x14ac:dyDescent="0.25"/>
    <row r="27" spans="2:24" s="101" customFormat="1" ht="23.25" customHeight="1" x14ac:dyDescent="0.25">
      <c r="D27" s="36"/>
      <c r="E27" s="175"/>
      <c r="F27" s="176"/>
      <c r="G27" s="176"/>
      <c r="H27" s="176"/>
      <c r="I27" s="176"/>
      <c r="J27" s="176"/>
      <c r="K27" s="176"/>
      <c r="L27" s="177"/>
      <c r="M27" s="175"/>
      <c r="N27" s="177"/>
    </row>
    <row r="28" spans="2:24" s="101" customFormat="1" ht="23.25" customHeight="1" x14ac:dyDescent="0.25">
      <c r="D28" s="65">
        <v>1</v>
      </c>
      <c r="E28" s="171" t="s">
        <v>113</v>
      </c>
      <c r="F28" s="171"/>
      <c r="G28" s="171"/>
      <c r="H28" s="171"/>
      <c r="I28" s="171"/>
      <c r="J28" s="171"/>
      <c r="K28" s="171"/>
      <c r="L28" s="171"/>
      <c r="M28" s="172" t="s">
        <v>181</v>
      </c>
      <c r="N28" s="172"/>
      <c r="S28" s="113"/>
      <c r="T28" s="113"/>
      <c r="U28" s="113"/>
      <c r="V28" s="113"/>
    </row>
    <row r="29" spans="2:24" s="101" customFormat="1" ht="23.25" customHeight="1" x14ac:dyDescent="0.25">
      <c r="D29" s="65">
        <v>2</v>
      </c>
      <c r="E29" s="171" t="s">
        <v>114</v>
      </c>
      <c r="F29" s="171"/>
      <c r="G29" s="171"/>
      <c r="H29" s="171"/>
      <c r="I29" s="171"/>
      <c r="J29" s="171"/>
      <c r="K29" s="171"/>
      <c r="L29" s="171"/>
      <c r="M29" s="172" t="s">
        <v>181</v>
      </c>
      <c r="N29" s="172"/>
      <c r="S29" s="113"/>
      <c r="T29" s="113"/>
      <c r="U29" s="113"/>
      <c r="V29" s="113"/>
    </row>
    <row r="30" spans="2:24" s="101" customFormat="1" ht="23.25" customHeight="1" x14ac:dyDescent="0.25">
      <c r="D30" s="65">
        <v>3</v>
      </c>
      <c r="E30" s="171" t="s">
        <v>115</v>
      </c>
      <c r="F30" s="171"/>
      <c r="G30" s="171"/>
      <c r="H30" s="171"/>
      <c r="I30" s="171"/>
      <c r="J30" s="171"/>
      <c r="K30" s="171"/>
      <c r="L30" s="171"/>
      <c r="M30" s="172" t="s">
        <v>182</v>
      </c>
      <c r="N30" s="172"/>
      <c r="S30" s="113"/>
      <c r="T30" s="113"/>
      <c r="U30" s="113"/>
      <c r="V30" s="113"/>
    </row>
    <row r="31" spans="2:24" s="101" customFormat="1" ht="23.25" customHeight="1" x14ac:dyDescent="0.25">
      <c r="D31" s="65">
        <v>4</v>
      </c>
      <c r="E31" s="171" t="s">
        <v>116</v>
      </c>
      <c r="F31" s="171"/>
      <c r="G31" s="171"/>
      <c r="H31" s="171"/>
      <c r="I31" s="171"/>
      <c r="J31" s="171"/>
      <c r="K31" s="171"/>
      <c r="L31" s="171"/>
      <c r="M31" s="172" t="s">
        <v>182</v>
      </c>
      <c r="N31" s="172"/>
      <c r="S31" s="113"/>
      <c r="T31" s="113"/>
      <c r="U31" s="113"/>
      <c r="V31" s="113"/>
    </row>
    <row r="32" spans="2:24" s="101" customFormat="1" ht="23.25" customHeight="1" x14ac:dyDescent="0.25">
      <c r="D32" s="65">
        <v>5</v>
      </c>
      <c r="E32" s="171" t="s">
        <v>117</v>
      </c>
      <c r="F32" s="171"/>
      <c r="G32" s="171"/>
      <c r="H32" s="171"/>
      <c r="I32" s="171"/>
      <c r="J32" s="171"/>
      <c r="K32" s="171"/>
      <c r="L32" s="171"/>
      <c r="M32" s="172" t="s">
        <v>181</v>
      </c>
      <c r="N32" s="172"/>
      <c r="S32" s="113"/>
      <c r="T32" s="113"/>
      <c r="U32" s="113"/>
      <c r="V32" s="113"/>
    </row>
    <row r="33" spans="2:22" s="101" customFormat="1" ht="23.25" customHeight="1" x14ac:dyDescent="0.25">
      <c r="D33" s="65">
        <v>6</v>
      </c>
      <c r="E33" s="171" t="s">
        <v>118</v>
      </c>
      <c r="F33" s="171"/>
      <c r="G33" s="171"/>
      <c r="H33" s="171"/>
      <c r="I33" s="171"/>
      <c r="J33" s="171"/>
      <c r="K33" s="171"/>
      <c r="L33" s="171"/>
      <c r="M33" s="172" t="s">
        <v>182</v>
      </c>
      <c r="N33" s="172"/>
      <c r="S33" s="113"/>
      <c r="T33" s="113"/>
      <c r="U33" s="113"/>
      <c r="V33" s="113"/>
    </row>
    <row r="34" spans="2:22" s="101" customFormat="1" ht="23.25" customHeight="1" x14ac:dyDescent="0.25">
      <c r="D34" s="65">
        <v>7</v>
      </c>
      <c r="E34" s="171" t="s">
        <v>119</v>
      </c>
      <c r="F34" s="171"/>
      <c r="G34" s="171"/>
      <c r="H34" s="171"/>
      <c r="I34" s="171"/>
      <c r="J34" s="171"/>
      <c r="K34" s="171"/>
      <c r="L34" s="171"/>
      <c r="M34" s="172" t="s">
        <v>182</v>
      </c>
      <c r="N34" s="172"/>
      <c r="S34" s="113"/>
      <c r="T34" s="113"/>
      <c r="U34" s="113"/>
      <c r="V34" s="113"/>
    </row>
    <row r="35" spans="2:22" s="101" customFormat="1" ht="23.25" customHeight="1" x14ac:dyDescent="0.25">
      <c r="D35" s="65">
        <v>8</v>
      </c>
      <c r="E35" s="171" t="s">
        <v>120</v>
      </c>
      <c r="F35" s="171"/>
      <c r="G35" s="171"/>
      <c r="H35" s="171"/>
      <c r="I35" s="171"/>
      <c r="J35" s="171"/>
      <c r="K35" s="171"/>
      <c r="L35" s="171"/>
      <c r="M35" s="172" t="s">
        <v>182</v>
      </c>
      <c r="N35" s="172"/>
      <c r="S35" s="113"/>
      <c r="T35" s="113"/>
      <c r="U35" s="113"/>
      <c r="V35" s="113"/>
    </row>
    <row r="36" spans="2:22" s="101" customFormat="1" ht="23.25" customHeight="1" x14ac:dyDescent="0.25">
      <c r="D36" s="65">
        <v>9</v>
      </c>
      <c r="E36" s="171" t="s">
        <v>121</v>
      </c>
      <c r="F36" s="171"/>
      <c r="G36" s="171"/>
      <c r="H36" s="171"/>
      <c r="I36" s="171"/>
      <c r="J36" s="171"/>
      <c r="K36" s="171"/>
      <c r="L36" s="171"/>
      <c r="M36" s="172" t="s">
        <v>182</v>
      </c>
      <c r="N36" s="172"/>
      <c r="S36" s="113"/>
      <c r="T36" s="113"/>
      <c r="U36" s="113"/>
      <c r="V36" s="113"/>
    </row>
    <row r="37" spans="2:22" s="101" customFormat="1" ht="23.25" customHeight="1" x14ac:dyDescent="0.25">
      <c r="D37" s="65">
        <v>10</v>
      </c>
      <c r="E37" s="171" t="s">
        <v>122</v>
      </c>
      <c r="F37" s="171"/>
      <c r="G37" s="171"/>
      <c r="H37" s="171"/>
      <c r="I37" s="171"/>
      <c r="J37" s="171"/>
      <c r="K37" s="171"/>
      <c r="L37" s="171"/>
      <c r="M37" s="172" t="s">
        <v>181</v>
      </c>
      <c r="N37" s="172"/>
      <c r="S37" s="113"/>
      <c r="T37" s="113"/>
      <c r="U37" s="113"/>
      <c r="V37" s="113"/>
    </row>
    <row r="38" spans="2:22" s="101" customFormat="1" ht="23.25" customHeight="1" x14ac:dyDescent="0.25">
      <c r="D38" s="65">
        <v>11</v>
      </c>
      <c r="E38" s="171" t="s">
        <v>123</v>
      </c>
      <c r="F38" s="171"/>
      <c r="G38" s="171"/>
      <c r="H38" s="171"/>
      <c r="I38" s="171"/>
      <c r="J38" s="171"/>
      <c r="K38" s="171"/>
      <c r="L38" s="171"/>
      <c r="M38" s="172" t="s">
        <v>181</v>
      </c>
      <c r="N38" s="172"/>
      <c r="S38" s="113"/>
      <c r="T38" s="113"/>
      <c r="U38" s="113"/>
      <c r="V38" s="113"/>
    </row>
    <row r="39" spans="2:22" s="101" customFormat="1" ht="23.25" customHeight="1" x14ac:dyDescent="0.25">
      <c r="D39" s="65">
        <v>12</v>
      </c>
      <c r="E39" s="171" t="s">
        <v>124</v>
      </c>
      <c r="F39" s="171"/>
      <c r="G39" s="171"/>
      <c r="H39" s="171"/>
      <c r="I39" s="171"/>
      <c r="J39" s="171"/>
      <c r="K39" s="171"/>
      <c r="L39" s="171"/>
      <c r="M39" s="172" t="s">
        <v>181</v>
      </c>
      <c r="N39" s="172"/>
      <c r="S39" s="113"/>
      <c r="T39" s="113"/>
      <c r="U39" s="113"/>
      <c r="V39" s="113"/>
    </row>
    <row r="40" spans="2:22" s="101" customFormat="1" ht="23.25" customHeight="1" x14ac:dyDescent="0.25">
      <c r="D40" s="65">
        <v>13</v>
      </c>
      <c r="E40" s="171" t="s">
        <v>125</v>
      </c>
      <c r="F40" s="171"/>
      <c r="G40" s="171"/>
      <c r="H40" s="171"/>
      <c r="I40" s="171"/>
      <c r="J40" s="171"/>
      <c r="K40" s="171"/>
      <c r="L40" s="171"/>
      <c r="M40" s="172" t="s">
        <v>181</v>
      </c>
      <c r="N40" s="172"/>
      <c r="S40" s="113"/>
      <c r="T40" s="113"/>
      <c r="U40" s="113"/>
      <c r="V40" s="113"/>
    </row>
    <row r="41" spans="2:22" s="101" customFormat="1" ht="23.25" customHeight="1" x14ac:dyDescent="0.25">
      <c r="D41" s="65">
        <v>14</v>
      </c>
      <c r="E41" s="171" t="s">
        <v>126</v>
      </c>
      <c r="F41" s="171"/>
      <c r="G41" s="171"/>
      <c r="H41" s="171"/>
      <c r="I41" s="171"/>
      <c r="J41" s="171"/>
      <c r="K41" s="171"/>
      <c r="L41" s="171"/>
      <c r="M41" s="172" t="s">
        <v>181</v>
      </c>
      <c r="N41" s="172"/>
      <c r="S41" s="113"/>
      <c r="T41" s="113"/>
      <c r="U41" s="113"/>
      <c r="V41" s="113"/>
    </row>
    <row r="42" spans="2:22" s="101" customFormat="1" ht="23.25" customHeight="1" x14ac:dyDescent="0.25">
      <c r="D42" s="65">
        <v>15</v>
      </c>
      <c r="E42" s="171" t="s">
        <v>127</v>
      </c>
      <c r="F42" s="171"/>
      <c r="G42" s="171"/>
      <c r="H42" s="171"/>
      <c r="I42" s="171"/>
      <c r="J42" s="171"/>
      <c r="K42" s="171"/>
      <c r="L42" s="171"/>
      <c r="M42" s="172" t="s">
        <v>182</v>
      </c>
      <c r="N42" s="172"/>
      <c r="S42" s="113"/>
      <c r="T42" s="113"/>
      <c r="U42" s="113"/>
      <c r="V42" s="113"/>
    </row>
    <row r="43" spans="2:22" s="101" customFormat="1" ht="23.25" customHeight="1" x14ac:dyDescent="0.25">
      <c r="D43" s="65">
        <v>16</v>
      </c>
      <c r="E43" s="171" t="s">
        <v>128</v>
      </c>
      <c r="F43" s="171"/>
      <c r="G43" s="171"/>
      <c r="H43" s="171"/>
      <c r="I43" s="171"/>
      <c r="J43" s="171"/>
      <c r="K43" s="171"/>
      <c r="L43" s="171"/>
      <c r="M43" s="172" t="s">
        <v>182</v>
      </c>
      <c r="N43" s="172"/>
      <c r="S43" s="113"/>
      <c r="T43" s="113"/>
      <c r="U43" s="113"/>
      <c r="V43" s="113"/>
    </row>
    <row r="44" spans="2:22" s="101" customFormat="1" ht="23.25" customHeight="1" x14ac:dyDescent="0.25">
      <c r="D44" s="65">
        <v>17</v>
      </c>
      <c r="E44" s="171" t="s">
        <v>129</v>
      </c>
      <c r="F44" s="171"/>
      <c r="G44" s="171"/>
      <c r="H44" s="171"/>
      <c r="I44" s="171"/>
      <c r="J44" s="171"/>
      <c r="K44" s="171"/>
      <c r="L44" s="171"/>
      <c r="M44" s="172" t="s">
        <v>182</v>
      </c>
      <c r="N44" s="172"/>
      <c r="S44" s="113"/>
      <c r="T44" s="113"/>
      <c r="U44" s="113"/>
      <c r="V44" s="113"/>
    </row>
    <row r="45" spans="2:22" s="101" customFormat="1" ht="23.25" customHeight="1" x14ac:dyDescent="0.25">
      <c r="D45" s="65">
        <v>18</v>
      </c>
      <c r="E45" s="171" t="s">
        <v>130</v>
      </c>
      <c r="F45" s="171"/>
      <c r="G45" s="171"/>
      <c r="H45" s="171"/>
      <c r="I45" s="171"/>
      <c r="J45" s="171"/>
      <c r="K45" s="171"/>
      <c r="L45" s="171"/>
      <c r="M45" s="172" t="s">
        <v>181</v>
      </c>
      <c r="N45" s="172"/>
      <c r="S45" s="113"/>
      <c r="T45" s="113"/>
      <c r="U45" s="113"/>
      <c r="V45" s="113"/>
    </row>
    <row r="46" spans="2:22" s="101" customFormat="1" ht="23.25" customHeight="1" x14ac:dyDescent="0.25">
      <c r="D46" s="65">
        <v>19</v>
      </c>
      <c r="E46" s="171" t="s">
        <v>131</v>
      </c>
      <c r="F46" s="171"/>
      <c r="G46" s="171"/>
      <c r="H46" s="171"/>
      <c r="I46" s="171"/>
      <c r="J46" s="171"/>
      <c r="K46" s="171"/>
      <c r="L46" s="171"/>
      <c r="M46" s="172" t="s">
        <v>182</v>
      </c>
      <c r="N46" s="172"/>
      <c r="S46" s="113"/>
      <c r="T46" s="113"/>
      <c r="U46" s="113"/>
      <c r="V46" s="113"/>
    </row>
    <row r="47" spans="2:22" s="101" customFormat="1" ht="15.75" customHeight="1" x14ac:dyDescent="0.25">
      <c r="E47" s="108"/>
      <c r="F47" s="108"/>
      <c r="G47" s="108"/>
      <c r="H47" s="108"/>
      <c r="I47" s="108"/>
      <c r="J47" s="108"/>
      <c r="K47" s="108"/>
      <c r="L47" s="108"/>
      <c r="M47" s="108"/>
      <c r="N47" s="108"/>
      <c r="O47" s="135">
        <f>IF(M43="SI",19,COUNTIFS(M28:M46,"SI"))</f>
        <v>9</v>
      </c>
      <c r="P47" s="136"/>
      <c r="Q47" s="136"/>
      <c r="R47" s="108"/>
      <c r="S47" s="108"/>
      <c r="T47" s="108"/>
      <c r="U47" s="108"/>
      <c r="V47" s="108"/>
    </row>
    <row r="48" spans="2:22" s="101" customFormat="1" ht="30" customHeight="1" x14ac:dyDescent="0.25">
      <c r="B48" s="178" t="str">
        <f>IF(AND(O47&gt;=1,O47&lt;=5),"Moderado",IF(AND(O47&gt;=6,O47&lt;=11),"Mayor",IF(AND(O47&gt;=12,O47&lt;=19),"Catastrófico","")))</f>
        <v>Mayor</v>
      </c>
      <c r="C48" s="178"/>
      <c r="D48" s="178"/>
      <c r="E48" s="178"/>
      <c r="F48" s="178"/>
      <c r="G48" s="178"/>
      <c r="H48" s="178"/>
      <c r="I48" s="178"/>
      <c r="J48" s="178"/>
      <c r="K48" s="178"/>
      <c r="L48" s="178"/>
      <c r="M48" s="178"/>
      <c r="N48" s="178"/>
      <c r="O48" s="178"/>
      <c r="P48" s="178"/>
      <c r="Q48" s="108">
        <f>IFERROR(VLOOKUP(B48,[10]Hoja2!N11:Q13,4,FALSE),"")</f>
        <v>4</v>
      </c>
      <c r="R48" s="108"/>
      <c r="S48" s="108"/>
      <c r="T48" s="108"/>
      <c r="U48" s="108"/>
      <c r="V48" s="108"/>
    </row>
    <row r="49" spans="2:25" s="101" customFormat="1" ht="15.75" customHeight="1" x14ac:dyDescent="0.25">
      <c r="E49" s="108"/>
      <c r="F49" s="108"/>
      <c r="G49" s="108"/>
      <c r="H49" s="108"/>
      <c r="I49" s="108"/>
      <c r="J49" s="108"/>
      <c r="K49" s="108"/>
      <c r="L49" s="108"/>
      <c r="M49" s="108"/>
      <c r="N49" s="108"/>
      <c r="P49" s="108"/>
      <c r="Q49" s="108"/>
      <c r="R49" s="108"/>
      <c r="S49" s="108"/>
      <c r="T49" s="108"/>
      <c r="U49" s="108"/>
      <c r="V49" s="108"/>
    </row>
    <row r="50" spans="2:25" s="101" customFormat="1" ht="28.5" x14ac:dyDescent="0.25">
      <c r="B50" s="164" t="s">
        <v>1</v>
      </c>
      <c r="C50" s="164"/>
      <c r="D50" s="164"/>
      <c r="E50" s="164"/>
      <c r="F50" s="164"/>
      <c r="G50" s="164"/>
      <c r="H50" s="164"/>
      <c r="I50" s="164"/>
      <c r="J50" s="164"/>
      <c r="K50" s="164"/>
      <c r="L50" s="164"/>
      <c r="M50" s="164"/>
      <c r="N50" s="164"/>
      <c r="O50" s="164"/>
      <c r="P50" s="164"/>
      <c r="Q50" s="134"/>
      <c r="R50" s="127">
        <f>IF(R52=0,1,R52)</f>
        <v>1</v>
      </c>
      <c r="S50" s="134"/>
      <c r="T50" s="134"/>
      <c r="U50" s="134"/>
      <c r="V50" s="134"/>
      <c r="W50" s="127"/>
    </row>
    <row r="51" spans="2:25" s="101" customFormat="1" ht="6" customHeight="1" x14ac:dyDescent="0.25"/>
    <row r="52" spans="2:25" s="101" customFormat="1" ht="58.5" customHeight="1" x14ac:dyDescent="0.3">
      <c r="B52" s="179" t="s">
        <v>166</v>
      </c>
      <c r="C52" s="180"/>
      <c r="D52" s="181"/>
      <c r="E52" s="62" t="s">
        <v>98</v>
      </c>
      <c r="F52" s="61" t="s">
        <v>156</v>
      </c>
      <c r="G52" s="62" t="s">
        <v>153</v>
      </c>
      <c r="H52" s="62" t="s">
        <v>154</v>
      </c>
      <c r="I52" s="37" t="s">
        <v>163</v>
      </c>
      <c r="J52" s="182" t="s">
        <v>164</v>
      </c>
      <c r="K52" s="182"/>
      <c r="L52" s="61" t="s">
        <v>157</v>
      </c>
      <c r="M52" s="183" t="s">
        <v>158</v>
      </c>
      <c r="N52" s="183"/>
      <c r="O52" s="61" t="s">
        <v>159</v>
      </c>
      <c r="P52" s="61" t="s">
        <v>160</v>
      </c>
      <c r="Q52" s="38">
        <f>AVERAGE(Q53:Q56)</f>
        <v>75</v>
      </c>
      <c r="R52" s="101">
        <f>IF(G58="Fuerte",R23-2,IF(G58="Moderado",R23-1,R23))</f>
        <v>1</v>
      </c>
      <c r="S52" s="115" t="str">
        <f>CONCATENATE(R50,Q48)</f>
        <v>14</v>
      </c>
      <c r="T52" s="114"/>
      <c r="U52" s="114"/>
      <c r="V52" s="114"/>
      <c r="X52" s="115"/>
      <c r="Y52" s="116"/>
    </row>
    <row r="53" spans="2:25" s="101" customFormat="1" ht="72.75" customHeight="1" x14ac:dyDescent="0.25">
      <c r="B53" s="241" t="s">
        <v>264</v>
      </c>
      <c r="C53" s="241"/>
      <c r="D53" s="241"/>
      <c r="E53" s="90" t="s">
        <v>184</v>
      </c>
      <c r="F53" s="90" t="s">
        <v>185</v>
      </c>
      <c r="G53" s="90" t="s">
        <v>186</v>
      </c>
      <c r="H53" s="90" t="s">
        <v>187</v>
      </c>
      <c r="I53" s="90" t="s">
        <v>188</v>
      </c>
      <c r="J53" s="270" t="s">
        <v>189</v>
      </c>
      <c r="K53" s="271"/>
      <c r="L53" s="90" t="s">
        <v>190</v>
      </c>
      <c r="M53" s="148">
        <f>IFERROR(IF(SUM(R53:X53)=0,"",SUM(R53:X53)),"")</f>
        <v>100</v>
      </c>
      <c r="N53" s="148" t="str">
        <f t="shared" ref="N53:N56" si="0">IF(M53="","",IF(AND(M53&gt;=0,M53&lt;=85),"Débil",IF(AND(M53&gt;=86,M53&lt;=95),"Moderado",IF(M53&gt;=96,"Fuerte",""))))</f>
        <v>Fuerte</v>
      </c>
      <c r="O53" s="149" t="s">
        <v>191</v>
      </c>
      <c r="P53" s="148" t="str">
        <f>IF(Q53="","",IF(Q53=100,"Fuerte",IF(Q53=50,"Moderado","Débil")))</f>
        <v>Fuerte</v>
      </c>
      <c r="Q53" s="36">
        <f t="shared" ref="Q53:Q56" si="1">IF(M53="","",IF(AND(N53="Fuerte",O53="Fuerte"),100,IF(OR(AND(N53="Moderado",O53="Moderado"),AND(N53&lt;&gt;"Débil",O53&lt;&gt;"Débil")),50,IF(OR(N53="Débil",O53="Débil"),0,""))))</f>
        <v>100</v>
      </c>
      <c r="R53" s="41">
        <f t="shared" ref="R53:R56" si="2">IF(E53="Asignado",15,IF(E53="No Asignado",0,""))</f>
        <v>15</v>
      </c>
      <c r="S53" s="41">
        <f t="shared" ref="S53:S56" si="3">IF(F53="Adecuado",15,IF(F53="Inadecuado",0,""))</f>
        <v>15</v>
      </c>
      <c r="T53" s="41">
        <f t="shared" ref="T53:T56" si="4">IF(G53="Oportuna",15,IF(G53="Inoportuna",0,""))</f>
        <v>15</v>
      </c>
      <c r="U53" s="41">
        <f t="shared" ref="U53:U56" si="5">IF(H53="Prevenir",15,IF(H53="Detectar",10,IF(H53="No es un Control",0,"")))</f>
        <v>15</v>
      </c>
      <c r="V53" s="41">
        <f t="shared" ref="V53:V56" si="6">IF(I53="Confiable",15,IF(I53="No Confiable",0,""))</f>
        <v>15</v>
      </c>
      <c r="W53" s="41">
        <f t="shared" ref="W53:W56" si="7">IF(J53="Se identifica y se gestionan para subsanar la observación",15,IF(J53="No se identifica y se gestionan para subsanar la observación",0,""))</f>
        <v>15</v>
      </c>
      <c r="X53" s="42">
        <f>IF(L53="Completa",10,IF(L53="Incompleta",5,IF(L53="No Existe",0,"")))</f>
        <v>10</v>
      </c>
    </row>
    <row r="54" spans="2:25" s="101" customFormat="1" ht="118.5" customHeight="1" x14ac:dyDescent="0.25">
      <c r="B54" s="241" t="s">
        <v>265</v>
      </c>
      <c r="C54" s="241"/>
      <c r="D54" s="241"/>
      <c r="E54" s="90" t="s">
        <v>184</v>
      </c>
      <c r="F54" s="90" t="s">
        <v>185</v>
      </c>
      <c r="G54" s="90" t="s">
        <v>186</v>
      </c>
      <c r="H54" s="90" t="s">
        <v>187</v>
      </c>
      <c r="I54" s="90" t="s">
        <v>188</v>
      </c>
      <c r="J54" s="270" t="s">
        <v>189</v>
      </c>
      <c r="K54" s="271"/>
      <c r="L54" s="90" t="s">
        <v>266</v>
      </c>
      <c r="M54" s="148">
        <f t="shared" ref="M54:M56" si="8">IFERROR(IF(SUM(R54:X54)=0,"",SUM(R54:X54)),"")</f>
        <v>90</v>
      </c>
      <c r="N54" s="148" t="str">
        <f t="shared" si="0"/>
        <v>Moderado</v>
      </c>
      <c r="O54" s="149" t="s">
        <v>191</v>
      </c>
      <c r="P54" s="148" t="str">
        <f t="shared" ref="P54:P56" si="9">IF(Q54="","",IF(Q54=100,"Fuerte",IF(Q54=50,"Moderado","Débil")))</f>
        <v>Moderado</v>
      </c>
      <c r="Q54" s="36">
        <f t="shared" si="1"/>
        <v>50</v>
      </c>
      <c r="R54" s="41">
        <f t="shared" si="2"/>
        <v>15</v>
      </c>
      <c r="S54" s="41">
        <f t="shared" si="3"/>
        <v>15</v>
      </c>
      <c r="T54" s="41">
        <f t="shared" si="4"/>
        <v>15</v>
      </c>
      <c r="U54" s="41">
        <f t="shared" si="5"/>
        <v>15</v>
      </c>
      <c r="V54" s="41">
        <f t="shared" si="6"/>
        <v>15</v>
      </c>
      <c r="W54" s="41">
        <f t="shared" si="7"/>
        <v>15</v>
      </c>
      <c r="X54" s="42">
        <f t="shared" ref="X54:X56" si="10">IF(L54="Completa",10,IF(L54="Incompleta",5,IF(L54="No Existe",0,"")))</f>
        <v>0</v>
      </c>
    </row>
    <row r="55" spans="2:25" s="101" customFormat="1" ht="45" hidden="1" customHeight="1" x14ac:dyDescent="0.25">
      <c r="B55" s="184"/>
      <c r="C55" s="184"/>
      <c r="D55" s="184"/>
      <c r="E55" s="39"/>
      <c r="F55" s="39"/>
      <c r="G55" s="117"/>
      <c r="H55" s="39"/>
      <c r="I55" s="39"/>
      <c r="J55" s="185"/>
      <c r="K55" s="186"/>
      <c r="L55" s="39"/>
      <c r="M55" s="51" t="str">
        <f t="shared" si="8"/>
        <v/>
      </c>
      <c r="N55" s="51" t="str">
        <f t="shared" si="0"/>
        <v/>
      </c>
      <c r="O55" s="40"/>
      <c r="P55" s="51" t="str">
        <f t="shared" si="9"/>
        <v/>
      </c>
      <c r="Q55" s="36" t="str">
        <f t="shared" si="1"/>
        <v/>
      </c>
      <c r="R55" s="41" t="str">
        <f t="shared" si="2"/>
        <v/>
      </c>
      <c r="S55" s="41" t="str">
        <f t="shared" si="3"/>
        <v/>
      </c>
      <c r="T55" s="41" t="str">
        <f t="shared" si="4"/>
        <v/>
      </c>
      <c r="U55" s="41" t="str">
        <f t="shared" si="5"/>
        <v/>
      </c>
      <c r="V55" s="41" t="str">
        <f t="shared" si="6"/>
        <v/>
      </c>
      <c r="W55" s="41" t="str">
        <f t="shared" si="7"/>
        <v/>
      </c>
      <c r="X55" s="42" t="str">
        <f t="shared" si="10"/>
        <v/>
      </c>
    </row>
    <row r="56" spans="2:25" s="101" customFormat="1" ht="45" hidden="1" customHeight="1" x14ac:dyDescent="0.25">
      <c r="B56" s="184"/>
      <c r="C56" s="184"/>
      <c r="D56" s="184"/>
      <c r="E56" s="39"/>
      <c r="F56" s="39"/>
      <c r="G56" s="117"/>
      <c r="H56" s="39"/>
      <c r="I56" s="39"/>
      <c r="J56" s="185"/>
      <c r="K56" s="186"/>
      <c r="L56" s="39"/>
      <c r="M56" s="51" t="str">
        <f t="shared" si="8"/>
        <v/>
      </c>
      <c r="N56" s="51" t="str">
        <f t="shared" si="0"/>
        <v/>
      </c>
      <c r="O56" s="40"/>
      <c r="P56" s="51" t="str">
        <f t="shared" si="9"/>
        <v/>
      </c>
      <c r="Q56" s="36" t="str">
        <f t="shared" si="1"/>
        <v/>
      </c>
      <c r="R56" s="41" t="str">
        <f t="shared" si="2"/>
        <v/>
      </c>
      <c r="S56" s="41" t="str">
        <f t="shared" si="3"/>
        <v/>
      </c>
      <c r="T56" s="41" t="str">
        <f t="shared" si="4"/>
        <v/>
      </c>
      <c r="U56" s="41" t="str">
        <f t="shared" si="5"/>
        <v/>
      </c>
      <c r="V56" s="41" t="str">
        <f t="shared" si="6"/>
        <v/>
      </c>
      <c r="W56" s="41" t="str">
        <f t="shared" si="7"/>
        <v/>
      </c>
      <c r="X56" s="42" t="str">
        <f t="shared" si="10"/>
        <v/>
      </c>
    </row>
    <row r="57" spans="2:25" s="101" customFormat="1" x14ac:dyDescent="0.25">
      <c r="B57" s="108"/>
      <c r="C57" s="108"/>
      <c r="D57" s="108"/>
      <c r="R57" s="43"/>
      <c r="S57" s="43"/>
      <c r="T57" s="43"/>
      <c r="U57" s="43"/>
      <c r="V57" s="43"/>
      <c r="W57" s="115"/>
      <c r="X57" s="115"/>
    </row>
    <row r="58" spans="2:25" s="101" customFormat="1" ht="26.25" x14ac:dyDescent="0.25">
      <c r="B58" s="193" t="s">
        <v>161</v>
      </c>
      <c r="C58" s="193"/>
      <c r="D58" s="193"/>
      <c r="E58" s="193"/>
      <c r="F58" s="193"/>
      <c r="G58" s="178" t="str">
        <f>IFERROR(IF(Q52=100,"Fuerte",IF(AND(Q52&lt;100,Q52&gt;=50),"Moderado",IF(Q52&lt;50,"Débil",""))),"")</f>
        <v>Moderado</v>
      </c>
      <c r="H58" s="178"/>
      <c r="I58" s="178"/>
      <c r="J58" s="178"/>
      <c r="K58" s="178"/>
      <c r="L58" s="178"/>
      <c r="M58" s="178"/>
      <c r="N58" s="178"/>
      <c r="O58" s="178"/>
      <c r="P58" s="178"/>
      <c r="R58" s="43"/>
      <c r="S58" s="43"/>
      <c r="T58" s="43"/>
      <c r="U58" s="43"/>
      <c r="V58" s="43"/>
      <c r="W58" s="115"/>
      <c r="X58" s="115"/>
    </row>
    <row r="59" spans="2:25" s="101" customFormat="1" x14ac:dyDescent="0.25">
      <c r="B59" s="108"/>
      <c r="C59" s="108"/>
      <c r="D59" s="108"/>
      <c r="R59" s="43"/>
      <c r="S59" s="43"/>
      <c r="T59" s="43"/>
      <c r="U59" s="43"/>
      <c r="V59" s="43"/>
      <c r="W59" s="115"/>
      <c r="X59" s="115"/>
    </row>
    <row r="60" spans="2:25" s="101" customFormat="1" ht="28.5" x14ac:dyDescent="0.25">
      <c r="B60" s="164" t="s">
        <v>94</v>
      </c>
      <c r="C60" s="164"/>
      <c r="D60" s="164"/>
      <c r="E60" s="164"/>
      <c r="F60" s="164"/>
      <c r="G60" s="164"/>
      <c r="H60" s="164"/>
      <c r="I60" s="164"/>
      <c r="J60" s="164"/>
      <c r="K60" s="164"/>
      <c r="L60" s="164"/>
      <c r="M60" s="164"/>
      <c r="N60" s="164"/>
      <c r="O60" s="164"/>
      <c r="P60" s="164"/>
      <c r="Q60" s="134"/>
      <c r="R60" s="134"/>
      <c r="S60" s="134"/>
      <c r="T60" s="134"/>
      <c r="U60" s="134"/>
      <c r="V60" s="134"/>
    </row>
    <row r="61" spans="2:25" s="101" customFormat="1" ht="5.25" customHeight="1" x14ac:dyDescent="0.25">
      <c r="Q61" s="127"/>
      <c r="R61" s="127"/>
      <c r="S61" s="127"/>
      <c r="T61" s="127"/>
      <c r="U61" s="127"/>
      <c r="V61" s="127"/>
    </row>
    <row r="62" spans="2:25" s="101" customFormat="1" ht="21" x14ac:dyDescent="0.35">
      <c r="B62" s="64" t="s">
        <v>99</v>
      </c>
      <c r="C62" s="194" t="s">
        <v>95</v>
      </c>
      <c r="D62" s="194"/>
      <c r="E62" s="194"/>
      <c r="F62" s="194"/>
      <c r="G62" s="194"/>
      <c r="H62" s="194"/>
      <c r="I62" s="64" t="s">
        <v>96</v>
      </c>
      <c r="J62" s="64" t="s">
        <v>97</v>
      </c>
      <c r="K62" s="195" t="s">
        <v>98</v>
      </c>
      <c r="L62" s="196"/>
      <c r="M62" s="197"/>
      <c r="N62" s="194" t="s">
        <v>3</v>
      </c>
      <c r="O62" s="194"/>
      <c r="P62" s="194"/>
      <c r="Q62" s="131"/>
      <c r="R62" s="131"/>
      <c r="S62" s="131"/>
      <c r="T62" s="131"/>
      <c r="U62" s="131"/>
      <c r="V62" s="131"/>
    </row>
    <row r="63" spans="2:25" s="101" customFormat="1" ht="38.25" customHeight="1" x14ac:dyDescent="0.25">
      <c r="B63" s="150" t="s">
        <v>169</v>
      </c>
      <c r="C63" s="288" t="s">
        <v>267</v>
      </c>
      <c r="D63" s="288"/>
      <c r="E63" s="288"/>
      <c r="F63" s="288"/>
      <c r="G63" s="288"/>
      <c r="H63" s="288"/>
      <c r="I63" s="151">
        <v>44593</v>
      </c>
      <c r="J63" s="151">
        <v>44910</v>
      </c>
      <c r="K63" s="289" t="s">
        <v>258</v>
      </c>
      <c r="L63" s="290"/>
      <c r="M63" s="291"/>
      <c r="N63" s="172" t="s">
        <v>259</v>
      </c>
      <c r="O63" s="172"/>
      <c r="P63" s="172"/>
      <c r="Q63" s="137"/>
      <c r="R63" s="138"/>
      <c r="S63" s="138"/>
      <c r="T63" s="138"/>
      <c r="U63" s="138"/>
      <c r="V63" s="138"/>
    </row>
    <row r="64" spans="2:25" s="101" customFormat="1" ht="37.5" customHeight="1" x14ac:dyDescent="0.25">
      <c r="B64" s="150" t="s">
        <v>169</v>
      </c>
      <c r="C64" s="288" t="s">
        <v>268</v>
      </c>
      <c r="D64" s="288"/>
      <c r="E64" s="288"/>
      <c r="F64" s="288"/>
      <c r="G64" s="288"/>
      <c r="H64" s="288"/>
      <c r="I64" s="151">
        <v>44593</v>
      </c>
      <c r="J64" s="151">
        <v>44681</v>
      </c>
      <c r="K64" s="289" t="s">
        <v>258</v>
      </c>
      <c r="L64" s="290"/>
      <c r="M64" s="291"/>
      <c r="N64" s="172" t="s">
        <v>269</v>
      </c>
      <c r="O64" s="172"/>
      <c r="P64" s="172"/>
      <c r="Q64" s="139"/>
      <c r="R64" s="138"/>
      <c r="S64" s="138"/>
      <c r="T64" s="138"/>
      <c r="U64" s="138"/>
      <c r="V64" s="138"/>
    </row>
    <row r="65" spans="2:22" s="101" customFormat="1" ht="30" hidden="1" customHeight="1" x14ac:dyDescent="0.25">
      <c r="B65" s="44"/>
      <c r="C65" s="188"/>
      <c r="D65" s="188"/>
      <c r="E65" s="188"/>
      <c r="F65" s="188"/>
      <c r="G65" s="188"/>
      <c r="H65" s="188"/>
      <c r="I65" s="45"/>
      <c r="J65" s="45"/>
      <c r="K65" s="189"/>
      <c r="L65" s="190"/>
      <c r="M65" s="191"/>
      <c r="N65" s="192"/>
      <c r="O65" s="192"/>
      <c r="P65" s="192"/>
      <c r="Q65" s="139"/>
      <c r="R65" s="138"/>
      <c r="S65" s="138"/>
      <c r="T65" s="138"/>
      <c r="U65" s="138"/>
      <c r="V65" s="138"/>
    </row>
    <row r="66" spans="2:22" s="101" customFormat="1" ht="30" hidden="1" customHeight="1" x14ac:dyDescent="0.25">
      <c r="B66" s="44"/>
      <c r="C66" s="188"/>
      <c r="D66" s="188"/>
      <c r="E66" s="188"/>
      <c r="F66" s="188"/>
      <c r="G66" s="188"/>
      <c r="H66" s="188"/>
      <c r="I66" s="45"/>
      <c r="J66" s="45"/>
      <c r="K66" s="189"/>
      <c r="L66" s="190"/>
      <c r="M66" s="191"/>
      <c r="N66" s="192"/>
      <c r="O66" s="192"/>
      <c r="P66" s="192"/>
      <c r="Q66" s="139"/>
      <c r="R66" s="138"/>
      <c r="S66" s="138"/>
      <c r="T66" s="138"/>
      <c r="U66" s="138"/>
      <c r="V66" s="138"/>
    </row>
    <row r="67" spans="2:22" s="101" customFormat="1" ht="30" hidden="1" customHeight="1" x14ac:dyDescent="0.25">
      <c r="B67" s="44"/>
      <c r="C67" s="188"/>
      <c r="D67" s="188"/>
      <c r="E67" s="188"/>
      <c r="F67" s="188"/>
      <c r="G67" s="188"/>
      <c r="H67" s="188"/>
      <c r="I67" s="45"/>
      <c r="J67" s="45"/>
      <c r="K67" s="189"/>
      <c r="L67" s="190"/>
      <c r="M67" s="191"/>
      <c r="N67" s="192"/>
      <c r="O67" s="192"/>
      <c r="P67" s="192"/>
      <c r="Q67" s="139"/>
      <c r="R67" s="138"/>
      <c r="S67" s="138"/>
      <c r="T67" s="138"/>
      <c r="U67" s="138"/>
      <c r="V67" s="138"/>
    </row>
    <row r="68" spans="2:22" s="101" customFormat="1" ht="30" hidden="1" customHeight="1" x14ac:dyDescent="0.25">
      <c r="B68" s="44"/>
      <c r="C68" s="188"/>
      <c r="D68" s="188"/>
      <c r="E68" s="188"/>
      <c r="F68" s="188"/>
      <c r="G68" s="188"/>
      <c r="H68" s="188"/>
      <c r="I68" s="45"/>
      <c r="J68" s="45"/>
      <c r="K68" s="189"/>
      <c r="L68" s="190"/>
      <c r="M68" s="191"/>
      <c r="N68" s="192"/>
      <c r="O68" s="192"/>
      <c r="P68" s="192"/>
      <c r="Q68" s="139"/>
      <c r="R68" s="138"/>
      <c r="S68" s="138"/>
      <c r="T68" s="138"/>
      <c r="U68" s="138"/>
      <c r="V68" s="138"/>
    </row>
    <row r="69" spans="2:22" s="101" customFormat="1" ht="30" hidden="1" customHeight="1" x14ac:dyDescent="0.25">
      <c r="B69" s="44"/>
      <c r="C69" s="188"/>
      <c r="D69" s="188"/>
      <c r="E69" s="188"/>
      <c r="F69" s="188"/>
      <c r="G69" s="188"/>
      <c r="H69" s="188"/>
      <c r="I69" s="45"/>
      <c r="J69" s="45"/>
      <c r="K69" s="189"/>
      <c r="L69" s="190"/>
      <c r="M69" s="191"/>
      <c r="N69" s="192"/>
      <c r="O69" s="192"/>
      <c r="P69" s="192"/>
      <c r="Q69" s="139"/>
      <c r="R69" s="138"/>
      <c r="S69" s="138"/>
      <c r="T69" s="138"/>
      <c r="U69" s="138"/>
      <c r="V69" s="138"/>
    </row>
    <row r="70" spans="2:22" s="101" customFormat="1" ht="30" hidden="1" customHeight="1" x14ac:dyDescent="0.25">
      <c r="B70" s="44"/>
      <c r="C70" s="188"/>
      <c r="D70" s="188"/>
      <c r="E70" s="188"/>
      <c r="F70" s="188"/>
      <c r="G70" s="188"/>
      <c r="H70" s="188"/>
      <c r="I70" s="45"/>
      <c r="J70" s="45"/>
      <c r="K70" s="189"/>
      <c r="L70" s="190"/>
      <c r="M70" s="191"/>
      <c r="N70" s="192"/>
      <c r="O70" s="192"/>
      <c r="P70" s="192"/>
      <c r="Q70" s="139"/>
      <c r="R70" s="138"/>
      <c r="S70" s="138"/>
      <c r="T70" s="138"/>
      <c r="U70" s="138"/>
      <c r="V70" s="138"/>
    </row>
    <row r="71" spans="2:22" s="101" customFormat="1" ht="30" hidden="1" customHeight="1" x14ac:dyDescent="0.25">
      <c r="B71" s="44"/>
      <c r="C71" s="188"/>
      <c r="D71" s="188"/>
      <c r="E71" s="188"/>
      <c r="F71" s="188"/>
      <c r="G71" s="188"/>
      <c r="H71" s="188"/>
      <c r="I71" s="45"/>
      <c r="J71" s="45"/>
      <c r="K71" s="189"/>
      <c r="L71" s="190"/>
      <c r="M71" s="191"/>
      <c r="N71" s="192"/>
      <c r="O71" s="192"/>
      <c r="P71" s="192"/>
      <c r="Q71" s="139"/>
      <c r="R71" s="138"/>
      <c r="S71" s="138"/>
      <c r="T71" s="138"/>
      <c r="U71" s="138"/>
      <c r="V71" s="138"/>
    </row>
    <row r="72" spans="2:22" s="101" customFormat="1" ht="30" hidden="1" customHeight="1" x14ac:dyDescent="0.25">
      <c r="B72" s="44"/>
      <c r="C72" s="188"/>
      <c r="D72" s="188"/>
      <c r="E72" s="188"/>
      <c r="F72" s="188"/>
      <c r="G72" s="188"/>
      <c r="H72" s="188"/>
      <c r="I72" s="45"/>
      <c r="J72" s="45"/>
      <c r="K72" s="189"/>
      <c r="L72" s="190"/>
      <c r="M72" s="191"/>
      <c r="N72" s="192"/>
      <c r="O72" s="192"/>
      <c r="P72" s="192"/>
      <c r="Q72" s="139"/>
      <c r="R72" s="138"/>
      <c r="S72" s="138"/>
      <c r="T72" s="138"/>
      <c r="U72" s="138"/>
      <c r="V72" s="138"/>
    </row>
    <row r="73" spans="2:22" s="101" customFormat="1" ht="30" hidden="1" customHeight="1" x14ac:dyDescent="0.25">
      <c r="B73" s="44"/>
      <c r="C73" s="188"/>
      <c r="D73" s="188"/>
      <c r="E73" s="188"/>
      <c r="F73" s="188"/>
      <c r="G73" s="188"/>
      <c r="H73" s="188"/>
      <c r="I73" s="45"/>
      <c r="J73" s="45"/>
      <c r="K73" s="189"/>
      <c r="L73" s="190"/>
      <c r="M73" s="191"/>
      <c r="N73" s="192"/>
      <c r="O73" s="192"/>
      <c r="P73" s="192"/>
      <c r="Q73" s="139"/>
      <c r="R73" s="138"/>
      <c r="S73" s="138"/>
      <c r="T73" s="138"/>
      <c r="U73" s="138"/>
      <c r="V73" s="138"/>
    </row>
    <row r="74" spans="2:22" s="101" customFormat="1" ht="30" hidden="1" customHeight="1" x14ac:dyDescent="0.25">
      <c r="B74" s="44"/>
      <c r="C74" s="188"/>
      <c r="D74" s="188"/>
      <c r="E74" s="188"/>
      <c r="F74" s="188"/>
      <c r="G74" s="188"/>
      <c r="H74" s="188"/>
      <c r="I74" s="45"/>
      <c r="J74" s="45"/>
      <c r="K74" s="189"/>
      <c r="L74" s="190"/>
      <c r="M74" s="191"/>
      <c r="N74" s="192"/>
      <c r="O74" s="192"/>
      <c r="P74" s="192"/>
      <c r="Q74" s="139"/>
      <c r="R74" s="138"/>
      <c r="S74" s="138"/>
      <c r="T74" s="138"/>
      <c r="U74" s="138"/>
      <c r="V74" s="138"/>
    </row>
    <row r="75" spans="2:22" s="101" customFormat="1" ht="30" hidden="1" customHeight="1" x14ac:dyDescent="0.25">
      <c r="B75" s="44"/>
      <c r="C75" s="188"/>
      <c r="D75" s="188"/>
      <c r="E75" s="188"/>
      <c r="F75" s="188"/>
      <c r="G75" s="188"/>
      <c r="H75" s="188"/>
      <c r="I75" s="45"/>
      <c r="J75" s="45"/>
      <c r="K75" s="189"/>
      <c r="L75" s="190"/>
      <c r="M75" s="191"/>
      <c r="N75" s="192"/>
      <c r="O75" s="192"/>
      <c r="P75" s="192"/>
      <c r="Q75" s="139"/>
      <c r="R75" s="138"/>
      <c r="S75" s="138"/>
      <c r="T75" s="138"/>
      <c r="U75" s="138"/>
      <c r="V75" s="138"/>
    </row>
    <row r="76" spans="2:22" s="101" customFormat="1" ht="30" hidden="1" customHeight="1" x14ac:dyDescent="0.25">
      <c r="B76" s="44"/>
      <c r="C76" s="188"/>
      <c r="D76" s="188"/>
      <c r="E76" s="188"/>
      <c r="F76" s="188"/>
      <c r="G76" s="188"/>
      <c r="H76" s="188"/>
      <c r="I76" s="45"/>
      <c r="J76" s="45"/>
      <c r="K76" s="189"/>
      <c r="L76" s="190"/>
      <c r="M76" s="191"/>
      <c r="N76" s="192"/>
      <c r="O76" s="192"/>
      <c r="P76" s="192"/>
      <c r="Q76" s="139"/>
      <c r="R76" s="138"/>
      <c r="S76" s="138"/>
      <c r="T76" s="138"/>
      <c r="U76" s="138"/>
      <c r="V76" s="138"/>
    </row>
    <row r="77" spans="2:22" s="101" customFormat="1" x14ac:dyDescent="0.25">
      <c r="Q77" s="127"/>
      <c r="R77" s="127"/>
      <c r="S77" s="127"/>
      <c r="T77" s="127"/>
      <c r="U77" s="127"/>
      <c r="V77" s="127"/>
    </row>
    <row r="78" spans="2:22" s="101" customFormat="1" ht="28.5" x14ac:dyDescent="0.25">
      <c r="B78" s="164" t="s">
        <v>100</v>
      </c>
      <c r="C78" s="164"/>
      <c r="D78" s="164"/>
      <c r="E78" s="164"/>
      <c r="F78" s="164"/>
      <c r="G78" s="164"/>
      <c r="H78" s="164"/>
      <c r="I78" s="164"/>
      <c r="J78" s="164"/>
      <c r="K78" s="164"/>
      <c r="L78" s="164"/>
      <c r="M78" s="164"/>
      <c r="N78" s="164"/>
      <c r="O78" s="164"/>
      <c r="P78" s="164"/>
      <c r="Q78" s="134"/>
      <c r="R78" s="134"/>
      <c r="S78" s="134"/>
      <c r="T78" s="134"/>
      <c r="U78" s="134"/>
      <c r="V78" s="134"/>
    </row>
    <row r="79" spans="2:22" s="101" customFormat="1" x14ac:dyDescent="0.25">
      <c r="Q79" s="127"/>
      <c r="R79" s="127"/>
      <c r="S79" s="127"/>
      <c r="T79" s="127"/>
      <c r="U79" s="127"/>
      <c r="V79" s="127"/>
    </row>
    <row r="80" spans="2:22" s="101" customFormat="1" ht="46.5" customHeight="1" x14ac:dyDescent="0.25">
      <c r="D80" s="200" t="s">
        <v>75</v>
      </c>
      <c r="E80" s="201"/>
      <c r="F80" s="202" t="str">
        <f>IFERROR(VLOOKUP(Q23,[10]Hoja2!B45:C59,2,FALSE),"")</f>
        <v>Alto</v>
      </c>
      <c r="G80" s="202"/>
      <c r="H80" s="118"/>
      <c r="J80" s="203" t="s">
        <v>74</v>
      </c>
      <c r="K80" s="203"/>
      <c r="L80" s="202" t="str">
        <f>IFERROR(VLOOKUP(S52,[10]Hoja2!B45:C59,2,FALSE),"")</f>
        <v>Alto</v>
      </c>
      <c r="M80" s="202"/>
      <c r="N80" s="202"/>
      <c r="O80" s="140"/>
      <c r="P80" s="140"/>
      <c r="Q80" s="141"/>
      <c r="R80" s="142"/>
      <c r="S80" s="142"/>
      <c r="T80" s="142"/>
      <c r="U80" s="142"/>
      <c r="V80" s="142"/>
    </row>
    <row r="81" spans="1:26" s="101" customFormat="1" x14ac:dyDescent="0.25"/>
    <row r="82" spans="1:26" s="101" customFormat="1" ht="26.25" x14ac:dyDescent="0.25">
      <c r="B82" s="106"/>
      <c r="C82" s="106"/>
      <c r="H82" s="198" t="s">
        <v>71</v>
      </c>
      <c r="I82" s="198"/>
      <c r="J82" s="198"/>
    </row>
    <row r="83" spans="1:26" s="101" customFormat="1" ht="21" x14ac:dyDescent="0.25">
      <c r="B83" s="106"/>
      <c r="C83" s="106"/>
      <c r="F83" s="119"/>
      <c r="G83" s="119"/>
      <c r="H83" s="143" t="s">
        <v>41</v>
      </c>
      <c r="I83" s="143" t="s">
        <v>72</v>
      </c>
      <c r="J83" s="143" t="s">
        <v>73</v>
      </c>
    </row>
    <row r="84" spans="1:26" s="101" customFormat="1" ht="5.25" customHeight="1" x14ac:dyDescent="0.25">
      <c r="B84" s="106"/>
      <c r="C84" s="106"/>
      <c r="F84" s="119"/>
      <c r="G84" s="119"/>
      <c r="H84" s="119"/>
      <c r="I84" s="119"/>
      <c r="J84" s="119"/>
    </row>
    <row r="85" spans="1:26" s="101" customFormat="1" ht="37.5" customHeight="1" x14ac:dyDescent="0.25">
      <c r="F85" s="199" t="s">
        <v>70</v>
      </c>
      <c r="G85" s="143" t="s">
        <v>135</v>
      </c>
      <c r="H85" s="144" t="str">
        <f>IFERROR(CONCATENATE(IF($Q$23="53","Inherente","")," ",IF($S$52="53","Residual","")),"")</f>
        <v xml:space="preserve"> </v>
      </c>
      <c r="I85" s="145" t="str">
        <f>IFERROR(CONCATENATE(IF($Q$23="54","Inherente","")," ",IF($S$52="54","Residual","")),"")</f>
        <v xml:space="preserve"> </v>
      </c>
      <c r="J85" s="145" t="str">
        <f>IFERROR(CONCATENATE(IF($Q$23="55","Inherente","")," ",IF($S$52="55","Residual","")),"")</f>
        <v xml:space="preserve"> </v>
      </c>
      <c r="O85" s="127"/>
      <c r="P85" s="127"/>
      <c r="Q85" s="127"/>
      <c r="R85" s="134"/>
      <c r="S85" s="134"/>
      <c r="T85" s="134"/>
      <c r="U85" s="134"/>
      <c r="V85" s="134"/>
    </row>
    <row r="86" spans="1:26" s="101" customFormat="1" ht="37.5" customHeight="1" x14ac:dyDescent="0.25">
      <c r="F86" s="199"/>
      <c r="G86" s="143" t="s">
        <v>134</v>
      </c>
      <c r="H86" s="146" t="str">
        <f>IFERROR(CONCATENATE(IF($Q$23="43","Inherente","")," ",IF($S$52="43","Residual","")),"")</f>
        <v xml:space="preserve"> </v>
      </c>
      <c r="I86" s="145" t="str">
        <f>IFERROR(CONCATENATE(IF($Q$23="44","Inherente","")," ",IF($S$52="44","Residual","")),"")</f>
        <v xml:space="preserve"> </v>
      </c>
      <c r="J86" s="145" t="str">
        <f>IFERROR(CONCATENATE(IF($Q$23="45","Inherente","")," ",IF($S$52="45","Residual","")),"")</f>
        <v xml:space="preserve"> </v>
      </c>
      <c r="L86" s="46" t="s">
        <v>43</v>
      </c>
      <c r="O86" s="127"/>
      <c r="P86" s="127"/>
      <c r="Q86" s="127"/>
      <c r="R86" s="130"/>
      <c r="S86" s="130"/>
      <c r="T86" s="130"/>
      <c r="U86" s="130"/>
      <c r="V86" s="130"/>
    </row>
    <row r="87" spans="1:26" s="101" customFormat="1" ht="37.5" customHeight="1" x14ac:dyDescent="0.25">
      <c r="F87" s="199"/>
      <c r="G87" s="143" t="s">
        <v>133</v>
      </c>
      <c r="H87" s="146" t="str">
        <f>IFERROR(CONCATENATE(IF($Q$23="33","Inherente","")," ",IF($S$52="33","Residual","")),"")</f>
        <v xml:space="preserve"> </v>
      </c>
      <c r="I87" s="145" t="str">
        <f>IFERROR(CONCATENATE(IF($Q$23="34","Inherente","")," ",IF($S$52="34","Residual","")),"")</f>
        <v xml:space="preserve"> </v>
      </c>
      <c r="J87" s="145" t="str">
        <f>IFERROR(CONCATENATE(IF($Q$23="35","Inherente","")," ",IF($S$52="35","Residual","")),"")</f>
        <v xml:space="preserve"> </v>
      </c>
      <c r="L87" s="47" t="s">
        <v>40</v>
      </c>
      <c r="O87" s="127"/>
      <c r="P87" s="127"/>
      <c r="Q87" s="127"/>
      <c r="R87" s="130"/>
      <c r="S87" s="130"/>
      <c r="T87" s="130"/>
      <c r="U87" s="130"/>
      <c r="V87" s="130"/>
    </row>
    <row r="88" spans="1:26" s="101" customFormat="1" ht="37.5" customHeight="1" x14ac:dyDescent="0.25">
      <c r="F88" s="199"/>
      <c r="G88" s="143" t="s">
        <v>132</v>
      </c>
      <c r="H88" s="147" t="str">
        <f>IFERROR(CONCATENATE(IF($Q$23="23","Inherente","")," ",IF($S$52="23","Residual","")),"")</f>
        <v xml:space="preserve"> </v>
      </c>
      <c r="I88" s="146" t="str">
        <f>IFERROR(CONCATENATE(IF($Q$23="24","Inherente","")," ",IF($S$52="24","Residual","")),"")</f>
        <v xml:space="preserve">Inherente </v>
      </c>
      <c r="J88" s="145" t="str">
        <f>IFERROR(CONCATENATE(IF($Q$23="25","Inherente","")," ",IF($S$52="25","Residual","")),"")</f>
        <v xml:space="preserve"> </v>
      </c>
      <c r="L88" s="48" t="s">
        <v>41</v>
      </c>
      <c r="O88" s="130"/>
      <c r="P88" s="130"/>
      <c r="Q88" s="130"/>
      <c r="R88" s="130"/>
      <c r="S88" s="130"/>
      <c r="T88" s="130"/>
      <c r="U88" s="130"/>
      <c r="V88" s="130"/>
    </row>
    <row r="89" spans="1:26" s="101" customFormat="1" ht="37.5" customHeight="1" x14ac:dyDescent="0.25">
      <c r="F89" s="199"/>
      <c r="G89" s="143" t="s">
        <v>112</v>
      </c>
      <c r="H89" s="147" t="str">
        <f>IFERROR(CONCATENATE(IF($Q$23="13","Inherente","")," ",IF($S$52="13","Residual","")),"")</f>
        <v xml:space="preserve"> </v>
      </c>
      <c r="I89" s="146" t="str">
        <f>IFERROR(CONCATENATE(IF($Q$23="14","Inherente","")," ",IF($S$52="14","Residual","")),"")</f>
        <v xml:space="preserve"> Residual</v>
      </c>
      <c r="J89" s="145" t="str">
        <f>IFERROR(CONCATENATE(IF($Q$23="15","Inherente","")," ",IF($S$52="15","Residual","")),"")</f>
        <v xml:space="preserve"> </v>
      </c>
    </row>
    <row r="90" spans="1:26" s="49" customFormat="1" x14ac:dyDescent="0.25">
      <c r="A90" s="101"/>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row>
    <row r="91" spans="1:26" x14ac:dyDescent="0.25">
      <c r="A91" s="101"/>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row>
    <row r="92" spans="1:26" x14ac:dyDescent="0.25">
      <c r="A92" s="101"/>
      <c r="B92" s="101"/>
      <c r="C92" s="101"/>
      <c r="D92" s="101"/>
      <c r="E92" s="101"/>
      <c r="F92" s="101"/>
      <c r="G92" s="101"/>
      <c r="H92" s="101"/>
      <c r="I92" s="101"/>
      <c r="J92" s="101"/>
      <c r="K92" s="101"/>
      <c r="L92" s="101"/>
      <c r="M92" s="101"/>
      <c r="N92" s="101"/>
      <c r="O92" s="101"/>
      <c r="P92" s="101"/>
      <c r="Y92" s="101"/>
      <c r="Z92" s="101"/>
    </row>
    <row r="93" spans="1:26" x14ac:dyDescent="0.25">
      <c r="A93" s="101"/>
      <c r="B93" s="101"/>
      <c r="C93" s="101"/>
      <c r="D93" s="101"/>
      <c r="E93" s="101"/>
      <c r="F93" s="101"/>
      <c r="G93" s="101"/>
      <c r="H93" s="101"/>
      <c r="I93" s="101"/>
      <c r="J93" s="101"/>
      <c r="K93" s="101"/>
      <c r="L93" s="101"/>
      <c r="M93" s="101"/>
      <c r="N93" s="101"/>
      <c r="O93" s="101"/>
      <c r="P93" s="101"/>
      <c r="Y93" s="101"/>
      <c r="Z93" s="101"/>
    </row>
    <row r="94" spans="1:26" x14ac:dyDescent="0.25">
      <c r="B94" s="101"/>
      <c r="C94" s="101"/>
      <c r="D94" s="101"/>
      <c r="E94" s="101"/>
      <c r="F94" s="101"/>
      <c r="G94" s="101"/>
      <c r="H94" s="101"/>
      <c r="I94" s="101"/>
      <c r="J94" s="101"/>
      <c r="K94" s="101"/>
      <c r="L94" s="101"/>
      <c r="M94" s="101"/>
      <c r="N94" s="101"/>
      <c r="O94" s="101"/>
      <c r="P94" s="101"/>
    </row>
  </sheetData>
  <sheetProtection selectLockedCells="1"/>
  <mergeCells count="119">
    <mergeCell ref="F85:F89"/>
    <mergeCell ref="B78:P78"/>
    <mergeCell ref="D80:E80"/>
    <mergeCell ref="F80:G80"/>
    <mergeCell ref="J80:K80"/>
    <mergeCell ref="L80:N80"/>
    <mergeCell ref="H82:J82"/>
    <mergeCell ref="C75:H75"/>
    <mergeCell ref="K75:M75"/>
    <mergeCell ref="N75:P75"/>
    <mergeCell ref="C76:H76"/>
    <mergeCell ref="K76:M76"/>
    <mergeCell ref="N76:P76"/>
    <mergeCell ref="C73:H73"/>
    <mergeCell ref="K73:M73"/>
    <mergeCell ref="N73:P73"/>
    <mergeCell ref="C74:H74"/>
    <mergeCell ref="K74:M74"/>
    <mergeCell ref="N74:P74"/>
    <mergeCell ref="C71:H71"/>
    <mergeCell ref="K71:M71"/>
    <mergeCell ref="N71:P71"/>
    <mergeCell ref="C72:H72"/>
    <mergeCell ref="K72:M72"/>
    <mergeCell ref="N72:P72"/>
    <mergeCell ref="C69:H69"/>
    <mergeCell ref="K69:M69"/>
    <mergeCell ref="N69:P69"/>
    <mergeCell ref="C70:H70"/>
    <mergeCell ref="K70:M70"/>
    <mergeCell ref="N70:P70"/>
    <mergeCell ref="C67:H67"/>
    <mergeCell ref="K67:M67"/>
    <mergeCell ref="N67:P67"/>
    <mergeCell ref="C68:H68"/>
    <mergeCell ref="K68:M68"/>
    <mergeCell ref="N68:P68"/>
    <mergeCell ref="C65:H65"/>
    <mergeCell ref="K65:M65"/>
    <mergeCell ref="N65:P65"/>
    <mergeCell ref="C66:H66"/>
    <mergeCell ref="K66:M66"/>
    <mergeCell ref="N66:P66"/>
    <mergeCell ref="C63:H63"/>
    <mergeCell ref="K63:M63"/>
    <mergeCell ref="N63:P63"/>
    <mergeCell ref="C64:H64"/>
    <mergeCell ref="K64:M64"/>
    <mergeCell ref="N64:P64"/>
    <mergeCell ref="B56:D56"/>
    <mergeCell ref="J56:K56"/>
    <mergeCell ref="B58:F58"/>
    <mergeCell ref="G58:P58"/>
    <mergeCell ref="B60:P60"/>
    <mergeCell ref="C62:H62"/>
    <mergeCell ref="K62:M62"/>
    <mergeCell ref="N62:P62"/>
    <mergeCell ref="B53:D53"/>
    <mergeCell ref="J53:K53"/>
    <mergeCell ref="B54:D54"/>
    <mergeCell ref="J54:K54"/>
    <mergeCell ref="B55:D55"/>
    <mergeCell ref="J55:K55"/>
    <mergeCell ref="E46:L46"/>
    <mergeCell ref="M46:N46"/>
    <mergeCell ref="B48:P48"/>
    <mergeCell ref="B50:P50"/>
    <mergeCell ref="B52:D52"/>
    <mergeCell ref="J52:K52"/>
    <mergeCell ref="M52:N52"/>
    <mergeCell ref="E43:L43"/>
    <mergeCell ref="M43:N43"/>
    <mergeCell ref="E44:L44"/>
    <mergeCell ref="M44:N44"/>
    <mergeCell ref="E45:L45"/>
    <mergeCell ref="M45:N45"/>
    <mergeCell ref="E40:L40"/>
    <mergeCell ref="M40:N40"/>
    <mergeCell ref="E41:L41"/>
    <mergeCell ref="M41:N41"/>
    <mergeCell ref="E42:L42"/>
    <mergeCell ref="M42:N42"/>
    <mergeCell ref="E37:L37"/>
    <mergeCell ref="M37:N37"/>
    <mergeCell ref="E38:L38"/>
    <mergeCell ref="M38:N38"/>
    <mergeCell ref="E39:L39"/>
    <mergeCell ref="M39:N39"/>
    <mergeCell ref="E34:L34"/>
    <mergeCell ref="M34:N34"/>
    <mergeCell ref="E35:L35"/>
    <mergeCell ref="M35:N35"/>
    <mergeCell ref="E36:L36"/>
    <mergeCell ref="M36:N36"/>
    <mergeCell ref="E31:L31"/>
    <mergeCell ref="M31:N31"/>
    <mergeCell ref="E32:L32"/>
    <mergeCell ref="M32:N32"/>
    <mergeCell ref="E33:L33"/>
    <mergeCell ref="M33:N33"/>
    <mergeCell ref="E29:L29"/>
    <mergeCell ref="M29:N29"/>
    <mergeCell ref="E30:L30"/>
    <mergeCell ref="M30:N30"/>
    <mergeCell ref="B19:P19"/>
    <mergeCell ref="B21:P21"/>
    <mergeCell ref="B23:P23"/>
    <mergeCell ref="B25:P25"/>
    <mergeCell ref="E27:L27"/>
    <mergeCell ref="M27:N27"/>
    <mergeCell ref="B2:P2"/>
    <mergeCell ref="C4:G4"/>
    <mergeCell ref="J4:O4"/>
    <mergeCell ref="B7:P7"/>
    <mergeCell ref="M11:N11"/>
    <mergeCell ref="C17:H17"/>
    <mergeCell ref="I17:O17"/>
    <mergeCell ref="E28:L28"/>
    <mergeCell ref="M28:N28"/>
  </mergeCells>
  <conditionalFormatting sqref="B23">
    <cfRule type="expression" dxfId="131" priority="12">
      <formula>$B$23="Casi Seguro"</formula>
    </cfRule>
    <cfRule type="expression" dxfId="130" priority="13">
      <formula>$B$23="Probable"</formula>
    </cfRule>
    <cfRule type="expression" dxfId="129" priority="14">
      <formula>$B$23="Posible"</formula>
    </cfRule>
    <cfRule type="expression" dxfId="128" priority="15">
      <formula>$B$23="Improbable"</formula>
    </cfRule>
    <cfRule type="expression" dxfId="127" priority="16">
      <formula>$B$23="Rara Vez"</formula>
    </cfRule>
  </conditionalFormatting>
  <conditionalFormatting sqref="F80">
    <cfRule type="expression" dxfId="126" priority="17">
      <formula>$F$80="Extremo"</formula>
    </cfRule>
    <cfRule type="expression" dxfId="125" priority="18">
      <formula>$F$80="Alto"</formula>
    </cfRule>
    <cfRule type="expression" dxfId="124" priority="19">
      <formula>$F$80="Moderado"</formula>
    </cfRule>
    <cfRule type="expression" dxfId="123" priority="20">
      <formula>$F$80="Bajo"</formula>
    </cfRule>
  </conditionalFormatting>
  <conditionalFormatting sqref="L80">
    <cfRule type="expression" dxfId="122" priority="8">
      <formula>$L$80="Extremo"</formula>
    </cfRule>
    <cfRule type="expression" dxfId="121" priority="9">
      <formula>$L$80="Alto"</formula>
    </cfRule>
    <cfRule type="expression" dxfId="120" priority="10">
      <formula>$L$80="Moderado"</formula>
    </cfRule>
    <cfRule type="expression" dxfId="119" priority="11">
      <formula>$L$80="Bajo"</formula>
    </cfRule>
  </conditionalFormatting>
  <conditionalFormatting sqref="M28">
    <cfRule type="expression" dxfId="118" priority="7">
      <formula>AB28="SI"</formula>
    </cfRule>
  </conditionalFormatting>
  <conditionalFormatting sqref="B48">
    <cfRule type="expression" dxfId="117" priority="4">
      <formula>$B$48="Catastrófico"</formula>
    </cfRule>
    <cfRule type="expression" dxfId="116" priority="5">
      <formula>$B$48="Mayor"</formula>
    </cfRule>
    <cfRule type="expression" dxfId="115" priority="6">
      <formula>$B$48="Moderado"</formula>
    </cfRule>
  </conditionalFormatting>
  <conditionalFormatting sqref="M28">
    <cfRule type="expression" dxfId="114" priority="21">
      <formula>AC28="SI"</formula>
    </cfRule>
  </conditionalFormatting>
  <conditionalFormatting sqref="E28">
    <cfRule type="expression" dxfId="113" priority="22">
      <formula>M28="SI"</formula>
    </cfRule>
  </conditionalFormatting>
  <conditionalFormatting sqref="M29:M46">
    <cfRule type="expression" dxfId="112" priority="2">
      <formula>AB29="SI"</formula>
    </cfRule>
  </conditionalFormatting>
  <conditionalFormatting sqref="M29:M46">
    <cfRule type="expression" dxfId="111" priority="3">
      <formula>AC29="SI"</formula>
    </cfRule>
  </conditionalFormatting>
  <conditionalFormatting sqref="E29:E46">
    <cfRule type="expression" dxfId="110" priority="1">
      <formula>M29="SI"</formula>
    </cfRule>
  </conditionalFormatting>
  <dataValidations count="12">
    <dataValidation type="list" allowBlank="1" showInputMessage="1" showErrorMessage="1" sqref="B63:B76" xr:uid="{00000000-0002-0000-0A00-000000000000}">
      <formula1>"Nacional,Regional,Centro Zonal"</formula1>
    </dataValidation>
    <dataValidation type="list" allowBlank="1" showInputMessage="1" showErrorMessage="1" sqref="O53:O56" xr:uid="{00000000-0002-0000-0A00-000001000000}">
      <formula1>"Fuerte,Moderado,Débil"</formula1>
    </dataValidation>
    <dataValidation type="list" allowBlank="1" showInputMessage="1" showErrorMessage="1" sqref="L53:L56" xr:uid="{00000000-0002-0000-0A00-000002000000}">
      <formula1>"Completa,Incompleta,NoExiste"</formula1>
    </dataValidation>
    <dataValidation type="list" allowBlank="1" showInputMessage="1" showErrorMessage="1" sqref="J53:K56" xr:uid="{00000000-0002-0000-0A00-000003000000}">
      <formula1>"Se identifica y se gestionan para subsanar la observación,No se identifica y se gestionan para subsanar la observación"</formula1>
    </dataValidation>
    <dataValidation type="list" allowBlank="1" showInputMessage="1" showErrorMessage="1" sqref="L53:L56" xr:uid="{00000000-0002-0000-0A00-000004000000}">
      <formula1>"Completa,Incompleta,No Existe"</formula1>
    </dataValidation>
    <dataValidation type="list" allowBlank="1" showInputMessage="1" showErrorMessage="1" sqref="I53:I56" xr:uid="{00000000-0002-0000-0A00-000005000000}">
      <formula1>"Confiable,No Confiable"</formula1>
    </dataValidation>
    <dataValidation type="list" allowBlank="1" showInputMessage="1" showErrorMessage="1" sqref="H53:H56" xr:uid="{00000000-0002-0000-0A00-000006000000}">
      <formula1>"Prevenir,Detectar,No es un Control"</formula1>
    </dataValidation>
    <dataValidation type="list" allowBlank="1" showInputMessage="1" showErrorMessage="1" sqref="G53:G56" xr:uid="{00000000-0002-0000-0A00-000007000000}">
      <formula1>"Oportuna,Inoportuna"</formula1>
    </dataValidation>
    <dataValidation type="list" allowBlank="1" showInputMessage="1" showErrorMessage="1" sqref="F53:F56" xr:uid="{00000000-0002-0000-0A00-000008000000}">
      <formula1>"Adecuado,Inadecuado"</formula1>
    </dataValidation>
    <dataValidation type="list" allowBlank="1" showInputMessage="1" showErrorMessage="1" sqref="E53:E56" xr:uid="{00000000-0002-0000-0A00-000009000000}">
      <formula1>"Asignado,No Asignado"</formula1>
    </dataValidation>
    <dataValidation type="list" allowBlank="1" showInputMessage="1" showErrorMessage="1" sqref="M28:M46" xr:uid="{00000000-0002-0000-0A00-00000A000000}">
      <formula1>"SI,NO"</formula1>
    </dataValidation>
    <dataValidation type="list" allowBlank="1" showInputMessage="1" showErrorMessage="1" sqref="B23" xr:uid="{00000000-0002-0000-0A00-00000B000000}">
      <formula1>"Rara Vez,Improbable,Posible,Probable,Casi Seguro"</formula1>
    </dataValidation>
  </dataValidations>
  <pageMargins left="0.82677165354330717" right="0.62992125984251968" top="1.0629921259842521" bottom="0.74803149606299213" header="0.31496062992125984" footer="0.31496062992125984"/>
  <pageSetup scale="29" orientation="portrait" r:id="rId1"/>
  <headerFooter>
    <oddHeader>&amp;L&amp;G&amp;C&amp;16PROCESO
MEJORA E INNOVACIÓN&amp;11
&amp;"-,Negrita"&amp;20FORMATO IDENTIFICACIÓN, ANÁLISIS, EVALUACIÓN Y TRATAMIENTO DE 
RIESGOS DE CALIDAD Y CORRUPCIÓN&amp;R&amp;16F1.P14.MI
Versión 1
Página &amp;P de &amp;N
14/10/2021
Clasificación de la Información:
PÚBLICA</oddHeader>
    <oddFooter>&amp;C&amp;G</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C000000}">
          <x14:formula1>
            <xm:f>'C:\Users\USER\OneDrive - Instituto Colombiano de Bienestar Familiar\jorge.alvarez\1. Gestion de Riesgos\2022\RIESGOS PROCESOS 2022\EI-ok2\[EI2022.xlsx]Hoja2'!#REF!</xm:f>
          </x14:formula1>
          <xm:sqref>C4:H4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F95"/>
  <sheetViews>
    <sheetView showGridLines="0" zoomScale="55" zoomScaleNormal="55" zoomScalePageLayoutView="70" workbookViewId="0">
      <selection activeCell="E44" sqref="E44:L44"/>
    </sheetView>
  </sheetViews>
  <sheetFormatPr baseColWidth="10" defaultColWidth="0" defaultRowHeight="15" x14ac:dyDescent="0.25"/>
  <cols>
    <col min="1" max="1" width="2.85546875" style="50" customWidth="1"/>
    <col min="2" max="2" width="17.140625" style="50" customWidth="1"/>
    <col min="3" max="5" width="21.42578125" style="50" customWidth="1"/>
    <col min="6" max="6" width="23" style="50" customWidth="1"/>
    <col min="7" max="12" width="21.42578125" style="50" customWidth="1"/>
    <col min="13" max="13" width="8.5703125" style="50" customWidth="1"/>
    <col min="14" max="14" width="12.85546875" style="50" customWidth="1"/>
    <col min="15" max="16" width="21.42578125" style="50" customWidth="1"/>
    <col min="17" max="17" width="4.42578125" style="50" hidden="1" customWidth="1"/>
    <col min="18" max="24" width="3.42578125" style="50" hidden="1" customWidth="1"/>
    <col min="25" max="25" width="2.85546875" style="50" customWidth="1"/>
    <col min="26" max="32" width="0" style="50" hidden="1" customWidth="1"/>
    <col min="33" max="16384" width="11.42578125" style="50" hidden="1"/>
  </cols>
  <sheetData>
    <row r="1" spans="1:25" s="33" customFormat="1" x14ac:dyDescent="0.25">
      <c r="A1" s="101"/>
      <c r="B1" s="101"/>
      <c r="C1" s="101"/>
      <c r="D1" s="101"/>
      <c r="E1" s="101"/>
      <c r="F1" s="101"/>
      <c r="G1" s="101"/>
      <c r="H1" s="101"/>
      <c r="I1" s="101"/>
      <c r="J1" s="101"/>
      <c r="K1" s="101"/>
      <c r="L1" s="101"/>
      <c r="M1" s="101"/>
      <c r="N1" s="101"/>
      <c r="O1" s="101"/>
      <c r="P1" s="101"/>
      <c r="Q1" s="101"/>
      <c r="R1" s="101"/>
      <c r="S1" s="101"/>
      <c r="T1" s="101"/>
      <c r="U1" s="101"/>
      <c r="V1" s="101"/>
      <c r="W1" s="101"/>
      <c r="X1" s="101"/>
      <c r="Y1" s="101"/>
    </row>
    <row r="2" spans="1:25" s="101" customFormat="1" ht="28.5" x14ac:dyDescent="0.25">
      <c r="B2" s="164" t="s">
        <v>77</v>
      </c>
      <c r="C2" s="164"/>
      <c r="D2" s="164"/>
      <c r="E2" s="164"/>
      <c r="F2" s="164"/>
      <c r="G2" s="164"/>
      <c r="H2" s="164"/>
      <c r="I2" s="164"/>
      <c r="J2" s="164"/>
      <c r="K2" s="164"/>
      <c r="L2" s="164"/>
      <c r="M2" s="164"/>
      <c r="N2" s="164"/>
      <c r="O2" s="164"/>
      <c r="P2" s="164"/>
      <c r="Q2" s="102"/>
      <c r="R2" s="102"/>
      <c r="S2" s="102"/>
      <c r="T2" s="102"/>
      <c r="U2" s="102"/>
      <c r="V2" s="102"/>
    </row>
    <row r="3" spans="1:25" s="101" customFormat="1" x14ac:dyDescent="0.25"/>
    <row r="4" spans="1:25" s="101" customFormat="1" ht="26.25" x14ac:dyDescent="0.25">
      <c r="B4" s="120" t="s">
        <v>162</v>
      </c>
      <c r="C4" s="165" t="s">
        <v>257</v>
      </c>
      <c r="D4" s="165"/>
      <c r="E4" s="165"/>
      <c r="F4" s="165"/>
      <c r="G4" s="165"/>
      <c r="H4" s="121"/>
      <c r="I4" s="122" t="s">
        <v>165</v>
      </c>
      <c r="J4" s="165" t="s">
        <v>270</v>
      </c>
      <c r="K4" s="165"/>
      <c r="L4" s="165"/>
      <c r="M4" s="165"/>
      <c r="N4" s="165"/>
      <c r="O4" s="165"/>
      <c r="P4" s="121"/>
      <c r="Q4" s="121"/>
      <c r="R4" s="105"/>
      <c r="S4" s="105"/>
      <c r="T4" s="105"/>
      <c r="U4" s="105"/>
      <c r="V4" s="105"/>
    </row>
    <row r="5" spans="1:25" s="101" customFormat="1" ht="6" customHeight="1" x14ac:dyDescent="0.25">
      <c r="B5" s="106"/>
      <c r="C5" s="106"/>
      <c r="D5" s="106"/>
    </row>
    <row r="6" spans="1:25" s="101" customFormat="1" ht="23.25" x14ac:dyDescent="0.35">
      <c r="B6" s="123" t="s">
        <v>167</v>
      </c>
      <c r="C6" s="103"/>
      <c r="D6" s="103"/>
    </row>
    <row r="7" spans="1:25" s="101" customFormat="1" ht="45" customHeight="1" x14ac:dyDescent="0.25">
      <c r="B7" s="166" t="s">
        <v>271</v>
      </c>
      <c r="C7" s="166"/>
      <c r="D7" s="166"/>
      <c r="E7" s="166"/>
      <c r="F7" s="166"/>
      <c r="G7" s="166"/>
      <c r="H7" s="166"/>
      <c r="I7" s="166"/>
      <c r="J7" s="166"/>
      <c r="K7" s="166"/>
      <c r="L7" s="166"/>
      <c r="M7" s="166"/>
      <c r="N7" s="166"/>
      <c r="O7" s="166"/>
      <c r="P7" s="166"/>
      <c r="Q7" s="124"/>
      <c r="R7" s="108"/>
      <c r="S7" s="108"/>
      <c r="T7" s="108"/>
      <c r="U7" s="108"/>
      <c r="V7" s="108"/>
    </row>
    <row r="8" spans="1:25" s="101" customFormat="1" ht="6" customHeight="1" x14ac:dyDescent="0.25"/>
    <row r="9" spans="1:25" s="101" customFormat="1" ht="23.25" hidden="1" x14ac:dyDescent="0.35">
      <c r="B9" s="123" t="s">
        <v>105</v>
      </c>
    </row>
    <row r="10" spans="1:25" s="101" customFormat="1" ht="6.75" hidden="1" customHeight="1" x14ac:dyDescent="0.3">
      <c r="B10" s="107"/>
    </row>
    <row r="11" spans="1:25" s="101" customFormat="1" ht="60" hidden="1" customHeight="1" x14ac:dyDescent="0.3">
      <c r="B11" s="125"/>
      <c r="C11" s="34" t="s">
        <v>106</v>
      </c>
      <c r="D11" s="60"/>
      <c r="E11" s="126" t="s">
        <v>155</v>
      </c>
      <c r="F11" s="35" t="s">
        <v>107</v>
      </c>
      <c r="G11" s="60"/>
      <c r="H11" s="126" t="s">
        <v>155</v>
      </c>
      <c r="I11" s="34" t="s">
        <v>108</v>
      </c>
      <c r="J11" s="63"/>
      <c r="K11" s="126" t="s">
        <v>155</v>
      </c>
      <c r="L11" s="34" t="s">
        <v>109</v>
      </c>
      <c r="M11" s="167"/>
      <c r="N11" s="167"/>
      <c r="O11" s="125"/>
      <c r="P11" s="125"/>
      <c r="Q11" s="125"/>
      <c r="R11" s="109"/>
      <c r="S11" s="109"/>
      <c r="T11" s="109"/>
      <c r="U11" s="109"/>
      <c r="V11" s="109"/>
    </row>
    <row r="12" spans="1:25" s="101" customFormat="1" ht="5.25" hidden="1" customHeight="1" x14ac:dyDescent="0.3">
      <c r="B12" s="110"/>
      <c r="C12" s="110"/>
      <c r="D12" s="110"/>
      <c r="E12" s="110"/>
      <c r="F12" s="110"/>
      <c r="G12" s="110"/>
      <c r="H12" s="110"/>
      <c r="I12" s="110"/>
      <c r="J12" s="110"/>
      <c r="K12" s="110"/>
      <c r="L12" s="110"/>
      <c r="M12" s="110"/>
      <c r="N12" s="110"/>
      <c r="O12" s="110"/>
      <c r="P12" s="110"/>
      <c r="Q12" s="110"/>
      <c r="R12" s="109"/>
      <c r="S12" s="109"/>
      <c r="T12" s="109"/>
      <c r="U12" s="109"/>
      <c r="V12" s="109"/>
    </row>
    <row r="13" spans="1:25" s="101" customFormat="1" ht="22.5" customHeight="1" x14ac:dyDescent="0.35">
      <c r="B13" s="123" t="s">
        <v>101</v>
      </c>
      <c r="C13" s="110"/>
      <c r="D13" s="110"/>
      <c r="E13" s="110"/>
      <c r="F13" s="110"/>
      <c r="G13" s="110"/>
      <c r="H13" s="110"/>
      <c r="I13" s="110"/>
      <c r="J13" s="110"/>
      <c r="K13" s="110"/>
      <c r="L13" s="110"/>
      <c r="M13" s="110"/>
      <c r="N13" s="110"/>
      <c r="O13" s="110"/>
      <c r="P13" s="110"/>
      <c r="Q13" s="110"/>
      <c r="R13" s="109"/>
      <c r="S13" s="109"/>
      <c r="T13" s="109"/>
      <c r="U13" s="109"/>
      <c r="V13" s="109"/>
    </row>
    <row r="14" spans="1:25" s="101" customFormat="1" ht="22.5" customHeight="1" x14ac:dyDescent="0.3">
      <c r="B14" s="110"/>
      <c r="F14" s="52" t="s">
        <v>102</v>
      </c>
      <c r="G14" s="65" t="s">
        <v>168</v>
      </c>
      <c r="H14" s="52" t="s">
        <v>103</v>
      </c>
      <c r="I14" s="65"/>
      <c r="J14" s="52" t="s">
        <v>104</v>
      </c>
      <c r="K14" s="65"/>
      <c r="L14" s="121"/>
      <c r="M14" s="121"/>
      <c r="N14" s="121"/>
      <c r="O14" s="110"/>
      <c r="P14" s="110"/>
      <c r="Q14" s="110"/>
      <c r="R14" s="109"/>
      <c r="S14" s="109"/>
      <c r="T14" s="109"/>
      <c r="U14" s="109"/>
      <c r="V14" s="109"/>
    </row>
    <row r="15" spans="1:25" s="127" customFormat="1" ht="7.5" customHeight="1" x14ac:dyDescent="0.3">
      <c r="B15" s="128"/>
      <c r="E15" s="129"/>
      <c r="F15" s="130"/>
      <c r="G15" s="129"/>
      <c r="H15" s="129"/>
      <c r="I15" s="130"/>
      <c r="J15" s="129"/>
      <c r="K15" s="130"/>
      <c r="L15" s="130"/>
      <c r="M15" s="130"/>
      <c r="N15" s="130"/>
      <c r="O15" s="128"/>
      <c r="P15" s="128"/>
      <c r="Q15" s="128"/>
      <c r="R15" s="131"/>
      <c r="S15" s="131"/>
      <c r="T15" s="131"/>
      <c r="U15" s="131"/>
      <c r="V15" s="131"/>
    </row>
    <row r="16" spans="1:25" s="127" customFormat="1" ht="22.5" customHeight="1" x14ac:dyDescent="0.3">
      <c r="C16" s="132" t="s">
        <v>110</v>
      </c>
      <c r="E16" s="129"/>
      <c r="F16" s="130"/>
      <c r="G16" s="129"/>
      <c r="I16" s="132" t="s">
        <v>111</v>
      </c>
      <c r="J16" s="129"/>
      <c r="K16" s="130"/>
      <c r="L16" s="130"/>
      <c r="M16" s="130"/>
      <c r="N16" s="130"/>
      <c r="O16" s="128"/>
      <c r="P16" s="128"/>
      <c r="Q16" s="128"/>
      <c r="R16" s="131"/>
      <c r="S16" s="131"/>
      <c r="T16" s="131"/>
      <c r="U16" s="131"/>
      <c r="V16" s="131"/>
    </row>
    <row r="17" spans="2:24" s="127" customFormat="1" ht="90" customHeight="1" x14ac:dyDescent="0.3">
      <c r="B17" s="133"/>
      <c r="C17" s="267" t="s">
        <v>272</v>
      </c>
      <c r="D17" s="267"/>
      <c r="E17" s="267"/>
      <c r="F17" s="267"/>
      <c r="G17" s="267"/>
      <c r="H17" s="267"/>
      <c r="I17" s="269" t="s">
        <v>273</v>
      </c>
      <c r="J17" s="268"/>
      <c r="K17" s="268"/>
      <c r="L17" s="268"/>
      <c r="M17" s="268"/>
      <c r="N17" s="268"/>
      <c r="O17" s="268"/>
      <c r="P17" s="130"/>
      <c r="Q17" s="130"/>
      <c r="R17" s="131"/>
      <c r="S17" s="131"/>
      <c r="T17" s="131"/>
      <c r="U17" s="131"/>
      <c r="V17" s="131"/>
    </row>
    <row r="18" spans="2:24" s="101" customFormat="1" x14ac:dyDescent="0.25"/>
    <row r="19" spans="2:24" s="101" customFormat="1" ht="28.5" x14ac:dyDescent="0.25">
      <c r="B19" s="164" t="s">
        <v>76</v>
      </c>
      <c r="C19" s="164"/>
      <c r="D19" s="164"/>
      <c r="E19" s="164"/>
      <c r="F19" s="164"/>
      <c r="G19" s="164"/>
      <c r="H19" s="164"/>
      <c r="I19" s="164"/>
      <c r="J19" s="164"/>
      <c r="K19" s="164"/>
      <c r="L19" s="164"/>
      <c r="M19" s="164"/>
      <c r="N19" s="164"/>
      <c r="O19" s="164"/>
      <c r="P19" s="164"/>
      <c r="Q19" s="134"/>
      <c r="R19" s="134"/>
      <c r="S19" s="134"/>
      <c r="T19" s="134"/>
      <c r="U19" s="134"/>
      <c r="V19" s="134"/>
    </row>
    <row r="20" spans="2:24" s="101" customFormat="1" ht="5.25" customHeight="1" x14ac:dyDescent="0.25"/>
    <row r="21" spans="2:24" s="101" customFormat="1" ht="23.25" x14ac:dyDescent="0.25">
      <c r="B21" s="173" t="s">
        <v>70</v>
      </c>
      <c r="C21" s="173"/>
      <c r="D21" s="173"/>
      <c r="E21" s="173"/>
      <c r="F21" s="173"/>
      <c r="G21" s="173"/>
      <c r="H21" s="173"/>
      <c r="I21" s="173"/>
      <c r="J21" s="173"/>
      <c r="K21" s="173"/>
      <c r="L21" s="173"/>
      <c r="M21" s="173"/>
      <c r="N21" s="173"/>
      <c r="O21" s="173"/>
      <c r="P21" s="173"/>
      <c r="Q21" s="105"/>
      <c r="R21" s="105"/>
      <c r="S21" s="105"/>
      <c r="T21" s="105"/>
      <c r="U21" s="105"/>
      <c r="V21" s="105"/>
    </row>
    <row r="22" spans="2:24" s="101" customFormat="1" ht="6" customHeight="1" x14ac:dyDescent="0.25"/>
    <row r="23" spans="2:24" s="111" customFormat="1" ht="30" customHeight="1" x14ac:dyDescent="0.25">
      <c r="B23" s="174" t="s">
        <v>132</v>
      </c>
      <c r="C23" s="174"/>
      <c r="D23" s="174"/>
      <c r="E23" s="174"/>
      <c r="F23" s="174"/>
      <c r="G23" s="174"/>
      <c r="H23" s="174"/>
      <c r="I23" s="174"/>
      <c r="J23" s="174"/>
      <c r="K23" s="174"/>
      <c r="L23" s="174"/>
      <c r="M23" s="174"/>
      <c r="N23" s="174"/>
      <c r="O23" s="174"/>
      <c r="P23" s="174"/>
      <c r="Q23" s="101" t="str">
        <f>CONCATENATE(R23,Q48)</f>
        <v>24</v>
      </c>
      <c r="R23" s="101">
        <f>VLOOKUP(B23,[10]Hoja2!N3:Q8,4,FALSE)</f>
        <v>2</v>
      </c>
      <c r="S23" s="112"/>
      <c r="T23" s="112"/>
      <c r="U23" s="112"/>
      <c r="V23" s="112"/>
    </row>
    <row r="24" spans="2:24" s="101" customFormat="1" ht="15.75" customHeight="1" x14ac:dyDescent="0.25"/>
    <row r="25" spans="2:24" s="101" customFormat="1" ht="23.25" x14ac:dyDescent="0.25">
      <c r="B25" s="173" t="s">
        <v>71</v>
      </c>
      <c r="C25" s="173"/>
      <c r="D25" s="173"/>
      <c r="E25" s="173"/>
      <c r="F25" s="173"/>
      <c r="G25" s="173"/>
      <c r="H25" s="173"/>
      <c r="I25" s="173"/>
      <c r="J25" s="173"/>
      <c r="K25" s="173"/>
      <c r="L25" s="173"/>
      <c r="M25" s="173"/>
      <c r="N25" s="173"/>
      <c r="O25" s="173"/>
      <c r="P25" s="173"/>
      <c r="Q25" s="105"/>
      <c r="R25" s="105"/>
      <c r="S25" s="105"/>
      <c r="T25" s="105"/>
      <c r="U25" s="105"/>
      <c r="V25" s="105"/>
      <c r="X25" s="106"/>
    </row>
    <row r="26" spans="2:24" s="101" customFormat="1" ht="6" customHeight="1" x14ac:dyDescent="0.25"/>
    <row r="27" spans="2:24" s="101" customFormat="1" ht="23.25" customHeight="1" x14ac:dyDescent="0.25">
      <c r="D27" s="36"/>
      <c r="E27" s="175"/>
      <c r="F27" s="176"/>
      <c r="G27" s="176"/>
      <c r="H27" s="176"/>
      <c r="I27" s="176"/>
      <c r="J27" s="176"/>
      <c r="K27" s="176"/>
      <c r="L27" s="177"/>
      <c r="M27" s="175"/>
      <c r="N27" s="177"/>
    </row>
    <row r="28" spans="2:24" s="101" customFormat="1" ht="23.25" customHeight="1" x14ac:dyDescent="0.25">
      <c r="D28" s="65">
        <v>1</v>
      </c>
      <c r="E28" s="171" t="s">
        <v>113</v>
      </c>
      <c r="F28" s="171"/>
      <c r="G28" s="171"/>
      <c r="H28" s="171"/>
      <c r="I28" s="171"/>
      <c r="J28" s="171"/>
      <c r="K28" s="171"/>
      <c r="L28" s="171"/>
      <c r="M28" s="172" t="s">
        <v>181</v>
      </c>
      <c r="N28" s="172"/>
      <c r="S28" s="113"/>
      <c r="T28" s="113"/>
      <c r="U28" s="113"/>
      <c r="V28" s="113"/>
    </row>
    <row r="29" spans="2:24" s="101" customFormat="1" ht="23.25" customHeight="1" x14ac:dyDescent="0.25">
      <c r="D29" s="65">
        <v>2</v>
      </c>
      <c r="E29" s="171" t="s">
        <v>114</v>
      </c>
      <c r="F29" s="171"/>
      <c r="G29" s="171"/>
      <c r="H29" s="171"/>
      <c r="I29" s="171"/>
      <c r="J29" s="171"/>
      <c r="K29" s="171"/>
      <c r="L29" s="171"/>
      <c r="M29" s="172" t="s">
        <v>181</v>
      </c>
      <c r="N29" s="172"/>
      <c r="S29" s="113"/>
      <c r="T29" s="113"/>
      <c r="U29" s="113"/>
      <c r="V29" s="113"/>
    </row>
    <row r="30" spans="2:24" s="101" customFormat="1" ht="23.25" customHeight="1" x14ac:dyDescent="0.25">
      <c r="D30" s="65">
        <v>3</v>
      </c>
      <c r="E30" s="171" t="s">
        <v>115</v>
      </c>
      <c r="F30" s="171"/>
      <c r="G30" s="171"/>
      <c r="H30" s="171"/>
      <c r="I30" s="171"/>
      <c r="J30" s="171"/>
      <c r="K30" s="171"/>
      <c r="L30" s="171"/>
      <c r="M30" s="172" t="s">
        <v>182</v>
      </c>
      <c r="N30" s="172"/>
      <c r="S30" s="113"/>
      <c r="T30" s="113"/>
      <c r="U30" s="113"/>
      <c r="V30" s="113"/>
    </row>
    <row r="31" spans="2:24" s="101" customFormat="1" ht="23.25" customHeight="1" x14ac:dyDescent="0.25">
      <c r="D31" s="65">
        <v>4</v>
      </c>
      <c r="E31" s="171" t="s">
        <v>116</v>
      </c>
      <c r="F31" s="171"/>
      <c r="G31" s="171"/>
      <c r="H31" s="171"/>
      <c r="I31" s="171"/>
      <c r="J31" s="171"/>
      <c r="K31" s="171"/>
      <c r="L31" s="171"/>
      <c r="M31" s="172" t="s">
        <v>182</v>
      </c>
      <c r="N31" s="172"/>
      <c r="S31" s="113"/>
      <c r="T31" s="113"/>
      <c r="U31" s="113"/>
      <c r="V31" s="113"/>
    </row>
    <row r="32" spans="2:24" s="101" customFormat="1" ht="23.25" customHeight="1" x14ac:dyDescent="0.25">
      <c r="D32" s="65">
        <v>5</v>
      </c>
      <c r="E32" s="171" t="s">
        <v>117</v>
      </c>
      <c r="F32" s="171"/>
      <c r="G32" s="171"/>
      <c r="H32" s="171"/>
      <c r="I32" s="171"/>
      <c r="J32" s="171"/>
      <c r="K32" s="171"/>
      <c r="L32" s="171"/>
      <c r="M32" s="172" t="s">
        <v>181</v>
      </c>
      <c r="N32" s="172"/>
      <c r="S32" s="113"/>
      <c r="T32" s="113"/>
      <c r="U32" s="113"/>
      <c r="V32" s="113"/>
    </row>
    <row r="33" spans="2:22" s="101" customFormat="1" ht="23.25" customHeight="1" x14ac:dyDescent="0.25">
      <c r="D33" s="65">
        <v>6</v>
      </c>
      <c r="E33" s="171" t="s">
        <v>118</v>
      </c>
      <c r="F33" s="171"/>
      <c r="G33" s="171"/>
      <c r="H33" s="171"/>
      <c r="I33" s="171"/>
      <c r="J33" s="171"/>
      <c r="K33" s="171"/>
      <c r="L33" s="171"/>
      <c r="M33" s="172" t="s">
        <v>182</v>
      </c>
      <c r="N33" s="172"/>
      <c r="S33" s="113"/>
      <c r="T33" s="113"/>
      <c r="U33" s="113"/>
      <c r="V33" s="113"/>
    </row>
    <row r="34" spans="2:22" s="101" customFormat="1" ht="23.25" customHeight="1" x14ac:dyDescent="0.25">
      <c r="D34" s="65">
        <v>7</v>
      </c>
      <c r="E34" s="171" t="s">
        <v>119</v>
      </c>
      <c r="F34" s="171"/>
      <c r="G34" s="171"/>
      <c r="H34" s="171"/>
      <c r="I34" s="171"/>
      <c r="J34" s="171"/>
      <c r="K34" s="171"/>
      <c r="L34" s="171"/>
      <c r="M34" s="172" t="s">
        <v>182</v>
      </c>
      <c r="N34" s="172"/>
      <c r="S34" s="113"/>
      <c r="T34" s="113"/>
      <c r="U34" s="113"/>
      <c r="V34" s="113"/>
    </row>
    <row r="35" spans="2:22" s="101" customFormat="1" ht="23.25" customHeight="1" x14ac:dyDescent="0.25">
      <c r="D35" s="65">
        <v>8</v>
      </c>
      <c r="E35" s="171" t="s">
        <v>120</v>
      </c>
      <c r="F35" s="171"/>
      <c r="G35" s="171"/>
      <c r="H35" s="171"/>
      <c r="I35" s="171"/>
      <c r="J35" s="171"/>
      <c r="K35" s="171"/>
      <c r="L35" s="171"/>
      <c r="M35" s="172" t="s">
        <v>182</v>
      </c>
      <c r="N35" s="172"/>
      <c r="S35" s="113"/>
      <c r="T35" s="113"/>
      <c r="U35" s="113"/>
      <c r="V35" s="113"/>
    </row>
    <row r="36" spans="2:22" s="101" customFormat="1" ht="23.25" customHeight="1" x14ac:dyDescent="0.25">
      <c r="D36" s="65">
        <v>9</v>
      </c>
      <c r="E36" s="171" t="s">
        <v>121</v>
      </c>
      <c r="F36" s="171"/>
      <c r="G36" s="171"/>
      <c r="H36" s="171"/>
      <c r="I36" s="171"/>
      <c r="J36" s="171"/>
      <c r="K36" s="171"/>
      <c r="L36" s="171"/>
      <c r="M36" s="172" t="s">
        <v>181</v>
      </c>
      <c r="N36" s="172"/>
      <c r="S36" s="113"/>
      <c r="T36" s="113"/>
      <c r="U36" s="113"/>
      <c r="V36" s="113"/>
    </row>
    <row r="37" spans="2:22" s="101" customFormat="1" ht="23.25" customHeight="1" x14ac:dyDescent="0.25">
      <c r="D37" s="65">
        <v>10</v>
      </c>
      <c r="E37" s="171" t="s">
        <v>122</v>
      </c>
      <c r="F37" s="171"/>
      <c r="G37" s="171"/>
      <c r="H37" s="171"/>
      <c r="I37" s="171"/>
      <c r="J37" s="171"/>
      <c r="K37" s="171"/>
      <c r="L37" s="171"/>
      <c r="M37" s="172" t="s">
        <v>181</v>
      </c>
      <c r="N37" s="172"/>
      <c r="S37" s="113"/>
      <c r="T37" s="113"/>
      <c r="U37" s="113"/>
      <c r="V37" s="113"/>
    </row>
    <row r="38" spans="2:22" s="101" customFormat="1" ht="23.25" customHeight="1" x14ac:dyDescent="0.25">
      <c r="D38" s="65">
        <v>11</v>
      </c>
      <c r="E38" s="171" t="s">
        <v>123</v>
      </c>
      <c r="F38" s="171"/>
      <c r="G38" s="171"/>
      <c r="H38" s="171"/>
      <c r="I38" s="171"/>
      <c r="J38" s="171"/>
      <c r="K38" s="171"/>
      <c r="L38" s="171"/>
      <c r="M38" s="172" t="s">
        <v>181</v>
      </c>
      <c r="N38" s="172"/>
      <c r="S38" s="113"/>
      <c r="T38" s="113"/>
      <c r="U38" s="113"/>
      <c r="V38" s="113"/>
    </row>
    <row r="39" spans="2:22" s="101" customFormat="1" ht="23.25" customHeight="1" x14ac:dyDescent="0.25">
      <c r="D39" s="65">
        <v>12</v>
      </c>
      <c r="E39" s="171" t="s">
        <v>124</v>
      </c>
      <c r="F39" s="171"/>
      <c r="G39" s="171"/>
      <c r="H39" s="171"/>
      <c r="I39" s="171"/>
      <c r="J39" s="171"/>
      <c r="K39" s="171"/>
      <c r="L39" s="171"/>
      <c r="M39" s="172" t="s">
        <v>181</v>
      </c>
      <c r="N39" s="172"/>
      <c r="S39" s="113"/>
      <c r="T39" s="113"/>
      <c r="U39" s="113"/>
      <c r="V39" s="113"/>
    </row>
    <row r="40" spans="2:22" s="101" customFormat="1" ht="23.25" customHeight="1" x14ac:dyDescent="0.25">
      <c r="D40" s="65">
        <v>13</v>
      </c>
      <c r="E40" s="171" t="s">
        <v>125</v>
      </c>
      <c r="F40" s="171"/>
      <c r="G40" s="171"/>
      <c r="H40" s="171"/>
      <c r="I40" s="171"/>
      <c r="J40" s="171"/>
      <c r="K40" s="171"/>
      <c r="L40" s="171"/>
      <c r="M40" s="172" t="s">
        <v>181</v>
      </c>
      <c r="N40" s="172"/>
      <c r="S40" s="113"/>
      <c r="T40" s="113"/>
      <c r="U40" s="113"/>
      <c r="V40" s="113"/>
    </row>
    <row r="41" spans="2:22" s="101" customFormat="1" ht="23.25" customHeight="1" x14ac:dyDescent="0.25">
      <c r="D41" s="65">
        <v>14</v>
      </c>
      <c r="E41" s="171" t="s">
        <v>126</v>
      </c>
      <c r="F41" s="171"/>
      <c r="G41" s="171"/>
      <c r="H41" s="171"/>
      <c r="I41" s="171"/>
      <c r="J41" s="171"/>
      <c r="K41" s="171"/>
      <c r="L41" s="171"/>
      <c r="M41" s="172" t="s">
        <v>181</v>
      </c>
      <c r="N41" s="172"/>
      <c r="S41" s="113"/>
      <c r="T41" s="113"/>
      <c r="U41" s="113"/>
      <c r="V41" s="113"/>
    </row>
    <row r="42" spans="2:22" s="101" customFormat="1" ht="23.25" customHeight="1" x14ac:dyDescent="0.25">
      <c r="D42" s="65">
        <v>15</v>
      </c>
      <c r="E42" s="171" t="s">
        <v>127</v>
      </c>
      <c r="F42" s="171"/>
      <c r="G42" s="171"/>
      <c r="H42" s="171"/>
      <c r="I42" s="171"/>
      <c r="J42" s="171"/>
      <c r="K42" s="171"/>
      <c r="L42" s="171"/>
      <c r="M42" s="172" t="s">
        <v>182</v>
      </c>
      <c r="N42" s="172"/>
      <c r="S42" s="113"/>
      <c r="T42" s="113"/>
      <c r="U42" s="113"/>
      <c r="V42" s="113"/>
    </row>
    <row r="43" spans="2:22" s="101" customFormat="1" ht="23.25" customHeight="1" x14ac:dyDescent="0.25">
      <c r="D43" s="65">
        <v>16</v>
      </c>
      <c r="E43" s="171" t="s">
        <v>128</v>
      </c>
      <c r="F43" s="171"/>
      <c r="G43" s="171"/>
      <c r="H43" s="171"/>
      <c r="I43" s="171"/>
      <c r="J43" s="171"/>
      <c r="K43" s="171"/>
      <c r="L43" s="171"/>
      <c r="M43" s="172" t="s">
        <v>182</v>
      </c>
      <c r="N43" s="172"/>
      <c r="S43" s="113"/>
      <c r="T43" s="113"/>
      <c r="U43" s="113"/>
      <c r="V43" s="113"/>
    </row>
    <row r="44" spans="2:22" s="101" customFormat="1" ht="23.25" customHeight="1" x14ac:dyDescent="0.25">
      <c r="D44" s="65">
        <v>17</v>
      </c>
      <c r="E44" s="171" t="s">
        <v>129</v>
      </c>
      <c r="F44" s="171"/>
      <c r="G44" s="171"/>
      <c r="H44" s="171"/>
      <c r="I44" s="171"/>
      <c r="J44" s="171"/>
      <c r="K44" s="171"/>
      <c r="L44" s="171"/>
      <c r="M44" s="172" t="s">
        <v>182</v>
      </c>
      <c r="N44" s="172"/>
      <c r="S44" s="113"/>
      <c r="T44" s="113"/>
      <c r="U44" s="113"/>
      <c r="V44" s="113"/>
    </row>
    <row r="45" spans="2:22" s="101" customFormat="1" ht="23.25" customHeight="1" x14ac:dyDescent="0.25">
      <c r="D45" s="65">
        <v>18</v>
      </c>
      <c r="E45" s="171" t="s">
        <v>130</v>
      </c>
      <c r="F45" s="171"/>
      <c r="G45" s="171"/>
      <c r="H45" s="171"/>
      <c r="I45" s="171"/>
      <c r="J45" s="171"/>
      <c r="K45" s="171"/>
      <c r="L45" s="171"/>
      <c r="M45" s="172" t="s">
        <v>181</v>
      </c>
      <c r="N45" s="172"/>
      <c r="S45" s="113"/>
      <c r="T45" s="113"/>
      <c r="U45" s="113"/>
      <c r="V45" s="113"/>
    </row>
    <row r="46" spans="2:22" s="101" customFormat="1" ht="23.25" customHeight="1" x14ac:dyDescent="0.25">
      <c r="D46" s="65">
        <v>19</v>
      </c>
      <c r="E46" s="171" t="s">
        <v>131</v>
      </c>
      <c r="F46" s="171"/>
      <c r="G46" s="171"/>
      <c r="H46" s="171"/>
      <c r="I46" s="171"/>
      <c r="J46" s="171"/>
      <c r="K46" s="171"/>
      <c r="L46" s="171"/>
      <c r="M46" s="172" t="s">
        <v>182</v>
      </c>
      <c r="N46" s="172"/>
      <c r="S46" s="113"/>
      <c r="T46" s="113"/>
      <c r="U46" s="113"/>
      <c r="V46" s="113"/>
    </row>
    <row r="47" spans="2:22" s="101" customFormat="1" ht="15.75" customHeight="1" x14ac:dyDescent="0.25">
      <c r="E47" s="108"/>
      <c r="F47" s="108"/>
      <c r="G47" s="108"/>
      <c r="H47" s="108"/>
      <c r="I47" s="108"/>
      <c r="J47" s="108"/>
      <c r="K47" s="108"/>
      <c r="L47" s="108"/>
      <c r="M47" s="108"/>
      <c r="N47" s="108"/>
      <c r="O47" s="135">
        <f>IF(M43="SI",19,COUNTIFS(M28:M46,"SI"))</f>
        <v>10</v>
      </c>
      <c r="P47" s="136"/>
      <c r="Q47" s="136"/>
      <c r="R47" s="108"/>
      <c r="S47" s="108"/>
      <c r="T47" s="108"/>
      <c r="U47" s="108"/>
      <c r="V47" s="108"/>
    </row>
    <row r="48" spans="2:22" s="101" customFormat="1" ht="30" customHeight="1" x14ac:dyDescent="0.25">
      <c r="B48" s="178" t="str">
        <f>IF(AND(O47&gt;=1,O47&lt;=5),"Moderado",IF(AND(O47&gt;=6,O47&lt;=11),"Mayor",IF(AND(O47&gt;=12,O47&lt;=19),"Catastrófico","")))</f>
        <v>Mayor</v>
      </c>
      <c r="C48" s="178"/>
      <c r="D48" s="178"/>
      <c r="E48" s="178"/>
      <c r="F48" s="178"/>
      <c r="G48" s="178"/>
      <c r="H48" s="178"/>
      <c r="I48" s="178"/>
      <c r="J48" s="178"/>
      <c r="K48" s="178"/>
      <c r="L48" s="178"/>
      <c r="M48" s="178"/>
      <c r="N48" s="178"/>
      <c r="O48" s="178"/>
      <c r="P48" s="178"/>
      <c r="Q48" s="108">
        <f>IFERROR(VLOOKUP(B48,[10]Hoja2!N11:Q13,4,FALSE),"")</f>
        <v>4</v>
      </c>
      <c r="R48" s="108"/>
      <c r="S48" s="108"/>
      <c r="T48" s="108"/>
      <c r="U48" s="108"/>
      <c r="V48" s="108"/>
    </row>
    <row r="49" spans="2:25" s="101" customFormat="1" ht="15.75" customHeight="1" x14ac:dyDescent="0.25">
      <c r="E49" s="108"/>
      <c r="F49" s="108"/>
      <c r="G49" s="108"/>
      <c r="H49" s="108"/>
      <c r="I49" s="108"/>
      <c r="J49" s="108"/>
      <c r="K49" s="108"/>
      <c r="L49" s="108"/>
      <c r="M49" s="108"/>
      <c r="N49" s="108"/>
      <c r="P49" s="108"/>
      <c r="Q49" s="108"/>
      <c r="R49" s="108"/>
      <c r="S49" s="108"/>
      <c r="T49" s="108"/>
      <c r="U49" s="108"/>
      <c r="V49" s="108"/>
    </row>
    <row r="50" spans="2:25" s="101" customFormat="1" ht="28.5" x14ac:dyDescent="0.25">
      <c r="B50" s="164" t="s">
        <v>1</v>
      </c>
      <c r="C50" s="164"/>
      <c r="D50" s="164"/>
      <c r="E50" s="164"/>
      <c r="F50" s="164"/>
      <c r="G50" s="164"/>
      <c r="H50" s="164"/>
      <c r="I50" s="164"/>
      <c r="J50" s="164"/>
      <c r="K50" s="164"/>
      <c r="L50" s="164"/>
      <c r="M50" s="164"/>
      <c r="N50" s="164"/>
      <c r="O50" s="164"/>
      <c r="P50" s="164"/>
      <c r="Q50" s="134"/>
      <c r="R50" s="127">
        <f>IF(R52=0,1,R52)</f>
        <v>1</v>
      </c>
      <c r="S50" s="134"/>
      <c r="T50" s="134"/>
      <c r="U50" s="134"/>
      <c r="V50" s="134"/>
      <c r="W50" s="127"/>
    </row>
    <row r="51" spans="2:25" s="101" customFormat="1" ht="6" customHeight="1" x14ac:dyDescent="0.25"/>
    <row r="52" spans="2:25" s="101" customFormat="1" ht="58.5" customHeight="1" x14ac:dyDescent="0.3">
      <c r="B52" s="179" t="s">
        <v>166</v>
      </c>
      <c r="C52" s="180"/>
      <c r="D52" s="181"/>
      <c r="E52" s="62" t="s">
        <v>98</v>
      </c>
      <c r="F52" s="61" t="s">
        <v>156</v>
      </c>
      <c r="G52" s="62" t="s">
        <v>153</v>
      </c>
      <c r="H52" s="62" t="s">
        <v>154</v>
      </c>
      <c r="I52" s="37" t="s">
        <v>163</v>
      </c>
      <c r="J52" s="182" t="s">
        <v>164</v>
      </c>
      <c r="K52" s="182"/>
      <c r="L52" s="61" t="s">
        <v>157</v>
      </c>
      <c r="M52" s="183" t="s">
        <v>158</v>
      </c>
      <c r="N52" s="183"/>
      <c r="O52" s="61" t="s">
        <v>159</v>
      </c>
      <c r="P52" s="61" t="s">
        <v>160</v>
      </c>
      <c r="Q52" s="38">
        <f>AVERAGE(Q53:Q57)</f>
        <v>100</v>
      </c>
      <c r="R52" s="101">
        <f>IF(G59="Fuerte",R23-2,IF(G59="Moderado",R23-1,R23))</f>
        <v>0</v>
      </c>
      <c r="S52" s="115" t="str">
        <f>CONCATENATE(R50,Q48)</f>
        <v>14</v>
      </c>
      <c r="T52" s="114"/>
      <c r="U52" s="114"/>
      <c r="V52" s="114"/>
      <c r="X52" s="115"/>
      <c r="Y52" s="116"/>
    </row>
    <row r="53" spans="2:25" s="101" customFormat="1" ht="75.75" customHeight="1" x14ac:dyDescent="0.25">
      <c r="B53" s="241" t="s">
        <v>264</v>
      </c>
      <c r="C53" s="241"/>
      <c r="D53" s="241"/>
      <c r="E53" s="90" t="s">
        <v>184</v>
      </c>
      <c r="F53" s="90" t="s">
        <v>185</v>
      </c>
      <c r="G53" s="90" t="s">
        <v>186</v>
      </c>
      <c r="H53" s="90" t="s">
        <v>187</v>
      </c>
      <c r="I53" s="90" t="s">
        <v>188</v>
      </c>
      <c r="J53" s="270" t="s">
        <v>189</v>
      </c>
      <c r="K53" s="271"/>
      <c r="L53" s="90" t="s">
        <v>190</v>
      </c>
      <c r="M53" s="148">
        <f>IFERROR(IF(SUM(R53:X53)=0,"",SUM(R53:X53)),"")</f>
        <v>100</v>
      </c>
      <c r="N53" s="148" t="str">
        <f t="shared" ref="N53:N54" si="0">IF(M53="","",IF(AND(M53&gt;=0,M53&lt;=85),"Débil",IF(AND(M53&gt;=86,M53&lt;=95),"Moderado",IF(M53&gt;=96,"Fuerte",""))))</f>
        <v>Fuerte</v>
      </c>
      <c r="O53" s="149" t="s">
        <v>191</v>
      </c>
      <c r="P53" s="148" t="str">
        <f>IF(Q53="","",IF(Q53=100,"Fuerte",IF(Q53=50,"Moderado","Débil")))</f>
        <v>Fuerte</v>
      </c>
      <c r="Q53" s="36">
        <f t="shared" ref="Q53:Q54" si="1">IF(M53="","",IF(AND(N53="Fuerte",O53="Fuerte"),100,IF(OR(AND(N53="Moderado",O53="Moderado"),AND(N53&lt;&gt;"Débil",O53&lt;&gt;"Débil")),50,IF(OR(N53="Débil",O53="Débil"),0,""))))</f>
        <v>100</v>
      </c>
      <c r="R53" s="41">
        <f t="shared" ref="R53:R57" si="2">IF(E53="Asignado",15,IF(E53="No Asignado",0,""))</f>
        <v>15</v>
      </c>
      <c r="S53" s="41">
        <f t="shared" ref="S53:S57" si="3">IF(F53="Adecuado",15,IF(F53="Inadecuado",0,""))</f>
        <v>15</v>
      </c>
      <c r="T53" s="41">
        <f t="shared" ref="T53:T57" si="4">IF(G53="Oportuna",15,IF(G53="Inoportuna",0,""))</f>
        <v>15</v>
      </c>
      <c r="U53" s="41">
        <f t="shared" ref="U53:U57" si="5">IF(H53="Prevenir",15,IF(H53="Detectar",10,IF(H53="No es un Control",0,"")))</f>
        <v>15</v>
      </c>
      <c r="V53" s="41">
        <f t="shared" ref="V53:V57" si="6">IF(I53="Confiable",15,IF(I53="No Confiable",0,""))</f>
        <v>15</v>
      </c>
      <c r="W53" s="41">
        <f t="shared" ref="W53:W57" si="7">IF(J53="Se identifica y se gestionan para subsanar la observación",15,IF(J53="No se identifica y se gestionan para subsanar la observación",0,""))</f>
        <v>15</v>
      </c>
      <c r="X53" s="42">
        <f>IF(L53="Completa",10,IF(L53="Incompleta",5,IF(L53="No Existe",0,"")))</f>
        <v>10</v>
      </c>
    </row>
    <row r="54" spans="2:25" s="101" customFormat="1" ht="45" hidden="1" customHeight="1" x14ac:dyDescent="0.25">
      <c r="B54" s="184"/>
      <c r="C54" s="184"/>
      <c r="D54" s="184"/>
      <c r="E54" s="39"/>
      <c r="F54" s="39"/>
      <c r="G54" s="117"/>
      <c r="H54" s="39"/>
      <c r="I54" s="39"/>
      <c r="J54" s="185"/>
      <c r="K54" s="186"/>
      <c r="L54" s="39"/>
      <c r="M54" s="51" t="str">
        <f t="shared" ref="M54:M57" si="8">IFERROR(IF(SUM(R54:X54)=0,"",SUM(R54:X54)),"")</f>
        <v/>
      </c>
      <c r="N54" s="51" t="str">
        <f t="shared" si="0"/>
        <v/>
      </c>
      <c r="O54" s="40"/>
      <c r="P54" s="51" t="str">
        <f t="shared" ref="P54:P57" si="9">IF(Q54="","",IF(Q54=100,"Fuerte",IF(Q54=50,"Moderado","Débil")))</f>
        <v/>
      </c>
      <c r="Q54" s="36" t="str">
        <f t="shared" si="1"/>
        <v/>
      </c>
      <c r="R54" s="41" t="str">
        <f t="shared" si="2"/>
        <v/>
      </c>
      <c r="S54" s="41" t="str">
        <f t="shared" si="3"/>
        <v/>
      </c>
      <c r="T54" s="41" t="str">
        <f t="shared" si="4"/>
        <v/>
      </c>
      <c r="U54" s="41" t="str">
        <f t="shared" si="5"/>
        <v/>
      </c>
      <c r="V54" s="41" t="str">
        <f t="shared" si="6"/>
        <v/>
      </c>
      <c r="W54" s="41" t="str">
        <f t="shared" si="7"/>
        <v/>
      </c>
      <c r="X54" s="42" t="str">
        <f t="shared" ref="X54:X57" si="10">IF(L54="Completa",10,IF(L54="Incompleta",5,IF(L54="No Existe",0,"")))</f>
        <v/>
      </c>
    </row>
    <row r="55" spans="2:25" s="101" customFormat="1" ht="45" hidden="1" customHeight="1" x14ac:dyDescent="0.25">
      <c r="B55" s="184"/>
      <c r="C55" s="184"/>
      <c r="D55" s="184"/>
      <c r="E55" s="39"/>
      <c r="F55" s="39"/>
      <c r="G55" s="117"/>
      <c r="H55" s="39"/>
      <c r="I55" s="39"/>
      <c r="J55" s="185"/>
      <c r="K55" s="186"/>
      <c r="L55" s="39"/>
      <c r="M55" s="51" t="str">
        <f t="shared" si="8"/>
        <v/>
      </c>
      <c r="N55" s="51" t="str">
        <f>IF(M55="","",IF(AND(M55&gt;=0,M55&lt;=85),"Débil",IF(AND(M55&gt;=86,M55&lt;=95),"Moderado",IF(M55&gt;=96,"Fuerte",""))))</f>
        <v/>
      </c>
      <c r="O55" s="40"/>
      <c r="P55" s="51" t="str">
        <f t="shared" si="9"/>
        <v/>
      </c>
      <c r="Q55" s="36" t="str">
        <f>IF(M55="","",IF(AND(N55="Fuerte",O55="Fuerte"),100,IF(OR(AND(N55="Moderado",O55="Moderado"),AND(N55&lt;&gt;"Débil",O55&lt;&gt;"Débil")),50,IF(OR(N55="Débil",O55="Débil"),0,""))))</f>
        <v/>
      </c>
      <c r="R55" s="41" t="str">
        <f t="shared" si="2"/>
        <v/>
      </c>
      <c r="S55" s="41" t="str">
        <f t="shared" si="3"/>
        <v/>
      </c>
      <c r="T55" s="41" t="str">
        <f t="shared" si="4"/>
        <v/>
      </c>
      <c r="U55" s="41" t="str">
        <f t="shared" si="5"/>
        <v/>
      </c>
      <c r="V55" s="41" t="str">
        <f t="shared" si="6"/>
        <v/>
      </c>
      <c r="W55" s="41" t="str">
        <f t="shared" si="7"/>
        <v/>
      </c>
      <c r="X55" s="42" t="str">
        <f t="shared" si="10"/>
        <v/>
      </c>
    </row>
    <row r="56" spans="2:25" s="101" customFormat="1" ht="45" hidden="1" customHeight="1" x14ac:dyDescent="0.25">
      <c r="B56" s="184"/>
      <c r="C56" s="184"/>
      <c r="D56" s="184"/>
      <c r="E56" s="39"/>
      <c r="F56" s="39"/>
      <c r="G56" s="117"/>
      <c r="H56" s="39"/>
      <c r="I56" s="39"/>
      <c r="J56" s="185"/>
      <c r="K56" s="186"/>
      <c r="L56" s="39"/>
      <c r="M56" s="51" t="str">
        <f t="shared" si="8"/>
        <v/>
      </c>
      <c r="N56" s="51" t="str">
        <f t="shared" ref="N56:N57" si="11">IF(M56="","",IF(AND(M56&gt;=0,M56&lt;=85),"Débil",IF(AND(M56&gt;=86,M56&lt;=95),"Moderado",IF(M56&gt;=96,"Fuerte",""))))</f>
        <v/>
      </c>
      <c r="O56" s="40"/>
      <c r="P56" s="51" t="str">
        <f t="shared" si="9"/>
        <v/>
      </c>
      <c r="Q56" s="36" t="str">
        <f t="shared" ref="Q56:Q57" si="12">IF(M56="","",IF(AND(N56="Fuerte",O56="Fuerte"),100,IF(OR(AND(N56="Moderado",O56="Moderado"),AND(N56&lt;&gt;"Débil",O56&lt;&gt;"Débil")),50,IF(OR(N56="Débil",O56="Débil"),0,""))))</f>
        <v/>
      </c>
      <c r="R56" s="41" t="str">
        <f t="shared" si="2"/>
        <v/>
      </c>
      <c r="S56" s="41" t="str">
        <f t="shared" si="3"/>
        <v/>
      </c>
      <c r="T56" s="41" t="str">
        <f t="shared" si="4"/>
        <v/>
      </c>
      <c r="U56" s="41" t="str">
        <f t="shared" si="5"/>
        <v/>
      </c>
      <c r="V56" s="41" t="str">
        <f t="shared" si="6"/>
        <v/>
      </c>
      <c r="W56" s="41" t="str">
        <f t="shared" si="7"/>
        <v/>
      </c>
      <c r="X56" s="42" t="str">
        <f t="shared" si="10"/>
        <v/>
      </c>
    </row>
    <row r="57" spans="2:25" s="101" customFormat="1" ht="45" hidden="1" customHeight="1" x14ac:dyDescent="0.25">
      <c r="B57" s="184"/>
      <c r="C57" s="184"/>
      <c r="D57" s="184"/>
      <c r="E57" s="39"/>
      <c r="F57" s="39"/>
      <c r="G57" s="117"/>
      <c r="H57" s="39"/>
      <c r="I57" s="39"/>
      <c r="J57" s="185"/>
      <c r="K57" s="186"/>
      <c r="L57" s="39"/>
      <c r="M57" s="51" t="str">
        <f t="shared" si="8"/>
        <v/>
      </c>
      <c r="N57" s="51" t="str">
        <f t="shared" si="11"/>
        <v/>
      </c>
      <c r="O57" s="40"/>
      <c r="P57" s="51" t="str">
        <f t="shared" si="9"/>
        <v/>
      </c>
      <c r="Q57" s="36" t="str">
        <f t="shared" si="12"/>
        <v/>
      </c>
      <c r="R57" s="41" t="str">
        <f t="shared" si="2"/>
        <v/>
      </c>
      <c r="S57" s="41" t="str">
        <f t="shared" si="3"/>
        <v/>
      </c>
      <c r="T57" s="41" t="str">
        <f t="shared" si="4"/>
        <v/>
      </c>
      <c r="U57" s="41" t="str">
        <f t="shared" si="5"/>
        <v/>
      </c>
      <c r="V57" s="41" t="str">
        <f t="shared" si="6"/>
        <v/>
      </c>
      <c r="W57" s="41" t="str">
        <f t="shared" si="7"/>
        <v/>
      </c>
      <c r="X57" s="42" t="str">
        <f t="shared" si="10"/>
        <v/>
      </c>
    </row>
    <row r="58" spans="2:25" s="101" customFormat="1" x14ac:dyDescent="0.25">
      <c r="B58" s="108"/>
      <c r="C58" s="108"/>
      <c r="D58" s="108"/>
      <c r="R58" s="43"/>
      <c r="S58" s="43"/>
      <c r="T58" s="43"/>
      <c r="U58" s="43"/>
      <c r="V58" s="43"/>
      <c r="W58" s="115"/>
      <c r="X58" s="115"/>
    </row>
    <row r="59" spans="2:25" s="101" customFormat="1" ht="26.25" x14ac:dyDescent="0.25">
      <c r="B59" s="193" t="s">
        <v>161</v>
      </c>
      <c r="C59" s="193"/>
      <c r="D59" s="193"/>
      <c r="E59" s="193"/>
      <c r="F59" s="193"/>
      <c r="G59" s="178" t="str">
        <f>IFERROR(IF(Q52=100,"Fuerte",IF(AND(Q52&lt;100,Q52&gt;=50),"Moderado",IF(Q52&lt;50,"Débil",""))),"")</f>
        <v>Fuerte</v>
      </c>
      <c r="H59" s="178"/>
      <c r="I59" s="178"/>
      <c r="J59" s="178"/>
      <c r="K59" s="178"/>
      <c r="L59" s="178"/>
      <c r="M59" s="178"/>
      <c r="N59" s="178"/>
      <c r="O59" s="178"/>
      <c r="P59" s="178"/>
      <c r="R59" s="43"/>
      <c r="S59" s="43"/>
      <c r="T59" s="43"/>
      <c r="U59" s="43"/>
      <c r="V59" s="43"/>
      <c r="W59" s="115"/>
      <c r="X59" s="115"/>
    </row>
    <row r="60" spans="2:25" s="101" customFormat="1" x14ac:dyDescent="0.25">
      <c r="B60" s="108"/>
      <c r="C60" s="108"/>
      <c r="D60" s="108"/>
      <c r="R60" s="43"/>
      <c r="S60" s="43"/>
      <c r="T60" s="43"/>
      <c r="U60" s="43"/>
      <c r="V60" s="43"/>
      <c r="W60" s="115"/>
      <c r="X60" s="115"/>
    </row>
    <row r="61" spans="2:25" s="101" customFormat="1" ht="28.5" x14ac:dyDescent="0.25">
      <c r="B61" s="164" t="s">
        <v>94</v>
      </c>
      <c r="C61" s="164"/>
      <c r="D61" s="164"/>
      <c r="E61" s="164"/>
      <c r="F61" s="164"/>
      <c r="G61" s="164"/>
      <c r="H61" s="164"/>
      <c r="I61" s="164"/>
      <c r="J61" s="164"/>
      <c r="K61" s="164"/>
      <c r="L61" s="164"/>
      <c r="M61" s="164"/>
      <c r="N61" s="164"/>
      <c r="O61" s="164"/>
      <c r="P61" s="164"/>
      <c r="Q61" s="134"/>
      <c r="R61" s="134"/>
      <c r="S61" s="134"/>
      <c r="T61" s="134"/>
      <c r="U61" s="134"/>
      <c r="V61" s="134"/>
    </row>
    <row r="62" spans="2:25" s="101" customFormat="1" ht="5.25" customHeight="1" x14ac:dyDescent="0.25">
      <c r="Q62" s="127"/>
      <c r="R62" s="127"/>
      <c r="S62" s="127"/>
      <c r="T62" s="127"/>
      <c r="U62" s="127"/>
      <c r="V62" s="127"/>
    </row>
    <row r="63" spans="2:25" s="101" customFormat="1" ht="21" x14ac:dyDescent="0.35">
      <c r="B63" s="64" t="s">
        <v>99</v>
      </c>
      <c r="C63" s="194" t="s">
        <v>95</v>
      </c>
      <c r="D63" s="194"/>
      <c r="E63" s="194"/>
      <c r="F63" s="194"/>
      <c r="G63" s="194"/>
      <c r="H63" s="194"/>
      <c r="I63" s="64" t="s">
        <v>96</v>
      </c>
      <c r="J63" s="64" t="s">
        <v>97</v>
      </c>
      <c r="K63" s="195" t="s">
        <v>98</v>
      </c>
      <c r="L63" s="196"/>
      <c r="M63" s="197"/>
      <c r="N63" s="194" t="s">
        <v>3</v>
      </c>
      <c r="O63" s="194"/>
      <c r="P63" s="194"/>
      <c r="Q63" s="131"/>
      <c r="R63" s="131"/>
      <c r="S63" s="131"/>
      <c r="T63" s="131"/>
      <c r="U63" s="131"/>
      <c r="V63" s="131"/>
    </row>
    <row r="64" spans="2:25" s="101" customFormat="1" ht="48" customHeight="1" x14ac:dyDescent="0.25">
      <c r="B64" s="152" t="s">
        <v>169</v>
      </c>
      <c r="C64" s="272" t="s">
        <v>274</v>
      </c>
      <c r="D64" s="272"/>
      <c r="E64" s="272"/>
      <c r="F64" s="272"/>
      <c r="G64" s="272"/>
      <c r="H64" s="272"/>
      <c r="I64" s="153">
        <v>44593</v>
      </c>
      <c r="J64" s="153">
        <v>44910</v>
      </c>
      <c r="K64" s="273" t="s">
        <v>258</v>
      </c>
      <c r="L64" s="274"/>
      <c r="M64" s="275"/>
      <c r="N64" s="276" t="s">
        <v>259</v>
      </c>
      <c r="O64" s="276"/>
      <c r="P64" s="276"/>
      <c r="Q64" s="137"/>
      <c r="R64" s="138"/>
      <c r="S64" s="138"/>
      <c r="T64" s="138"/>
      <c r="U64" s="138"/>
      <c r="V64" s="138"/>
    </row>
    <row r="65" spans="2:22" s="101" customFormat="1" ht="30" hidden="1" customHeight="1" x14ac:dyDescent="0.25">
      <c r="B65" s="44"/>
      <c r="C65" s="188"/>
      <c r="D65" s="188"/>
      <c r="E65" s="188"/>
      <c r="F65" s="188"/>
      <c r="G65" s="188"/>
      <c r="H65" s="188"/>
      <c r="I65" s="45"/>
      <c r="J65" s="45"/>
      <c r="K65" s="189"/>
      <c r="L65" s="190"/>
      <c r="M65" s="191"/>
      <c r="N65" s="192"/>
      <c r="O65" s="192"/>
      <c r="P65" s="192"/>
      <c r="Q65" s="139"/>
      <c r="R65" s="138"/>
      <c r="S65" s="138"/>
      <c r="T65" s="138"/>
      <c r="U65" s="138"/>
      <c r="V65" s="138"/>
    </row>
    <row r="66" spans="2:22" s="101" customFormat="1" ht="30" hidden="1" customHeight="1" x14ac:dyDescent="0.25">
      <c r="B66" s="44"/>
      <c r="C66" s="188"/>
      <c r="D66" s="188"/>
      <c r="E66" s="188"/>
      <c r="F66" s="188"/>
      <c r="G66" s="188"/>
      <c r="H66" s="188"/>
      <c r="I66" s="45"/>
      <c r="J66" s="45"/>
      <c r="K66" s="189"/>
      <c r="L66" s="190"/>
      <c r="M66" s="191"/>
      <c r="N66" s="192"/>
      <c r="O66" s="192"/>
      <c r="P66" s="192"/>
      <c r="Q66" s="139"/>
      <c r="R66" s="138"/>
      <c r="S66" s="138"/>
      <c r="T66" s="138"/>
      <c r="U66" s="138"/>
      <c r="V66" s="138"/>
    </row>
    <row r="67" spans="2:22" s="101" customFormat="1" ht="30" hidden="1" customHeight="1" x14ac:dyDescent="0.25">
      <c r="B67" s="44"/>
      <c r="C67" s="188"/>
      <c r="D67" s="188"/>
      <c r="E67" s="188"/>
      <c r="F67" s="188"/>
      <c r="G67" s="188"/>
      <c r="H67" s="188"/>
      <c r="I67" s="45"/>
      <c r="J67" s="45"/>
      <c r="K67" s="189"/>
      <c r="L67" s="190"/>
      <c r="M67" s="191"/>
      <c r="N67" s="192"/>
      <c r="O67" s="192"/>
      <c r="P67" s="192"/>
      <c r="Q67" s="139"/>
      <c r="R67" s="138"/>
      <c r="S67" s="138"/>
      <c r="T67" s="138"/>
      <c r="U67" s="138"/>
      <c r="V67" s="138"/>
    </row>
    <row r="68" spans="2:22" s="101" customFormat="1" ht="30" hidden="1" customHeight="1" x14ac:dyDescent="0.25">
      <c r="B68" s="44"/>
      <c r="C68" s="188"/>
      <c r="D68" s="188"/>
      <c r="E68" s="188"/>
      <c r="F68" s="188"/>
      <c r="G68" s="188"/>
      <c r="H68" s="188"/>
      <c r="I68" s="45"/>
      <c r="J68" s="45"/>
      <c r="K68" s="189"/>
      <c r="L68" s="190"/>
      <c r="M68" s="191"/>
      <c r="N68" s="192"/>
      <c r="O68" s="192"/>
      <c r="P68" s="192"/>
      <c r="Q68" s="139"/>
      <c r="R68" s="138"/>
      <c r="S68" s="138"/>
      <c r="T68" s="138"/>
      <c r="U68" s="138"/>
      <c r="V68" s="138"/>
    </row>
    <row r="69" spans="2:22" s="101" customFormat="1" ht="30" hidden="1" customHeight="1" x14ac:dyDescent="0.25">
      <c r="B69" s="44"/>
      <c r="C69" s="188"/>
      <c r="D69" s="188"/>
      <c r="E69" s="188"/>
      <c r="F69" s="188"/>
      <c r="G69" s="188"/>
      <c r="H69" s="188"/>
      <c r="I69" s="45"/>
      <c r="J69" s="45"/>
      <c r="K69" s="189"/>
      <c r="L69" s="190"/>
      <c r="M69" s="191"/>
      <c r="N69" s="192"/>
      <c r="O69" s="192"/>
      <c r="P69" s="192"/>
      <c r="Q69" s="139"/>
      <c r="R69" s="138"/>
      <c r="S69" s="138"/>
      <c r="T69" s="138"/>
      <c r="U69" s="138"/>
      <c r="V69" s="138"/>
    </row>
    <row r="70" spans="2:22" s="101" customFormat="1" ht="30" hidden="1" customHeight="1" x14ac:dyDescent="0.25">
      <c r="B70" s="44"/>
      <c r="C70" s="188"/>
      <c r="D70" s="188"/>
      <c r="E70" s="188"/>
      <c r="F70" s="188"/>
      <c r="G70" s="188"/>
      <c r="H70" s="188"/>
      <c r="I70" s="45"/>
      <c r="J70" s="45"/>
      <c r="K70" s="189"/>
      <c r="L70" s="190"/>
      <c r="M70" s="191"/>
      <c r="N70" s="192"/>
      <c r="O70" s="192"/>
      <c r="P70" s="192"/>
      <c r="Q70" s="139"/>
      <c r="R70" s="138"/>
      <c r="S70" s="138"/>
      <c r="T70" s="138"/>
      <c r="U70" s="138"/>
      <c r="V70" s="138"/>
    </row>
    <row r="71" spans="2:22" s="101" customFormat="1" ht="30" hidden="1" customHeight="1" x14ac:dyDescent="0.25">
      <c r="B71" s="44"/>
      <c r="C71" s="188"/>
      <c r="D71" s="188"/>
      <c r="E71" s="188"/>
      <c r="F71" s="188"/>
      <c r="G71" s="188"/>
      <c r="H71" s="188"/>
      <c r="I71" s="45"/>
      <c r="J71" s="45"/>
      <c r="K71" s="189"/>
      <c r="L71" s="190"/>
      <c r="M71" s="191"/>
      <c r="N71" s="192"/>
      <c r="O71" s="192"/>
      <c r="P71" s="192"/>
      <c r="Q71" s="139"/>
      <c r="R71" s="138"/>
      <c r="S71" s="138"/>
      <c r="T71" s="138"/>
      <c r="U71" s="138"/>
      <c r="V71" s="138"/>
    </row>
    <row r="72" spans="2:22" s="101" customFormat="1" ht="30" hidden="1" customHeight="1" x14ac:dyDescent="0.25">
      <c r="B72" s="44"/>
      <c r="C72" s="188"/>
      <c r="D72" s="188"/>
      <c r="E72" s="188"/>
      <c r="F72" s="188"/>
      <c r="G72" s="188"/>
      <c r="H72" s="188"/>
      <c r="I72" s="45"/>
      <c r="J72" s="45"/>
      <c r="K72" s="189"/>
      <c r="L72" s="190"/>
      <c r="M72" s="191"/>
      <c r="N72" s="192"/>
      <c r="O72" s="192"/>
      <c r="P72" s="192"/>
      <c r="Q72" s="139"/>
      <c r="R72" s="138"/>
      <c r="S72" s="138"/>
      <c r="T72" s="138"/>
      <c r="U72" s="138"/>
      <c r="V72" s="138"/>
    </row>
    <row r="73" spans="2:22" s="101" customFormat="1" ht="30" hidden="1" customHeight="1" x14ac:dyDescent="0.25">
      <c r="B73" s="44"/>
      <c r="C73" s="188"/>
      <c r="D73" s="188"/>
      <c r="E73" s="188"/>
      <c r="F73" s="188"/>
      <c r="G73" s="188"/>
      <c r="H73" s="188"/>
      <c r="I73" s="45"/>
      <c r="J73" s="45"/>
      <c r="K73" s="189"/>
      <c r="L73" s="190"/>
      <c r="M73" s="191"/>
      <c r="N73" s="192"/>
      <c r="O73" s="192"/>
      <c r="P73" s="192"/>
      <c r="Q73" s="139"/>
      <c r="R73" s="138"/>
      <c r="S73" s="138"/>
      <c r="T73" s="138"/>
      <c r="U73" s="138"/>
      <c r="V73" s="138"/>
    </row>
    <row r="74" spans="2:22" s="101" customFormat="1" ht="30" hidden="1" customHeight="1" x14ac:dyDescent="0.25">
      <c r="B74" s="44"/>
      <c r="C74" s="188"/>
      <c r="D74" s="188"/>
      <c r="E74" s="188"/>
      <c r="F74" s="188"/>
      <c r="G74" s="188"/>
      <c r="H74" s="188"/>
      <c r="I74" s="45"/>
      <c r="J74" s="45"/>
      <c r="K74" s="189"/>
      <c r="L74" s="190"/>
      <c r="M74" s="191"/>
      <c r="N74" s="192"/>
      <c r="O74" s="192"/>
      <c r="P74" s="192"/>
      <c r="Q74" s="139"/>
      <c r="R74" s="138"/>
      <c r="S74" s="138"/>
      <c r="T74" s="138"/>
      <c r="U74" s="138"/>
      <c r="V74" s="138"/>
    </row>
    <row r="75" spans="2:22" s="101" customFormat="1" ht="30" hidden="1" customHeight="1" x14ac:dyDescent="0.25">
      <c r="B75" s="44"/>
      <c r="C75" s="188"/>
      <c r="D75" s="188"/>
      <c r="E75" s="188"/>
      <c r="F75" s="188"/>
      <c r="G75" s="188"/>
      <c r="H75" s="188"/>
      <c r="I75" s="45"/>
      <c r="J75" s="45"/>
      <c r="K75" s="189"/>
      <c r="L75" s="190"/>
      <c r="M75" s="191"/>
      <c r="N75" s="192"/>
      <c r="O75" s="192"/>
      <c r="P75" s="192"/>
      <c r="Q75" s="139"/>
      <c r="R75" s="138"/>
      <c r="S75" s="138"/>
      <c r="T75" s="138"/>
      <c r="U75" s="138"/>
      <c r="V75" s="138"/>
    </row>
    <row r="76" spans="2:22" s="101" customFormat="1" ht="30" hidden="1" customHeight="1" x14ac:dyDescent="0.25">
      <c r="B76" s="44"/>
      <c r="C76" s="188"/>
      <c r="D76" s="188"/>
      <c r="E76" s="188"/>
      <c r="F76" s="188"/>
      <c r="G76" s="188"/>
      <c r="H76" s="188"/>
      <c r="I76" s="45"/>
      <c r="J76" s="45"/>
      <c r="K76" s="189"/>
      <c r="L76" s="190"/>
      <c r="M76" s="191"/>
      <c r="N76" s="192"/>
      <c r="O76" s="192"/>
      <c r="P76" s="192"/>
      <c r="Q76" s="139"/>
      <c r="R76" s="138"/>
      <c r="S76" s="138"/>
      <c r="T76" s="138"/>
      <c r="U76" s="138"/>
      <c r="V76" s="138"/>
    </row>
    <row r="77" spans="2:22" s="101" customFormat="1" ht="30" hidden="1" customHeight="1" x14ac:dyDescent="0.25">
      <c r="B77" s="44"/>
      <c r="C77" s="188"/>
      <c r="D77" s="188"/>
      <c r="E77" s="188"/>
      <c r="F77" s="188"/>
      <c r="G77" s="188"/>
      <c r="H77" s="188"/>
      <c r="I77" s="45"/>
      <c r="J77" s="45"/>
      <c r="K77" s="189"/>
      <c r="L77" s="190"/>
      <c r="M77" s="191"/>
      <c r="N77" s="192"/>
      <c r="O77" s="192"/>
      <c r="P77" s="192"/>
      <c r="Q77" s="139"/>
      <c r="R77" s="138"/>
      <c r="S77" s="138"/>
      <c r="T77" s="138"/>
      <c r="U77" s="138"/>
      <c r="V77" s="138"/>
    </row>
    <row r="78" spans="2:22" s="101" customFormat="1" x14ac:dyDescent="0.25">
      <c r="Q78" s="127"/>
      <c r="R78" s="127"/>
      <c r="S78" s="127"/>
      <c r="T78" s="127"/>
      <c r="U78" s="127"/>
      <c r="V78" s="127"/>
    </row>
    <row r="79" spans="2:22" s="101" customFormat="1" ht="28.5" x14ac:dyDescent="0.25">
      <c r="B79" s="164" t="s">
        <v>100</v>
      </c>
      <c r="C79" s="164"/>
      <c r="D79" s="164"/>
      <c r="E79" s="164"/>
      <c r="F79" s="164"/>
      <c r="G79" s="164"/>
      <c r="H79" s="164"/>
      <c r="I79" s="164"/>
      <c r="J79" s="164"/>
      <c r="K79" s="164"/>
      <c r="L79" s="164"/>
      <c r="M79" s="164"/>
      <c r="N79" s="164"/>
      <c r="O79" s="164"/>
      <c r="P79" s="164"/>
      <c r="Q79" s="134"/>
      <c r="R79" s="134"/>
      <c r="S79" s="134"/>
      <c r="T79" s="134"/>
      <c r="U79" s="134"/>
      <c r="V79" s="134"/>
    </row>
    <row r="80" spans="2:22" s="101" customFormat="1" x14ac:dyDescent="0.25">
      <c r="Q80" s="127"/>
      <c r="R80" s="127"/>
      <c r="S80" s="127"/>
      <c r="T80" s="127"/>
      <c r="U80" s="127"/>
      <c r="V80" s="127"/>
    </row>
    <row r="81" spans="1:26" s="101" customFormat="1" ht="46.5" customHeight="1" x14ac:dyDescent="0.25">
      <c r="D81" s="200" t="s">
        <v>75</v>
      </c>
      <c r="E81" s="201"/>
      <c r="F81" s="202" t="str">
        <f>IFERROR(VLOOKUP(Q23,[10]Hoja2!B45:C59,2,FALSE),"")</f>
        <v>Alto</v>
      </c>
      <c r="G81" s="202"/>
      <c r="H81" s="118"/>
      <c r="J81" s="203" t="s">
        <v>74</v>
      </c>
      <c r="K81" s="203"/>
      <c r="L81" s="202" t="str">
        <f>IFERROR(VLOOKUP(S52,[10]Hoja2!B45:C59,2,FALSE),"")</f>
        <v>Alto</v>
      </c>
      <c r="M81" s="202"/>
      <c r="N81" s="202"/>
      <c r="O81" s="140"/>
      <c r="P81" s="140"/>
      <c r="Q81" s="141"/>
      <c r="R81" s="142"/>
      <c r="S81" s="142"/>
      <c r="T81" s="142"/>
      <c r="U81" s="142"/>
      <c r="V81" s="142"/>
    </row>
    <row r="82" spans="1:26" s="101" customFormat="1" x14ac:dyDescent="0.25"/>
    <row r="83" spans="1:26" s="101" customFormat="1" ht="26.25" x14ac:dyDescent="0.25">
      <c r="B83" s="106"/>
      <c r="C83" s="106"/>
      <c r="H83" s="198" t="s">
        <v>71</v>
      </c>
      <c r="I83" s="198"/>
      <c r="J83" s="198"/>
    </row>
    <row r="84" spans="1:26" s="101" customFormat="1" ht="21" x14ac:dyDescent="0.25">
      <c r="B84" s="106"/>
      <c r="C84" s="106"/>
      <c r="F84" s="119"/>
      <c r="G84" s="119"/>
      <c r="H84" s="143" t="s">
        <v>41</v>
      </c>
      <c r="I84" s="143" t="s">
        <v>72</v>
      </c>
      <c r="J84" s="143" t="s">
        <v>73</v>
      </c>
    </row>
    <row r="85" spans="1:26" s="101" customFormat="1" ht="5.25" customHeight="1" x14ac:dyDescent="0.25">
      <c r="B85" s="106"/>
      <c r="C85" s="106"/>
      <c r="F85" s="119"/>
      <c r="G85" s="119"/>
      <c r="H85" s="119"/>
      <c r="I85" s="119"/>
      <c r="J85" s="119"/>
    </row>
    <row r="86" spans="1:26" s="101" customFormat="1" ht="37.5" customHeight="1" x14ac:dyDescent="0.25">
      <c r="F86" s="199" t="s">
        <v>70</v>
      </c>
      <c r="G86" s="143" t="s">
        <v>135</v>
      </c>
      <c r="H86" s="144" t="str">
        <f>IFERROR(CONCATENATE(IF($Q$23="53","Inherente","")," ",IF($S$52="53","Residual","")),"")</f>
        <v xml:space="preserve"> </v>
      </c>
      <c r="I86" s="145" t="str">
        <f>IFERROR(CONCATENATE(IF($Q$23="54","Inherente","")," ",IF($S$52="54","Residual","")),"")</f>
        <v xml:space="preserve"> </v>
      </c>
      <c r="J86" s="145" t="str">
        <f>IFERROR(CONCATENATE(IF($Q$23="55","Inherente","")," ",IF($S$52="55","Residual","")),"")</f>
        <v xml:space="preserve"> </v>
      </c>
      <c r="O86" s="127"/>
      <c r="P86" s="127"/>
      <c r="Q86" s="127"/>
      <c r="R86" s="134"/>
      <c r="S86" s="134"/>
      <c r="T86" s="134"/>
      <c r="U86" s="134"/>
      <c r="V86" s="134"/>
    </row>
    <row r="87" spans="1:26" s="101" customFormat="1" ht="37.5" customHeight="1" x14ac:dyDescent="0.25">
      <c r="F87" s="199"/>
      <c r="G87" s="143" t="s">
        <v>134</v>
      </c>
      <c r="H87" s="146" t="str">
        <f>IFERROR(CONCATENATE(IF($Q$23="43","Inherente","")," ",IF($S$52="43","Residual","")),"")</f>
        <v xml:space="preserve"> </v>
      </c>
      <c r="I87" s="145" t="str">
        <f>IFERROR(CONCATENATE(IF($Q$23="44","Inherente","")," ",IF($S$52="44","Residual","")),"")</f>
        <v xml:space="preserve"> </v>
      </c>
      <c r="J87" s="145" t="str">
        <f>IFERROR(CONCATENATE(IF($Q$23="45","Inherente","")," ",IF($S$52="45","Residual","")),"")</f>
        <v xml:space="preserve"> </v>
      </c>
      <c r="L87" s="46" t="s">
        <v>43</v>
      </c>
      <c r="O87" s="127"/>
      <c r="P87" s="127"/>
      <c r="Q87" s="127"/>
      <c r="R87" s="130"/>
      <c r="S87" s="130"/>
      <c r="T87" s="130"/>
      <c r="U87" s="130"/>
      <c r="V87" s="130"/>
    </row>
    <row r="88" spans="1:26" s="101" customFormat="1" ht="37.5" customHeight="1" x14ac:dyDescent="0.25">
      <c r="F88" s="199"/>
      <c r="G88" s="143" t="s">
        <v>133</v>
      </c>
      <c r="H88" s="146" t="str">
        <f>IFERROR(CONCATENATE(IF($Q$23="33","Inherente","")," ",IF($S$52="33","Residual","")),"")</f>
        <v xml:space="preserve"> </v>
      </c>
      <c r="I88" s="145" t="str">
        <f>IFERROR(CONCATENATE(IF($Q$23="34","Inherente","")," ",IF($S$52="34","Residual","")),"")</f>
        <v xml:space="preserve"> </v>
      </c>
      <c r="J88" s="145" t="str">
        <f>IFERROR(CONCATENATE(IF($Q$23="35","Inherente","")," ",IF($S$52="35","Residual","")),"")</f>
        <v xml:space="preserve"> </v>
      </c>
      <c r="L88" s="47" t="s">
        <v>40</v>
      </c>
      <c r="O88" s="127"/>
      <c r="P88" s="127"/>
      <c r="Q88" s="127"/>
      <c r="R88" s="130"/>
      <c r="S88" s="130"/>
      <c r="T88" s="130"/>
      <c r="U88" s="130"/>
      <c r="V88" s="130"/>
    </row>
    <row r="89" spans="1:26" s="101" customFormat="1" ht="37.5" customHeight="1" x14ac:dyDescent="0.25">
      <c r="F89" s="199"/>
      <c r="G89" s="143" t="s">
        <v>132</v>
      </c>
      <c r="H89" s="147" t="str">
        <f>IFERROR(CONCATENATE(IF($Q$23="23","Inherente","")," ",IF($S$52="23","Residual","")),"")</f>
        <v xml:space="preserve"> </v>
      </c>
      <c r="I89" s="146" t="str">
        <f>IFERROR(CONCATENATE(IF($Q$23="24","Inherente","")," ",IF($S$52="24","Residual","")),"")</f>
        <v xml:space="preserve">Inherente </v>
      </c>
      <c r="J89" s="145" t="str">
        <f>IFERROR(CONCATENATE(IF($Q$23="25","Inherente","")," ",IF($S$52="25","Residual","")),"")</f>
        <v xml:space="preserve"> </v>
      </c>
      <c r="L89" s="48" t="s">
        <v>41</v>
      </c>
      <c r="O89" s="130"/>
      <c r="P89" s="130"/>
      <c r="Q89" s="130"/>
      <c r="R89" s="130"/>
      <c r="S89" s="130"/>
      <c r="T89" s="130"/>
      <c r="U89" s="130"/>
      <c r="V89" s="130"/>
    </row>
    <row r="90" spans="1:26" s="101" customFormat="1" ht="37.5" customHeight="1" x14ac:dyDescent="0.25">
      <c r="F90" s="199"/>
      <c r="G90" s="143" t="s">
        <v>112</v>
      </c>
      <c r="H90" s="147" t="str">
        <f>IFERROR(CONCATENATE(IF($Q$23="13","Inherente","")," ",IF($S$52="13","Residual","")),"")</f>
        <v xml:space="preserve"> </v>
      </c>
      <c r="I90" s="146" t="str">
        <f>IFERROR(CONCATENATE(IF($Q$23="14","Inherente","")," ",IF($S$52="14","Residual","")),"")</f>
        <v xml:space="preserve"> Residual</v>
      </c>
      <c r="J90" s="145" t="str">
        <f>IFERROR(CONCATENATE(IF($Q$23="15","Inherente","")," ",IF($S$52="15","Residual","")),"")</f>
        <v xml:space="preserve"> </v>
      </c>
    </row>
    <row r="91" spans="1:26" s="49" customFormat="1" x14ac:dyDescent="0.25">
      <c r="A91" s="101"/>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row>
    <row r="92" spans="1:26" x14ac:dyDescent="0.25">
      <c r="A92" s="101"/>
      <c r="B92" s="101"/>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row>
    <row r="93" spans="1:26" x14ac:dyDescent="0.25">
      <c r="A93" s="101"/>
      <c r="B93" s="101"/>
      <c r="C93" s="101"/>
      <c r="D93" s="101"/>
      <c r="E93" s="101"/>
      <c r="F93" s="101"/>
      <c r="G93" s="101"/>
      <c r="H93" s="101"/>
      <c r="I93" s="101"/>
      <c r="J93" s="101"/>
      <c r="K93" s="101"/>
      <c r="L93" s="101"/>
      <c r="M93" s="101"/>
      <c r="N93" s="101"/>
      <c r="O93" s="101"/>
      <c r="P93" s="101"/>
      <c r="Y93" s="101"/>
      <c r="Z93" s="101"/>
    </row>
    <row r="94" spans="1:26" x14ac:dyDescent="0.25">
      <c r="A94" s="101"/>
      <c r="B94" s="101"/>
      <c r="C94" s="101"/>
      <c r="D94" s="101"/>
      <c r="E94" s="101"/>
      <c r="F94" s="101"/>
      <c r="G94" s="101"/>
      <c r="H94" s="101"/>
      <c r="I94" s="101"/>
      <c r="J94" s="101"/>
      <c r="K94" s="101"/>
      <c r="L94" s="101"/>
      <c r="M94" s="101"/>
      <c r="N94" s="101"/>
      <c r="O94" s="101"/>
      <c r="P94" s="101"/>
      <c r="Y94" s="101"/>
      <c r="Z94" s="101"/>
    </row>
    <row r="95" spans="1:26" x14ac:dyDescent="0.25">
      <c r="B95" s="101"/>
      <c r="C95" s="101"/>
      <c r="D95" s="101"/>
      <c r="E95" s="101"/>
      <c r="F95" s="101"/>
      <c r="G95" s="101"/>
      <c r="H95" s="101"/>
      <c r="I95" s="101"/>
      <c r="J95" s="101"/>
      <c r="K95" s="101"/>
      <c r="L95" s="101"/>
      <c r="M95" s="101"/>
      <c r="N95" s="101"/>
      <c r="O95" s="101"/>
      <c r="P95" s="101"/>
    </row>
  </sheetData>
  <sheetProtection selectLockedCells="1"/>
  <mergeCells count="121">
    <mergeCell ref="H83:J83"/>
    <mergeCell ref="F86:F90"/>
    <mergeCell ref="C77:H77"/>
    <mergeCell ref="K77:M77"/>
    <mergeCell ref="N77:P77"/>
    <mergeCell ref="B79:P79"/>
    <mergeCell ref="D81:E81"/>
    <mergeCell ref="F81:G81"/>
    <mergeCell ref="J81:K81"/>
    <mergeCell ref="L81:N81"/>
    <mergeCell ref="C75:H75"/>
    <mergeCell ref="K75:M75"/>
    <mergeCell ref="N75:P75"/>
    <mergeCell ref="C76:H76"/>
    <mergeCell ref="K76:M76"/>
    <mergeCell ref="N76:P76"/>
    <mergeCell ref="C73:H73"/>
    <mergeCell ref="K73:M73"/>
    <mergeCell ref="N73:P73"/>
    <mergeCell ref="C74:H74"/>
    <mergeCell ref="K74:M74"/>
    <mergeCell ref="N74:P74"/>
    <mergeCell ref="C71:H71"/>
    <mergeCell ref="K71:M71"/>
    <mergeCell ref="N71:P71"/>
    <mergeCell ref="C72:H72"/>
    <mergeCell ref="K72:M72"/>
    <mergeCell ref="N72:P72"/>
    <mergeCell ref="C69:H69"/>
    <mergeCell ref="K69:M69"/>
    <mergeCell ref="N69:P69"/>
    <mergeCell ref="C70:H70"/>
    <mergeCell ref="K70:M70"/>
    <mergeCell ref="N70:P70"/>
    <mergeCell ref="C67:H67"/>
    <mergeCell ref="K67:M67"/>
    <mergeCell ref="N67:P67"/>
    <mergeCell ref="C68:H68"/>
    <mergeCell ref="K68:M68"/>
    <mergeCell ref="N68:P68"/>
    <mergeCell ref="C65:H65"/>
    <mergeCell ref="K65:M65"/>
    <mergeCell ref="N65:P65"/>
    <mergeCell ref="C66:H66"/>
    <mergeCell ref="K66:M66"/>
    <mergeCell ref="N66:P66"/>
    <mergeCell ref="B61:P61"/>
    <mergeCell ref="C63:H63"/>
    <mergeCell ref="K63:M63"/>
    <mergeCell ref="N63:P63"/>
    <mergeCell ref="C64:H64"/>
    <mergeCell ref="K64:M64"/>
    <mergeCell ref="N64:P64"/>
    <mergeCell ref="B56:D56"/>
    <mergeCell ref="J56:K56"/>
    <mergeCell ref="B57:D57"/>
    <mergeCell ref="J57:K57"/>
    <mergeCell ref="B59:F59"/>
    <mergeCell ref="G59:P59"/>
    <mergeCell ref="B53:D53"/>
    <mergeCell ref="J53:K53"/>
    <mergeCell ref="B54:D54"/>
    <mergeCell ref="J54:K54"/>
    <mergeCell ref="B55:D55"/>
    <mergeCell ref="J55:K55"/>
    <mergeCell ref="E46:L46"/>
    <mergeCell ref="M46:N46"/>
    <mergeCell ref="B48:P48"/>
    <mergeCell ref="B50:P50"/>
    <mergeCell ref="B52:D52"/>
    <mergeCell ref="J52:K52"/>
    <mergeCell ref="M52:N52"/>
    <mergeCell ref="E43:L43"/>
    <mergeCell ref="M43:N43"/>
    <mergeCell ref="E44:L44"/>
    <mergeCell ref="M44:N44"/>
    <mergeCell ref="E45:L45"/>
    <mergeCell ref="M45:N45"/>
    <mergeCell ref="E40:L40"/>
    <mergeCell ref="M40:N40"/>
    <mergeCell ref="E41:L41"/>
    <mergeCell ref="M41:N41"/>
    <mergeCell ref="E42:L42"/>
    <mergeCell ref="M42:N42"/>
    <mergeCell ref="E37:L37"/>
    <mergeCell ref="M37:N37"/>
    <mergeCell ref="E38:L38"/>
    <mergeCell ref="M38:N38"/>
    <mergeCell ref="E39:L39"/>
    <mergeCell ref="M39:N39"/>
    <mergeCell ref="E34:L34"/>
    <mergeCell ref="M34:N34"/>
    <mergeCell ref="E35:L35"/>
    <mergeCell ref="M35:N35"/>
    <mergeCell ref="E36:L36"/>
    <mergeCell ref="M36:N36"/>
    <mergeCell ref="E31:L31"/>
    <mergeCell ref="M31:N31"/>
    <mergeCell ref="E32:L32"/>
    <mergeCell ref="M32:N32"/>
    <mergeCell ref="E33:L33"/>
    <mergeCell ref="M33:N33"/>
    <mergeCell ref="E28:L28"/>
    <mergeCell ref="M28:N28"/>
    <mergeCell ref="E29:L29"/>
    <mergeCell ref="M29:N29"/>
    <mergeCell ref="E30:L30"/>
    <mergeCell ref="M30:N30"/>
    <mergeCell ref="B19:P19"/>
    <mergeCell ref="B21:P21"/>
    <mergeCell ref="B23:P23"/>
    <mergeCell ref="B25:P25"/>
    <mergeCell ref="E27:L27"/>
    <mergeCell ref="M27:N27"/>
    <mergeCell ref="B2:P2"/>
    <mergeCell ref="C4:G4"/>
    <mergeCell ref="J4:O4"/>
    <mergeCell ref="B7:P7"/>
    <mergeCell ref="M11:N11"/>
    <mergeCell ref="C17:H17"/>
    <mergeCell ref="I17:O17"/>
  </mergeCells>
  <conditionalFormatting sqref="B23">
    <cfRule type="expression" dxfId="109" priority="12">
      <formula>$B$23="Casi Seguro"</formula>
    </cfRule>
    <cfRule type="expression" dxfId="108" priority="13">
      <formula>$B$23="Probable"</formula>
    </cfRule>
    <cfRule type="expression" dxfId="107" priority="14">
      <formula>$B$23="Posible"</formula>
    </cfRule>
    <cfRule type="expression" dxfId="106" priority="15">
      <formula>$B$23="Improbable"</formula>
    </cfRule>
    <cfRule type="expression" dxfId="105" priority="16">
      <formula>$B$23="Rara Vez"</formula>
    </cfRule>
  </conditionalFormatting>
  <conditionalFormatting sqref="F81">
    <cfRule type="expression" dxfId="104" priority="17">
      <formula>$F$81="Extremo"</formula>
    </cfRule>
    <cfRule type="expression" dxfId="103" priority="18">
      <formula>$F$81="Alto"</formula>
    </cfRule>
    <cfRule type="expression" dxfId="102" priority="19">
      <formula>$F$81="Moderado"</formula>
    </cfRule>
    <cfRule type="expression" dxfId="101" priority="20">
      <formula>$F$81="Bajo"</formula>
    </cfRule>
  </conditionalFormatting>
  <conditionalFormatting sqref="L81">
    <cfRule type="expression" dxfId="100" priority="8">
      <formula>$L$81="Extremo"</formula>
    </cfRule>
    <cfRule type="expression" dxfId="99" priority="9">
      <formula>$L$81="Alto"</formula>
    </cfRule>
    <cfRule type="expression" dxfId="98" priority="10">
      <formula>$L$81="Moderado"</formula>
    </cfRule>
    <cfRule type="expression" dxfId="97" priority="11">
      <formula>$L$81="Bajo"</formula>
    </cfRule>
  </conditionalFormatting>
  <conditionalFormatting sqref="M28">
    <cfRule type="expression" dxfId="96" priority="7">
      <formula>AB28="SI"</formula>
    </cfRule>
  </conditionalFormatting>
  <conditionalFormatting sqref="B48">
    <cfRule type="expression" dxfId="95" priority="4">
      <formula>$B$48="Catastrófico"</formula>
    </cfRule>
    <cfRule type="expression" dxfId="94" priority="5">
      <formula>$B$48="Mayor"</formula>
    </cfRule>
    <cfRule type="expression" dxfId="93" priority="6">
      <formula>$B$48="Moderado"</formula>
    </cfRule>
  </conditionalFormatting>
  <conditionalFormatting sqref="M28">
    <cfRule type="expression" dxfId="92" priority="21">
      <formula>AC28="SI"</formula>
    </cfRule>
  </conditionalFormatting>
  <conditionalFormatting sqref="E28">
    <cfRule type="expression" dxfId="91" priority="22">
      <formula>M28="SI"</formula>
    </cfRule>
  </conditionalFormatting>
  <conditionalFormatting sqref="M29:M46">
    <cfRule type="expression" dxfId="90" priority="2">
      <formula>AB29="SI"</formula>
    </cfRule>
  </conditionalFormatting>
  <conditionalFormatting sqref="M29:M46">
    <cfRule type="expression" dxfId="89" priority="3">
      <formula>AC29="SI"</formula>
    </cfRule>
  </conditionalFormatting>
  <conditionalFormatting sqref="E29:E46">
    <cfRule type="expression" dxfId="88" priority="1">
      <formula>M29="SI"</formula>
    </cfRule>
  </conditionalFormatting>
  <dataValidations count="12">
    <dataValidation type="list" allowBlank="1" showInputMessage="1" showErrorMessage="1" sqref="B64:B77" xr:uid="{00000000-0002-0000-0B00-000000000000}">
      <formula1>"Nacional,Regional,Centro Zonal"</formula1>
    </dataValidation>
    <dataValidation type="list" allowBlank="1" showInputMessage="1" showErrorMessage="1" sqref="E53:E57" xr:uid="{00000000-0002-0000-0B00-000001000000}">
      <formula1>"Asignado,No Asignado"</formula1>
    </dataValidation>
    <dataValidation type="list" allowBlank="1" showInputMessage="1" showErrorMessage="1" sqref="F53:F57" xr:uid="{00000000-0002-0000-0B00-000002000000}">
      <formula1>"Adecuado,Inadecuado"</formula1>
    </dataValidation>
    <dataValidation type="list" allowBlank="1" showInputMessage="1" showErrorMessage="1" sqref="G53:G57" xr:uid="{00000000-0002-0000-0B00-000003000000}">
      <formula1>"Oportuna,Inoportuna"</formula1>
    </dataValidation>
    <dataValidation type="list" allowBlank="1" showInputMessage="1" showErrorMessage="1" sqref="H53:H57" xr:uid="{00000000-0002-0000-0B00-000004000000}">
      <formula1>"Prevenir,Detectar,No es un Control"</formula1>
    </dataValidation>
    <dataValidation type="list" allowBlank="1" showInputMessage="1" showErrorMessage="1" sqref="I53:I57" xr:uid="{00000000-0002-0000-0B00-000005000000}">
      <formula1>"Confiable,No Confiable"</formula1>
    </dataValidation>
    <dataValidation type="list" allowBlank="1" showInputMessage="1" showErrorMessage="1" sqref="L53:L57" xr:uid="{00000000-0002-0000-0B00-000006000000}">
      <formula1>"Completa,Incompleta,No Existe"</formula1>
    </dataValidation>
    <dataValidation type="list" allowBlank="1" showInputMessage="1" showErrorMessage="1" sqref="J53:K57" xr:uid="{00000000-0002-0000-0B00-000007000000}">
      <formula1>"Se identifica y se gestionan para subsanar la observación,No se identifica y se gestionan para subsanar la observación"</formula1>
    </dataValidation>
    <dataValidation type="list" allowBlank="1" showInputMessage="1" showErrorMessage="1" sqref="L53:L57" xr:uid="{00000000-0002-0000-0B00-000008000000}">
      <formula1>"Completa,Incompleta,NoExiste"</formula1>
    </dataValidation>
    <dataValidation type="list" allowBlank="1" showInputMessage="1" showErrorMessage="1" sqref="O53:O57" xr:uid="{00000000-0002-0000-0B00-000009000000}">
      <formula1>"Fuerte,Moderado,Débil"</formula1>
    </dataValidation>
    <dataValidation type="list" allowBlank="1" showInputMessage="1" showErrorMessage="1" sqref="B23" xr:uid="{00000000-0002-0000-0B00-00000A000000}">
      <formula1>"Rara Vez,Improbable,Posible,Probable,Casi Seguro"</formula1>
    </dataValidation>
    <dataValidation type="list" allowBlank="1" showInputMessage="1" showErrorMessage="1" sqref="M28:M46" xr:uid="{00000000-0002-0000-0B00-00000B000000}">
      <formula1>"SI,NO"</formula1>
    </dataValidation>
  </dataValidations>
  <pageMargins left="0.82677165354330717" right="0.62992125984251968" top="1.0629921259842521" bottom="0.74803149606299213" header="0.31496062992125984" footer="0.31496062992125984"/>
  <pageSetup scale="29" orientation="portrait" r:id="rId1"/>
  <headerFooter>
    <oddHeader>&amp;L&amp;G&amp;C&amp;16PROCESO
MEJORA E INNOVACIÓN&amp;11
&amp;"-,Negrita"&amp;20FORMATO IDENTIFICACIÓN, ANÁLISIS, EVALUACIÓN Y TRATAMIENTO DE 
RIESGOS DE CALIDAD Y CORRUPCIÓN&amp;R&amp;16F1.P14.MI
Versión 1
Página &amp;P de &amp;N
14/10/2021
Clasificación de la Información:
PÚBLICA</oddHeader>
    <oddFooter>&amp;C&amp;G</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C000000}">
          <x14:formula1>
            <xm:f>'C:\Users\USER\OneDrive - Instituto Colombiano de Bienestar Familiar\jorge.alvarez\1. Gestion de Riesgos\2022\RIESGOS PROCESOS 2022\EI-ok2\[EI2022.xlsx]Hoja2'!#REF!</xm:f>
          </x14:formula1>
          <xm:sqref>C4:H4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F93"/>
  <sheetViews>
    <sheetView showGridLines="0" zoomScale="55" zoomScaleNormal="55" zoomScalePageLayoutView="70" workbookViewId="0">
      <selection activeCell="G12" sqref="G12"/>
    </sheetView>
  </sheetViews>
  <sheetFormatPr baseColWidth="10" defaultColWidth="0" defaultRowHeight="15" x14ac:dyDescent="0.25"/>
  <cols>
    <col min="1" max="1" width="2.85546875" style="50" customWidth="1"/>
    <col min="2" max="2" width="17.140625" style="50" customWidth="1"/>
    <col min="3" max="5" width="21.42578125" style="50" customWidth="1"/>
    <col min="6" max="6" width="23" style="50" customWidth="1"/>
    <col min="7" max="12" width="21.42578125" style="50" customWidth="1"/>
    <col min="13" max="13" width="8.5703125" style="50" hidden="1" customWidth="1"/>
    <col min="14" max="14" width="12.85546875" style="50" customWidth="1"/>
    <col min="15" max="16" width="21.42578125" style="50" customWidth="1"/>
    <col min="17" max="17" width="4.42578125" style="50" hidden="1" customWidth="1"/>
    <col min="18" max="24" width="3.42578125" style="50" hidden="1" customWidth="1"/>
    <col min="25" max="25" width="2.85546875" style="50" customWidth="1"/>
    <col min="26" max="32" width="0" style="50" hidden="1" customWidth="1"/>
    <col min="33" max="16384" width="11.42578125" style="50" hidden="1"/>
  </cols>
  <sheetData>
    <row r="1" spans="1:25" s="33" customFormat="1" x14ac:dyDescent="0.25">
      <c r="A1" s="50"/>
      <c r="B1" s="50"/>
      <c r="C1" s="50"/>
      <c r="D1" s="50"/>
      <c r="E1" s="50"/>
      <c r="F1" s="50"/>
      <c r="G1" s="50"/>
      <c r="H1" s="50"/>
      <c r="I1" s="50"/>
      <c r="J1" s="50"/>
      <c r="K1" s="50"/>
      <c r="L1" s="50"/>
      <c r="M1" s="50"/>
      <c r="N1" s="50"/>
      <c r="O1" s="50"/>
      <c r="P1" s="50"/>
      <c r="Q1" s="50"/>
      <c r="R1" s="50"/>
      <c r="S1" s="50"/>
      <c r="T1" s="50"/>
      <c r="U1" s="50"/>
      <c r="V1" s="50"/>
      <c r="W1" s="50"/>
      <c r="X1" s="50"/>
      <c r="Y1" s="50"/>
    </row>
    <row r="2" spans="1:25" ht="28.5" x14ac:dyDescent="0.25">
      <c r="B2" s="164" t="s">
        <v>77</v>
      </c>
      <c r="C2" s="164"/>
      <c r="D2" s="164"/>
      <c r="E2" s="164"/>
      <c r="F2" s="164"/>
      <c r="G2" s="164"/>
      <c r="H2" s="164"/>
      <c r="I2" s="164"/>
      <c r="J2" s="164"/>
      <c r="K2" s="164"/>
      <c r="L2" s="164"/>
      <c r="M2" s="164"/>
      <c r="N2" s="164"/>
      <c r="O2" s="164"/>
      <c r="P2" s="164"/>
      <c r="Q2" s="66"/>
      <c r="R2" s="66"/>
      <c r="S2" s="66"/>
      <c r="T2" s="66"/>
      <c r="U2" s="66"/>
      <c r="V2" s="66"/>
    </row>
    <row r="4" spans="1:25" ht="26.25" x14ac:dyDescent="0.25">
      <c r="B4" s="82" t="s">
        <v>162</v>
      </c>
      <c r="C4" s="165" t="s">
        <v>85</v>
      </c>
      <c r="D4" s="165"/>
      <c r="E4" s="165"/>
      <c r="F4" s="165"/>
      <c r="G4" s="165"/>
      <c r="H4" s="83"/>
      <c r="I4" s="84" t="s">
        <v>165</v>
      </c>
      <c r="J4" s="165" t="s">
        <v>177</v>
      </c>
      <c r="K4" s="165"/>
      <c r="L4" s="165"/>
      <c r="M4" s="165"/>
      <c r="N4" s="165"/>
      <c r="O4" s="165"/>
      <c r="P4" s="83"/>
      <c r="Q4" s="83"/>
      <c r="R4" s="68"/>
      <c r="S4" s="68"/>
      <c r="T4" s="68"/>
      <c r="U4" s="68"/>
      <c r="V4" s="68"/>
    </row>
    <row r="5" spans="1:25" ht="6" customHeight="1" x14ac:dyDescent="0.25">
      <c r="B5" s="69"/>
      <c r="C5" s="69"/>
      <c r="D5" s="69"/>
    </row>
    <row r="6" spans="1:25" ht="23.25" x14ac:dyDescent="0.35">
      <c r="B6" s="85" t="s">
        <v>167</v>
      </c>
      <c r="C6" s="67"/>
      <c r="D6" s="67"/>
    </row>
    <row r="7" spans="1:25" ht="45" customHeight="1" x14ac:dyDescent="0.25">
      <c r="B7" s="281" t="s">
        <v>178</v>
      </c>
      <c r="C7" s="281"/>
      <c r="D7" s="281"/>
      <c r="E7" s="281"/>
      <c r="F7" s="281"/>
      <c r="G7" s="281"/>
      <c r="H7" s="281"/>
      <c r="I7" s="281"/>
      <c r="J7" s="281"/>
      <c r="K7" s="281"/>
      <c r="L7" s="281"/>
      <c r="M7" s="281"/>
      <c r="N7" s="281"/>
      <c r="O7" s="281"/>
      <c r="P7" s="281"/>
      <c r="Q7" s="86"/>
      <c r="R7" s="71"/>
      <c r="S7" s="71"/>
      <c r="T7" s="71"/>
      <c r="U7" s="71"/>
      <c r="V7" s="71"/>
    </row>
    <row r="8" spans="1:25" ht="6" customHeight="1" x14ac:dyDescent="0.25"/>
    <row r="9" spans="1:25" ht="23.25" hidden="1" x14ac:dyDescent="0.35">
      <c r="B9" s="85" t="s">
        <v>105</v>
      </c>
    </row>
    <row r="10" spans="1:25" ht="6.75" hidden="1" customHeight="1" x14ac:dyDescent="0.3">
      <c r="B10" s="70"/>
    </row>
    <row r="11" spans="1:25" ht="60" hidden="1" customHeight="1" x14ac:dyDescent="0.3">
      <c r="B11" s="87"/>
      <c r="C11" s="34" t="s">
        <v>106</v>
      </c>
      <c r="D11" s="56"/>
      <c r="E11" s="88" t="s">
        <v>155</v>
      </c>
      <c r="F11" s="35" t="s">
        <v>107</v>
      </c>
      <c r="G11" s="56"/>
      <c r="H11" s="88" t="s">
        <v>155</v>
      </c>
      <c r="I11" s="34" t="s">
        <v>108</v>
      </c>
      <c r="J11" s="59"/>
      <c r="K11" s="88" t="s">
        <v>155</v>
      </c>
      <c r="L11" s="34" t="s">
        <v>109</v>
      </c>
      <c r="M11" s="167"/>
      <c r="N11" s="167"/>
      <c r="O11" s="87"/>
      <c r="P11" s="87"/>
      <c r="Q11" s="87"/>
      <c r="R11" s="72"/>
      <c r="S11" s="72"/>
      <c r="T11" s="72"/>
      <c r="U11" s="72"/>
      <c r="V11" s="72"/>
    </row>
    <row r="12" spans="1:25" ht="5.25" hidden="1" customHeight="1" x14ac:dyDescent="0.3">
      <c r="B12" s="73"/>
      <c r="C12" s="73"/>
      <c r="D12" s="73"/>
      <c r="E12" s="73"/>
      <c r="F12" s="73"/>
      <c r="G12" s="73"/>
      <c r="H12" s="73"/>
      <c r="I12" s="73"/>
      <c r="J12" s="73"/>
      <c r="K12" s="73"/>
      <c r="L12" s="73"/>
      <c r="M12" s="73"/>
      <c r="N12" s="73"/>
      <c r="O12" s="73"/>
      <c r="P12" s="73"/>
      <c r="Q12" s="73"/>
      <c r="R12" s="72"/>
      <c r="S12" s="72"/>
      <c r="T12" s="72"/>
      <c r="U12" s="72"/>
      <c r="V12" s="72"/>
    </row>
    <row r="13" spans="1:25" ht="22.5" customHeight="1" x14ac:dyDescent="0.35">
      <c r="B13" s="85" t="s">
        <v>101</v>
      </c>
      <c r="C13" s="73"/>
      <c r="D13" s="73"/>
      <c r="E13" s="73"/>
      <c r="F13" s="73"/>
      <c r="G13" s="73"/>
      <c r="H13" s="73"/>
      <c r="I13" s="73"/>
      <c r="J13" s="73"/>
      <c r="K13" s="73"/>
      <c r="L13" s="73"/>
      <c r="M13" s="73"/>
      <c r="N13" s="73"/>
      <c r="O13" s="73"/>
      <c r="P13" s="73"/>
      <c r="Q13" s="73"/>
      <c r="R13" s="72"/>
      <c r="S13" s="72"/>
      <c r="T13" s="72"/>
      <c r="U13" s="72"/>
      <c r="V13" s="72"/>
    </row>
    <row r="14" spans="1:25" ht="22.5" customHeight="1" x14ac:dyDescent="0.3">
      <c r="B14" s="73"/>
      <c r="F14" s="52" t="s">
        <v>102</v>
      </c>
      <c r="G14" s="58" t="s">
        <v>168</v>
      </c>
      <c r="H14" s="52" t="s">
        <v>103</v>
      </c>
      <c r="I14" s="58" t="s">
        <v>168</v>
      </c>
      <c r="J14" s="52" t="s">
        <v>104</v>
      </c>
      <c r="K14" s="58" t="s">
        <v>168</v>
      </c>
      <c r="L14" s="83"/>
      <c r="M14" s="83"/>
      <c r="N14" s="83"/>
      <c r="O14" s="73"/>
      <c r="P14" s="73"/>
      <c r="Q14" s="73"/>
      <c r="R14" s="72"/>
      <c r="S14" s="72"/>
      <c r="T14" s="72"/>
      <c r="U14" s="72"/>
      <c r="V14" s="72"/>
    </row>
    <row r="15" spans="1:25" ht="7.5" customHeight="1" x14ac:dyDescent="0.3">
      <c r="B15" s="73"/>
      <c r="E15" s="81"/>
      <c r="F15" s="83"/>
      <c r="G15" s="81"/>
      <c r="H15" s="81"/>
      <c r="I15" s="83"/>
      <c r="J15" s="81"/>
      <c r="K15" s="83"/>
      <c r="L15" s="83"/>
      <c r="M15" s="83"/>
      <c r="N15" s="83"/>
      <c r="O15" s="73"/>
      <c r="P15" s="73"/>
      <c r="Q15" s="73"/>
      <c r="R15" s="72"/>
      <c r="S15" s="72"/>
      <c r="T15" s="72"/>
      <c r="U15" s="72"/>
      <c r="V15" s="72"/>
    </row>
    <row r="16" spans="1:25" ht="22.5" customHeight="1" x14ac:dyDescent="0.3">
      <c r="C16" s="89" t="s">
        <v>110</v>
      </c>
      <c r="E16" s="81"/>
      <c r="F16" s="83"/>
      <c r="G16" s="81"/>
      <c r="I16" s="89" t="s">
        <v>111</v>
      </c>
      <c r="J16" s="81"/>
      <c r="K16" s="83"/>
      <c r="L16" s="83"/>
      <c r="M16" s="83"/>
      <c r="N16" s="83"/>
      <c r="O16" s="73"/>
      <c r="P16" s="73"/>
      <c r="Q16" s="73"/>
      <c r="R16" s="72"/>
      <c r="S16" s="72"/>
      <c r="T16" s="72"/>
      <c r="U16" s="72"/>
      <c r="V16" s="72"/>
    </row>
    <row r="17" spans="2:24" ht="138" customHeight="1" x14ac:dyDescent="0.3">
      <c r="B17" s="87"/>
      <c r="C17" s="211" t="s">
        <v>179</v>
      </c>
      <c r="D17" s="297"/>
      <c r="E17" s="297"/>
      <c r="F17" s="297"/>
      <c r="G17" s="297"/>
      <c r="H17" s="297"/>
      <c r="I17" s="271" t="s">
        <v>180</v>
      </c>
      <c r="J17" s="297"/>
      <c r="K17" s="297"/>
      <c r="L17" s="297"/>
      <c r="M17" s="297"/>
      <c r="N17" s="297"/>
      <c r="O17" s="297"/>
      <c r="P17" s="83"/>
      <c r="Q17" s="83"/>
      <c r="R17" s="72"/>
      <c r="S17" s="72"/>
      <c r="T17" s="72"/>
      <c r="U17" s="72"/>
      <c r="V17" s="72"/>
    </row>
    <row r="19" spans="2:24" ht="28.5" x14ac:dyDescent="0.25">
      <c r="B19" s="164" t="s">
        <v>76</v>
      </c>
      <c r="C19" s="164"/>
      <c r="D19" s="164"/>
      <c r="E19" s="164"/>
      <c r="F19" s="164"/>
      <c r="G19" s="164"/>
      <c r="H19" s="164"/>
      <c r="I19" s="164"/>
      <c r="J19" s="164"/>
      <c r="K19" s="164"/>
      <c r="L19" s="164"/>
      <c r="M19" s="164"/>
      <c r="N19" s="164"/>
      <c r="O19" s="164"/>
      <c r="P19" s="164"/>
      <c r="Q19" s="91"/>
      <c r="R19" s="91"/>
      <c r="S19" s="91"/>
      <c r="T19" s="91"/>
      <c r="U19" s="91"/>
      <c r="V19" s="91"/>
    </row>
    <row r="20" spans="2:24" ht="5.25" customHeight="1" x14ac:dyDescent="0.25"/>
    <row r="21" spans="2:24" ht="23.25" x14ac:dyDescent="0.25">
      <c r="B21" s="236" t="s">
        <v>70</v>
      </c>
      <c r="C21" s="236"/>
      <c r="D21" s="236"/>
      <c r="E21" s="236"/>
      <c r="F21" s="236"/>
      <c r="G21" s="236"/>
      <c r="H21" s="236"/>
      <c r="I21" s="236"/>
      <c r="J21" s="236"/>
      <c r="K21" s="236"/>
      <c r="L21" s="236"/>
      <c r="M21" s="236"/>
      <c r="N21" s="236"/>
      <c r="O21" s="236"/>
      <c r="P21" s="236"/>
      <c r="Q21" s="68"/>
      <c r="R21" s="68"/>
      <c r="S21" s="68"/>
      <c r="T21" s="68"/>
      <c r="U21" s="68"/>
      <c r="V21" s="68"/>
    </row>
    <row r="22" spans="2:24" ht="6" customHeight="1" x14ac:dyDescent="0.25"/>
    <row r="23" spans="2:24" s="53" customFormat="1" ht="30" customHeight="1" x14ac:dyDescent="0.25">
      <c r="B23" s="174" t="s">
        <v>132</v>
      </c>
      <c r="C23" s="174"/>
      <c r="D23" s="174"/>
      <c r="E23" s="174"/>
      <c r="F23" s="174"/>
      <c r="G23" s="174"/>
      <c r="H23" s="174"/>
      <c r="I23" s="174"/>
      <c r="J23" s="174"/>
      <c r="K23" s="174"/>
      <c r="L23" s="174"/>
      <c r="M23" s="174"/>
      <c r="N23" s="174"/>
      <c r="O23" s="174"/>
      <c r="P23" s="174"/>
      <c r="Q23" s="50" t="str">
        <f>CONCATENATE(R23,Q48)</f>
        <v>25</v>
      </c>
      <c r="R23" s="50">
        <f>VLOOKUP(B23,[11]Hoja2!N3:Q8,4,FALSE)</f>
        <v>2</v>
      </c>
      <c r="S23" s="74"/>
      <c r="T23" s="74"/>
      <c r="U23" s="74"/>
      <c r="V23" s="74"/>
    </row>
    <row r="24" spans="2:24" ht="15.75" customHeight="1" x14ac:dyDescent="0.25"/>
    <row r="25" spans="2:24" ht="23.25" x14ac:dyDescent="0.25">
      <c r="B25" s="236" t="s">
        <v>71</v>
      </c>
      <c r="C25" s="236"/>
      <c r="D25" s="236"/>
      <c r="E25" s="236"/>
      <c r="F25" s="236"/>
      <c r="G25" s="236"/>
      <c r="H25" s="236"/>
      <c r="I25" s="236"/>
      <c r="J25" s="236"/>
      <c r="K25" s="236"/>
      <c r="L25" s="236"/>
      <c r="M25" s="236"/>
      <c r="N25" s="236"/>
      <c r="O25" s="236"/>
      <c r="P25" s="236"/>
      <c r="Q25" s="68"/>
      <c r="R25" s="68"/>
      <c r="S25" s="68"/>
      <c r="T25" s="68"/>
      <c r="U25" s="68"/>
      <c r="V25" s="68"/>
      <c r="X25" s="69"/>
    </row>
    <row r="26" spans="2:24" ht="6" customHeight="1" x14ac:dyDescent="0.25"/>
    <row r="27" spans="2:24" ht="23.25" customHeight="1" x14ac:dyDescent="0.25">
      <c r="D27" s="36"/>
      <c r="E27" s="175"/>
      <c r="F27" s="176"/>
      <c r="G27" s="176"/>
      <c r="H27" s="176"/>
      <c r="I27" s="176"/>
      <c r="J27" s="176"/>
      <c r="K27" s="176"/>
      <c r="L27" s="177"/>
      <c r="M27" s="175"/>
      <c r="N27" s="177"/>
    </row>
    <row r="28" spans="2:24" ht="23.25" customHeight="1" x14ac:dyDescent="0.25">
      <c r="D28" s="58">
        <v>1</v>
      </c>
      <c r="E28" s="171" t="s">
        <v>113</v>
      </c>
      <c r="F28" s="171"/>
      <c r="G28" s="171"/>
      <c r="H28" s="171"/>
      <c r="I28" s="171"/>
      <c r="J28" s="171"/>
      <c r="K28" s="171"/>
      <c r="L28" s="171"/>
      <c r="M28" s="172" t="s">
        <v>181</v>
      </c>
      <c r="N28" s="172"/>
      <c r="S28" s="76"/>
      <c r="T28" s="76"/>
      <c r="U28" s="76"/>
      <c r="V28" s="76"/>
    </row>
    <row r="29" spans="2:24" ht="23.25" customHeight="1" x14ac:dyDescent="0.25">
      <c r="D29" s="58">
        <v>2</v>
      </c>
      <c r="E29" s="171" t="s">
        <v>114</v>
      </c>
      <c r="F29" s="171"/>
      <c r="G29" s="171"/>
      <c r="H29" s="171"/>
      <c r="I29" s="171"/>
      <c r="J29" s="171"/>
      <c r="K29" s="171"/>
      <c r="L29" s="171"/>
      <c r="M29" s="172" t="s">
        <v>181</v>
      </c>
      <c r="N29" s="172"/>
      <c r="S29" s="76"/>
      <c r="T29" s="76"/>
      <c r="U29" s="76"/>
      <c r="V29" s="76"/>
    </row>
    <row r="30" spans="2:24" ht="23.25" customHeight="1" x14ac:dyDescent="0.25">
      <c r="D30" s="58">
        <v>3</v>
      </c>
      <c r="E30" s="171" t="s">
        <v>115</v>
      </c>
      <c r="F30" s="171"/>
      <c r="G30" s="171"/>
      <c r="H30" s="171"/>
      <c r="I30" s="171"/>
      <c r="J30" s="171"/>
      <c r="K30" s="171"/>
      <c r="L30" s="171"/>
      <c r="M30" s="172" t="s">
        <v>182</v>
      </c>
      <c r="N30" s="172"/>
      <c r="S30" s="76"/>
      <c r="T30" s="76"/>
      <c r="U30" s="76"/>
      <c r="V30" s="76"/>
    </row>
    <row r="31" spans="2:24" ht="23.25" customHeight="1" x14ac:dyDescent="0.25">
      <c r="D31" s="58">
        <v>4</v>
      </c>
      <c r="E31" s="171" t="s">
        <v>116</v>
      </c>
      <c r="F31" s="171"/>
      <c r="G31" s="171"/>
      <c r="H31" s="171"/>
      <c r="I31" s="171"/>
      <c r="J31" s="171"/>
      <c r="K31" s="171"/>
      <c r="L31" s="171"/>
      <c r="M31" s="172" t="s">
        <v>182</v>
      </c>
      <c r="N31" s="172"/>
      <c r="S31" s="76"/>
      <c r="T31" s="76"/>
      <c r="U31" s="76"/>
      <c r="V31" s="76"/>
    </row>
    <row r="32" spans="2:24" ht="23.25" customHeight="1" x14ac:dyDescent="0.25">
      <c r="D32" s="58">
        <v>5</v>
      </c>
      <c r="E32" s="171" t="s">
        <v>117</v>
      </c>
      <c r="F32" s="171"/>
      <c r="G32" s="171"/>
      <c r="H32" s="171"/>
      <c r="I32" s="171"/>
      <c r="J32" s="171"/>
      <c r="K32" s="171"/>
      <c r="L32" s="171"/>
      <c r="M32" s="172" t="s">
        <v>181</v>
      </c>
      <c r="N32" s="172"/>
      <c r="S32" s="76"/>
      <c r="T32" s="76"/>
      <c r="U32" s="76"/>
      <c r="V32" s="76"/>
    </row>
    <row r="33" spans="2:22" ht="23.25" customHeight="1" x14ac:dyDescent="0.25">
      <c r="D33" s="58">
        <v>6</v>
      </c>
      <c r="E33" s="171" t="s">
        <v>118</v>
      </c>
      <c r="F33" s="171"/>
      <c r="G33" s="171"/>
      <c r="H33" s="171"/>
      <c r="I33" s="171"/>
      <c r="J33" s="171"/>
      <c r="K33" s="171"/>
      <c r="L33" s="171"/>
      <c r="M33" s="172" t="s">
        <v>181</v>
      </c>
      <c r="N33" s="172"/>
      <c r="S33" s="76"/>
      <c r="T33" s="76"/>
      <c r="U33" s="76"/>
      <c r="V33" s="76"/>
    </row>
    <row r="34" spans="2:22" ht="23.25" customHeight="1" x14ac:dyDescent="0.25">
      <c r="D34" s="58">
        <v>7</v>
      </c>
      <c r="E34" s="171" t="s">
        <v>119</v>
      </c>
      <c r="F34" s="171"/>
      <c r="G34" s="171"/>
      <c r="H34" s="171"/>
      <c r="I34" s="171"/>
      <c r="J34" s="171"/>
      <c r="K34" s="171"/>
      <c r="L34" s="171"/>
      <c r="M34" s="172" t="s">
        <v>182</v>
      </c>
      <c r="N34" s="172"/>
      <c r="S34" s="76"/>
      <c r="T34" s="76"/>
      <c r="U34" s="76"/>
      <c r="V34" s="76"/>
    </row>
    <row r="35" spans="2:22" ht="23.25" customHeight="1" x14ac:dyDescent="0.25">
      <c r="D35" s="58">
        <v>8</v>
      </c>
      <c r="E35" s="171" t="s">
        <v>120</v>
      </c>
      <c r="F35" s="171"/>
      <c r="G35" s="171"/>
      <c r="H35" s="171"/>
      <c r="I35" s="171"/>
      <c r="J35" s="171"/>
      <c r="K35" s="171"/>
      <c r="L35" s="171"/>
      <c r="M35" s="172" t="s">
        <v>181</v>
      </c>
      <c r="N35" s="172"/>
      <c r="S35" s="76"/>
      <c r="T35" s="76"/>
      <c r="U35" s="76"/>
      <c r="V35" s="76"/>
    </row>
    <row r="36" spans="2:22" ht="23.25" customHeight="1" x14ac:dyDescent="0.25">
      <c r="D36" s="58">
        <v>9</v>
      </c>
      <c r="E36" s="171" t="s">
        <v>121</v>
      </c>
      <c r="F36" s="171"/>
      <c r="G36" s="171"/>
      <c r="H36" s="171"/>
      <c r="I36" s="171"/>
      <c r="J36" s="171"/>
      <c r="K36" s="171"/>
      <c r="L36" s="171"/>
      <c r="M36" s="172" t="s">
        <v>182</v>
      </c>
      <c r="N36" s="172"/>
      <c r="S36" s="76"/>
      <c r="T36" s="76"/>
      <c r="U36" s="76"/>
      <c r="V36" s="76"/>
    </row>
    <row r="37" spans="2:22" ht="23.25" customHeight="1" x14ac:dyDescent="0.25">
      <c r="D37" s="58">
        <v>10</v>
      </c>
      <c r="E37" s="171" t="s">
        <v>122</v>
      </c>
      <c r="F37" s="171"/>
      <c r="G37" s="171"/>
      <c r="H37" s="171"/>
      <c r="I37" s="171"/>
      <c r="J37" s="171"/>
      <c r="K37" s="171"/>
      <c r="L37" s="171"/>
      <c r="M37" s="172" t="s">
        <v>181</v>
      </c>
      <c r="N37" s="172"/>
      <c r="S37" s="76"/>
      <c r="T37" s="76"/>
      <c r="U37" s="76"/>
      <c r="V37" s="76"/>
    </row>
    <row r="38" spans="2:22" ht="23.25" customHeight="1" x14ac:dyDescent="0.25">
      <c r="D38" s="58">
        <v>11</v>
      </c>
      <c r="E38" s="171" t="s">
        <v>123</v>
      </c>
      <c r="F38" s="171"/>
      <c r="G38" s="171"/>
      <c r="H38" s="171"/>
      <c r="I38" s="171"/>
      <c r="J38" s="171"/>
      <c r="K38" s="171"/>
      <c r="L38" s="171"/>
      <c r="M38" s="172" t="s">
        <v>181</v>
      </c>
      <c r="N38" s="172"/>
      <c r="S38" s="76"/>
      <c r="T38" s="76"/>
      <c r="U38" s="76"/>
      <c r="V38" s="76"/>
    </row>
    <row r="39" spans="2:22" ht="23.25" customHeight="1" x14ac:dyDescent="0.25">
      <c r="D39" s="58">
        <v>12</v>
      </c>
      <c r="E39" s="171" t="s">
        <v>124</v>
      </c>
      <c r="F39" s="171"/>
      <c r="G39" s="171"/>
      <c r="H39" s="171"/>
      <c r="I39" s="171"/>
      <c r="J39" s="171"/>
      <c r="K39" s="171"/>
      <c r="L39" s="171"/>
      <c r="M39" s="172" t="s">
        <v>181</v>
      </c>
      <c r="N39" s="172"/>
      <c r="S39" s="76"/>
      <c r="T39" s="76"/>
      <c r="U39" s="76"/>
      <c r="V39" s="76"/>
    </row>
    <row r="40" spans="2:22" ht="23.25" customHeight="1" x14ac:dyDescent="0.25">
      <c r="D40" s="58">
        <v>13</v>
      </c>
      <c r="E40" s="171" t="s">
        <v>125</v>
      </c>
      <c r="F40" s="171"/>
      <c r="G40" s="171"/>
      <c r="H40" s="171"/>
      <c r="I40" s="171"/>
      <c r="J40" s="171"/>
      <c r="K40" s="171"/>
      <c r="L40" s="171"/>
      <c r="M40" s="172" t="s">
        <v>181</v>
      </c>
      <c r="N40" s="172"/>
      <c r="S40" s="76"/>
      <c r="T40" s="76"/>
      <c r="U40" s="76"/>
      <c r="V40" s="76"/>
    </row>
    <row r="41" spans="2:22" ht="23.25" customHeight="1" x14ac:dyDescent="0.25">
      <c r="D41" s="58">
        <v>14</v>
      </c>
      <c r="E41" s="171" t="s">
        <v>126</v>
      </c>
      <c r="F41" s="171"/>
      <c r="G41" s="171"/>
      <c r="H41" s="171"/>
      <c r="I41" s="171"/>
      <c r="J41" s="171"/>
      <c r="K41" s="171"/>
      <c r="L41" s="171"/>
      <c r="M41" s="172" t="s">
        <v>181</v>
      </c>
      <c r="N41" s="172"/>
      <c r="S41" s="76"/>
      <c r="T41" s="76"/>
      <c r="U41" s="76"/>
      <c r="V41" s="76"/>
    </row>
    <row r="42" spans="2:22" ht="23.25" customHeight="1" x14ac:dyDescent="0.25">
      <c r="D42" s="58">
        <v>15</v>
      </c>
      <c r="E42" s="171" t="s">
        <v>127</v>
      </c>
      <c r="F42" s="171"/>
      <c r="G42" s="171"/>
      <c r="H42" s="171"/>
      <c r="I42" s="171"/>
      <c r="J42" s="171"/>
      <c r="K42" s="171"/>
      <c r="L42" s="171"/>
      <c r="M42" s="172" t="s">
        <v>181</v>
      </c>
      <c r="N42" s="172"/>
      <c r="S42" s="76"/>
      <c r="T42" s="76"/>
      <c r="U42" s="76"/>
      <c r="V42" s="76"/>
    </row>
    <row r="43" spans="2:22" ht="23.25" customHeight="1" x14ac:dyDescent="0.25">
      <c r="D43" s="58">
        <v>16</v>
      </c>
      <c r="E43" s="171" t="s">
        <v>128</v>
      </c>
      <c r="F43" s="171"/>
      <c r="G43" s="171"/>
      <c r="H43" s="171"/>
      <c r="I43" s="171"/>
      <c r="J43" s="171"/>
      <c r="K43" s="171"/>
      <c r="L43" s="171"/>
      <c r="M43" s="172" t="s">
        <v>182</v>
      </c>
      <c r="N43" s="172"/>
      <c r="S43" s="76"/>
      <c r="T43" s="76"/>
      <c r="U43" s="76"/>
      <c r="V43" s="76"/>
    </row>
    <row r="44" spans="2:22" ht="23.25" customHeight="1" x14ac:dyDescent="0.25">
      <c r="D44" s="58">
        <v>17</v>
      </c>
      <c r="E44" s="171" t="s">
        <v>129</v>
      </c>
      <c r="F44" s="171"/>
      <c r="G44" s="171"/>
      <c r="H44" s="171"/>
      <c r="I44" s="171"/>
      <c r="J44" s="171"/>
      <c r="K44" s="171"/>
      <c r="L44" s="171"/>
      <c r="M44" s="172" t="s">
        <v>181</v>
      </c>
      <c r="N44" s="172"/>
      <c r="S44" s="76"/>
      <c r="T44" s="76"/>
      <c r="U44" s="76"/>
      <c r="V44" s="76"/>
    </row>
    <row r="45" spans="2:22" ht="23.25" customHeight="1" x14ac:dyDescent="0.25">
      <c r="D45" s="58">
        <v>18</v>
      </c>
      <c r="E45" s="171" t="s">
        <v>130</v>
      </c>
      <c r="F45" s="171"/>
      <c r="G45" s="171"/>
      <c r="H45" s="171"/>
      <c r="I45" s="171"/>
      <c r="J45" s="171"/>
      <c r="K45" s="171"/>
      <c r="L45" s="171"/>
      <c r="M45" s="172" t="s">
        <v>181</v>
      </c>
      <c r="N45" s="172"/>
      <c r="S45" s="76"/>
      <c r="T45" s="76"/>
      <c r="U45" s="76"/>
      <c r="V45" s="76"/>
    </row>
    <row r="46" spans="2:22" ht="23.25" customHeight="1" x14ac:dyDescent="0.25">
      <c r="D46" s="58">
        <v>19</v>
      </c>
      <c r="E46" s="171" t="s">
        <v>131</v>
      </c>
      <c r="F46" s="171"/>
      <c r="G46" s="171"/>
      <c r="H46" s="171"/>
      <c r="I46" s="171"/>
      <c r="J46" s="171"/>
      <c r="K46" s="171"/>
      <c r="L46" s="171"/>
      <c r="M46" s="172" t="s">
        <v>182</v>
      </c>
      <c r="N46" s="172"/>
      <c r="S46" s="76"/>
      <c r="T46" s="76"/>
      <c r="U46" s="76"/>
      <c r="V46" s="76"/>
    </row>
    <row r="47" spans="2:22" ht="15.75" customHeight="1" x14ac:dyDescent="0.25">
      <c r="E47" s="71"/>
      <c r="F47" s="71"/>
      <c r="G47" s="71"/>
      <c r="H47" s="71"/>
      <c r="I47" s="71"/>
      <c r="J47" s="71"/>
      <c r="K47" s="71"/>
      <c r="L47" s="71"/>
      <c r="M47" s="71"/>
      <c r="N47" s="71"/>
      <c r="O47" s="92">
        <f>IF(M43="SI",19,COUNTIFS(M28:M46,"SI"))</f>
        <v>13</v>
      </c>
      <c r="P47" s="93"/>
      <c r="Q47" s="93"/>
      <c r="R47" s="71"/>
      <c r="S47" s="71"/>
      <c r="T47" s="71"/>
      <c r="U47" s="71"/>
      <c r="V47" s="71"/>
    </row>
    <row r="48" spans="2:22" ht="30" customHeight="1" x14ac:dyDescent="0.25">
      <c r="B48" s="237" t="str">
        <f>IF(AND(O47&gt;=1,O47&lt;=5),"Moderado",IF(AND(O47&gt;=6,O47&lt;=11),"Mayor",IF(AND(O47&gt;=12,O47&lt;=19),"Catastrófico","")))</f>
        <v>Catastrófico</v>
      </c>
      <c r="C48" s="237"/>
      <c r="D48" s="237"/>
      <c r="E48" s="237"/>
      <c r="F48" s="237"/>
      <c r="G48" s="237"/>
      <c r="H48" s="237"/>
      <c r="I48" s="237"/>
      <c r="J48" s="237"/>
      <c r="K48" s="237"/>
      <c r="L48" s="237"/>
      <c r="M48" s="237"/>
      <c r="N48" s="237"/>
      <c r="O48" s="237"/>
      <c r="P48" s="237"/>
      <c r="Q48" s="71">
        <f>IFERROR(VLOOKUP(B48,[11]Hoja2!N11:Q13,4,FALSE),"")</f>
        <v>5</v>
      </c>
      <c r="R48" s="71"/>
      <c r="S48" s="71"/>
      <c r="T48" s="71"/>
      <c r="U48" s="71"/>
      <c r="V48" s="71"/>
    </row>
    <row r="49" spans="2:25" ht="15.75" customHeight="1" x14ac:dyDescent="0.25">
      <c r="E49" s="71"/>
      <c r="F49" s="71"/>
      <c r="G49" s="71"/>
      <c r="H49" s="71"/>
      <c r="I49" s="71"/>
      <c r="J49" s="71"/>
      <c r="K49" s="71"/>
      <c r="L49" s="71"/>
      <c r="M49" s="71"/>
      <c r="N49" s="71"/>
      <c r="P49" s="71"/>
      <c r="Q49" s="71"/>
      <c r="R49" s="71"/>
      <c r="S49" s="71"/>
      <c r="T49" s="71"/>
      <c r="U49" s="71"/>
      <c r="V49" s="71"/>
    </row>
    <row r="50" spans="2:25" ht="28.5" x14ac:dyDescent="0.25">
      <c r="B50" s="164" t="s">
        <v>1</v>
      </c>
      <c r="C50" s="164"/>
      <c r="D50" s="164"/>
      <c r="E50" s="164"/>
      <c r="F50" s="164"/>
      <c r="G50" s="164"/>
      <c r="H50" s="164"/>
      <c r="I50" s="164"/>
      <c r="J50" s="164"/>
      <c r="K50" s="164"/>
      <c r="L50" s="164"/>
      <c r="M50" s="164"/>
      <c r="N50" s="164"/>
      <c r="O50" s="164"/>
      <c r="P50" s="164"/>
      <c r="Q50" s="91"/>
      <c r="R50" s="50">
        <f>IF(R52&lt;=0,1,R52)</f>
        <v>1</v>
      </c>
      <c r="S50" s="91"/>
      <c r="T50" s="91"/>
      <c r="U50" s="91"/>
      <c r="V50" s="91"/>
    </row>
    <row r="51" spans="2:25" ht="6" customHeight="1" x14ac:dyDescent="0.25"/>
    <row r="52" spans="2:25" ht="60.75" customHeight="1" x14ac:dyDescent="0.25">
      <c r="B52" s="179" t="s">
        <v>166</v>
      </c>
      <c r="C52" s="180"/>
      <c r="D52" s="181"/>
      <c r="E52" s="54" t="s">
        <v>98</v>
      </c>
      <c r="F52" s="55" t="s">
        <v>156</v>
      </c>
      <c r="G52" s="54" t="s">
        <v>153</v>
      </c>
      <c r="H52" s="54" t="s">
        <v>154</v>
      </c>
      <c r="I52" s="37" t="s">
        <v>163</v>
      </c>
      <c r="J52" s="183" t="s">
        <v>164</v>
      </c>
      <c r="K52" s="183"/>
      <c r="L52" s="55" t="s">
        <v>157</v>
      </c>
      <c r="M52" s="183" t="s">
        <v>158</v>
      </c>
      <c r="N52" s="183"/>
      <c r="O52" s="55" t="s">
        <v>159</v>
      </c>
      <c r="P52" s="55" t="s">
        <v>160</v>
      </c>
      <c r="Q52" s="38">
        <f>AVERAGE(Q53:Q58)</f>
        <v>100</v>
      </c>
      <c r="R52" s="50">
        <f>IF(G60="Fuerte",R23-2,IF(G60="Moderado",R23-1,R23))</f>
        <v>0</v>
      </c>
      <c r="S52" s="78" t="str">
        <f>CONCATENATE(R50,Q48)</f>
        <v>15</v>
      </c>
      <c r="T52" s="77"/>
      <c r="U52" s="77"/>
      <c r="V52" s="77"/>
      <c r="X52" s="78"/>
      <c r="Y52" s="79"/>
    </row>
    <row r="53" spans="2:25" ht="101.1" customHeight="1" x14ac:dyDescent="0.25">
      <c r="B53" s="292" t="s">
        <v>183</v>
      </c>
      <c r="C53" s="293"/>
      <c r="D53" s="294"/>
      <c r="E53" s="39" t="s">
        <v>184</v>
      </c>
      <c r="F53" s="39" t="s">
        <v>185</v>
      </c>
      <c r="G53" s="39" t="s">
        <v>186</v>
      </c>
      <c r="H53" s="39" t="s">
        <v>187</v>
      </c>
      <c r="I53" s="39" t="s">
        <v>188</v>
      </c>
      <c r="J53" s="185" t="s">
        <v>189</v>
      </c>
      <c r="K53" s="186"/>
      <c r="L53" s="39" t="s">
        <v>190</v>
      </c>
      <c r="M53" s="51">
        <f>IFERROR(IF(SUM(R53:X53)=0,"",SUM(R53:X53)),"")</f>
        <v>105</v>
      </c>
      <c r="N53" s="51" t="str">
        <f t="shared" ref="N53:N54" si="0">IF(M53="","",IF(AND(M53&gt;=0,M53&lt;=85),"Débil",IF(AND(M53&gt;=86,M53&lt;=95),"Moderado",IF(M53&gt;=96,"Fuerte",""))))</f>
        <v>Fuerte</v>
      </c>
      <c r="O53" s="40" t="s">
        <v>191</v>
      </c>
      <c r="P53" s="51" t="str">
        <f>IF(Q53="","",IF(Q53=100,"Fuerte",IF(Q53=50,"Moderado","Débil")))</f>
        <v>Fuerte</v>
      </c>
      <c r="Q53" s="36">
        <f t="shared" ref="Q53:Q54" si="1">IF(M53="","",IF(AND(N53="Fuerte",O53="Fuerte"),100,IF(OR(AND(N53="Moderado",O53="Moderado"),AND(N53&lt;&gt;"Débil",O53&lt;&gt;"Débil")),50,IF(OR(N53="Débil",O53="Débil"),0,""))))</f>
        <v>100</v>
      </c>
      <c r="R53" s="41">
        <f t="shared" ref="R53:R58" si="2">IF(E53="Asignado",15,IF(E53="No Asignado",0,""))</f>
        <v>15</v>
      </c>
      <c r="S53" s="41">
        <f t="shared" ref="S53:S58" si="3">IF(F53="Adecuado",15,IF(F53="Inadecuado",0,""))</f>
        <v>15</v>
      </c>
      <c r="T53" s="41">
        <f t="shared" ref="T53:T58" si="4">IF(G53="Oportuna",15,IF(G53="Inoportuna",0,""))</f>
        <v>15</v>
      </c>
      <c r="U53" s="41">
        <f t="shared" ref="U53:U58" si="5">IF(H53="Prevenir",15,IF(H53="Detectar",10,IF(H53="No es un Control",0,"")))</f>
        <v>15</v>
      </c>
      <c r="V53" s="41">
        <f t="shared" ref="V53:V58" si="6">IF(I53="Confiable",15,IF(I53="No Confiable",0,""))</f>
        <v>15</v>
      </c>
      <c r="W53" s="41">
        <f t="shared" ref="W53:W58" si="7">IF(J53="Se identifica y se gestionan para subsanar la observación",15,IF(J53="No se identifica y se gestionan para subsanar la observación",0,""))</f>
        <v>15</v>
      </c>
      <c r="X53" s="42">
        <f t="shared" ref="X53:X58" si="8">IF(L53="Completa",15,IF(L53="Incompleta",10,IF(L53="No Existe",0,"")))</f>
        <v>15</v>
      </c>
    </row>
    <row r="54" spans="2:25" ht="92.45" customHeight="1" x14ac:dyDescent="0.25">
      <c r="B54" s="292" t="s">
        <v>192</v>
      </c>
      <c r="C54" s="293"/>
      <c r="D54" s="294"/>
      <c r="E54" s="39" t="s">
        <v>184</v>
      </c>
      <c r="F54" s="39" t="s">
        <v>185</v>
      </c>
      <c r="G54" s="39" t="s">
        <v>186</v>
      </c>
      <c r="H54" s="39" t="s">
        <v>187</v>
      </c>
      <c r="I54" s="39" t="s">
        <v>188</v>
      </c>
      <c r="J54" s="185" t="s">
        <v>189</v>
      </c>
      <c r="K54" s="186"/>
      <c r="L54" s="39" t="s">
        <v>190</v>
      </c>
      <c r="M54" s="51">
        <f t="shared" ref="M54:M58" si="9">IFERROR(IF(SUM(R54:X54)=0,"",SUM(R54:X54)),"")</f>
        <v>105</v>
      </c>
      <c r="N54" s="51" t="str">
        <f t="shared" si="0"/>
        <v>Fuerte</v>
      </c>
      <c r="O54" s="40" t="s">
        <v>191</v>
      </c>
      <c r="P54" s="51" t="str">
        <f t="shared" ref="P54:P58" si="10">IF(Q54="","",IF(Q54=100,"Fuerte",IF(Q54=50,"Moderado","Débil")))</f>
        <v>Fuerte</v>
      </c>
      <c r="Q54" s="36">
        <f t="shared" si="1"/>
        <v>100</v>
      </c>
      <c r="R54" s="41">
        <f t="shared" si="2"/>
        <v>15</v>
      </c>
      <c r="S54" s="41">
        <f t="shared" si="3"/>
        <v>15</v>
      </c>
      <c r="T54" s="41">
        <f t="shared" si="4"/>
        <v>15</v>
      </c>
      <c r="U54" s="41">
        <f t="shared" si="5"/>
        <v>15</v>
      </c>
      <c r="V54" s="41">
        <f t="shared" si="6"/>
        <v>15</v>
      </c>
      <c r="W54" s="41">
        <f t="shared" si="7"/>
        <v>15</v>
      </c>
      <c r="X54" s="42">
        <f t="shared" si="8"/>
        <v>15</v>
      </c>
    </row>
    <row r="55" spans="2:25" ht="107.45" customHeight="1" x14ac:dyDescent="0.25">
      <c r="B55" s="292" t="s">
        <v>193</v>
      </c>
      <c r="C55" s="293"/>
      <c r="D55" s="294"/>
      <c r="E55" s="39" t="s">
        <v>184</v>
      </c>
      <c r="F55" s="39" t="s">
        <v>185</v>
      </c>
      <c r="G55" s="39" t="s">
        <v>186</v>
      </c>
      <c r="H55" s="39" t="s">
        <v>187</v>
      </c>
      <c r="I55" s="39" t="s">
        <v>188</v>
      </c>
      <c r="J55" s="185" t="s">
        <v>189</v>
      </c>
      <c r="K55" s="186"/>
      <c r="L55" s="39" t="s">
        <v>190</v>
      </c>
      <c r="M55" s="51">
        <f t="shared" si="9"/>
        <v>105</v>
      </c>
      <c r="N55" s="51" t="str">
        <f>IF(M55="","",IF(AND(M55&gt;=0,M55&lt;=85),"Débil",IF(AND(M55&gt;=86,M55&lt;=95),"Moderado",IF(M55&gt;=96,"Fuerte",""))))</f>
        <v>Fuerte</v>
      </c>
      <c r="O55" s="40" t="s">
        <v>191</v>
      </c>
      <c r="P55" s="51" t="str">
        <f t="shared" si="10"/>
        <v>Fuerte</v>
      </c>
      <c r="Q55" s="36">
        <f>IF(M55="","",IF(AND(N55="Fuerte",O55="Fuerte"),100,IF(OR(AND(N55="Moderado",O55="Moderado"),AND(N55&lt;&gt;"Débil",O55&lt;&gt;"Débil")),50,IF(OR(N55="Débil",O55="Débil"),0,""))))</f>
        <v>100</v>
      </c>
      <c r="R55" s="41">
        <f t="shared" si="2"/>
        <v>15</v>
      </c>
      <c r="S55" s="41">
        <f t="shared" si="3"/>
        <v>15</v>
      </c>
      <c r="T55" s="41">
        <f t="shared" si="4"/>
        <v>15</v>
      </c>
      <c r="U55" s="41">
        <f t="shared" si="5"/>
        <v>15</v>
      </c>
      <c r="V55" s="41">
        <f t="shared" si="6"/>
        <v>15</v>
      </c>
      <c r="W55" s="41">
        <f t="shared" si="7"/>
        <v>15</v>
      </c>
      <c r="X55" s="42">
        <f t="shared" si="8"/>
        <v>15</v>
      </c>
    </row>
    <row r="56" spans="2:25" ht="111.75" customHeight="1" x14ac:dyDescent="0.25">
      <c r="B56" s="292" t="s">
        <v>194</v>
      </c>
      <c r="C56" s="293"/>
      <c r="D56" s="294"/>
      <c r="E56" s="39" t="s">
        <v>184</v>
      </c>
      <c r="F56" s="39" t="s">
        <v>185</v>
      </c>
      <c r="G56" s="39" t="s">
        <v>186</v>
      </c>
      <c r="H56" s="39" t="s">
        <v>187</v>
      </c>
      <c r="I56" s="39" t="s">
        <v>188</v>
      </c>
      <c r="J56" s="185" t="s">
        <v>189</v>
      </c>
      <c r="K56" s="186"/>
      <c r="L56" s="39" t="s">
        <v>190</v>
      </c>
      <c r="M56" s="51">
        <f t="shared" si="9"/>
        <v>105</v>
      </c>
      <c r="N56" s="51" t="str">
        <f t="shared" ref="N56:N58" si="11">IF(M56="","",IF(AND(M56&gt;=0,M56&lt;=85),"Débil",IF(AND(M56&gt;=86,M56&lt;=95),"Moderado",IF(M56&gt;=96,"Fuerte",""))))</f>
        <v>Fuerte</v>
      </c>
      <c r="O56" s="40" t="s">
        <v>191</v>
      </c>
      <c r="P56" s="51" t="str">
        <f t="shared" si="10"/>
        <v>Fuerte</v>
      </c>
      <c r="Q56" s="36">
        <f t="shared" ref="Q56:Q58" si="12">IF(M56="","",IF(AND(N56="Fuerte",O56="Fuerte"),100,IF(OR(AND(N56="Moderado",O56="Moderado"),AND(N56&lt;&gt;"Débil",O56&lt;&gt;"Débil")),50,IF(OR(N56="Débil",O56="Débil"),0,""))))</f>
        <v>100</v>
      </c>
      <c r="R56" s="41">
        <f t="shared" si="2"/>
        <v>15</v>
      </c>
      <c r="S56" s="41">
        <f t="shared" si="3"/>
        <v>15</v>
      </c>
      <c r="T56" s="41">
        <f t="shared" si="4"/>
        <v>15</v>
      </c>
      <c r="U56" s="41">
        <f t="shared" si="5"/>
        <v>15</v>
      </c>
      <c r="V56" s="41">
        <f t="shared" si="6"/>
        <v>15</v>
      </c>
      <c r="W56" s="41">
        <f t="shared" si="7"/>
        <v>15</v>
      </c>
      <c r="X56" s="42">
        <f t="shared" si="8"/>
        <v>15</v>
      </c>
    </row>
    <row r="57" spans="2:25" ht="45" hidden="1" customHeight="1" x14ac:dyDescent="0.25">
      <c r="B57" s="295"/>
      <c r="C57" s="296"/>
      <c r="D57" s="296"/>
      <c r="E57" s="39"/>
      <c r="F57" s="39"/>
      <c r="G57" s="39"/>
      <c r="H57" s="39"/>
      <c r="I57" s="39"/>
      <c r="J57" s="185"/>
      <c r="K57" s="186"/>
      <c r="L57" s="39"/>
      <c r="M57" s="51" t="str">
        <f t="shared" si="9"/>
        <v/>
      </c>
      <c r="N57" s="51" t="str">
        <f t="shared" si="11"/>
        <v/>
      </c>
      <c r="O57" s="40"/>
      <c r="P57" s="51" t="str">
        <f t="shared" si="10"/>
        <v/>
      </c>
      <c r="Q57" s="36" t="str">
        <f t="shared" si="12"/>
        <v/>
      </c>
      <c r="R57" s="41" t="str">
        <f t="shared" si="2"/>
        <v/>
      </c>
      <c r="S57" s="41" t="str">
        <f t="shared" si="3"/>
        <v/>
      </c>
      <c r="T57" s="41" t="str">
        <f t="shared" si="4"/>
        <v/>
      </c>
      <c r="U57" s="41" t="str">
        <f t="shared" si="5"/>
        <v/>
      </c>
      <c r="V57" s="41" t="str">
        <f t="shared" si="6"/>
        <v/>
      </c>
      <c r="W57" s="41" t="str">
        <f t="shared" si="7"/>
        <v/>
      </c>
      <c r="X57" s="42" t="str">
        <f t="shared" si="8"/>
        <v/>
      </c>
    </row>
    <row r="58" spans="2:25" ht="45" hidden="1" customHeight="1" x14ac:dyDescent="0.25">
      <c r="B58" s="184"/>
      <c r="C58" s="184"/>
      <c r="D58" s="184"/>
      <c r="E58" s="39"/>
      <c r="F58" s="39"/>
      <c r="G58" s="39"/>
      <c r="H58" s="39"/>
      <c r="I58" s="39"/>
      <c r="J58" s="185"/>
      <c r="K58" s="186"/>
      <c r="L58" s="39"/>
      <c r="M58" s="51" t="str">
        <f t="shared" si="9"/>
        <v/>
      </c>
      <c r="N58" s="51" t="str">
        <f t="shared" si="11"/>
        <v/>
      </c>
      <c r="O58" s="40"/>
      <c r="P58" s="51" t="str">
        <f t="shared" si="10"/>
        <v/>
      </c>
      <c r="Q58" s="36" t="str">
        <f t="shared" si="12"/>
        <v/>
      </c>
      <c r="R58" s="41" t="str">
        <f t="shared" si="2"/>
        <v/>
      </c>
      <c r="S58" s="41" t="str">
        <f t="shared" si="3"/>
        <v/>
      </c>
      <c r="T58" s="41" t="str">
        <f t="shared" si="4"/>
        <v/>
      </c>
      <c r="U58" s="41" t="str">
        <f t="shared" si="5"/>
        <v/>
      </c>
      <c r="V58" s="41" t="str">
        <f t="shared" si="6"/>
        <v/>
      </c>
      <c r="W58" s="41" t="str">
        <f t="shared" si="7"/>
        <v/>
      </c>
      <c r="X58" s="42" t="str">
        <f t="shared" si="8"/>
        <v/>
      </c>
    </row>
    <row r="59" spans="2:25" x14ac:dyDescent="0.25">
      <c r="B59" s="71"/>
      <c r="C59" s="71"/>
      <c r="D59" s="71"/>
      <c r="R59" s="43"/>
      <c r="S59" s="43"/>
      <c r="T59" s="43"/>
      <c r="U59" s="43"/>
      <c r="V59" s="43"/>
      <c r="W59" s="78"/>
      <c r="X59" s="78"/>
    </row>
    <row r="60" spans="2:25" ht="26.25" x14ac:dyDescent="0.25">
      <c r="B60" s="193" t="s">
        <v>161</v>
      </c>
      <c r="C60" s="193"/>
      <c r="D60" s="193"/>
      <c r="E60" s="193"/>
      <c r="F60" s="193"/>
      <c r="G60" s="237" t="str">
        <f>IFERROR(IF(Q52=100,"Fuerte",IF(AND(Q52&lt;100,Q52&gt;=50),"Moderado",IF(Q52&lt;50,"Débil",""))),"")</f>
        <v>Fuerte</v>
      </c>
      <c r="H60" s="237"/>
      <c r="I60" s="237"/>
      <c r="J60" s="237"/>
      <c r="K60" s="237"/>
      <c r="L60" s="237"/>
      <c r="M60" s="237"/>
      <c r="N60" s="237"/>
      <c r="O60" s="237"/>
      <c r="P60" s="237"/>
      <c r="R60" s="43"/>
      <c r="S60" s="43"/>
      <c r="T60" s="43"/>
      <c r="U60" s="43"/>
      <c r="V60" s="43"/>
      <c r="W60" s="78"/>
      <c r="X60" s="78"/>
    </row>
    <row r="61" spans="2:25" x14ac:dyDescent="0.25">
      <c r="B61" s="71"/>
      <c r="C61" s="71"/>
      <c r="D61" s="71"/>
      <c r="R61" s="43"/>
      <c r="S61" s="43"/>
      <c r="T61" s="43"/>
      <c r="U61" s="43"/>
      <c r="V61" s="43"/>
      <c r="W61" s="78"/>
      <c r="X61" s="78"/>
    </row>
    <row r="62" spans="2:25" ht="28.5" x14ac:dyDescent="0.25">
      <c r="B62" s="164" t="s">
        <v>94</v>
      </c>
      <c r="C62" s="164"/>
      <c r="D62" s="164"/>
      <c r="E62" s="164"/>
      <c r="F62" s="164"/>
      <c r="G62" s="164"/>
      <c r="H62" s="164"/>
      <c r="I62" s="164"/>
      <c r="J62" s="164"/>
      <c r="K62" s="164"/>
      <c r="L62" s="164"/>
      <c r="M62" s="164"/>
      <c r="N62" s="164"/>
      <c r="O62" s="164"/>
      <c r="P62" s="164"/>
      <c r="Q62" s="91"/>
      <c r="R62" s="91"/>
      <c r="S62" s="91"/>
      <c r="T62" s="91"/>
      <c r="U62" s="91"/>
      <c r="V62" s="91"/>
    </row>
    <row r="63" spans="2:25" ht="5.25" customHeight="1" x14ac:dyDescent="0.25"/>
    <row r="64" spans="2:25" ht="21" x14ac:dyDescent="0.35">
      <c r="B64" s="57" t="s">
        <v>99</v>
      </c>
      <c r="C64" s="194" t="s">
        <v>95</v>
      </c>
      <c r="D64" s="194"/>
      <c r="E64" s="194"/>
      <c r="F64" s="194"/>
      <c r="G64" s="194"/>
      <c r="H64" s="194"/>
      <c r="I64" s="57" t="s">
        <v>96</v>
      </c>
      <c r="J64" s="57" t="s">
        <v>97</v>
      </c>
      <c r="K64" s="195" t="s">
        <v>98</v>
      </c>
      <c r="L64" s="196"/>
      <c r="M64" s="197"/>
      <c r="N64" s="194" t="s">
        <v>3</v>
      </c>
      <c r="O64" s="194"/>
      <c r="P64" s="194"/>
      <c r="Q64" s="72"/>
      <c r="R64" s="72"/>
      <c r="S64" s="72"/>
      <c r="T64" s="72"/>
      <c r="U64" s="72"/>
      <c r="V64" s="72"/>
    </row>
    <row r="65" spans="2:22" ht="30" customHeight="1" x14ac:dyDescent="0.25">
      <c r="B65" s="44" t="s">
        <v>169</v>
      </c>
      <c r="C65" s="188" t="s">
        <v>195</v>
      </c>
      <c r="D65" s="188"/>
      <c r="E65" s="188"/>
      <c r="F65" s="188"/>
      <c r="G65" s="188"/>
      <c r="H65" s="188"/>
      <c r="I65" s="45">
        <v>44621</v>
      </c>
      <c r="J65" s="45">
        <v>44834</v>
      </c>
      <c r="K65" s="189" t="s">
        <v>196</v>
      </c>
      <c r="L65" s="190"/>
      <c r="M65" s="191"/>
      <c r="N65" s="192" t="s">
        <v>171</v>
      </c>
      <c r="O65" s="192"/>
      <c r="P65" s="192"/>
      <c r="Q65" s="94"/>
      <c r="R65" s="71"/>
      <c r="S65" s="71"/>
      <c r="T65" s="71"/>
      <c r="U65" s="71"/>
      <c r="V65" s="71"/>
    </row>
    <row r="66" spans="2:22" ht="32.450000000000003" customHeight="1" x14ac:dyDescent="0.25">
      <c r="B66" s="44" t="s">
        <v>103</v>
      </c>
      <c r="C66" s="188" t="s">
        <v>197</v>
      </c>
      <c r="D66" s="188"/>
      <c r="E66" s="188"/>
      <c r="F66" s="188"/>
      <c r="G66" s="188"/>
      <c r="H66" s="188"/>
      <c r="I66" s="45">
        <v>44621</v>
      </c>
      <c r="J66" s="45">
        <v>44834</v>
      </c>
      <c r="K66" s="189" t="s">
        <v>198</v>
      </c>
      <c r="L66" s="190"/>
      <c r="M66" s="191"/>
      <c r="N66" s="192" t="s">
        <v>174</v>
      </c>
      <c r="O66" s="192"/>
      <c r="P66" s="192"/>
      <c r="Q66" s="75"/>
      <c r="R66" s="71"/>
      <c r="S66" s="71"/>
      <c r="T66" s="71"/>
      <c r="U66" s="71"/>
      <c r="V66" s="71"/>
    </row>
    <row r="67" spans="2:22" ht="30" customHeight="1" x14ac:dyDescent="0.25">
      <c r="B67" s="44" t="s">
        <v>199</v>
      </c>
      <c r="C67" s="188" t="s">
        <v>200</v>
      </c>
      <c r="D67" s="188"/>
      <c r="E67" s="188"/>
      <c r="F67" s="188"/>
      <c r="G67" s="188"/>
      <c r="H67" s="188"/>
      <c r="I67" s="45">
        <v>44621</v>
      </c>
      <c r="J67" s="45">
        <v>44834</v>
      </c>
      <c r="K67" s="189" t="s">
        <v>201</v>
      </c>
      <c r="L67" s="190"/>
      <c r="M67" s="191"/>
      <c r="N67" s="192" t="s">
        <v>174</v>
      </c>
      <c r="O67" s="192"/>
      <c r="P67" s="192"/>
      <c r="Q67" s="75"/>
      <c r="R67" s="71"/>
      <c r="S67" s="71"/>
      <c r="T67" s="71"/>
      <c r="U67" s="71"/>
      <c r="V67" s="71"/>
    </row>
    <row r="68" spans="2:22" ht="30" customHeight="1" x14ac:dyDescent="0.25">
      <c r="B68" s="44" t="s">
        <v>169</v>
      </c>
      <c r="C68" s="188" t="s">
        <v>202</v>
      </c>
      <c r="D68" s="188"/>
      <c r="E68" s="188"/>
      <c r="F68" s="188"/>
      <c r="G68" s="188"/>
      <c r="H68" s="188"/>
      <c r="I68" s="45">
        <v>44562</v>
      </c>
      <c r="J68" s="45">
        <v>44910</v>
      </c>
      <c r="K68" s="189" t="s">
        <v>172</v>
      </c>
      <c r="L68" s="190"/>
      <c r="M68" s="191"/>
      <c r="N68" s="192" t="s">
        <v>173</v>
      </c>
      <c r="O68" s="192"/>
      <c r="P68" s="192"/>
      <c r="Q68" s="75"/>
      <c r="R68" s="71"/>
      <c r="S68" s="71"/>
      <c r="T68" s="71"/>
      <c r="U68" s="71"/>
      <c r="V68" s="71"/>
    </row>
    <row r="69" spans="2:22" ht="30" customHeight="1" x14ac:dyDescent="0.25">
      <c r="B69" s="44" t="s">
        <v>103</v>
      </c>
      <c r="C69" s="188" t="s">
        <v>203</v>
      </c>
      <c r="D69" s="188"/>
      <c r="E69" s="188"/>
      <c r="F69" s="188"/>
      <c r="G69" s="188"/>
      <c r="H69" s="188"/>
      <c r="I69" s="45">
        <v>44562</v>
      </c>
      <c r="J69" s="45">
        <v>44910</v>
      </c>
      <c r="K69" s="189" t="s">
        <v>175</v>
      </c>
      <c r="L69" s="190"/>
      <c r="M69" s="191"/>
      <c r="N69" s="192" t="s">
        <v>176</v>
      </c>
      <c r="O69" s="192"/>
      <c r="P69" s="192"/>
      <c r="Q69" s="75"/>
      <c r="R69" s="71"/>
      <c r="S69" s="71"/>
      <c r="T69" s="71"/>
      <c r="U69" s="71"/>
      <c r="V69" s="71"/>
    </row>
    <row r="70" spans="2:22" ht="30" customHeight="1" x14ac:dyDescent="0.25">
      <c r="B70" s="44" t="s">
        <v>199</v>
      </c>
      <c r="C70" s="188" t="s">
        <v>203</v>
      </c>
      <c r="D70" s="188"/>
      <c r="E70" s="188"/>
      <c r="F70" s="188"/>
      <c r="G70" s="188"/>
      <c r="H70" s="188"/>
      <c r="I70" s="45">
        <v>44562</v>
      </c>
      <c r="J70" s="45">
        <v>44910</v>
      </c>
      <c r="K70" s="189" t="s">
        <v>204</v>
      </c>
      <c r="L70" s="190"/>
      <c r="M70" s="191"/>
      <c r="N70" s="192" t="s">
        <v>176</v>
      </c>
      <c r="O70" s="192"/>
      <c r="P70" s="192"/>
      <c r="Q70" s="75"/>
      <c r="R70" s="71"/>
      <c r="S70" s="71"/>
      <c r="T70" s="71"/>
      <c r="U70" s="71"/>
      <c r="V70" s="71"/>
    </row>
    <row r="71" spans="2:22" ht="30" hidden="1" customHeight="1" x14ac:dyDescent="0.25">
      <c r="B71" s="44"/>
      <c r="C71" s="188"/>
      <c r="D71" s="188"/>
      <c r="E71" s="188"/>
      <c r="F71" s="188"/>
      <c r="G71" s="188"/>
      <c r="H71" s="188"/>
      <c r="I71" s="45"/>
      <c r="J71" s="45"/>
      <c r="K71" s="189"/>
      <c r="L71" s="190"/>
      <c r="M71" s="191"/>
      <c r="N71" s="192"/>
      <c r="O71" s="192"/>
      <c r="P71" s="192"/>
      <c r="Q71" s="75"/>
      <c r="R71" s="71"/>
      <c r="S71" s="71"/>
      <c r="T71" s="71"/>
      <c r="U71" s="71"/>
      <c r="V71" s="71"/>
    </row>
    <row r="72" spans="2:22" ht="30" hidden="1" customHeight="1" x14ac:dyDescent="0.25">
      <c r="B72" s="44"/>
      <c r="C72" s="188"/>
      <c r="D72" s="188"/>
      <c r="E72" s="188"/>
      <c r="F72" s="188"/>
      <c r="G72" s="188"/>
      <c r="H72" s="188"/>
      <c r="I72" s="45"/>
      <c r="J72" s="45"/>
      <c r="K72" s="189"/>
      <c r="L72" s="190"/>
      <c r="M72" s="191"/>
      <c r="N72" s="192"/>
      <c r="O72" s="192"/>
      <c r="P72" s="192"/>
      <c r="Q72" s="75"/>
      <c r="R72" s="71"/>
      <c r="S72" s="71"/>
      <c r="T72" s="71"/>
      <c r="U72" s="71"/>
      <c r="V72" s="71"/>
    </row>
    <row r="73" spans="2:22" ht="30" hidden="1" customHeight="1" x14ac:dyDescent="0.25">
      <c r="B73" s="44"/>
      <c r="C73" s="188"/>
      <c r="D73" s="188"/>
      <c r="E73" s="188"/>
      <c r="F73" s="188"/>
      <c r="G73" s="188"/>
      <c r="H73" s="188"/>
      <c r="I73" s="45"/>
      <c r="J73" s="45"/>
      <c r="K73" s="189"/>
      <c r="L73" s="190"/>
      <c r="M73" s="191"/>
      <c r="N73" s="192"/>
      <c r="O73" s="192"/>
      <c r="P73" s="192"/>
      <c r="Q73" s="75"/>
      <c r="R73" s="71"/>
      <c r="S73" s="71"/>
      <c r="T73" s="71"/>
      <c r="U73" s="71"/>
      <c r="V73" s="71"/>
    </row>
    <row r="74" spans="2:22" ht="30" hidden="1" customHeight="1" x14ac:dyDescent="0.25">
      <c r="B74" s="44"/>
      <c r="C74" s="188"/>
      <c r="D74" s="188"/>
      <c r="E74" s="188"/>
      <c r="F74" s="188"/>
      <c r="G74" s="188"/>
      <c r="H74" s="188"/>
      <c r="I74" s="45"/>
      <c r="J74" s="45"/>
      <c r="K74" s="189"/>
      <c r="L74" s="190"/>
      <c r="M74" s="191"/>
      <c r="N74" s="192"/>
      <c r="O74" s="192"/>
      <c r="P74" s="192"/>
      <c r="Q74" s="75"/>
      <c r="R74" s="71"/>
      <c r="S74" s="71"/>
      <c r="T74" s="71"/>
      <c r="U74" s="71"/>
      <c r="V74" s="71"/>
    </row>
    <row r="75" spans="2:22" ht="30" hidden="1" customHeight="1" x14ac:dyDescent="0.25">
      <c r="B75" s="44"/>
      <c r="C75" s="188"/>
      <c r="D75" s="188"/>
      <c r="E75" s="188"/>
      <c r="F75" s="188"/>
      <c r="G75" s="188"/>
      <c r="H75" s="188"/>
      <c r="I75" s="45"/>
      <c r="J75" s="45"/>
      <c r="K75" s="189"/>
      <c r="L75" s="190"/>
      <c r="M75" s="191"/>
      <c r="N75" s="192"/>
      <c r="O75" s="192"/>
      <c r="P75" s="192"/>
      <c r="Q75" s="75"/>
      <c r="R75" s="71"/>
      <c r="S75" s="71"/>
      <c r="T75" s="71"/>
      <c r="U75" s="71"/>
      <c r="V75" s="71"/>
    </row>
    <row r="76" spans="2:22" ht="30" hidden="1" customHeight="1" x14ac:dyDescent="0.25">
      <c r="B76" s="44"/>
      <c r="C76" s="188"/>
      <c r="D76" s="188"/>
      <c r="E76" s="188"/>
      <c r="F76" s="188"/>
      <c r="G76" s="188"/>
      <c r="H76" s="188"/>
      <c r="I76" s="45"/>
      <c r="J76" s="45"/>
      <c r="K76" s="189"/>
      <c r="L76" s="190"/>
      <c r="M76" s="191"/>
      <c r="N76" s="192"/>
      <c r="O76" s="192"/>
      <c r="P76" s="192"/>
      <c r="Q76" s="75"/>
      <c r="R76" s="71"/>
      <c r="S76" s="71"/>
      <c r="T76" s="71"/>
      <c r="U76" s="71"/>
      <c r="V76" s="71"/>
    </row>
    <row r="77" spans="2:22" ht="30" hidden="1" customHeight="1" x14ac:dyDescent="0.25">
      <c r="B77" s="44"/>
      <c r="C77" s="188"/>
      <c r="D77" s="188"/>
      <c r="E77" s="188"/>
      <c r="F77" s="188"/>
      <c r="G77" s="188"/>
      <c r="H77" s="188"/>
      <c r="I77" s="45"/>
      <c r="J77" s="45"/>
      <c r="K77" s="189"/>
      <c r="L77" s="190"/>
      <c r="M77" s="191"/>
      <c r="N77" s="192"/>
      <c r="O77" s="192"/>
      <c r="P77" s="192"/>
      <c r="Q77" s="75"/>
      <c r="R77" s="71"/>
      <c r="S77" s="71"/>
      <c r="T77" s="71"/>
      <c r="U77" s="71"/>
      <c r="V77" s="71"/>
    </row>
    <row r="78" spans="2:22" ht="30" hidden="1" customHeight="1" x14ac:dyDescent="0.25">
      <c r="B78" s="44"/>
      <c r="C78" s="188"/>
      <c r="D78" s="188"/>
      <c r="E78" s="188"/>
      <c r="F78" s="188"/>
      <c r="G78" s="188"/>
      <c r="H78" s="188"/>
      <c r="I78" s="45"/>
      <c r="J78" s="45"/>
      <c r="K78" s="189"/>
      <c r="L78" s="190"/>
      <c r="M78" s="191"/>
      <c r="N78" s="192"/>
      <c r="O78" s="192"/>
      <c r="P78" s="192"/>
      <c r="Q78" s="75"/>
      <c r="R78" s="71"/>
      <c r="S78" s="71"/>
      <c r="T78" s="71"/>
      <c r="U78" s="71"/>
      <c r="V78" s="71"/>
    </row>
    <row r="79" spans="2:22" ht="30" hidden="1" customHeight="1" x14ac:dyDescent="0.25">
      <c r="B79" s="44"/>
      <c r="C79" s="188"/>
      <c r="D79" s="188"/>
      <c r="E79" s="188"/>
      <c r="F79" s="188"/>
      <c r="G79" s="188"/>
      <c r="H79" s="188"/>
      <c r="I79" s="45"/>
      <c r="J79" s="45"/>
      <c r="K79" s="189"/>
      <c r="L79" s="190"/>
      <c r="M79" s="191"/>
      <c r="N79" s="192"/>
      <c r="O79" s="192"/>
      <c r="P79" s="192"/>
      <c r="Q79" s="75"/>
      <c r="R79" s="71"/>
      <c r="S79" s="71"/>
      <c r="T79" s="71"/>
      <c r="U79" s="71"/>
      <c r="V79" s="71"/>
    </row>
    <row r="81" spans="1:26" ht="28.5" x14ac:dyDescent="0.25">
      <c r="B81" s="164" t="s">
        <v>100</v>
      </c>
      <c r="C81" s="164"/>
      <c r="D81" s="164"/>
      <c r="E81" s="164"/>
      <c r="F81" s="164"/>
      <c r="G81" s="164"/>
      <c r="H81" s="164"/>
      <c r="I81" s="164"/>
      <c r="J81" s="164"/>
      <c r="K81" s="164"/>
      <c r="L81" s="164"/>
      <c r="M81" s="164"/>
      <c r="N81" s="164"/>
      <c r="O81" s="164"/>
      <c r="P81" s="164"/>
      <c r="Q81" s="91"/>
      <c r="R81" s="91"/>
      <c r="S81" s="91"/>
      <c r="T81" s="91"/>
      <c r="U81" s="91"/>
      <c r="V81" s="91"/>
    </row>
    <row r="83" spans="1:26" ht="46.5" customHeight="1" x14ac:dyDescent="0.25">
      <c r="D83" s="200" t="s">
        <v>75</v>
      </c>
      <c r="E83" s="201"/>
      <c r="F83" s="240" t="str">
        <f>IFERROR(VLOOKUP(Q23,[11]Hoja2!B45:C59,2,FALSE),"")</f>
        <v>Extremo</v>
      </c>
      <c r="G83" s="240"/>
      <c r="H83" s="80"/>
      <c r="J83" s="203" t="s">
        <v>74</v>
      </c>
      <c r="K83" s="203"/>
      <c r="L83" s="240" t="str">
        <f>IFERROR(VLOOKUP(S52,[11]Hoja2!B45:C59,2,FALSE),"")</f>
        <v>Extremo</v>
      </c>
      <c r="M83" s="240"/>
      <c r="N83" s="240"/>
      <c r="O83" s="95"/>
      <c r="P83" s="95"/>
      <c r="Q83" s="95"/>
      <c r="R83" s="80"/>
      <c r="S83" s="80"/>
      <c r="T83" s="80"/>
      <c r="U83" s="80"/>
      <c r="V83" s="80"/>
    </row>
    <row r="85" spans="1:26" ht="26.25" x14ac:dyDescent="0.25">
      <c r="B85" s="69"/>
      <c r="C85" s="69"/>
      <c r="H85" s="238" t="s">
        <v>71</v>
      </c>
      <c r="I85" s="238"/>
      <c r="J85" s="238"/>
    </row>
    <row r="86" spans="1:26" ht="21" x14ac:dyDescent="0.25">
      <c r="B86" s="69"/>
      <c r="C86" s="69"/>
      <c r="F86" s="81"/>
      <c r="G86" s="81"/>
      <c r="H86" s="96" t="s">
        <v>41</v>
      </c>
      <c r="I86" s="96" t="s">
        <v>72</v>
      </c>
      <c r="J86" s="96" t="s">
        <v>73</v>
      </c>
    </row>
    <row r="87" spans="1:26" ht="5.25" customHeight="1" x14ac:dyDescent="0.25">
      <c r="B87" s="69"/>
      <c r="C87" s="69"/>
      <c r="F87" s="81"/>
      <c r="G87" s="81"/>
      <c r="H87" s="81"/>
      <c r="I87" s="81"/>
      <c r="J87" s="81"/>
    </row>
    <row r="88" spans="1:26" ht="37.5" customHeight="1" x14ac:dyDescent="0.25">
      <c r="F88" s="239" t="s">
        <v>70</v>
      </c>
      <c r="G88" s="96" t="s">
        <v>135</v>
      </c>
      <c r="H88" s="97" t="str">
        <f>IFERROR(CONCATENATE(IF($Q$23="53","Inherente","")," ",IF($S$52="53","Residual","")),"")</f>
        <v xml:space="preserve"> </v>
      </c>
      <c r="I88" s="98" t="str">
        <f>IFERROR(CONCATENATE(IF($Q$23="54","Inherente","")," ",IF($S$52="54","Residual","")),"")</f>
        <v xml:space="preserve"> </v>
      </c>
      <c r="J88" s="98" t="str">
        <f>IFERROR(CONCATENATE(IF($Q$23="55","Inherente","")," ",IF($S$52="55","Residual","")),"")</f>
        <v xml:space="preserve"> </v>
      </c>
      <c r="R88" s="91"/>
      <c r="S88" s="91"/>
      <c r="T88" s="91"/>
      <c r="U88" s="91"/>
      <c r="V88" s="91"/>
    </row>
    <row r="89" spans="1:26" ht="37.5" customHeight="1" x14ac:dyDescent="0.25">
      <c r="F89" s="239"/>
      <c r="G89" s="96" t="s">
        <v>134</v>
      </c>
      <c r="H89" s="99" t="str">
        <f>IFERROR(CONCATENATE(IF($Q$23="43","Inherente","")," ",IF($S$52="43","Residual","")),"")</f>
        <v xml:space="preserve"> </v>
      </c>
      <c r="I89" s="98" t="str">
        <f>IFERROR(CONCATENATE(IF($Q$23="44","Inherente","")," ",IF($S$52="44","Residual","")),"")</f>
        <v xml:space="preserve"> </v>
      </c>
      <c r="J89" s="98" t="str">
        <f>IFERROR(CONCATENATE(IF($Q$23="45","Inherente","")," ",IF($S$52="45","Residual","")),"")</f>
        <v xml:space="preserve"> </v>
      </c>
      <c r="L89" s="46" t="s">
        <v>43</v>
      </c>
      <c r="R89" s="83"/>
      <c r="S89" s="83"/>
      <c r="T89" s="83"/>
      <c r="U89" s="83"/>
      <c r="V89" s="83"/>
    </row>
    <row r="90" spans="1:26" ht="37.5" customHeight="1" x14ac:dyDescent="0.25">
      <c r="F90" s="239"/>
      <c r="G90" s="96" t="s">
        <v>133</v>
      </c>
      <c r="H90" s="99" t="str">
        <f>IFERROR(CONCATENATE(IF($Q$23="33","Inherente","")," ",IF($S$52="33","Residual","")),"")</f>
        <v xml:space="preserve"> </v>
      </c>
      <c r="I90" s="98" t="str">
        <f>IFERROR(CONCATENATE(IF($Q$23="34","Inherente","")," ",IF($S$52="34","Residual","")),"")</f>
        <v xml:space="preserve"> </v>
      </c>
      <c r="J90" s="98" t="str">
        <f>IFERROR(CONCATENATE(IF($Q$23="35","Inherente","")," ",IF($S$52="35","Residual","")),"")</f>
        <v xml:space="preserve"> </v>
      </c>
      <c r="L90" s="47" t="s">
        <v>40</v>
      </c>
      <c r="R90" s="83"/>
      <c r="S90" s="83"/>
      <c r="T90" s="83"/>
      <c r="U90" s="83"/>
      <c r="V90" s="83"/>
    </row>
    <row r="91" spans="1:26" ht="37.5" customHeight="1" x14ac:dyDescent="0.25">
      <c r="F91" s="239"/>
      <c r="G91" s="96" t="s">
        <v>132</v>
      </c>
      <c r="H91" s="100" t="str">
        <f>IFERROR(CONCATENATE(IF($Q$23="23","Inherente","")," ",IF($S$52="23","Residual","")),"")</f>
        <v xml:space="preserve"> </v>
      </c>
      <c r="I91" s="99" t="str">
        <f>IFERROR(CONCATENATE(IF($Q$23="24","Inherente","")," ",IF($S$52="24","Residual","")),"")</f>
        <v xml:space="preserve"> </v>
      </c>
      <c r="J91" s="98" t="str">
        <f>IFERROR(CONCATENATE(IF($Q$23="25","Inherente","")," ",IF($S$52="25","Residual","")),"")</f>
        <v xml:space="preserve">Inherente </v>
      </c>
      <c r="L91" s="48" t="s">
        <v>41</v>
      </c>
      <c r="O91" s="83"/>
      <c r="P91" s="83"/>
      <c r="Q91" s="83"/>
      <c r="R91" s="83"/>
      <c r="S91" s="83"/>
      <c r="T91" s="83"/>
      <c r="U91" s="83"/>
      <c r="V91" s="83"/>
    </row>
    <row r="92" spans="1:26" ht="37.5" customHeight="1" x14ac:dyDescent="0.25">
      <c r="F92" s="239"/>
      <c r="G92" s="96" t="s">
        <v>112</v>
      </c>
      <c r="H92" s="100" t="str">
        <f>IFERROR(CONCATENATE(IF($Q$23="13","Inherente","")," ",IF($S$52="13","Residual","")),"")</f>
        <v xml:space="preserve"> </v>
      </c>
      <c r="I92" s="99" t="str">
        <f>IFERROR(CONCATENATE(IF($Q$23="14","Inherente","")," ",IF($S$52="14","Residual","")),"")</f>
        <v xml:space="preserve"> </v>
      </c>
      <c r="J92" s="98" t="str">
        <f>IFERROR(CONCATENATE(IF($Q$23="15","Inherente","")," ",IF($S$52="15","Residual","")),"")</f>
        <v xml:space="preserve"> Residual</v>
      </c>
    </row>
    <row r="93" spans="1:26" s="49" customFormat="1" x14ac:dyDescent="0.25">
      <c r="A93" s="50"/>
      <c r="B93" s="50"/>
      <c r="C93" s="50"/>
      <c r="D93" s="50"/>
      <c r="E93" s="50"/>
      <c r="F93" s="50"/>
      <c r="G93" s="50"/>
      <c r="H93" s="50"/>
      <c r="I93" s="50"/>
      <c r="J93" s="50"/>
      <c r="K93" s="50"/>
      <c r="L93" s="50"/>
      <c r="M93" s="50"/>
      <c r="N93" s="50"/>
      <c r="O93" s="50"/>
      <c r="P93" s="50"/>
      <c r="Q93" s="50"/>
      <c r="R93" s="50"/>
      <c r="S93" s="50"/>
      <c r="T93" s="50"/>
      <c r="U93" s="50"/>
      <c r="V93" s="50"/>
      <c r="W93" s="50"/>
      <c r="X93" s="50"/>
      <c r="Y93" s="50"/>
      <c r="Z93" s="50"/>
    </row>
  </sheetData>
  <sheetProtection selectLockedCells="1"/>
  <mergeCells count="126">
    <mergeCell ref="B2:P2"/>
    <mergeCell ref="C4:G4"/>
    <mergeCell ref="J4:O4"/>
    <mergeCell ref="B7:P7"/>
    <mergeCell ref="M11:N11"/>
    <mergeCell ref="C17:H17"/>
    <mergeCell ref="I17:O17"/>
    <mergeCell ref="E28:L28"/>
    <mergeCell ref="M28:N28"/>
    <mergeCell ref="E29:L29"/>
    <mergeCell ref="M29:N29"/>
    <mergeCell ref="E30:L30"/>
    <mergeCell ref="M30:N30"/>
    <mergeCell ref="B19:P19"/>
    <mergeCell ref="B21:P21"/>
    <mergeCell ref="B23:P23"/>
    <mergeCell ref="B25:P25"/>
    <mergeCell ref="E27:L27"/>
    <mergeCell ref="M27:N27"/>
    <mergeCell ref="E34:L34"/>
    <mergeCell ref="M34:N34"/>
    <mergeCell ref="E35:L35"/>
    <mergeCell ref="M35:N35"/>
    <mergeCell ref="E36:L36"/>
    <mergeCell ref="M36:N36"/>
    <mergeCell ref="E31:L31"/>
    <mergeCell ref="M31:N31"/>
    <mergeCell ref="E32:L32"/>
    <mergeCell ref="M32:N32"/>
    <mergeCell ref="E33:L33"/>
    <mergeCell ref="M33:N33"/>
    <mergeCell ref="E40:L40"/>
    <mergeCell ref="M40:N40"/>
    <mergeCell ref="E41:L41"/>
    <mergeCell ref="M41:N41"/>
    <mergeCell ref="E42:L42"/>
    <mergeCell ref="M42:N42"/>
    <mergeCell ref="E37:L37"/>
    <mergeCell ref="M37:N37"/>
    <mergeCell ref="E38:L38"/>
    <mergeCell ref="M38:N38"/>
    <mergeCell ref="E39:L39"/>
    <mergeCell ref="M39:N39"/>
    <mergeCell ref="E46:L46"/>
    <mergeCell ref="M46:N46"/>
    <mergeCell ref="B48:P48"/>
    <mergeCell ref="B50:P50"/>
    <mergeCell ref="B52:D52"/>
    <mergeCell ref="J52:K52"/>
    <mergeCell ref="M52:N52"/>
    <mergeCell ref="E43:L43"/>
    <mergeCell ref="M43:N43"/>
    <mergeCell ref="E44:L44"/>
    <mergeCell ref="M44:N44"/>
    <mergeCell ref="E45:L45"/>
    <mergeCell ref="M45:N45"/>
    <mergeCell ref="B56:D56"/>
    <mergeCell ref="J56:K56"/>
    <mergeCell ref="B57:D57"/>
    <mergeCell ref="J57:K57"/>
    <mergeCell ref="B58:D58"/>
    <mergeCell ref="J58:K58"/>
    <mergeCell ref="B53:D53"/>
    <mergeCell ref="J53:K53"/>
    <mergeCell ref="B54:D54"/>
    <mergeCell ref="J54:K54"/>
    <mergeCell ref="B55:D55"/>
    <mergeCell ref="J55:K55"/>
    <mergeCell ref="C65:H65"/>
    <mergeCell ref="K65:M65"/>
    <mergeCell ref="N65:P65"/>
    <mergeCell ref="C66:H66"/>
    <mergeCell ref="K66:M66"/>
    <mergeCell ref="N66:P66"/>
    <mergeCell ref="B60:F60"/>
    <mergeCell ref="G60:P60"/>
    <mergeCell ref="B62:P62"/>
    <mergeCell ref="C64:H64"/>
    <mergeCell ref="K64:M64"/>
    <mergeCell ref="N64:P64"/>
    <mergeCell ref="C69:H69"/>
    <mergeCell ref="K69:M69"/>
    <mergeCell ref="N69:P69"/>
    <mergeCell ref="C70:H70"/>
    <mergeCell ref="K70:M70"/>
    <mergeCell ref="N70:P70"/>
    <mergeCell ref="C67:H67"/>
    <mergeCell ref="K67:M67"/>
    <mergeCell ref="N67:P67"/>
    <mergeCell ref="C68:H68"/>
    <mergeCell ref="K68:M68"/>
    <mergeCell ref="N68:P68"/>
    <mergeCell ref="C73:H73"/>
    <mergeCell ref="K73:M73"/>
    <mergeCell ref="N73:P73"/>
    <mergeCell ref="C74:H74"/>
    <mergeCell ref="K74:M74"/>
    <mergeCell ref="N74:P74"/>
    <mergeCell ref="C71:H71"/>
    <mergeCell ref="K71:M71"/>
    <mergeCell ref="N71:P71"/>
    <mergeCell ref="C72:H72"/>
    <mergeCell ref="K72:M72"/>
    <mergeCell ref="N72:P72"/>
    <mergeCell ref="C77:H77"/>
    <mergeCell ref="K77:M77"/>
    <mergeCell ref="N77:P77"/>
    <mergeCell ref="C78:H78"/>
    <mergeCell ref="K78:M78"/>
    <mergeCell ref="N78:P78"/>
    <mergeCell ref="C75:H75"/>
    <mergeCell ref="K75:M75"/>
    <mergeCell ref="N75:P75"/>
    <mergeCell ref="C76:H76"/>
    <mergeCell ref="K76:M76"/>
    <mergeCell ref="N76:P76"/>
    <mergeCell ref="H85:J85"/>
    <mergeCell ref="F88:F92"/>
    <mergeCell ref="C79:H79"/>
    <mergeCell ref="K79:M79"/>
    <mergeCell ref="N79:P79"/>
    <mergeCell ref="B81:P81"/>
    <mergeCell ref="D83:E83"/>
    <mergeCell ref="F83:G83"/>
    <mergeCell ref="J83:K83"/>
    <mergeCell ref="L83:N83"/>
  </mergeCells>
  <conditionalFormatting sqref="B23">
    <cfRule type="expression" dxfId="87" priority="12">
      <formula>$B$23="Casi Seguro"</formula>
    </cfRule>
    <cfRule type="expression" dxfId="86" priority="13">
      <formula>$B$23="Probable"</formula>
    </cfRule>
    <cfRule type="expression" dxfId="85" priority="14">
      <formula>$B$23="Posible"</formula>
    </cfRule>
    <cfRule type="expression" dxfId="84" priority="15">
      <formula>$B$23="Improbable"</formula>
    </cfRule>
    <cfRule type="expression" dxfId="83" priority="16">
      <formula>$B$23="Rara Vez"</formula>
    </cfRule>
  </conditionalFormatting>
  <conditionalFormatting sqref="F83">
    <cfRule type="expression" dxfId="82" priority="17">
      <formula>$F$83="Extremo"</formula>
    </cfRule>
    <cfRule type="expression" dxfId="81" priority="18">
      <formula>$F$83="Alto"</formula>
    </cfRule>
    <cfRule type="expression" dxfId="80" priority="19">
      <formula>$F$83="Moderado"</formula>
    </cfRule>
    <cfRule type="expression" dxfId="79" priority="20">
      <formula>$F$83="Bajo"</formula>
    </cfRule>
  </conditionalFormatting>
  <conditionalFormatting sqref="L83">
    <cfRule type="expression" dxfId="78" priority="8">
      <formula>$L$83="Extremo"</formula>
    </cfRule>
    <cfRule type="expression" dxfId="77" priority="9">
      <formula>$L$83="Alto"</formula>
    </cfRule>
    <cfRule type="expression" dxfId="76" priority="10">
      <formula>$L$83="Moderado"</formula>
    </cfRule>
    <cfRule type="expression" dxfId="75" priority="11">
      <formula>$L$83="Bajo"</formula>
    </cfRule>
  </conditionalFormatting>
  <conditionalFormatting sqref="M28">
    <cfRule type="expression" dxfId="74" priority="7">
      <formula>AB28="SI"</formula>
    </cfRule>
  </conditionalFormatting>
  <conditionalFormatting sqref="B48">
    <cfRule type="expression" dxfId="73" priority="4">
      <formula>$B$48="Catastrófico"</formula>
    </cfRule>
    <cfRule type="expression" dxfId="72" priority="5">
      <formula>$B$48="Mayor"</formula>
    </cfRule>
    <cfRule type="expression" dxfId="71" priority="6">
      <formula>$B$48="Moderado"</formula>
    </cfRule>
  </conditionalFormatting>
  <conditionalFormatting sqref="M28">
    <cfRule type="expression" dxfId="70" priority="21">
      <formula>AC28="SI"</formula>
    </cfRule>
  </conditionalFormatting>
  <conditionalFormatting sqref="E28">
    <cfRule type="expression" dxfId="69" priority="22">
      <formula>M28="SI"</formula>
    </cfRule>
  </conditionalFormatting>
  <conditionalFormatting sqref="M29:M46">
    <cfRule type="expression" dxfId="68" priority="2">
      <formula>AB29="SI"</formula>
    </cfRule>
  </conditionalFormatting>
  <conditionalFormatting sqref="M29:M46">
    <cfRule type="expression" dxfId="67" priority="3">
      <formula>AC29="SI"</formula>
    </cfRule>
  </conditionalFormatting>
  <conditionalFormatting sqref="E29:E46">
    <cfRule type="expression" dxfId="66" priority="1">
      <formula>M29="SI"</formula>
    </cfRule>
  </conditionalFormatting>
  <dataValidations count="12">
    <dataValidation type="list" allowBlank="1" showInputMessage="1" showErrorMessage="1" sqref="B65:B79" xr:uid="{00000000-0002-0000-0C00-000000000000}">
      <formula1>"Nacional,Regional,Centro Zonal"</formula1>
    </dataValidation>
    <dataValidation type="list" allowBlank="1" showInputMessage="1" showErrorMessage="1" sqref="O53:O58" xr:uid="{00000000-0002-0000-0C00-000001000000}">
      <formula1>"Fuerte,Moderado,Débil"</formula1>
    </dataValidation>
    <dataValidation type="list" allowBlank="1" showInputMessage="1" showErrorMessage="1" sqref="L53:L58" xr:uid="{00000000-0002-0000-0C00-000002000000}">
      <formula1>"Completa,Incompleta,NoExiste"</formula1>
    </dataValidation>
    <dataValidation type="list" allowBlank="1" showInputMessage="1" showErrorMessage="1" sqref="J53:K58" xr:uid="{00000000-0002-0000-0C00-000003000000}">
      <formula1>"Se identifica y se gestionan para subsanar la observación,No se identifica y se gestionan para subsanar la observación"</formula1>
    </dataValidation>
    <dataValidation type="list" allowBlank="1" showInputMessage="1" showErrorMessage="1" sqref="L53:L58" xr:uid="{00000000-0002-0000-0C00-000004000000}">
      <formula1>"Completa,Incompleta,No Existe"</formula1>
    </dataValidation>
    <dataValidation type="list" allowBlank="1" showInputMessage="1" showErrorMessage="1" sqref="I53:I58" xr:uid="{00000000-0002-0000-0C00-000005000000}">
      <formula1>"Confiable,No Confiable"</formula1>
    </dataValidation>
    <dataValidation type="list" allowBlank="1" showInputMessage="1" showErrorMessage="1" sqref="H53:H58" xr:uid="{00000000-0002-0000-0C00-000006000000}">
      <formula1>"Prevenir,Detectar,No es un Control"</formula1>
    </dataValidation>
    <dataValidation type="list" allowBlank="1" showInputMessage="1" showErrorMessage="1" sqref="G53:G58" xr:uid="{00000000-0002-0000-0C00-000007000000}">
      <formula1>"Oportuna,Inoportuna"</formula1>
    </dataValidation>
    <dataValidation type="list" allowBlank="1" showInputMessage="1" showErrorMessage="1" sqref="F53:F58" xr:uid="{00000000-0002-0000-0C00-000008000000}">
      <formula1>"Adecuado,Inadecuado"</formula1>
    </dataValidation>
    <dataValidation type="list" allowBlank="1" showInputMessage="1" showErrorMessage="1" sqref="E53:E58" xr:uid="{00000000-0002-0000-0C00-000009000000}">
      <formula1>"Asignado,No Asignado"</formula1>
    </dataValidation>
    <dataValidation type="list" allowBlank="1" showInputMessage="1" showErrorMessage="1" sqref="M28:M46" xr:uid="{00000000-0002-0000-0C00-00000A000000}">
      <formula1>"SI,NO"</formula1>
    </dataValidation>
    <dataValidation type="list" allowBlank="1" showInputMessage="1" showErrorMessage="1" sqref="B23" xr:uid="{00000000-0002-0000-0C00-00000B000000}">
      <formula1>"Rara Vez,Improbable,Posible,Probable,Casi Seguro"</formula1>
    </dataValidation>
  </dataValidations>
  <pageMargins left="0.82677165354330717" right="0.62992125984251968" top="1.0629921259842521" bottom="0.74803149606299213" header="0.31496062992125984" footer="0.31496062992125984"/>
  <pageSetup scale="30" orientation="portrait" r:id="rId1"/>
  <headerFooter>
    <oddHeader>&amp;L&amp;G&amp;C&amp;16PROCESO
MEJORA E INNOVACIÓN&amp;11
&amp;"-,Negrita"&amp;20FORMATO IDENTIFICACIÓN, ANÁLISIS, EVALUACIÓN Y TRATAMIENTO DE 
RIESGOS DE CALIDAD Y CORRUPCIÓN&amp;R&amp;16F1.P14.MI
Versión 1
Página &amp;P de &amp;N
14/10/2021
Clasificación de la Información:
PÚBLICA</oddHeader>
    <oddFooter>&amp;C&amp;G</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C000000}">
          <x14:formula1>
            <xm:f>'C:\Users\USER\Downloads\[Copia de RIESGOS 2022 - ABS - Consolidado 02.12.21 final.xlsx]Hoja2'!#REF!</xm:f>
          </x14:formula1>
          <xm:sqref>C4:H4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F97"/>
  <sheetViews>
    <sheetView showGridLines="0" zoomScale="55" zoomScaleNormal="55" zoomScalePageLayoutView="70" workbookViewId="0">
      <selection activeCell="D45" sqref="D45:L45"/>
    </sheetView>
  </sheetViews>
  <sheetFormatPr baseColWidth="10" defaultColWidth="0" defaultRowHeight="15" x14ac:dyDescent="0.25"/>
  <cols>
    <col min="1" max="1" width="2.85546875" style="50" customWidth="1"/>
    <col min="2" max="2" width="17.140625" style="50" customWidth="1"/>
    <col min="3" max="5" width="21.42578125" style="50" customWidth="1"/>
    <col min="6" max="6" width="23" style="50" customWidth="1"/>
    <col min="7" max="12" width="21.42578125" style="50" customWidth="1"/>
    <col min="13" max="13" width="8.5703125" style="50" customWidth="1"/>
    <col min="14" max="14" width="12.85546875" style="50" customWidth="1"/>
    <col min="15" max="16" width="21.42578125" style="50" customWidth="1"/>
    <col min="17" max="17" width="4.42578125" style="50" hidden="1" customWidth="1"/>
    <col min="18" max="24" width="3.42578125" style="50" hidden="1" customWidth="1"/>
    <col min="25" max="25" width="2.85546875" style="50" customWidth="1"/>
    <col min="26" max="32" width="0" style="50" hidden="1" customWidth="1"/>
    <col min="33" max="16384" width="11.42578125" style="50" hidden="1"/>
  </cols>
  <sheetData>
    <row r="1" spans="1:25" s="33" customFormat="1" x14ac:dyDescent="0.25">
      <c r="A1" s="101"/>
      <c r="B1" s="101"/>
      <c r="C1" s="101"/>
      <c r="D1" s="101"/>
      <c r="E1" s="101"/>
      <c r="F1" s="101"/>
      <c r="G1" s="101"/>
      <c r="H1" s="101"/>
      <c r="I1" s="101"/>
      <c r="J1" s="101"/>
      <c r="K1" s="101"/>
      <c r="L1" s="101"/>
      <c r="M1" s="101"/>
      <c r="N1" s="101"/>
      <c r="O1" s="101"/>
      <c r="P1" s="101"/>
      <c r="Q1" s="101"/>
      <c r="R1" s="101"/>
      <c r="S1" s="101"/>
      <c r="T1" s="101"/>
      <c r="U1" s="101"/>
      <c r="V1" s="101"/>
      <c r="W1" s="101"/>
      <c r="X1" s="101"/>
      <c r="Y1" s="101"/>
    </row>
    <row r="2" spans="1:25" s="101" customFormat="1" ht="28.5" x14ac:dyDescent="0.25">
      <c r="B2" s="164" t="s">
        <v>77</v>
      </c>
      <c r="C2" s="164"/>
      <c r="D2" s="164"/>
      <c r="E2" s="164"/>
      <c r="F2" s="164"/>
      <c r="G2" s="164"/>
      <c r="H2" s="164"/>
      <c r="I2" s="164"/>
      <c r="J2" s="164"/>
      <c r="K2" s="164"/>
      <c r="L2" s="164"/>
      <c r="M2" s="164"/>
      <c r="N2" s="164"/>
      <c r="O2" s="164"/>
      <c r="P2" s="164"/>
      <c r="Q2" s="102"/>
      <c r="R2" s="102"/>
      <c r="S2" s="102"/>
      <c r="T2" s="102"/>
      <c r="U2" s="102"/>
      <c r="V2" s="102"/>
    </row>
    <row r="3" spans="1:25" s="101" customFormat="1" x14ac:dyDescent="0.25"/>
    <row r="4" spans="1:25" s="101" customFormat="1" ht="26.25" x14ac:dyDescent="0.25">
      <c r="B4" s="120" t="s">
        <v>162</v>
      </c>
      <c r="C4" s="165" t="s">
        <v>87</v>
      </c>
      <c r="D4" s="165"/>
      <c r="E4" s="165"/>
      <c r="F4" s="165"/>
      <c r="G4" s="165"/>
      <c r="H4" s="121"/>
      <c r="I4" s="122" t="s">
        <v>165</v>
      </c>
      <c r="J4" s="165" t="s">
        <v>208</v>
      </c>
      <c r="K4" s="165"/>
      <c r="L4" s="165"/>
      <c r="M4" s="165"/>
      <c r="N4" s="165"/>
      <c r="O4" s="165"/>
      <c r="P4" s="121"/>
      <c r="Q4" s="121"/>
      <c r="R4" s="105"/>
      <c r="S4" s="105"/>
      <c r="T4" s="105"/>
      <c r="U4" s="105"/>
      <c r="V4" s="105"/>
    </row>
    <row r="5" spans="1:25" s="101" customFormat="1" ht="6" customHeight="1" x14ac:dyDescent="0.25">
      <c r="B5" s="106"/>
      <c r="C5" s="106"/>
      <c r="D5" s="106"/>
    </row>
    <row r="6" spans="1:25" s="101" customFormat="1" ht="23.25" x14ac:dyDescent="0.35">
      <c r="B6" s="123" t="s">
        <v>167</v>
      </c>
      <c r="C6" s="103"/>
      <c r="D6" s="103"/>
    </row>
    <row r="7" spans="1:25" s="101" customFormat="1" ht="45" customHeight="1" x14ac:dyDescent="0.25">
      <c r="B7" s="166" t="s">
        <v>209</v>
      </c>
      <c r="C7" s="166"/>
      <c r="D7" s="166"/>
      <c r="E7" s="166"/>
      <c r="F7" s="166"/>
      <c r="G7" s="166"/>
      <c r="H7" s="166"/>
      <c r="I7" s="166"/>
      <c r="J7" s="166"/>
      <c r="K7" s="166"/>
      <c r="L7" s="166"/>
      <c r="M7" s="166"/>
      <c r="N7" s="166"/>
      <c r="O7" s="166"/>
      <c r="P7" s="166"/>
      <c r="Q7" s="124"/>
      <c r="R7" s="108"/>
      <c r="S7" s="108"/>
      <c r="T7" s="108"/>
      <c r="U7" s="108"/>
      <c r="V7" s="108"/>
    </row>
    <row r="8" spans="1:25" s="101" customFormat="1" ht="6" customHeight="1" x14ac:dyDescent="0.25"/>
    <row r="9" spans="1:25" s="101" customFormat="1" ht="23.25" hidden="1" x14ac:dyDescent="0.35">
      <c r="B9" s="123" t="s">
        <v>105</v>
      </c>
    </row>
    <row r="10" spans="1:25" s="101" customFormat="1" ht="6.75" hidden="1" customHeight="1" x14ac:dyDescent="0.3">
      <c r="B10" s="107"/>
    </row>
    <row r="11" spans="1:25" s="101" customFormat="1" ht="60" hidden="1" customHeight="1" x14ac:dyDescent="0.3">
      <c r="B11" s="125"/>
      <c r="C11" s="34" t="s">
        <v>106</v>
      </c>
      <c r="D11" s="60"/>
      <c r="E11" s="126" t="s">
        <v>155</v>
      </c>
      <c r="F11" s="35" t="s">
        <v>107</v>
      </c>
      <c r="G11" s="60"/>
      <c r="H11" s="126" t="s">
        <v>155</v>
      </c>
      <c r="I11" s="34" t="s">
        <v>108</v>
      </c>
      <c r="J11" s="63"/>
      <c r="K11" s="126" t="s">
        <v>155</v>
      </c>
      <c r="L11" s="34" t="s">
        <v>109</v>
      </c>
      <c r="M11" s="167"/>
      <c r="N11" s="167"/>
      <c r="O11" s="125"/>
      <c r="P11" s="125"/>
      <c r="Q11" s="125"/>
      <c r="R11" s="109"/>
      <c r="S11" s="109"/>
      <c r="T11" s="109"/>
      <c r="U11" s="109"/>
      <c r="V11" s="109"/>
    </row>
    <row r="12" spans="1:25" s="101" customFormat="1" ht="5.25" hidden="1" customHeight="1" x14ac:dyDescent="0.3">
      <c r="B12" s="110"/>
      <c r="C12" s="110"/>
      <c r="D12" s="110"/>
      <c r="E12" s="110"/>
      <c r="F12" s="110"/>
      <c r="G12" s="110"/>
      <c r="H12" s="110"/>
      <c r="I12" s="110"/>
      <c r="J12" s="110"/>
      <c r="K12" s="110"/>
      <c r="L12" s="110"/>
      <c r="M12" s="110"/>
      <c r="N12" s="110"/>
      <c r="O12" s="110"/>
      <c r="P12" s="110"/>
      <c r="Q12" s="110"/>
      <c r="R12" s="109"/>
      <c r="S12" s="109"/>
      <c r="T12" s="109"/>
      <c r="U12" s="109"/>
      <c r="V12" s="109"/>
    </row>
    <row r="13" spans="1:25" s="101" customFormat="1" ht="22.5" customHeight="1" x14ac:dyDescent="0.35">
      <c r="B13" s="123" t="s">
        <v>101</v>
      </c>
      <c r="C13" s="110"/>
      <c r="D13" s="110"/>
      <c r="E13" s="110"/>
      <c r="F13" s="110"/>
      <c r="G13" s="110"/>
      <c r="H13" s="110"/>
      <c r="I13" s="110"/>
      <c r="J13" s="110"/>
      <c r="K13" s="110"/>
      <c r="L13" s="110"/>
      <c r="M13" s="110"/>
      <c r="N13" s="110"/>
      <c r="O13" s="110"/>
      <c r="P13" s="110"/>
      <c r="Q13" s="110"/>
      <c r="R13" s="109"/>
      <c r="S13" s="109"/>
      <c r="T13" s="109"/>
      <c r="U13" s="109"/>
      <c r="V13" s="109"/>
    </row>
    <row r="14" spans="1:25" s="101" customFormat="1" ht="22.5" customHeight="1" x14ac:dyDescent="0.3">
      <c r="B14" s="110"/>
      <c r="F14" s="52" t="s">
        <v>102</v>
      </c>
      <c r="G14" s="65" t="s">
        <v>168</v>
      </c>
      <c r="H14" s="52" t="s">
        <v>103</v>
      </c>
      <c r="I14" s="65" t="s">
        <v>168</v>
      </c>
      <c r="J14" s="52" t="s">
        <v>104</v>
      </c>
      <c r="K14" s="65"/>
      <c r="L14" s="121"/>
      <c r="M14" s="121"/>
      <c r="N14" s="121"/>
      <c r="O14" s="110"/>
      <c r="P14" s="110"/>
      <c r="Q14" s="110"/>
      <c r="R14" s="109"/>
      <c r="S14" s="109"/>
      <c r="T14" s="109"/>
      <c r="U14" s="109"/>
      <c r="V14" s="109"/>
    </row>
    <row r="15" spans="1:25" s="127" customFormat="1" ht="7.5" customHeight="1" x14ac:dyDescent="0.3">
      <c r="B15" s="128"/>
      <c r="E15" s="129"/>
      <c r="F15" s="130"/>
      <c r="G15" s="129"/>
      <c r="H15" s="129"/>
      <c r="I15" s="130"/>
      <c r="J15" s="129"/>
      <c r="K15" s="130"/>
      <c r="L15" s="130"/>
      <c r="M15" s="130"/>
      <c r="N15" s="130"/>
      <c r="O15" s="128"/>
      <c r="P15" s="128"/>
      <c r="Q15" s="128"/>
      <c r="R15" s="131"/>
      <c r="S15" s="131"/>
      <c r="T15" s="131"/>
      <c r="U15" s="131"/>
      <c r="V15" s="131"/>
    </row>
    <row r="16" spans="1:25" s="127" customFormat="1" ht="22.5" customHeight="1" x14ac:dyDescent="0.3">
      <c r="C16" s="132" t="s">
        <v>110</v>
      </c>
      <c r="E16" s="129"/>
      <c r="F16" s="130"/>
      <c r="G16" s="129"/>
      <c r="I16" s="132" t="s">
        <v>111</v>
      </c>
      <c r="J16" s="129"/>
      <c r="K16" s="130"/>
      <c r="L16" s="130"/>
      <c r="M16" s="130"/>
      <c r="N16" s="130"/>
      <c r="O16" s="128"/>
      <c r="P16" s="128"/>
      <c r="Q16" s="128"/>
      <c r="R16" s="131"/>
      <c r="S16" s="131"/>
      <c r="T16" s="131"/>
      <c r="U16" s="131"/>
      <c r="V16" s="131"/>
    </row>
    <row r="17" spans="2:24" s="127" customFormat="1" ht="116.25" customHeight="1" x14ac:dyDescent="0.3">
      <c r="B17" s="133"/>
      <c r="C17" s="168" t="s">
        <v>210</v>
      </c>
      <c r="D17" s="169"/>
      <c r="E17" s="169"/>
      <c r="F17" s="169"/>
      <c r="G17" s="169"/>
      <c r="H17" s="169"/>
      <c r="I17" s="298" t="s">
        <v>211</v>
      </c>
      <c r="J17" s="299"/>
      <c r="K17" s="299"/>
      <c r="L17" s="299"/>
      <c r="M17" s="299"/>
      <c r="N17" s="299"/>
      <c r="O17" s="299"/>
      <c r="P17" s="130"/>
      <c r="Q17" s="130"/>
      <c r="R17" s="131"/>
      <c r="S17" s="131"/>
      <c r="T17" s="131"/>
      <c r="U17" s="131"/>
      <c r="V17" s="131"/>
    </row>
    <row r="18" spans="2:24" s="101" customFormat="1" x14ac:dyDescent="0.25"/>
    <row r="19" spans="2:24" s="101" customFormat="1" ht="28.5" x14ac:dyDescent="0.25">
      <c r="B19" s="164" t="s">
        <v>76</v>
      </c>
      <c r="C19" s="164"/>
      <c r="D19" s="164"/>
      <c r="E19" s="164"/>
      <c r="F19" s="164"/>
      <c r="G19" s="164"/>
      <c r="H19" s="164"/>
      <c r="I19" s="164"/>
      <c r="J19" s="164"/>
      <c r="K19" s="164"/>
      <c r="L19" s="164"/>
      <c r="M19" s="164"/>
      <c r="N19" s="164"/>
      <c r="O19" s="164"/>
      <c r="P19" s="164"/>
      <c r="Q19" s="134"/>
      <c r="R19" s="134"/>
      <c r="S19" s="134"/>
      <c r="T19" s="134"/>
      <c r="U19" s="134"/>
      <c r="V19" s="134"/>
    </row>
    <row r="20" spans="2:24" s="101" customFormat="1" ht="5.25" customHeight="1" x14ac:dyDescent="0.25"/>
    <row r="21" spans="2:24" s="101" customFormat="1" ht="23.25" x14ac:dyDescent="0.25">
      <c r="B21" s="173" t="s">
        <v>70</v>
      </c>
      <c r="C21" s="173"/>
      <c r="D21" s="173"/>
      <c r="E21" s="173"/>
      <c r="F21" s="173"/>
      <c r="G21" s="173"/>
      <c r="H21" s="173"/>
      <c r="I21" s="173"/>
      <c r="J21" s="173"/>
      <c r="K21" s="173"/>
      <c r="L21" s="173"/>
      <c r="M21" s="173"/>
      <c r="N21" s="173"/>
      <c r="O21" s="173"/>
      <c r="P21" s="173"/>
      <c r="Q21" s="105"/>
      <c r="R21" s="105"/>
      <c r="S21" s="105"/>
      <c r="T21" s="105"/>
      <c r="U21" s="105"/>
      <c r="V21" s="105"/>
    </row>
    <row r="22" spans="2:24" s="101" customFormat="1" ht="6" customHeight="1" x14ac:dyDescent="0.25"/>
    <row r="23" spans="2:24" s="111" customFormat="1" ht="30" customHeight="1" x14ac:dyDescent="0.25">
      <c r="B23" s="174" t="s">
        <v>132</v>
      </c>
      <c r="C23" s="174"/>
      <c r="D23" s="174"/>
      <c r="E23" s="174"/>
      <c r="F23" s="174"/>
      <c r="G23" s="174"/>
      <c r="H23" s="174"/>
      <c r="I23" s="174"/>
      <c r="J23" s="174"/>
      <c r="K23" s="174"/>
      <c r="L23" s="174"/>
      <c r="M23" s="174"/>
      <c r="N23" s="174"/>
      <c r="O23" s="174"/>
      <c r="P23" s="174"/>
      <c r="Q23" s="101" t="str">
        <f>CONCATENATE(R23,Q48)</f>
        <v>24</v>
      </c>
      <c r="R23" s="101">
        <f>VLOOKUP(B23,[12]Hoja2!N3:Q8,4,FALSE)</f>
        <v>2</v>
      </c>
      <c r="S23" s="112"/>
      <c r="T23" s="112"/>
      <c r="U23" s="112"/>
      <c r="V23" s="112"/>
    </row>
    <row r="24" spans="2:24" s="101" customFormat="1" ht="15.75" customHeight="1" x14ac:dyDescent="0.25"/>
    <row r="25" spans="2:24" s="101" customFormat="1" ht="23.25" x14ac:dyDescent="0.25">
      <c r="B25" s="173" t="s">
        <v>71</v>
      </c>
      <c r="C25" s="173"/>
      <c r="D25" s="173"/>
      <c r="E25" s="173"/>
      <c r="F25" s="173"/>
      <c r="G25" s="173"/>
      <c r="H25" s="173"/>
      <c r="I25" s="173"/>
      <c r="J25" s="173"/>
      <c r="K25" s="173"/>
      <c r="L25" s="173"/>
      <c r="M25" s="173"/>
      <c r="N25" s="173"/>
      <c r="O25" s="173"/>
      <c r="P25" s="173"/>
      <c r="Q25" s="105"/>
      <c r="R25" s="105"/>
      <c r="S25" s="105"/>
      <c r="T25" s="105"/>
      <c r="U25" s="105"/>
      <c r="V25" s="105"/>
      <c r="X25" s="106"/>
    </row>
    <row r="26" spans="2:24" s="101" customFormat="1" ht="6" customHeight="1" x14ac:dyDescent="0.25"/>
    <row r="27" spans="2:24" s="101" customFormat="1" ht="23.25" customHeight="1" x14ac:dyDescent="0.25">
      <c r="D27" s="36"/>
      <c r="E27" s="175"/>
      <c r="F27" s="176"/>
      <c r="G27" s="176"/>
      <c r="H27" s="176"/>
      <c r="I27" s="176"/>
      <c r="J27" s="176"/>
      <c r="K27" s="176"/>
      <c r="L27" s="177"/>
      <c r="M27" s="175"/>
      <c r="N27" s="177"/>
    </row>
    <row r="28" spans="2:24" s="101" customFormat="1" ht="23.25" customHeight="1" x14ac:dyDescent="0.25">
      <c r="D28" s="65">
        <v>1</v>
      </c>
      <c r="E28" s="171" t="s">
        <v>113</v>
      </c>
      <c r="F28" s="171"/>
      <c r="G28" s="171"/>
      <c r="H28" s="171"/>
      <c r="I28" s="171"/>
      <c r="J28" s="171"/>
      <c r="K28" s="171"/>
      <c r="L28" s="171"/>
      <c r="M28" s="172" t="s">
        <v>181</v>
      </c>
      <c r="N28" s="172"/>
      <c r="S28" s="113"/>
      <c r="T28" s="113"/>
      <c r="U28" s="113"/>
      <c r="V28" s="113"/>
    </row>
    <row r="29" spans="2:24" s="101" customFormat="1" ht="23.25" customHeight="1" x14ac:dyDescent="0.25">
      <c r="D29" s="65">
        <v>2</v>
      </c>
      <c r="E29" s="171" t="s">
        <v>114</v>
      </c>
      <c r="F29" s="171"/>
      <c r="G29" s="171"/>
      <c r="H29" s="171"/>
      <c r="I29" s="171"/>
      <c r="J29" s="171"/>
      <c r="K29" s="171"/>
      <c r="L29" s="171"/>
      <c r="M29" s="172" t="s">
        <v>181</v>
      </c>
      <c r="N29" s="172"/>
      <c r="S29" s="113"/>
      <c r="T29" s="113"/>
      <c r="U29" s="113"/>
      <c r="V29" s="113"/>
    </row>
    <row r="30" spans="2:24" s="101" customFormat="1" ht="23.25" customHeight="1" x14ac:dyDescent="0.25">
      <c r="D30" s="65">
        <v>3</v>
      </c>
      <c r="E30" s="171" t="s">
        <v>115</v>
      </c>
      <c r="F30" s="171"/>
      <c r="G30" s="171"/>
      <c r="H30" s="171"/>
      <c r="I30" s="171"/>
      <c r="J30" s="171"/>
      <c r="K30" s="171"/>
      <c r="L30" s="171"/>
      <c r="M30" s="172" t="s">
        <v>182</v>
      </c>
      <c r="N30" s="172"/>
      <c r="S30" s="113"/>
      <c r="T30" s="113"/>
      <c r="U30" s="113"/>
      <c r="V30" s="113"/>
    </row>
    <row r="31" spans="2:24" s="101" customFormat="1" ht="23.25" customHeight="1" x14ac:dyDescent="0.25">
      <c r="D31" s="65">
        <v>4</v>
      </c>
      <c r="E31" s="171" t="s">
        <v>116</v>
      </c>
      <c r="F31" s="171"/>
      <c r="G31" s="171"/>
      <c r="H31" s="171"/>
      <c r="I31" s="171"/>
      <c r="J31" s="171"/>
      <c r="K31" s="171"/>
      <c r="L31" s="171"/>
      <c r="M31" s="172" t="s">
        <v>182</v>
      </c>
      <c r="N31" s="172"/>
      <c r="S31" s="113"/>
      <c r="T31" s="113"/>
      <c r="U31" s="113"/>
      <c r="V31" s="113"/>
    </row>
    <row r="32" spans="2:24" s="101" customFormat="1" ht="23.25" customHeight="1" x14ac:dyDescent="0.25">
      <c r="D32" s="65">
        <v>5</v>
      </c>
      <c r="E32" s="171" t="s">
        <v>117</v>
      </c>
      <c r="F32" s="171"/>
      <c r="G32" s="171"/>
      <c r="H32" s="171"/>
      <c r="I32" s="171"/>
      <c r="J32" s="171"/>
      <c r="K32" s="171"/>
      <c r="L32" s="171"/>
      <c r="M32" s="172" t="s">
        <v>181</v>
      </c>
      <c r="N32" s="172"/>
      <c r="S32" s="113"/>
      <c r="T32" s="113"/>
      <c r="U32" s="113"/>
      <c r="V32" s="113"/>
    </row>
    <row r="33" spans="2:22" s="101" customFormat="1" ht="23.25" customHeight="1" x14ac:dyDescent="0.25">
      <c r="D33" s="65">
        <v>6</v>
      </c>
      <c r="E33" s="171" t="s">
        <v>118</v>
      </c>
      <c r="F33" s="171"/>
      <c r="G33" s="171"/>
      <c r="H33" s="171"/>
      <c r="I33" s="171"/>
      <c r="J33" s="171"/>
      <c r="K33" s="171"/>
      <c r="L33" s="171"/>
      <c r="M33" s="172" t="s">
        <v>181</v>
      </c>
      <c r="N33" s="172"/>
      <c r="S33" s="113"/>
      <c r="T33" s="113"/>
      <c r="U33" s="113"/>
      <c r="V33" s="113"/>
    </row>
    <row r="34" spans="2:22" s="101" customFormat="1" ht="23.25" customHeight="1" x14ac:dyDescent="0.25">
      <c r="D34" s="65">
        <v>7</v>
      </c>
      <c r="E34" s="171" t="s">
        <v>119</v>
      </c>
      <c r="F34" s="171"/>
      <c r="G34" s="171"/>
      <c r="H34" s="171"/>
      <c r="I34" s="171"/>
      <c r="J34" s="171"/>
      <c r="K34" s="171"/>
      <c r="L34" s="171"/>
      <c r="M34" s="172" t="s">
        <v>182</v>
      </c>
      <c r="N34" s="172"/>
      <c r="S34" s="113"/>
      <c r="T34" s="113"/>
      <c r="U34" s="113"/>
      <c r="V34" s="113"/>
    </row>
    <row r="35" spans="2:22" s="101" customFormat="1" ht="23.25" customHeight="1" x14ac:dyDescent="0.25">
      <c r="D35" s="65">
        <v>8</v>
      </c>
      <c r="E35" s="171" t="s">
        <v>120</v>
      </c>
      <c r="F35" s="171"/>
      <c r="G35" s="171"/>
      <c r="H35" s="171"/>
      <c r="I35" s="171"/>
      <c r="J35" s="171"/>
      <c r="K35" s="171"/>
      <c r="L35" s="171"/>
      <c r="M35" s="172" t="s">
        <v>182</v>
      </c>
      <c r="N35" s="172"/>
      <c r="S35" s="113"/>
      <c r="T35" s="113"/>
      <c r="U35" s="113"/>
      <c r="V35" s="113"/>
    </row>
    <row r="36" spans="2:22" s="101" customFormat="1" ht="23.25" customHeight="1" x14ac:dyDescent="0.25">
      <c r="D36" s="65">
        <v>9</v>
      </c>
      <c r="E36" s="171" t="s">
        <v>121</v>
      </c>
      <c r="F36" s="171"/>
      <c r="G36" s="171"/>
      <c r="H36" s="171"/>
      <c r="I36" s="171"/>
      <c r="J36" s="171"/>
      <c r="K36" s="171"/>
      <c r="L36" s="171"/>
      <c r="M36" s="172" t="s">
        <v>182</v>
      </c>
      <c r="N36" s="172"/>
      <c r="S36" s="113"/>
      <c r="T36" s="113"/>
      <c r="U36" s="113"/>
      <c r="V36" s="113"/>
    </row>
    <row r="37" spans="2:22" s="101" customFormat="1" ht="23.25" customHeight="1" x14ac:dyDescent="0.25">
      <c r="D37" s="65">
        <v>10</v>
      </c>
      <c r="E37" s="171" t="s">
        <v>122</v>
      </c>
      <c r="F37" s="171"/>
      <c r="G37" s="171"/>
      <c r="H37" s="171"/>
      <c r="I37" s="171"/>
      <c r="J37" s="171"/>
      <c r="K37" s="171"/>
      <c r="L37" s="171"/>
      <c r="M37" s="172" t="s">
        <v>181</v>
      </c>
      <c r="N37" s="172"/>
      <c r="S37" s="113"/>
      <c r="T37" s="113"/>
      <c r="U37" s="113"/>
      <c r="V37" s="113"/>
    </row>
    <row r="38" spans="2:22" s="101" customFormat="1" ht="23.25" customHeight="1" x14ac:dyDescent="0.25">
      <c r="D38" s="65">
        <v>11</v>
      </c>
      <c r="E38" s="171" t="s">
        <v>123</v>
      </c>
      <c r="F38" s="171"/>
      <c r="G38" s="171"/>
      <c r="H38" s="171"/>
      <c r="I38" s="171"/>
      <c r="J38" s="171"/>
      <c r="K38" s="171"/>
      <c r="L38" s="171"/>
      <c r="M38" s="172" t="s">
        <v>181</v>
      </c>
      <c r="N38" s="172"/>
      <c r="S38" s="113"/>
      <c r="T38" s="113"/>
      <c r="U38" s="113"/>
      <c r="V38" s="113"/>
    </row>
    <row r="39" spans="2:22" s="101" customFormat="1" ht="23.25" customHeight="1" x14ac:dyDescent="0.25">
      <c r="D39" s="65">
        <v>12</v>
      </c>
      <c r="E39" s="171" t="s">
        <v>124</v>
      </c>
      <c r="F39" s="171"/>
      <c r="G39" s="171"/>
      <c r="H39" s="171"/>
      <c r="I39" s="171"/>
      <c r="J39" s="171"/>
      <c r="K39" s="171"/>
      <c r="L39" s="171"/>
      <c r="M39" s="172" t="s">
        <v>181</v>
      </c>
      <c r="N39" s="172"/>
      <c r="S39" s="113"/>
      <c r="T39" s="113"/>
      <c r="U39" s="113"/>
      <c r="V39" s="113"/>
    </row>
    <row r="40" spans="2:22" s="101" customFormat="1" ht="23.25" customHeight="1" x14ac:dyDescent="0.25">
      <c r="D40" s="65">
        <v>13</v>
      </c>
      <c r="E40" s="171" t="s">
        <v>125</v>
      </c>
      <c r="F40" s="171"/>
      <c r="G40" s="171"/>
      <c r="H40" s="171"/>
      <c r="I40" s="171"/>
      <c r="J40" s="171"/>
      <c r="K40" s="171"/>
      <c r="L40" s="171"/>
      <c r="M40" s="172" t="s">
        <v>181</v>
      </c>
      <c r="N40" s="172"/>
      <c r="S40" s="113"/>
      <c r="T40" s="113"/>
      <c r="U40" s="113"/>
      <c r="V40" s="113"/>
    </row>
    <row r="41" spans="2:22" s="101" customFormat="1" ht="23.25" customHeight="1" x14ac:dyDescent="0.25">
      <c r="D41" s="65">
        <v>14</v>
      </c>
      <c r="E41" s="171" t="s">
        <v>126</v>
      </c>
      <c r="F41" s="171"/>
      <c r="G41" s="171"/>
      <c r="H41" s="171"/>
      <c r="I41" s="171"/>
      <c r="J41" s="171"/>
      <c r="K41" s="171"/>
      <c r="L41" s="171"/>
      <c r="M41" s="172" t="s">
        <v>181</v>
      </c>
      <c r="N41" s="172"/>
      <c r="S41" s="113"/>
      <c r="T41" s="113"/>
      <c r="U41" s="113"/>
      <c r="V41" s="113"/>
    </row>
    <row r="42" spans="2:22" s="101" customFormat="1" ht="23.25" customHeight="1" x14ac:dyDescent="0.25">
      <c r="D42" s="65">
        <v>15</v>
      </c>
      <c r="E42" s="171" t="s">
        <v>127</v>
      </c>
      <c r="F42" s="171"/>
      <c r="G42" s="171"/>
      <c r="H42" s="171"/>
      <c r="I42" s="171"/>
      <c r="J42" s="171"/>
      <c r="K42" s="171"/>
      <c r="L42" s="171"/>
      <c r="M42" s="172" t="s">
        <v>182</v>
      </c>
      <c r="N42" s="172"/>
      <c r="S42" s="113"/>
      <c r="T42" s="113"/>
      <c r="U42" s="113"/>
      <c r="V42" s="113"/>
    </row>
    <row r="43" spans="2:22" s="101" customFormat="1" ht="23.25" customHeight="1" x14ac:dyDescent="0.25">
      <c r="D43" s="65">
        <v>16</v>
      </c>
      <c r="E43" s="171" t="s">
        <v>128</v>
      </c>
      <c r="F43" s="171"/>
      <c r="G43" s="171"/>
      <c r="H43" s="171"/>
      <c r="I43" s="171"/>
      <c r="J43" s="171"/>
      <c r="K43" s="171"/>
      <c r="L43" s="171"/>
      <c r="M43" s="172" t="s">
        <v>182</v>
      </c>
      <c r="N43" s="172"/>
      <c r="S43" s="113"/>
      <c r="T43" s="113"/>
      <c r="U43" s="113"/>
      <c r="V43" s="113"/>
    </row>
    <row r="44" spans="2:22" s="101" customFormat="1" ht="23.25" customHeight="1" x14ac:dyDescent="0.25">
      <c r="D44" s="65">
        <v>17</v>
      </c>
      <c r="E44" s="171" t="s">
        <v>129</v>
      </c>
      <c r="F44" s="171"/>
      <c r="G44" s="171"/>
      <c r="H44" s="171"/>
      <c r="I44" s="171"/>
      <c r="J44" s="171"/>
      <c r="K44" s="171"/>
      <c r="L44" s="171"/>
      <c r="M44" s="172" t="s">
        <v>181</v>
      </c>
      <c r="N44" s="172"/>
      <c r="S44" s="113"/>
      <c r="T44" s="113"/>
      <c r="U44" s="113"/>
      <c r="V44" s="113"/>
    </row>
    <row r="45" spans="2:22" s="101" customFormat="1" ht="23.25" customHeight="1" x14ac:dyDescent="0.25">
      <c r="D45" s="65">
        <v>18</v>
      </c>
      <c r="E45" s="171" t="s">
        <v>130</v>
      </c>
      <c r="F45" s="171"/>
      <c r="G45" s="171"/>
      <c r="H45" s="171"/>
      <c r="I45" s="171"/>
      <c r="J45" s="171"/>
      <c r="K45" s="171"/>
      <c r="L45" s="171"/>
      <c r="M45" s="172" t="s">
        <v>181</v>
      </c>
      <c r="N45" s="172"/>
      <c r="S45" s="113"/>
      <c r="T45" s="113"/>
      <c r="U45" s="113"/>
      <c r="V45" s="113"/>
    </row>
    <row r="46" spans="2:22" s="101" customFormat="1" ht="23.25" customHeight="1" x14ac:dyDescent="0.25">
      <c r="D46" s="65">
        <v>19</v>
      </c>
      <c r="E46" s="171" t="s">
        <v>131</v>
      </c>
      <c r="F46" s="171"/>
      <c r="G46" s="171"/>
      <c r="H46" s="171"/>
      <c r="I46" s="171"/>
      <c r="J46" s="171"/>
      <c r="K46" s="171"/>
      <c r="L46" s="171"/>
      <c r="M46" s="172" t="s">
        <v>182</v>
      </c>
      <c r="N46" s="172"/>
      <c r="S46" s="113"/>
      <c r="T46" s="113"/>
      <c r="U46" s="113"/>
      <c r="V46" s="113"/>
    </row>
    <row r="47" spans="2:22" s="101" customFormat="1" ht="15.75" customHeight="1" x14ac:dyDescent="0.25">
      <c r="E47" s="108"/>
      <c r="F47" s="108"/>
      <c r="G47" s="108"/>
      <c r="H47" s="108"/>
      <c r="I47" s="108"/>
      <c r="J47" s="108"/>
      <c r="K47" s="108"/>
      <c r="L47" s="108"/>
      <c r="M47" s="108"/>
      <c r="N47" s="108"/>
      <c r="O47" s="135">
        <f>IF(M43="SI",19,COUNTIFS(M28:M46,"SI"))</f>
        <v>11</v>
      </c>
      <c r="P47" s="136"/>
      <c r="Q47" s="136"/>
      <c r="R47" s="108"/>
      <c r="S47" s="108"/>
      <c r="T47" s="108"/>
      <c r="U47" s="108"/>
      <c r="V47" s="108"/>
    </row>
    <row r="48" spans="2:22" s="101" customFormat="1" ht="30" customHeight="1" x14ac:dyDescent="0.25">
      <c r="B48" s="178" t="str">
        <f>IF(AND(O47&gt;=1,O47&lt;=5),"Moderado",IF(AND(O47&gt;=6,O47&lt;=11),"Mayor",IF(AND(O47&gt;=12,O47&lt;=19),"Catastrófico","")))</f>
        <v>Mayor</v>
      </c>
      <c r="C48" s="178"/>
      <c r="D48" s="178"/>
      <c r="E48" s="178"/>
      <c r="F48" s="178"/>
      <c r="G48" s="178"/>
      <c r="H48" s="178"/>
      <c r="I48" s="178"/>
      <c r="J48" s="178"/>
      <c r="K48" s="178"/>
      <c r="L48" s="178"/>
      <c r="M48" s="178"/>
      <c r="N48" s="178"/>
      <c r="O48" s="178"/>
      <c r="P48" s="178"/>
      <c r="Q48" s="108">
        <f>IFERROR(VLOOKUP(B48,[12]Hoja2!N11:Q13,4,FALSE),"")</f>
        <v>4</v>
      </c>
      <c r="R48" s="108"/>
      <c r="S48" s="108"/>
      <c r="T48" s="108"/>
      <c r="U48" s="108"/>
      <c r="V48" s="108"/>
    </row>
    <row r="49" spans="2:25" s="101" customFormat="1" ht="15.75" customHeight="1" x14ac:dyDescent="0.25">
      <c r="E49" s="108"/>
      <c r="F49" s="108"/>
      <c r="G49" s="108"/>
      <c r="H49" s="108"/>
      <c r="I49" s="108"/>
      <c r="J49" s="108"/>
      <c r="K49" s="108"/>
      <c r="L49" s="108"/>
      <c r="M49" s="108"/>
      <c r="N49" s="108"/>
      <c r="P49" s="108"/>
      <c r="Q49" s="108"/>
      <c r="R49" s="108"/>
      <c r="S49" s="108"/>
      <c r="T49" s="108"/>
      <c r="U49" s="108"/>
      <c r="V49" s="108"/>
    </row>
    <row r="50" spans="2:25" s="101" customFormat="1" ht="28.5" x14ac:dyDescent="0.25">
      <c r="B50" s="300" t="s">
        <v>1</v>
      </c>
      <c r="C50" s="301"/>
      <c r="D50" s="301"/>
      <c r="E50" s="301"/>
      <c r="F50" s="301"/>
      <c r="G50" s="301"/>
      <c r="H50" s="301"/>
      <c r="I50" s="301"/>
      <c r="J50" s="301"/>
      <c r="K50" s="301"/>
      <c r="L50" s="301"/>
      <c r="M50" s="301"/>
      <c r="N50" s="301"/>
      <c r="O50" s="301"/>
      <c r="P50" s="302"/>
      <c r="Q50" s="134"/>
      <c r="R50" s="127">
        <f>IF(R52&lt;=0,1,R52)</f>
        <v>1</v>
      </c>
      <c r="S50" s="134"/>
      <c r="T50" s="134"/>
      <c r="U50" s="134"/>
      <c r="V50" s="134"/>
      <c r="W50" s="127"/>
    </row>
    <row r="51" spans="2:25" s="101" customFormat="1" ht="6" customHeight="1" x14ac:dyDescent="0.25"/>
    <row r="52" spans="2:25" s="101" customFormat="1" ht="86.25" customHeight="1" x14ac:dyDescent="0.25">
      <c r="B52" s="179" t="s">
        <v>166</v>
      </c>
      <c r="C52" s="180"/>
      <c r="D52" s="181"/>
      <c r="E52" s="62" t="s">
        <v>98</v>
      </c>
      <c r="F52" s="61" t="s">
        <v>156</v>
      </c>
      <c r="G52" s="62" t="s">
        <v>153</v>
      </c>
      <c r="H52" s="62" t="s">
        <v>154</v>
      </c>
      <c r="I52" s="37" t="s">
        <v>163</v>
      </c>
      <c r="J52" s="183" t="s">
        <v>164</v>
      </c>
      <c r="K52" s="183"/>
      <c r="L52" s="61" t="s">
        <v>157</v>
      </c>
      <c r="M52" s="183" t="s">
        <v>158</v>
      </c>
      <c r="N52" s="183"/>
      <c r="O52" s="61" t="s">
        <v>159</v>
      </c>
      <c r="P52" s="61" t="s">
        <v>160</v>
      </c>
      <c r="Q52" s="38">
        <f>AVERAGE(Q53:Q58)</f>
        <v>50</v>
      </c>
      <c r="R52" s="101">
        <f>IF(G60="Fuerte",R23-2,IF(G60="Moderado",R23-1,R23))</f>
        <v>1</v>
      </c>
      <c r="S52" s="115" t="str">
        <f>CONCATENATE(R50,Q48)</f>
        <v>14</v>
      </c>
      <c r="T52" s="114"/>
      <c r="U52" s="114"/>
      <c r="V52" s="114"/>
      <c r="X52" s="115"/>
      <c r="Y52" s="116"/>
    </row>
    <row r="53" spans="2:25" s="101" customFormat="1" ht="45" customHeight="1" x14ac:dyDescent="0.25">
      <c r="B53" s="303" t="s">
        <v>212</v>
      </c>
      <c r="C53" s="303"/>
      <c r="D53" s="303"/>
      <c r="E53" s="39" t="s">
        <v>184</v>
      </c>
      <c r="F53" s="39" t="s">
        <v>185</v>
      </c>
      <c r="G53" s="39" t="s">
        <v>186</v>
      </c>
      <c r="H53" s="39" t="s">
        <v>213</v>
      </c>
      <c r="I53" s="39" t="s">
        <v>188</v>
      </c>
      <c r="J53" s="185" t="s">
        <v>189</v>
      </c>
      <c r="K53" s="186"/>
      <c r="L53" s="39" t="s">
        <v>190</v>
      </c>
      <c r="M53" s="51">
        <f>IFERROR(IF(SUM(R53:X53)=0,"",SUM(R53:X53)),"")</f>
        <v>100</v>
      </c>
      <c r="N53" s="51" t="str">
        <f t="shared" ref="N53:N54" si="0">IF(M53="","",IF(AND(M53&gt;=0,M53&lt;=85),"Débil",IF(AND(M53&gt;=86,M53&lt;=95),"Moderado",IF(M53&gt;=96,"Fuerte",""))))</f>
        <v>Fuerte</v>
      </c>
      <c r="O53" s="40" t="s">
        <v>41</v>
      </c>
      <c r="P53" s="51" t="str">
        <f>IF(Q53="","",IF(Q53=100,"Fuerte",IF(Q53=50,"Moderado","Débil")))</f>
        <v>Moderado</v>
      </c>
      <c r="Q53" s="36">
        <f t="shared" ref="Q53:Q54" si="1">IF(M53="","",IF(AND(N53="Fuerte",O53="Fuerte"),100,IF(OR(AND(N53="Moderado",O53="Moderado"),AND(N53&lt;&gt;"Débil",O53&lt;&gt;"Débil")),50,IF(OR(N53="Débil",O53="Débil"),0,""))))</f>
        <v>50</v>
      </c>
      <c r="R53" s="41">
        <f t="shared" ref="R53:R58" si="2">IF(E53="Asignado",15,IF(E53="No Asignado",0,""))</f>
        <v>15</v>
      </c>
      <c r="S53" s="41">
        <f t="shared" ref="S53:S58" si="3">IF(F53="Adecuado",15,IF(F53="Inadecuado",0,""))</f>
        <v>15</v>
      </c>
      <c r="T53" s="41">
        <f t="shared" ref="T53:T58" si="4">IF(G53="Oportuna",15,IF(G53="Inoportuna",0,""))</f>
        <v>15</v>
      </c>
      <c r="U53" s="41">
        <f t="shared" ref="U53:U58" si="5">IF(H53="Prevenir",15,IF(H53="Detectar",10,IF(H53="No es un Control",0,"")))</f>
        <v>10</v>
      </c>
      <c r="V53" s="41">
        <f t="shared" ref="V53:V58" si="6">IF(I53="Confiable",15,IF(I53="No Confiable",0,""))</f>
        <v>15</v>
      </c>
      <c r="W53" s="41">
        <f t="shared" ref="W53:W58" si="7">IF(J53="Se identifica y se gestionan para subsanar la observación",15,IF(J53="No se identifica y se gestionan para subsanar la observación",0,""))</f>
        <v>15</v>
      </c>
      <c r="X53" s="42">
        <f t="shared" ref="X53:X58" si="8">IF(L53="Completa",15,IF(L53="Incompleta",10,IF(L53="No Existe",0,"")))</f>
        <v>15</v>
      </c>
    </row>
    <row r="54" spans="2:25" s="101" customFormat="1" ht="45" hidden="1" customHeight="1" x14ac:dyDescent="0.25">
      <c r="B54" s="184"/>
      <c r="C54" s="184"/>
      <c r="D54" s="184"/>
      <c r="E54" s="39"/>
      <c r="F54" s="39"/>
      <c r="G54" s="117"/>
      <c r="H54" s="39"/>
      <c r="I54" s="39"/>
      <c r="J54" s="185"/>
      <c r="K54" s="186"/>
      <c r="L54" s="39"/>
      <c r="M54" s="51" t="str">
        <f t="shared" ref="M54:M58" si="9">IFERROR(IF(SUM(R54:X54)=0,"",SUM(R54:X54)),"")</f>
        <v/>
      </c>
      <c r="N54" s="51" t="str">
        <f t="shared" si="0"/>
        <v/>
      </c>
      <c r="O54" s="40"/>
      <c r="P54" s="51" t="str">
        <f t="shared" ref="P54:P58" si="10">IF(Q54="","",IF(Q54=100,"Fuerte",IF(Q54=50,"Moderado","Débil")))</f>
        <v/>
      </c>
      <c r="Q54" s="36" t="str">
        <f t="shared" si="1"/>
        <v/>
      </c>
      <c r="R54" s="41" t="str">
        <f t="shared" si="2"/>
        <v/>
      </c>
      <c r="S54" s="41" t="str">
        <f t="shared" si="3"/>
        <v/>
      </c>
      <c r="T54" s="41" t="str">
        <f t="shared" si="4"/>
        <v/>
      </c>
      <c r="U54" s="41" t="str">
        <f t="shared" si="5"/>
        <v/>
      </c>
      <c r="V54" s="41" t="str">
        <f t="shared" si="6"/>
        <v/>
      </c>
      <c r="W54" s="41" t="str">
        <f t="shared" si="7"/>
        <v/>
      </c>
      <c r="X54" s="42" t="str">
        <f t="shared" si="8"/>
        <v/>
      </c>
    </row>
    <row r="55" spans="2:25" s="101" customFormat="1" ht="45" hidden="1" customHeight="1" x14ac:dyDescent="0.25">
      <c r="B55" s="184"/>
      <c r="C55" s="184"/>
      <c r="D55" s="184"/>
      <c r="E55" s="39"/>
      <c r="F55" s="39"/>
      <c r="G55" s="117"/>
      <c r="H55" s="39"/>
      <c r="I55" s="39"/>
      <c r="J55" s="185"/>
      <c r="K55" s="186"/>
      <c r="L55" s="39"/>
      <c r="M55" s="51" t="str">
        <f t="shared" si="9"/>
        <v/>
      </c>
      <c r="N55" s="51" t="str">
        <f>IF(M55="","",IF(AND(M55&gt;=0,M55&lt;=85),"Débil",IF(AND(M55&gt;=86,M55&lt;=95),"Moderado",IF(M55&gt;=96,"Fuerte",""))))</f>
        <v/>
      </c>
      <c r="O55" s="40"/>
      <c r="P55" s="51" t="str">
        <f t="shared" si="10"/>
        <v/>
      </c>
      <c r="Q55" s="36" t="str">
        <f>IF(M55="","",IF(AND(N55="Fuerte",O55="Fuerte"),100,IF(OR(AND(N55="Moderado",O55="Moderado"),AND(N55&lt;&gt;"Débil",O55&lt;&gt;"Débil")),50,IF(OR(N55="Débil",O55="Débil"),0,""))))</f>
        <v/>
      </c>
      <c r="R55" s="41" t="str">
        <f t="shared" si="2"/>
        <v/>
      </c>
      <c r="S55" s="41" t="str">
        <f t="shared" si="3"/>
        <v/>
      </c>
      <c r="T55" s="41" t="str">
        <f t="shared" si="4"/>
        <v/>
      </c>
      <c r="U55" s="41" t="str">
        <f t="shared" si="5"/>
        <v/>
      </c>
      <c r="V55" s="41" t="str">
        <f t="shared" si="6"/>
        <v/>
      </c>
      <c r="W55" s="41" t="str">
        <f t="shared" si="7"/>
        <v/>
      </c>
      <c r="X55" s="42" t="str">
        <f t="shared" si="8"/>
        <v/>
      </c>
    </row>
    <row r="56" spans="2:25" s="101" customFormat="1" ht="45" hidden="1" customHeight="1" x14ac:dyDescent="0.25">
      <c r="B56" s="184"/>
      <c r="C56" s="184"/>
      <c r="D56" s="184"/>
      <c r="E56" s="39"/>
      <c r="F56" s="39"/>
      <c r="G56" s="117"/>
      <c r="H56" s="39"/>
      <c r="I56" s="39"/>
      <c r="J56" s="185"/>
      <c r="K56" s="186"/>
      <c r="L56" s="39"/>
      <c r="M56" s="51" t="str">
        <f t="shared" si="9"/>
        <v/>
      </c>
      <c r="N56" s="51" t="str">
        <f t="shared" ref="N56:N58" si="11">IF(M56="","",IF(AND(M56&gt;=0,M56&lt;=85),"Débil",IF(AND(M56&gt;=86,M56&lt;=95),"Moderado",IF(M56&gt;=96,"Fuerte",""))))</f>
        <v/>
      </c>
      <c r="O56" s="40"/>
      <c r="P56" s="51" t="str">
        <f t="shared" si="10"/>
        <v/>
      </c>
      <c r="Q56" s="36" t="str">
        <f t="shared" ref="Q56:Q58" si="12">IF(M56="","",IF(AND(N56="Fuerte",O56="Fuerte"),100,IF(OR(AND(N56="Moderado",O56="Moderado"),AND(N56&lt;&gt;"Débil",O56&lt;&gt;"Débil")),50,IF(OR(N56="Débil",O56="Débil"),0,""))))</f>
        <v/>
      </c>
      <c r="R56" s="41" t="str">
        <f t="shared" si="2"/>
        <v/>
      </c>
      <c r="S56" s="41" t="str">
        <f t="shared" si="3"/>
        <v/>
      </c>
      <c r="T56" s="41" t="str">
        <f t="shared" si="4"/>
        <v/>
      </c>
      <c r="U56" s="41" t="str">
        <f t="shared" si="5"/>
        <v/>
      </c>
      <c r="V56" s="41" t="str">
        <f t="shared" si="6"/>
        <v/>
      </c>
      <c r="W56" s="41" t="str">
        <f t="shared" si="7"/>
        <v/>
      </c>
      <c r="X56" s="42" t="str">
        <f t="shared" si="8"/>
        <v/>
      </c>
    </row>
    <row r="57" spans="2:25" s="101" customFormat="1" ht="45" hidden="1" customHeight="1" x14ac:dyDescent="0.25">
      <c r="B57" s="184"/>
      <c r="C57" s="184"/>
      <c r="D57" s="184"/>
      <c r="E57" s="39"/>
      <c r="F57" s="39"/>
      <c r="G57" s="117"/>
      <c r="H57" s="39"/>
      <c r="I57" s="39"/>
      <c r="J57" s="185"/>
      <c r="K57" s="186"/>
      <c r="L57" s="39"/>
      <c r="M57" s="51" t="str">
        <f t="shared" si="9"/>
        <v/>
      </c>
      <c r="N57" s="51" t="str">
        <f t="shared" si="11"/>
        <v/>
      </c>
      <c r="O57" s="40"/>
      <c r="P57" s="51" t="str">
        <f t="shared" si="10"/>
        <v/>
      </c>
      <c r="Q57" s="36" t="str">
        <f t="shared" si="12"/>
        <v/>
      </c>
      <c r="R57" s="41" t="str">
        <f t="shared" si="2"/>
        <v/>
      </c>
      <c r="S57" s="41" t="str">
        <f t="shared" si="3"/>
        <v/>
      </c>
      <c r="T57" s="41" t="str">
        <f t="shared" si="4"/>
        <v/>
      </c>
      <c r="U57" s="41" t="str">
        <f t="shared" si="5"/>
        <v/>
      </c>
      <c r="V57" s="41" t="str">
        <f t="shared" si="6"/>
        <v/>
      </c>
      <c r="W57" s="41" t="str">
        <f t="shared" si="7"/>
        <v/>
      </c>
      <c r="X57" s="42" t="str">
        <f t="shared" si="8"/>
        <v/>
      </c>
    </row>
    <row r="58" spans="2:25" s="101" customFormat="1" ht="45" hidden="1" customHeight="1" x14ac:dyDescent="0.25">
      <c r="B58" s="184"/>
      <c r="C58" s="184"/>
      <c r="D58" s="184"/>
      <c r="E58" s="39"/>
      <c r="F58" s="39"/>
      <c r="G58" s="117"/>
      <c r="H58" s="39"/>
      <c r="I58" s="39"/>
      <c r="J58" s="185"/>
      <c r="K58" s="186"/>
      <c r="L58" s="39"/>
      <c r="M58" s="51" t="str">
        <f t="shared" si="9"/>
        <v/>
      </c>
      <c r="N58" s="51" t="str">
        <f t="shared" si="11"/>
        <v/>
      </c>
      <c r="O58" s="40"/>
      <c r="P58" s="51" t="str">
        <f t="shared" si="10"/>
        <v/>
      </c>
      <c r="Q58" s="36" t="str">
        <f t="shared" si="12"/>
        <v/>
      </c>
      <c r="R58" s="41" t="str">
        <f t="shared" si="2"/>
        <v/>
      </c>
      <c r="S58" s="41" t="str">
        <f t="shared" si="3"/>
        <v/>
      </c>
      <c r="T58" s="41" t="str">
        <f t="shared" si="4"/>
        <v/>
      </c>
      <c r="U58" s="41" t="str">
        <f t="shared" si="5"/>
        <v/>
      </c>
      <c r="V58" s="41" t="str">
        <f t="shared" si="6"/>
        <v/>
      </c>
      <c r="W58" s="41" t="str">
        <f t="shared" si="7"/>
        <v/>
      </c>
      <c r="X58" s="42" t="str">
        <f t="shared" si="8"/>
        <v/>
      </c>
    </row>
    <row r="59" spans="2:25" s="101" customFormat="1" x14ac:dyDescent="0.25">
      <c r="B59" s="108"/>
      <c r="C59" s="108"/>
      <c r="D59" s="108"/>
      <c r="R59" s="43"/>
      <c r="S59" s="43"/>
      <c r="T59" s="43"/>
      <c r="U59" s="43"/>
      <c r="V59" s="43"/>
      <c r="W59" s="115"/>
      <c r="X59" s="115"/>
    </row>
    <row r="60" spans="2:25" s="101" customFormat="1" ht="26.25" x14ac:dyDescent="0.25">
      <c r="B60" s="193" t="s">
        <v>161</v>
      </c>
      <c r="C60" s="193"/>
      <c r="D60" s="193"/>
      <c r="E60" s="193"/>
      <c r="F60" s="193"/>
      <c r="G60" s="178" t="str">
        <f>IFERROR(IF(Q52=100,"Fuerte",IF(AND(Q52&lt;100,Q52&gt;=50),"Moderado",IF(Q52&lt;50,"Débil",""))),"")</f>
        <v>Moderado</v>
      </c>
      <c r="H60" s="178"/>
      <c r="I60" s="178"/>
      <c r="J60" s="178"/>
      <c r="K60" s="178"/>
      <c r="L60" s="178"/>
      <c r="M60" s="178"/>
      <c r="N60" s="178"/>
      <c r="O60" s="178"/>
      <c r="P60" s="178"/>
      <c r="R60" s="43"/>
      <c r="S60" s="43"/>
      <c r="T60" s="43"/>
      <c r="U60" s="43"/>
      <c r="V60" s="43"/>
      <c r="W60" s="115"/>
      <c r="X60" s="115"/>
    </row>
    <row r="61" spans="2:25" s="101" customFormat="1" x14ac:dyDescent="0.25">
      <c r="B61" s="108"/>
      <c r="C61" s="108"/>
      <c r="D61" s="108"/>
      <c r="R61" s="43"/>
      <c r="S61" s="43"/>
      <c r="T61" s="43"/>
      <c r="U61" s="43"/>
      <c r="V61" s="43"/>
      <c r="W61" s="115"/>
      <c r="X61" s="115"/>
    </row>
    <row r="62" spans="2:25" s="101" customFormat="1" ht="28.5" x14ac:dyDescent="0.25">
      <c r="B62" s="164" t="s">
        <v>94</v>
      </c>
      <c r="C62" s="164"/>
      <c r="D62" s="164"/>
      <c r="E62" s="164"/>
      <c r="F62" s="164"/>
      <c r="G62" s="164"/>
      <c r="H62" s="164"/>
      <c r="I62" s="164"/>
      <c r="J62" s="164"/>
      <c r="K62" s="164"/>
      <c r="L62" s="164"/>
      <c r="M62" s="164"/>
      <c r="N62" s="164"/>
      <c r="O62" s="164"/>
      <c r="P62" s="164"/>
      <c r="Q62" s="134"/>
      <c r="R62" s="134"/>
      <c r="S62" s="134"/>
      <c r="T62" s="134"/>
      <c r="U62" s="134"/>
      <c r="V62" s="134"/>
    </row>
    <row r="63" spans="2:25" s="101" customFormat="1" ht="5.25" customHeight="1" x14ac:dyDescent="0.25">
      <c r="Q63" s="127"/>
      <c r="R63" s="127"/>
      <c r="S63" s="127"/>
      <c r="T63" s="127"/>
      <c r="U63" s="127"/>
      <c r="V63" s="127"/>
    </row>
    <row r="64" spans="2:25" s="101" customFormat="1" ht="21" x14ac:dyDescent="0.35">
      <c r="B64" s="64" t="s">
        <v>99</v>
      </c>
      <c r="C64" s="194" t="s">
        <v>95</v>
      </c>
      <c r="D64" s="194"/>
      <c r="E64" s="194"/>
      <c r="F64" s="194"/>
      <c r="G64" s="194"/>
      <c r="H64" s="194"/>
      <c r="I64" s="64" t="s">
        <v>96</v>
      </c>
      <c r="J64" s="64" t="s">
        <v>97</v>
      </c>
      <c r="K64" s="195" t="s">
        <v>98</v>
      </c>
      <c r="L64" s="196"/>
      <c r="M64" s="197"/>
      <c r="N64" s="194" t="s">
        <v>3</v>
      </c>
      <c r="O64" s="194"/>
      <c r="P64" s="194"/>
      <c r="Q64" s="131"/>
      <c r="R64" s="131"/>
      <c r="S64" s="131"/>
      <c r="T64" s="131"/>
      <c r="U64" s="131"/>
      <c r="V64" s="131"/>
    </row>
    <row r="65" spans="2:22" s="101" customFormat="1" ht="30" customHeight="1" x14ac:dyDescent="0.25">
      <c r="B65" s="44" t="s">
        <v>169</v>
      </c>
      <c r="C65" s="188" t="s">
        <v>214</v>
      </c>
      <c r="D65" s="188"/>
      <c r="E65" s="188"/>
      <c r="F65" s="188"/>
      <c r="G65" s="188"/>
      <c r="H65" s="188"/>
      <c r="I65" s="45">
        <v>44593</v>
      </c>
      <c r="J65" s="45">
        <v>44910</v>
      </c>
      <c r="K65" s="304" t="s">
        <v>206</v>
      </c>
      <c r="L65" s="305"/>
      <c r="M65" s="306"/>
      <c r="N65" s="192" t="s">
        <v>215</v>
      </c>
      <c r="O65" s="192"/>
      <c r="P65" s="192"/>
      <c r="Q65" s="137"/>
      <c r="R65" s="138"/>
      <c r="S65" s="138"/>
      <c r="T65" s="138"/>
      <c r="U65" s="138"/>
      <c r="V65" s="138"/>
    </row>
    <row r="66" spans="2:22" s="101" customFormat="1" ht="79.5" customHeight="1" x14ac:dyDescent="0.25">
      <c r="B66" s="44" t="s">
        <v>169</v>
      </c>
      <c r="C66" s="188" t="s">
        <v>216</v>
      </c>
      <c r="D66" s="188"/>
      <c r="E66" s="188"/>
      <c r="F66" s="188"/>
      <c r="G66" s="188"/>
      <c r="H66" s="188"/>
      <c r="I66" s="45">
        <v>44593</v>
      </c>
      <c r="J66" s="45">
        <v>44910</v>
      </c>
      <c r="K66" s="189" t="s">
        <v>217</v>
      </c>
      <c r="L66" s="190"/>
      <c r="M66" s="191"/>
      <c r="N66" s="192" t="s">
        <v>218</v>
      </c>
      <c r="O66" s="192"/>
      <c r="P66" s="192"/>
      <c r="Q66" s="139"/>
      <c r="R66" s="138"/>
      <c r="S66" s="138"/>
      <c r="T66" s="138"/>
      <c r="U66" s="138"/>
      <c r="V66" s="138"/>
    </row>
    <row r="67" spans="2:22" s="101" customFormat="1" ht="42" customHeight="1" x14ac:dyDescent="0.25">
      <c r="B67" s="44" t="s">
        <v>103</v>
      </c>
      <c r="C67" s="188" t="s">
        <v>219</v>
      </c>
      <c r="D67" s="188"/>
      <c r="E67" s="188"/>
      <c r="F67" s="188"/>
      <c r="G67" s="188"/>
      <c r="H67" s="188"/>
      <c r="I67" s="45">
        <v>44593</v>
      </c>
      <c r="J67" s="45">
        <v>44910</v>
      </c>
      <c r="K67" s="189" t="s">
        <v>220</v>
      </c>
      <c r="L67" s="190"/>
      <c r="M67" s="191"/>
      <c r="N67" s="192" t="s">
        <v>221</v>
      </c>
      <c r="O67" s="192"/>
      <c r="P67" s="192"/>
      <c r="Q67" s="139"/>
      <c r="R67" s="138"/>
      <c r="S67" s="138"/>
      <c r="T67" s="138"/>
      <c r="U67" s="138"/>
      <c r="V67" s="138"/>
    </row>
    <row r="68" spans="2:22" s="101" customFormat="1" ht="30" customHeight="1" x14ac:dyDescent="0.25">
      <c r="B68" s="44" t="s">
        <v>103</v>
      </c>
      <c r="C68" s="188" t="s">
        <v>222</v>
      </c>
      <c r="D68" s="188"/>
      <c r="E68" s="188"/>
      <c r="F68" s="188"/>
      <c r="G68" s="188"/>
      <c r="H68" s="188"/>
      <c r="I68" s="45">
        <v>44593</v>
      </c>
      <c r="J68" s="45">
        <v>44910</v>
      </c>
      <c r="K68" s="189" t="s">
        <v>205</v>
      </c>
      <c r="L68" s="190"/>
      <c r="M68" s="191"/>
      <c r="N68" s="192" t="s">
        <v>223</v>
      </c>
      <c r="O68" s="192"/>
      <c r="P68" s="192"/>
      <c r="Q68" s="139"/>
      <c r="R68" s="138"/>
      <c r="S68" s="138"/>
      <c r="T68" s="138"/>
      <c r="U68" s="138"/>
      <c r="V68" s="138"/>
    </row>
    <row r="69" spans="2:22" s="101" customFormat="1" ht="30" customHeight="1" x14ac:dyDescent="0.25">
      <c r="B69" s="44" t="s">
        <v>103</v>
      </c>
      <c r="C69" s="188" t="s">
        <v>224</v>
      </c>
      <c r="D69" s="188"/>
      <c r="E69" s="188"/>
      <c r="F69" s="188"/>
      <c r="G69" s="188"/>
      <c r="H69" s="188"/>
      <c r="I69" s="45">
        <v>44593</v>
      </c>
      <c r="J69" s="45">
        <v>44910</v>
      </c>
      <c r="K69" s="189" t="s">
        <v>205</v>
      </c>
      <c r="L69" s="190"/>
      <c r="M69" s="191"/>
      <c r="N69" s="192" t="s">
        <v>225</v>
      </c>
      <c r="O69" s="192"/>
      <c r="P69" s="192"/>
      <c r="Q69" s="139"/>
      <c r="R69" s="138"/>
      <c r="S69" s="138"/>
      <c r="T69" s="138"/>
      <c r="U69" s="138"/>
      <c r="V69" s="138"/>
    </row>
    <row r="70" spans="2:22" s="101" customFormat="1" ht="30" hidden="1" customHeight="1" x14ac:dyDescent="0.25">
      <c r="B70" s="44"/>
      <c r="C70" s="307"/>
      <c r="D70" s="308"/>
      <c r="E70" s="308"/>
      <c r="F70" s="308"/>
      <c r="G70" s="308"/>
      <c r="H70" s="309"/>
      <c r="I70" s="45"/>
      <c r="J70" s="45"/>
      <c r="K70" s="189"/>
      <c r="L70" s="190"/>
      <c r="M70" s="191"/>
      <c r="N70" s="189"/>
      <c r="O70" s="190"/>
      <c r="P70" s="191"/>
      <c r="Q70" s="139"/>
      <c r="R70" s="138"/>
      <c r="S70" s="138"/>
      <c r="T70" s="138"/>
      <c r="U70" s="138"/>
      <c r="V70" s="138"/>
    </row>
    <row r="71" spans="2:22" s="101" customFormat="1" ht="30" hidden="1" customHeight="1" x14ac:dyDescent="0.25">
      <c r="B71" s="44"/>
      <c r="C71" s="307"/>
      <c r="D71" s="308"/>
      <c r="E71" s="308"/>
      <c r="F71" s="308"/>
      <c r="G71" s="308"/>
      <c r="H71" s="309"/>
      <c r="I71" s="45"/>
      <c r="J71" s="45"/>
      <c r="K71" s="189"/>
      <c r="L71" s="190"/>
      <c r="M71" s="191"/>
      <c r="N71" s="189"/>
      <c r="O71" s="190"/>
      <c r="P71" s="191"/>
      <c r="Q71" s="139"/>
      <c r="R71" s="138"/>
      <c r="S71" s="138"/>
      <c r="T71" s="138"/>
      <c r="U71" s="138"/>
      <c r="V71" s="138"/>
    </row>
    <row r="72" spans="2:22" s="101" customFormat="1" ht="30" hidden="1" customHeight="1" x14ac:dyDescent="0.25">
      <c r="B72" s="44"/>
      <c r="C72" s="307"/>
      <c r="D72" s="308"/>
      <c r="E72" s="308"/>
      <c r="F72" s="308"/>
      <c r="G72" s="308"/>
      <c r="H72" s="309"/>
      <c r="I72" s="45"/>
      <c r="J72" s="45"/>
      <c r="K72" s="189"/>
      <c r="L72" s="190"/>
      <c r="M72" s="191"/>
      <c r="N72" s="189"/>
      <c r="O72" s="190"/>
      <c r="P72" s="191"/>
      <c r="Q72" s="139"/>
      <c r="R72" s="138"/>
      <c r="S72" s="138"/>
      <c r="T72" s="138"/>
      <c r="U72" s="138"/>
      <c r="V72" s="138"/>
    </row>
    <row r="73" spans="2:22" s="101" customFormat="1" ht="30" hidden="1" customHeight="1" x14ac:dyDescent="0.25">
      <c r="B73" s="44"/>
      <c r="C73" s="307"/>
      <c r="D73" s="308"/>
      <c r="E73" s="308"/>
      <c r="F73" s="308"/>
      <c r="G73" s="308"/>
      <c r="H73" s="309"/>
      <c r="I73" s="45"/>
      <c r="J73" s="45"/>
      <c r="K73" s="189"/>
      <c r="L73" s="190"/>
      <c r="M73" s="191"/>
      <c r="N73" s="189"/>
      <c r="O73" s="190"/>
      <c r="P73" s="191"/>
      <c r="Q73" s="139"/>
      <c r="R73" s="138"/>
      <c r="S73" s="138"/>
      <c r="T73" s="138"/>
      <c r="U73" s="138"/>
      <c r="V73" s="138"/>
    </row>
    <row r="74" spans="2:22" s="101" customFormat="1" ht="30" hidden="1" customHeight="1" x14ac:dyDescent="0.25">
      <c r="B74" s="44"/>
      <c r="C74" s="307"/>
      <c r="D74" s="308"/>
      <c r="E74" s="308"/>
      <c r="F74" s="308"/>
      <c r="G74" s="308"/>
      <c r="H74" s="309"/>
      <c r="I74" s="45"/>
      <c r="J74" s="45"/>
      <c r="K74" s="189"/>
      <c r="L74" s="190"/>
      <c r="M74" s="191"/>
      <c r="N74" s="189"/>
      <c r="O74" s="190"/>
      <c r="P74" s="191"/>
      <c r="Q74" s="139"/>
      <c r="R74" s="138"/>
      <c r="S74" s="138"/>
      <c r="T74" s="138"/>
      <c r="U74" s="138"/>
      <c r="V74" s="138"/>
    </row>
    <row r="75" spans="2:22" s="101" customFormat="1" ht="30" hidden="1" customHeight="1" x14ac:dyDescent="0.25">
      <c r="B75" s="44"/>
      <c r="C75" s="307"/>
      <c r="D75" s="308"/>
      <c r="E75" s="308"/>
      <c r="F75" s="308"/>
      <c r="G75" s="308"/>
      <c r="H75" s="309"/>
      <c r="I75" s="45"/>
      <c r="J75" s="45"/>
      <c r="K75" s="189"/>
      <c r="L75" s="190"/>
      <c r="M75" s="191"/>
      <c r="N75" s="189"/>
      <c r="O75" s="190"/>
      <c r="P75" s="191"/>
      <c r="Q75" s="139"/>
      <c r="R75" s="138"/>
      <c r="S75" s="138"/>
      <c r="T75" s="138"/>
      <c r="U75" s="138"/>
      <c r="V75" s="138"/>
    </row>
    <row r="76" spans="2:22" s="101" customFormat="1" ht="30" hidden="1" customHeight="1" x14ac:dyDescent="0.25">
      <c r="B76" s="44"/>
      <c r="C76" s="307"/>
      <c r="D76" s="308"/>
      <c r="E76" s="308"/>
      <c r="F76" s="308"/>
      <c r="G76" s="308"/>
      <c r="H76" s="309"/>
      <c r="I76" s="45"/>
      <c r="J76" s="45"/>
      <c r="K76" s="189"/>
      <c r="L76" s="190"/>
      <c r="M76" s="191"/>
      <c r="N76" s="189"/>
      <c r="O76" s="190"/>
      <c r="P76" s="191"/>
      <c r="Q76" s="139"/>
      <c r="R76" s="138"/>
      <c r="S76" s="138"/>
      <c r="T76" s="138"/>
      <c r="U76" s="138"/>
      <c r="V76" s="138"/>
    </row>
    <row r="77" spans="2:22" s="101" customFormat="1" ht="30" hidden="1" customHeight="1" x14ac:dyDescent="0.25">
      <c r="B77" s="44"/>
      <c r="C77" s="307"/>
      <c r="D77" s="308"/>
      <c r="E77" s="308"/>
      <c r="F77" s="308"/>
      <c r="G77" s="308"/>
      <c r="H77" s="309"/>
      <c r="I77" s="45"/>
      <c r="J77" s="45"/>
      <c r="K77" s="189"/>
      <c r="L77" s="190"/>
      <c r="M77" s="191"/>
      <c r="N77" s="189"/>
      <c r="O77" s="190"/>
      <c r="P77" s="191"/>
      <c r="Q77" s="139"/>
      <c r="R77" s="138"/>
      <c r="S77" s="138"/>
      <c r="T77" s="138"/>
      <c r="U77" s="138"/>
      <c r="V77" s="138"/>
    </row>
    <row r="78" spans="2:22" s="101" customFormat="1" ht="30" hidden="1" customHeight="1" x14ac:dyDescent="0.25">
      <c r="B78" s="44"/>
      <c r="C78" s="307"/>
      <c r="D78" s="308"/>
      <c r="E78" s="308"/>
      <c r="F78" s="308"/>
      <c r="G78" s="308"/>
      <c r="H78" s="309"/>
      <c r="I78" s="45"/>
      <c r="J78" s="45"/>
      <c r="K78" s="189"/>
      <c r="L78" s="190"/>
      <c r="M78" s="191"/>
      <c r="N78" s="189"/>
      <c r="O78" s="190"/>
      <c r="P78" s="191"/>
      <c r="Q78" s="139"/>
      <c r="R78" s="138"/>
      <c r="S78" s="138"/>
      <c r="T78" s="138"/>
      <c r="U78" s="138"/>
      <c r="V78" s="138"/>
    </row>
    <row r="79" spans="2:22" s="101" customFormat="1" ht="30" hidden="1" customHeight="1" x14ac:dyDescent="0.25">
      <c r="B79" s="44"/>
      <c r="C79" s="307"/>
      <c r="D79" s="308"/>
      <c r="E79" s="308"/>
      <c r="F79" s="308"/>
      <c r="G79" s="308"/>
      <c r="H79" s="309"/>
      <c r="I79" s="45"/>
      <c r="J79" s="45"/>
      <c r="K79" s="189"/>
      <c r="L79" s="190"/>
      <c r="M79" s="191"/>
      <c r="N79" s="189"/>
      <c r="O79" s="190"/>
      <c r="P79" s="191"/>
      <c r="Q79" s="139"/>
      <c r="R79" s="138"/>
      <c r="S79" s="138"/>
      <c r="T79" s="138"/>
      <c r="U79" s="138"/>
      <c r="V79" s="138"/>
    </row>
    <row r="80" spans="2:22" s="101" customFormat="1" x14ac:dyDescent="0.25">
      <c r="Q80" s="127"/>
      <c r="R80" s="127"/>
      <c r="S80" s="127"/>
      <c r="T80" s="127"/>
      <c r="U80" s="127"/>
      <c r="V80" s="127"/>
    </row>
    <row r="81" spans="1:26" s="101" customFormat="1" ht="28.5" x14ac:dyDescent="0.25">
      <c r="B81" s="164" t="s">
        <v>100</v>
      </c>
      <c r="C81" s="164"/>
      <c r="D81" s="164"/>
      <c r="E81" s="164"/>
      <c r="F81" s="164"/>
      <c r="G81" s="164"/>
      <c r="H81" s="164"/>
      <c r="I81" s="164"/>
      <c r="J81" s="164"/>
      <c r="K81" s="164"/>
      <c r="L81" s="164"/>
      <c r="M81" s="164"/>
      <c r="N81" s="164"/>
      <c r="O81" s="164"/>
      <c r="P81" s="164"/>
      <c r="Q81" s="134"/>
      <c r="R81" s="134"/>
      <c r="S81" s="134"/>
      <c r="T81" s="134"/>
      <c r="U81" s="134"/>
      <c r="V81" s="134"/>
    </row>
    <row r="82" spans="1:26" s="101" customFormat="1" x14ac:dyDescent="0.25">
      <c r="Q82" s="127"/>
      <c r="R82" s="127"/>
      <c r="S82" s="127"/>
      <c r="T82" s="127"/>
      <c r="U82" s="127"/>
      <c r="V82" s="127"/>
    </row>
    <row r="83" spans="1:26" s="101" customFormat="1" ht="46.5" customHeight="1" x14ac:dyDescent="0.25">
      <c r="D83" s="200" t="s">
        <v>75</v>
      </c>
      <c r="E83" s="201"/>
      <c r="F83" s="202" t="str">
        <f>IFERROR(VLOOKUP(Q23,[12]Hoja2!B45:C59,2,FALSE),"")</f>
        <v>Alto</v>
      </c>
      <c r="G83" s="202"/>
      <c r="H83" s="118"/>
      <c r="J83" s="203" t="s">
        <v>74</v>
      </c>
      <c r="K83" s="203"/>
      <c r="L83" s="202" t="str">
        <f>IFERROR(VLOOKUP(S52,[12]Hoja2!B45:C59,2,FALSE),"")</f>
        <v>Alto</v>
      </c>
      <c r="M83" s="202"/>
      <c r="N83" s="202"/>
      <c r="O83" s="140"/>
      <c r="P83" s="140"/>
      <c r="Q83" s="141"/>
      <c r="R83" s="142"/>
      <c r="S83" s="142"/>
      <c r="T83" s="142"/>
      <c r="U83" s="142"/>
      <c r="V83" s="142"/>
    </row>
    <row r="84" spans="1:26" s="101" customFormat="1" x14ac:dyDescent="0.25"/>
    <row r="85" spans="1:26" s="101" customFormat="1" ht="26.25" x14ac:dyDescent="0.25">
      <c r="B85" s="106"/>
      <c r="C85" s="106"/>
      <c r="H85" s="198" t="s">
        <v>71</v>
      </c>
      <c r="I85" s="198"/>
      <c r="J85" s="198"/>
    </row>
    <row r="86" spans="1:26" s="101" customFormat="1" ht="21" x14ac:dyDescent="0.25">
      <c r="B86" s="106"/>
      <c r="C86" s="106"/>
      <c r="F86" s="119"/>
      <c r="G86" s="119"/>
      <c r="H86" s="143" t="s">
        <v>41</v>
      </c>
      <c r="I86" s="143" t="s">
        <v>72</v>
      </c>
      <c r="J86" s="143" t="s">
        <v>73</v>
      </c>
    </row>
    <row r="87" spans="1:26" s="101" customFormat="1" ht="5.25" customHeight="1" x14ac:dyDescent="0.25">
      <c r="B87" s="106"/>
      <c r="C87" s="106"/>
      <c r="F87" s="119"/>
      <c r="G87" s="119"/>
      <c r="H87" s="119"/>
      <c r="I87" s="119"/>
      <c r="J87" s="119"/>
    </row>
    <row r="88" spans="1:26" s="101" customFormat="1" ht="37.5" customHeight="1" x14ac:dyDescent="0.25">
      <c r="F88" s="199" t="s">
        <v>70</v>
      </c>
      <c r="G88" s="143" t="s">
        <v>135</v>
      </c>
      <c r="H88" s="144" t="str">
        <f>IFERROR(CONCATENATE(IF($Q$23="53","Inherente","")," ",IF($S$52="53","Residual","")),"")</f>
        <v xml:space="preserve"> </v>
      </c>
      <c r="I88" s="145" t="str">
        <f>IFERROR(CONCATENATE(IF($Q$23="54","Inherente","")," ",IF($S$52="54","Residual","")),"")</f>
        <v xml:space="preserve"> </v>
      </c>
      <c r="J88" s="145" t="str">
        <f>IFERROR(CONCATENATE(IF($Q$23="55","Inherente","")," ",IF($S$52="55","Residual","")),"")</f>
        <v xml:space="preserve"> </v>
      </c>
      <c r="O88" s="127"/>
      <c r="P88" s="127"/>
      <c r="Q88" s="127"/>
      <c r="R88" s="134"/>
      <c r="S88" s="134"/>
      <c r="T88" s="134"/>
      <c r="U88" s="134"/>
      <c r="V88" s="134"/>
    </row>
    <row r="89" spans="1:26" s="101" customFormat="1" ht="37.5" customHeight="1" x14ac:dyDescent="0.25">
      <c r="F89" s="199"/>
      <c r="G89" s="143" t="s">
        <v>134</v>
      </c>
      <c r="H89" s="146" t="str">
        <f>IFERROR(CONCATENATE(IF($Q$23="43","Inherente","")," ",IF($S$52="43","Residual","")),"")</f>
        <v xml:space="preserve"> </v>
      </c>
      <c r="I89" s="145" t="str">
        <f>IFERROR(CONCATENATE(IF($Q$23="44","Inherente","")," ",IF($S$52="44","Residual","")),"")</f>
        <v xml:space="preserve"> </v>
      </c>
      <c r="J89" s="145" t="str">
        <f>IFERROR(CONCATENATE(IF($Q$23="45","Inherente","")," ",IF($S$52="45","Residual","")),"")</f>
        <v xml:space="preserve"> </v>
      </c>
      <c r="L89" s="46" t="s">
        <v>43</v>
      </c>
      <c r="O89" s="127"/>
      <c r="P89" s="127"/>
      <c r="Q89" s="127"/>
      <c r="R89" s="130"/>
      <c r="S89" s="130"/>
      <c r="T89" s="130"/>
      <c r="U89" s="130"/>
      <c r="V89" s="130"/>
    </row>
    <row r="90" spans="1:26" s="101" customFormat="1" ht="37.5" customHeight="1" x14ac:dyDescent="0.25">
      <c r="F90" s="199"/>
      <c r="G90" s="143" t="s">
        <v>133</v>
      </c>
      <c r="H90" s="146" t="str">
        <f>IFERROR(CONCATENATE(IF($Q$23="33","Inherente","")," ",IF($S$52="33","Residual","")),"")</f>
        <v xml:space="preserve"> </v>
      </c>
      <c r="I90" s="145" t="str">
        <f>IFERROR(CONCATENATE(IF($Q$23="34","Inherente","")," ",IF($S$52="34","Residual","")),"")</f>
        <v xml:space="preserve"> </v>
      </c>
      <c r="J90" s="145" t="str">
        <f>IFERROR(CONCATENATE(IF($Q$23="35","Inherente","")," ",IF($S$52="35","Residual","")),"")</f>
        <v xml:space="preserve"> </v>
      </c>
      <c r="L90" s="47" t="s">
        <v>40</v>
      </c>
      <c r="O90" s="127"/>
      <c r="P90" s="127"/>
      <c r="Q90" s="127"/>
      <c r="R90" s="130"/>
      <c r="S90" s="130"/>
      <c r="T90" s="130"/>
      <c r="U90" s="130"/>
      <c r="V90" s="130"/>
    </row>
    <row r="91" spans="1:26" s="101" customFormat="1" ht="37.5" customHeight="1" x14ac:dyDescent="0.25">
      <c r="F91" s="199"/>
      <c r="G91" s="143" t="s">
        <v>132</v>
      </c>
      <c r="H91" s="147" t="str">
        <f>IFERROR(CONCATENATE(IF($Q$23="23","Inherente","")," ",IF($S$52="23","Residual","")),"")</f>
        <v xml:space="preserve"> </v>
      </c>
      <c r="I91" s="146" t="str">
        <f>IFERROR(CONCATENATE(IF($Q$23="24","Inherente","")," ",IF($S$52="24","Residual","")),"")</f>
        <v xml:space="preserve">Inherente </v>
      </c>
      <c r="J91" s="145" t="str">
        <f>IFERROR(CONCATENATE(IF($Q$23="25","Inherente","")," ",IF($S$52="25","Residual","")),"")</f>
        <v xml:space="preserve"> </v>
      </c>
      <c r="L91" s="48" t="s">
        <v>41</v>
      </c>
      <c r="O91" s="130"/>
      <c r="P91" s="130"/>
      <c r="Q91" s="130"/>
      <c r="R91" s="130"/>
      <c r="S91" s="130"/>
      <c r="T91" s="130"/>
      <c r="U91" s="130"/>
      <c r="V91" s="130"/>
    </row>
    <row r="92" spans="1:26" s="101" customFormat="1" ht="37.5" customHeight="1" x14ac:dyDescent="0.25">
      <c r="F92" s="199"/>
      <c r="G92" s="143" t="s">
        <v>112</v>
      </c>
      <c r="H92" s="147" t="str">
        <f>IFERROR(CONCATENATE(IF($Q$23="13","Inherente","")," ",IF($S$52="13","Residual","")),"")</f>
        <v xml:space="preserve"> </v>
      </c>
      <c r="I92" s="146" t="str">
        <f>IFERROR(CONCATENATE(IF($Q$23="14","Inherente","")," ",IF($S$52="14","Residual","")),"")</f>
        <v xml:space="preserve"> Residual</v>
      </c>
      <c r="J92" s="145" t="str">
        <f>IFERROR(CONCATENATE(IF($Q$23="15","Inherente","")," ",IF($S$52="15","Residual","")),"")</f>
        <v xml:space="preserve"> </v>
      </c>
    </row>
    <row r="93" spans="1:26" s="49" customFormat="1" x14ac:dyDescent="0.25">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row>
    <row r="94" spans="1:26" x14ac:dyDescent="0.25">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row>
    <row r="95" spans="1:26" x14ac:dyDescent="0.25">
      <c r="A95" s="101"/>
      <c r="B95" s="101"/>
      <c r="C95" s="101"/>
      <c r="D95" s="101"/>
      <c r="E95" s="101"/>
      <c r="F95" s="101"/>
      <c r="G95" s="101"/>
      <c r="H95" s="101"/>
      <c r="I95" s="101"/>
      <c r="J95" s="101"/>
      <c r="K95" s="101"/>
      <c r="L95" s="101"/>
      <c r="M95" s="101"/>
      <c r="N95" s="101"/>
      <c r="O95" s="101"/>
      <c r="P95" s="101"/>
      <c r="Y95" s="101"/>
      <c r="Z95" s="101"/>
    </row>
    <row r="96" spans="1:26" x14ac:dyDescent="0.25">
      <c r="A96" s="101"/>
      <c r="B96" s="101"/>
      <c r="C96" s="101"/>
      <c r="D96" s="101"/>
      <c r="E96" s="101"/>
      <c r="F96" s="101"/>
      <c r="G96" s="101"/>
      <c r="H96" s="101"/>
      <c r="I96" s="101"/>
      <c r="J96" s="101"/>
      <c r="K96" s="101"/>
      <c r="L96" s="101"/>
      <c r="M96" s="101"/>
      <c r="N96" s="101"/>
      <c r="O96" s="101"/>
      <c r="P96" s="101"/>
      <c r="Y96" s="101"/>
      <c r="Z96" s="101"/>
    </row>
    <row r="97" spans="2:16" x14ac:dyDescent="0.25">
      <c r="B97" s="101"/>
      <c r="C97" s="101"/>
      <c r="D97" s="101"/>
      <c r="E97" s="101"/>
      <c r="F97" s="101"/>
      <c r="G97" s="101"/>
      <c r="H97" s="101"/>
      <c r="I97" s="101"/>
      <c r="J97" s="101"/>
      <c r="K97" s="101"/>
      <c r="L97" s="101"/>
      <c r="M97" s="101"/>
      <c r="N97" s="101"/>
      <c r="O97" s="101"/>
      <c r="P97" s="101"/>
    </row>
  </sheetData>
  <sheetProtection selectLockedCells="1"/>
  <mergeCells count="126">
    <mergeCell ref="H85:J85"/>
    <mergeCell ref="F88:F92"/>
    <mergeCell ref="C79:H79"/>
    <mergeCell ref="K79:M79"/>
    <mergeCell ref="N79:P79"/>
    <mergeCell ref="B81:P81"/>
    <mergeCell ref="D83:E83"/>
    <mergeCell ref="F83:G83"/>
    <mergeCell ref="J83:K83"/>
    <mergeCell ref="L83:N83"/>
    <mergeCell ref="C77:H77"/>
    <mergeCell ref="K77:M77"/>
    <mergeCell ref="N77:P77"/>
    <mergeCell ref="C78:H78"/>
    <mergeCell ref="K78:M78"/>
    <mergeCell ref="N78:P78"/>
    <mergeCell ref="C75:H75"/>
    <mergeCell ref="K75:M75"/>
    <mergeCell ref="N75:P75"/>
    <mergeCell ref="C76:H76"/>
    <mergeCell ref="K76:M76"/>
    <mergeCell ref="N76:P76"/>
    <mergeCell ref="C73:H73"/>
    <mergeCell ref="K73:M73"/>
    <mergeCell ref="N73:P73"/>
    <mergeCell ref="C74:H74"/>
    <mergeCell ref="K74:M74"/>
    <mergeCell ref="N74:P74"/>
    <mergeCell ref="C71:H71"/>
    <mergeCell ref="K71:M71"/>
    <mergeCell ref="N71:P71"/>
    <mergeCell ref="C72:H72"/>
    <mergeCell ref="K72:M72"/>
    <mergeCell ref="N72:P72"/>
    <mergeCell ref="C69:H69"/>
    <mergeCell ref="K69:M69"/>
    <mergeCell ref="N69:P69"/>
    <mergeCell ref="C70:H70"/>
    <mergeCell ref="K70:M70"/>
    <mergeCell ref="N70:P70"/>
    <mergeCell ref="C67:H67"/>
    <mergeCell ref="K67:M67"/>
    <mergeCell ref="N67:P67"/>
    <mergeCell ref="C68:H68"/>
    <mergeCell ref="K68:M68"/>
    <mergeCell ref="N68:P68"/>
    <mergeCell ref="C65:H65"/>
    <mergeCell ref="K65:M65"/>
    <mergeCell ref="N65:P65"/>
    <mergeCell ref="C66:H66"/>
    <mergeCell ref="K66:M66"/>
    <mergeCell ref="N66:P66"/>
    <mergeCell ref="B60:F60"/>
    <mergeCell ref="G60:P60"/>
    <mergeCell ref="B62:P62"/>
    <mergeCell ref="C64:H64"/>
    <mergeCell ref="K64:M64"/>
    <mergeCell ref="N64:P64"/>
    <mergeCell ref="B56:D56"/>
    <mergeCell ref="J56:K56"/>
    <mergeCell ref="B57:D57"/>
    <mergeCell ref="J57:K57"/>
    <mergeCell ref="B58:D58"/>
    <mergeCell ref="J58:K58"/>
    <mergeCell ref="B53:D53"/>
    <mergeCell ref="J53:K53"/>
    <mergeCell ref="B54:D54"/>
    <mergeCell ref="J54:K54"/>
    <mergeCell ref="B55:D55"/>
    <mergeCell ref="J55:K55"/>
    <mergeCell ref="E46:L46"/>
    <mergeCell ref="M46:N46"/>
    <mergeCell ref="B48:P48"/>
    <mergeCell ref="B50:P50"/>
    <mergeCell ref="B52:D52"/>
    <mergeCell ref="J52:K52"/>
    <mergeCell ref="M52:N52"/>
    <mergeCell ref="E43:L43"/>
    <mergeCell ref="M43:N43"/>
    <mergeCell ref="E44:L44"/>
    <mergeCell ref="M44:N44"/>
    <mergeCell ref="E45:L45"/>
    <mergeCell ref="M45:N45"/>
    <mergeCell ref="E40:L40"/>
    <mergeCell ref="M40:N40"/>
    <mergeCell ref="E41:L41"/>
    <mergeCell ref="M41:N41"/>
    <mergeCell ref="E42:L42"/>
    <mergeCell ref="M42:N42"/>
    <mergeCell ref="E37:L37"/>
    <mergeCell ref="M37:N37"/>
    <mergeCell ref="E38:L38"/>
    <mergeCell ref="M38:N38"/>
    <mergeCell ref="E39:L39"/>
    <mergeCell ref="M39:N39"/>
    <mergeCell ref="E34:L34"/>
    <mergeCell ref="M34:N34"/>
    <mergeCell ref="E35:L35"/>
    <mergeCell ref="M35:N35"/>
    <mergeCell ref="E36:L36"/>
    <mergeCell ref="M36:N36"/>
    <mergeCell ref="E31:L31"/>
    <mergeCell ref="M31:N31"/>
    <mergeCell ref="E32:L32"/>
    <mergeCell ref="M32:N32"/>
    <mergeCell ref="E33:L33"/>
    <mergeCell ref="M33:N33"/>
    <mergeCell ref="E29:L29"/>
    <mergeCell ref="M29:N29"/>
    <mergeCell ref="E30:L30"/>
    <mergeCell ref="M30:N30"/>
    <mergeCell ref="B19:P19"/>
    <mergeCell ref="B21:P21"/>
    <mergeCell ref="B23:P23"/>
    <mergeCell ref="B25:P25"/>
    <mergeCell ref="E27:L27"/>
    <mergeCell ref="M27:N27"/>
    <mergeCell ref="B2:P2"/>
    <mergeCell ref="C4:G4"/>
    <mergeCell ref="J4:O4"/>
    <mergeCell ref="B7:P7"/>
    <mergeCell ref="M11:N11"/>
    <mergeCell ref="C17:H17"/>
    <mergeCell ref="I17:O17"/>
    <mergeCell ref="E28:L28"/>
    <mergeCell ref="M28:N28"/>
  </mergeCells>
  <conditionalFormatting sqref="B23">
    <cfRule type="expression" dxfId="65" priority="12">
      <formula>$B$23="Casi Seguro"</formula>
    </cfRule>
    <cfRule type="expression" dxfId="64" priority="13">
      <formula>$B$23="Probable"</formula>
    </cfRule>
    <cfRule type="expression" dxfId="63" priority="14">
      <formula>$B$23="Posible"</formula>
    </cfRule>
    <cfRule type="expression" dxfId="62" priority="15">
      <formula>$B$23="Improbable"</formula>
    </cfRule>
    <cfRule type="expression" dxfId="61" priority="16">
      <formula>$B$23="Rara Vez"</formula>
    </cfRule>
  </conditionalFormatting>
  <conditionalFormatting sqref="F83">
    <cfRule type="expression" dxfId="60" priority="17">
      <formula>$F$83="Extremo"</formula>
    </cfRule>
    <cfRule type="expression" dxfId="59" priority="18">
      <formula>$F$83="Alto"</formula>
    </cfRule>
    <cfRule type="expression" dxfId="58" priority="19">
      <formula>$F$83="Moderado"</formula>
    </cfRule>
    <cfRule type="expression" dxfId="57" priority="20">
      <formula>$F$83="Bajo"</formula>
    </cfRule>
  </conditionalFormatting>
  <conditionalFormatting sqref="L83">
    <cfRule type="expression" dxfId="56" priority="8">
      <formula>$L$83="Extremo"</formula>
    </cfRule>
    <cfRule type="expression" dxfId="55" priority="9">
      <formula>$L$83="Alto"</formula>
    </cfRule>
    <cfRule type="expression" dxfId="54" priority="10">
      <formula>$L$83="Moderado"</formula>
    </cfRule>
    <cfRule type="expression" dxfId="53" priority="11">
      <formula>$L$83="Bajo"</formula>
    </cfRule>
  </conditionalFormatting>
  <conditionalFormatting sqref="M28">
    <cfRule type="expression" dxfId="52" priority="7">
      <formula>AB28="SI"</formula>
    </cfRule>
  </conditionalFormatting>
  <conditionalFormatting sqref="B48">
    <cfRule type="expression" dxfId="51" priority="4">
      <formula>$B$48="Catastrófico"</formula>
    </cfRule>
    <cfRule type="expression" dxfId="50" priority="5">
      <formula>$B$48="Mayor"</formula>
    </cfRule>
    <cfRule type="expression" dxfId="49" priority="6">
      <formula>$B$48="Moderado"</formula>
    </cfRule>
  </conditionalFormatting>
  <conditionalFormatting sqref="M28">
    <cfRule type="expression" dxfId="48" priority="21">
      <formula>AC28="SI"</formula>
    </cfRule>
  </conditionalFormatting>
  <conditionalFormatting sqref="E28">
    <cfRule type="expression" dxfId="47" priority="22">
      <formula>M28="SI"</formula>
    </cfRule>
  </conditionalFormatting>
  <conditionalFormatting sqref="M29:M46">
    <cfRule type="expression" dxfId="46" priority="2">
      <formula>AB29="SI"</formula>
    </cfRule>
  </conditionalFormatting>
  <conditionalFormatting sqref="M29:M46">
    <cfRule type="expression" dxfId="45" priority="3">
      <formula>AC29="SI"</formula>
    </cfRule>
  </conditionalFormatting>
  <conditionalFormatting sqref="E29:E46">
    <cfRule type="expression" dxfId="44" priority="1">
      <formula>M29="SI"</formula>
    </cfRule>
  </conditionalFormatting>
  <dataValidations count="12">
    <dataValidation type="list" allowBlank="1" showInputMessage="1" showErrorMessage="1" sqref="B65:B79" xr:uid="{00000000-0002-0000-0D00-000000000000}">
      <formula1>"Nacional,Regional,Centro Zonal"</formula1>
    </dataValidation>
    <dataValidation type="list" allowBlank="1" showInputMessage="1" showErrorMessage="1" sqref="O53:O58" xr:uid="{00000000-0002-0000-0D00-000001000000}">
      <formula1>"Fuerte,Moderado,Débil"</formula1>
    </dataValidation>
    <dataValidation type="list" allowBlank="1" showInputMessage="1" showErrorMessage="1" sqref="L53:L58" xr:uid="{00000000-0002-0000-0D00-000002000000}">
      <formula1>"Completa,Incompleta,NoExiste"</formula1>
    </dataValidation>
    <dataValidation type="list" allowBlank="1" showInputMessage="1" showErrorMessage="1" sqref="J53:K58" xr:uid="{00000000-0002-0000-0D00-000003000000}">
      <formula1>"Se identifica y se gestionan para subsanar la observación,No se identifica y se gestionan para subsanar la observación"</formula1>
    </dataValidation>
    <dataValidation type="list" allowBlank="1" showInputMessage="1" showErrorMessage="1" sqref="L53:L58" xr:uid="{00000000-0002-0000-0D00-000004000000}">
      <formula1>"Completa,Incompleta,No Existe"</formula1>
    </dataValidation>
    <dataValidation type="list" allowBlank="1" showInputMessage="1" showErrorMessage="1" sqref="I53:I58" xr:uid="{00000000-0002-0000-0D00-000005000000}">
      <formula1>"Confiable,No Confiable"</formula1>
    </dataValidation>
    <dataValidation type="list" allowBlank="1" showInputMessage="1" showErrorMessage="1" sqref="H53:H58" xr:uid="{00000000-0002-0000-0D00-000006000000}">
      <formula1>"Prevenir,Detectar,No es un Control"</formula1>
    </dataValidation>
    <dataValidation type="list" allowBlank="1" showInputMessage="1" showErrorMessage="1" sqref="G53:G58" xr:uid="{00000000-0002-0000-0D00-000007000000}">
      <formula1>"Oportuna,Inoportuna"</formula1>
    </dataValidation>
    <dataValidation type="list" allowBlank="1" showInputMessage="1" showErrorMessage="1" sqref="F53:F58" xr:uid="{00000000-0002-0000-0D00-000008000000}">
      <formula1>"Adecuado,Inadecuado"</formula1>
    </dataValidation>
    <dataValidation type="list" allowBlank="1" showInputMessage="1" showErrorMessage="1" sqref="E53:E58" xr:uid="{00000000-0002-0000-0D00-000009000000}">
      <formula1>"Asignado,No Asignado"</formula1>
    </dataValidation>
    <dataValidation type="list" allowBlank="1" showInputMessage="1" showErrorMessage="1" sqref="M28:M46" xr:uid="{00000000-0002-0000-0D00-00000A000000}">
      <formula1>"SI,NO"</formula1>
    </dataValidation>
    <dataValidation type="list" allowBlank="1" showInputMessage="1" showErrorMessage="1" sqref="B23" xr:uid="{00000000-0002-0000-0D00-00000B000000}">
      <formula1>"Rara Vez,Improbable,Posible,Probable,Casi Seguro"</formula1>
    </dataValidation>
  </dataValidations>
  <pageMargins left="0.82677165354330717" right="0.62992125984251968" top="1.0629921259842521" bottom="0.74803149606299213" header="0.31496062992125984" footer="0.31496062992125984"/>
  <pageSetup scale="29" orientation="portrait" r:id="rId1"/>
  <headerFooter>
    <oddHeader>&amp;L&amp;G&amp;C&amp;16PROCESO
MEJORA E INNOVACIÓN&amp;11
&amp;"-,Negrita"&amp;20FORMATO IDENTIFICACIÓN, ANÁLISIS, EVALUACIÓN Y TRATAMIENTO DE 
RIESGOS DE CALIDAD Y CORRUPCIÓN&amp;R&amp;16F1.P14.MI
Versión 1
Página &amp;P de &amp;N
14/10/2021
Clasificación de la Información:
PÚBLICA</oddHeader>
    <oddFooter>&amp;C&amp;G</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C000000}">
          <x14:formula1>
            <xm:f>'C:\Users\USER\OneDrive - Instituto Colombiano de Bienestar Familiar\jorge.alvarez\1. Gestion de Riesgos\2022\RIESGOS PROCESOS 2022\GF-OK2\[Copia de IDENTIFICACION DE RIESGOS GESTION FINANCIERA 09-12-2021.xlsx]Hoja2'!#REF!</xm:f>
          </x14:formula1>
          <xm:sqref>C4:H4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F97"/>
  <sheetViews>
    <sheetView showGridLines="0" tabSelected="1" topLeftCell="A20" zoomScale="55" zoomScaleNormal="55" zoomScalePageLayoutView="70" workbookViewId="0">
      <selection activeCell="C69" sqref="C69:H69"/>
    </sheetView>
  </sheetViews>
  <sheetFormatPr baseColWidth="10" defaultColWidth="0" defaultRowHeight="15" x14ac:dyDescent="0.25"/>
  <cols>
    <col min="1" max="1" width="2.85546875" style="50" customWidth="1"/>
    <col min="2" max="2" width="17.140625" style="50" customWidth="1"/>
    <col min="3" max="5" width="21.42578125" style="50" customWidth="1"/>
    <col min="6" max="6" width="23" style="50" customWidth="1"/>
    <col min="7" max="12" width="21.42578125" style="50" customWidth="1"/>
    <col min="13" max="13" width="8.5703125" style="50" customWidth="1"/>
    <col min="14" max="14" width="12.85546875" style="50" customWidth="1"/>
    <col min="15" max="16" width="21.42578125" style="50" customWidth="1"/>
    <col min="17" max="17" width="4.42578125" style="50" hidden="1" customWidth="1"/>
    <col min="18" max="24" width="3.42578125" style="50" hidden="1" customWidth="1"/>
    <col min="25" max="25" width="2.85546875" style="50" customWidth="1"/>
    <col min="26" max="32" width="0" style="50" hidden="1" customWidth="1"/>
    <col min="33" max="16384" width="11.42578125" style="50" hidden="1"/>
  </cols>
  <sheetData>
    <row r="1" spans="1:25" s="33" customFormat="1" x14ac:dyDescent="0.25">
      <c r="A1" s="101"/>
      <c r="B1" s="101"/>
      <c r="C1" s="101"/>
      <c r="D1" s="101"/>
      <c r="E1" s="101"/>
      <c r="F1" s="101"/>
      <c r="G1" s="101"/>
      <c r="H1" s="101"/>
      <c r="I1" s="101"/>
      <c r="J1" s="101"/>
      <c r="K1" s="101"/>
      <c r="L1" s="101"/>
      <c r="M1" s="101"/>
      <c r="N1" s="101"/>
      <c r="O1" s="101"/>
      <c r="P1" s="101"/>
      <c r="Q1" s="101"/>
      <c r="R1" s="101"/>
      <c r="S1" s="101"/>
      <c r="T1" s="101"/>
      <c r="U1" s="101"/>
      <c r="V1" s="101"/>
      <c r="W1" s="101"/>
      <c r="X1" s="101"/>
      <c r="Y1" s="101"/>
    </row>
    <row r="2" spans="1:25" s="101" customFormat="1" ht="28.5" x14ac:dyDescent="0.25">
      <c r="B2" s="164" t="s">
        <v>77</v>
      </c>
      <c r="C2" s="164"/>
      <c r="D2" s="164"/>
      <c r="E2" s="164"/>
      <c r="F2" s="164"/>
      <c r="G2" s="164"/>
      <c r="H2" s="164"/>
      <c r="I2" s="164"/>
      <c r="J2" s="164"/>
      <c r="K2" s="164"/>
      <c r="L2" s="164"/>
      <c r="M2" s="164"/>
      <c r="N2" s="164"/>
      <c r="O2" s="164"/>
      <c r="P2" s="164"/>
      <c r="Q2" s="102"/>
      <c r="R2" s="102"/>
      <c r="S2" s="102"/>
      <c r="T2" s="102"/>
      <c r="U2" s="102"/>
      <c r="V2" s="102"/>
    </row>
    <row r="3" spans="1:25" s="101" customFormat="1" x14ac:dyDescent="0.25"/>
    <row r="4" spans="1:25" s="101" customFormat="1" ht="26.25" x14ac:dyDescent="0.25">
      <c r="B4" s="120" t="s">
        <v>162</v>
      </c>
      <c r="C4" s="165" t="s">
        <v>87</v>
      </c>
      <c r="D4" s="165"/>
      <c r="E4" s="165"/>
      <c r="F4" s="165"/>
      <c r="G4" s="165"/>
      <c r="H4" s="121"/>
      <c r="I4" s="122" t="s">
        <v>165</v>
      </c>
      <c r="J4" s="165" t="s">
        <v>226</v>
      </c>
      <c r="K4" s="165"/>
      <c r="L4" s="165"/>
      <c r="M4" s="165"/>
      <c r="N4" s="165"/>
      <c r="O4" s="165"/>
      <c r="P4" s="121"/>
      <c r="Q4" s="121"/>
      <c r="R4" s="105"/>
      <c r="S4" s="105"/>
      <c r="T4" s="105"/>
      <c r="U4" s="105"/>
      <c r="V4" s="105"/>
    </row>
    <row r="5" spans="1:25" s="101" customFormat="1" ht="6" customHeight="1" x14ac:dyDescent="0.25">
      <c r="B5" s="106"/>
      <c r="C5" s="106"/>
      <c r="D5" s="106"/>
    </row>
    <row r="6" spans="1:25" s="101" customFormat="1" ht="23.25" x14ac:dyDescent="0.35">
      <c r="B6" s="123" t="s">
        <v>167</v>
      </c>
      <c r="C6" s="103"/>
      <c r="D6" s="103"/>
    </row>
    <row r="7" spans="1:25" s="101" customFormat="1" ht="40.5" customHeight="1" x14ac:dyDescent="0.25">
      <c r="B7" s="310" t="s">
        <v>227</v>
      </c>
      <c r="C7" s="311"/>
      <c r="D7" s="311"/>
      <c r="E7" s="311"/>
      <c r="F7" s="311"/>
      <c r="G7" s="311"/>
      <c r="H7" s="311"/>
      <c r="I7" s="311"/>
      <c r="J7" s="311"/>
      <c r="K7" s="311"/>
      <c r="L7" s="311"/>
      <c r="M7" s="311"/>
      <c r="N7" s="311"/>
      <c r="O7" s="311"/>
      <c r="P7" s="311"/>
      <c r="Q7" s="124"/>
      <c r="R7" s="108"/>
      <c r="S7" s="108"/>
      <c r="T7" s="108"/>
      <c r="U7" s="108"/>
      <c r="V7" s="108"/>
    </row>
    <row r="8" spans="1:25" s="101" customFormat="1" ht="6" customHeight="1" x14ac:dyDescent="0.25"/>
    <row r="9" spans="1:25" s="101" customFormat="1" ht="23.25" hidden="1" x14ac:dyDescent="0.35">
      <c r="B9" s="123" t="s">
        <v>105</v>
      </c>
    </row>
    <row r="10" spans="1:25" s="101" customFormat="1" ht="6.75" hidden="1" customHeight="1" x14ac:dyDescent="0.3">
      <c r="B10" s="107"/>
    </row>
    <row r="11" spans="1:25" s="101" customFormat="1" ht="60" hidden="1" customHeight="1" x14ac:dyDescent="0.3">
      <c r="B11" s="125"/>
      <c r="C11" s="34" t="s">
        <v>106</v>
      </c>
      <c r="D11" s="60"/>
      <c r="E11" s="126" t="s">
        <v>155</v>
      </c>
      <c r="F11" s="35" t="s">
        <v>107</v>
      </c>
      <c r="G11" s="60"/>
      <c r="H11" s="126" t="s">
        <v>155</v>
      </c>
      <c r="I11" s="34" t="s">
        <v>108</v>
      </c>
      <c r="J11" s="63"/>
      <c r="K11" s="126" t="s">
        <v>155</v>
      </c>
      <c r="L11" s="34" t="s">
        <v>109</v>
      </c>
      <c r="M11" s="167"/>
      <c r="N11" s="167"/>
      <c r="O11" s="125"/>
      <c r="P11" s="125"/>
      <c r="Q11" s="125"/>
      <c r="R11" s="109"/>
      <c r="S11" s="109"/>
      <c r="T11" s="109"/>
      <c r="U11" s="109"/>
      <c r="V11" s="109"/>
    </row>
    <row r="12" spans="1:25" s="101" customFormat="1" ht="5.25" hidden="1" customHeight="1" x14ac:dyDescent="0.3">
      <c r="B12" s="110"/>
      <c r="C12" s="110"/>
      <c r="D12" s="110"/>
      <c r="E12" s="110"/>
      <c r="F12" s="110"/>
      <c r="G12" s="110"/>
      <c r="H12" s="110"/>
      <c r="I12" s="110"/>
      <c r="J12" s="110"/>
      <c r="K12" s="110"/>
      <c r="L12" s="110"/>
      <c r="M12" s="110"/>
      <c r="N12" s="110"/>
      <c r="O12" s="110"/>
      <c r="P12" s="110"/>
      <c r="Q12" s="110"/>
      <c r="R12" s="109"/>
      <c r="S12" s="109"/>
      <c r="T12" s="109"/>
      <c r="U12" s="109"/>
      <c r="V12" s="109"/>
    </row>
    <row r="13" spans="1:25" s="101" customFormat="1" ht="22.5" customHeight="1" x14ac:dyDescent="0.35">
      <c r="B13" s="123" t="s">
        <v>101</v>
      </c>
      <c r="C13" s="110"/>
      <c r="D13" s="110"/>
      <c r="E13" s="110"/>
      <c r="F13" s="110"/>
      <c r="G13" s="110"/>
      <c r="H13" s="110"/>
      <c r="I13" s="110"/>
      <c r="J13" s="110"/>
      <c r="K13" s="110"/>
      <c r="L13" s="110"/>
      <c r="M13" s="110"/>
      <c r="N13" s="110"/>
      <c r="O13" s="110"/>
      <c r="P13" s="110"/>
      <c r="Q13" s="110"/>
      <c r="R13" s="109"/>
      <c r="S13" s="109"/>
      <c r="T13" s="109"/>
      <c r="U13" s="109"/>
      <c r="V13" s="109"/>
    </row>
    <row r="14" spans="1:25" s="101" customFormat="1" ht="22.5" customHeight="1" x14ac:dyDescent="0.3">
      <c r="B14" s="110"/>
      <c r="F14" s="52" t="s">
        <v>102</v>
      </c>
      <c r="G14" s="65"/>
      <c r="H14" s="52" t="s">
        <v>103</v>
      </c>
      <c r="I14" s="65" t="s">
        <v>168</v>
      </c>
      <c r="J14" s="52" t="s">
        <v>104</v>
      </c>
      <c r="K14" s="65"/>
      <c r="L14" s="121"/>
      <c r="M14" s="121"/>
      <c r="N14" s="121"/>
      <c r="O14" s="110"/>
      <c r="P14" s="110"/>
      <c r="Q14" s="110"/>
      <c r="R14" s="109"/>
      <c r="S14" s="109"/>
      <c r="T14" s="109"/>
      <c r="U14" s="109"/>
      <c r="V14" s="109"/>
    </row>
    <row r="15" spans="1:25" s="127" customFormat="1" ht="7.5" customHeight="1" x14ac:dyDescent="0.3">
      <c r="B15" s="128"/>
      <c r="E15" s="129"/>
      <c r="F15" s="130"/>
      <c r="G15" s="129"/>
      <c r="H15" s="129"/>
      <c r="I15" s="130"/>
      <c r="J15" s="129"/>
      <c r="K15" s="130"/>
      <c r="L15" s="130"/>
      <c r="M15" s="130"/>
      <c r="N15" s="130"/>
      <c r="O15" s="128"/>
      <c r="P15" s="128"/>
      <c r="Q15" s="128"/>
      <c r="R15" s="131"/>
      <c r="S15" s="131"/>
      <c r="T15" s="131"/>
      <c r="U15" s="131"/>
      <c r="V15" s="131"/>
    </row>
    <row r="16" spans="1:25" s="127" customFormat="1" ht="22.5" customHeight="1" x14ac:dyDescent="0.3">
      <c r="C16" s="132" t="s">
        <v>110</v>
      </c>
      <c r="E16" s="129"/>
      <c r="F16" s="130"/>
      <c r="G16" s="129"/>
      <c r="I16" s="132" t="s">
        <v>111</v>
      </c>
      <c r="J16" s="129"/>
      <c r="K16" s="130"/>
      <c r="L16" s="130"/>
      <c r="M16" s="130"/>
      <c r="N16" s="130"/>
      <c r="O16" s="128"/>
      <c r="P16" s="128"/>
      <c r="Q16" s="128"/>
      <c r="R16" s="131"/>
      <c r="S16" s="131"/>
      <c r="T16" s="131"/>
      <c r="U16" s="131"/>
      <c r="V16" s="131"/>
    </row>
    <row r="17" spans="2:24" s="127" customFormat="1" ht="116.25" customHeight="1" x14ac:dyDescent="0.3">
      <c r="B17" s="133"/>
      <c r="C17" s="168" t="s">
        <v>228</v>
      </c>
      <c r="D17" s="169"/>
      <c r="E17" s="169"/>
      <c r="F17" s="169"/>
      <c r="G17" s="169"/>
      <c r="H17" s="169"/>
      <c r="I17" s="298" t="s">
        <v>229</v>
      </c>
      <c r="J17" s="299"/>
      <c r="K17" s="299"/>
      <c r="L17" s="299"/>
      <c r="M17" s="299"/>
      <c r="N17" s="299"/>
      <c r="O17" s="299"/>
      <c r="P17" s="130"/>
      <c r="Q17" s="130"/>
      <c r="R17" s="131"/>
      <c r="S17" s="131"/>
      <c r="T17" s="131"/>
      <c r="U17" s="131"/>
      <c r="V17" s="131"/>
    </row>
    <row r="18" spans="2:24" s="101" customFormat="1" x14ac:dyDescent="0.25"/>
    <row r="19" spans="2:24" s="101" customFormat="1" ht="28.5" x14ac:dyDescent="0.25">
      <c r="B19" s="164" t="s">
        <v>76</v>
      </c>
      <c r="C19" s="164"/>
      <c r="D19" s="164"/>
      <c r="E19" s="164"/>
      <c r="F19" s="164"/>
      <c r="G19" s="164"/>
      <c r="H19" s="164"/>
      <c r="I19" s="164"/>
      <c r="J19" s="164"/>
      <c r="K19" s="164"/>
      <c r="L19" s="164"/>
      <c r="M19" s="164"/>
      <c r="N19" s="164"/>
      <c r="O19" s="164"/>
      <c r="P19" s="164"/>
      <c r="Q19" s="134"/>
      <c r="R19" s="134"/>
      <c r="S19" s="134"/>
      <c r="T19" s="134"/>
      <c r="U19" s="134"/>
      <c r="V19" s="134"/>
    </row>
    <row r="20" spans="2:24" s="101" customFormat="1" ht="5.25" customHeight="1" x14ac:dyDescent="0.25"/>
    <row r="21" spans="2:24" s="101" customFormat="1" ht="23.25" x14ac:dyDescent="0.25">
      <c r="B21" s="173" t="s">
        <v>70</v>
      </c>
      <c r="C21" s="173"/>
      <c r="D21" s="173"/>
      <c r="E21" s="173"/>
      <c r="F21" s="173"/>
      <c r="G21" s="173"/>
      <c r="H21" s="173"/>
      <c r="I21" s="173"/>
      <c r="J21" s="173"/>
      <c r="K21" s="173"/>
      <c r="L21" s="173"/>
      <c r="M21" s="173"/>
      <c r="N21" s="173"/>
      <c r="O21" s="173"/>
      <c r="P21" s="173"/>
      <c r="Q21" s="105"/>
      <c r="R21" s="105"/>
      <c r="S21" s="105"/>
      <c r="T21" s="105"/>
      <c r="U21" s="105"/>
      <c r="V21" s="105"/>
    </row>
    <row r="22" spans="2:24" s="101" customFormat="1" ht="6" customHeight="1" x14ac:dyDescent="0.25"/>
    <row r="23" spans="2:24" s="111" customFormat="1" ht="30" customHeight="1" x14ac:dyDescent="0.25">
      <c r="B23" s="174" t="s">
        <v>132</v>
      </c>
      <c r="C23" s="174"/>
      <c r="D23" s="174"/>
      <c r="E23" s="174"/>
      <c r="F23" s="174"/>
      <c r="G23" s="174"/>
      <c r="H23" s="174"/>
      <c r="I23" s="174"/>
      <c r="J23" s="174"/>
      <c r="K23" s="174"/>
      <c r="L23" s="174"/>
      <c r="M23" s="174"/>
      <c r="N23" s="174"/>
      <c r="O23" s="174"/>
      <c r="P23" s="174"/>
      <c r="Q23" s="101" t="str">
        <f>CONCATENATE(R23,Q48)</f>
        <v>23</v>
      </c>
      <c r="R23" s="101">
        <f>VLOOKUP(B23,[12]Hoja2!N3:Q8,4,FALSE)</f>
        <v>2</v>
      </c>
      <c r="S23" s="112"/>
      <c r="T23" s="112"/>
      <c r="U23" s="112"/>
      <c r="V23" s="112"/>
    </row>
    <row r="24" spans="2:24" s="101" customFormat="1" ht="15.75" customHeight="1" x14ac:dyDescent="0.25"/>
    <row r="25" spans="2:24" s="101" customFormat="1" ht="23.25" x14ac:dyDescent="0.25">
      <c r="B25" s="173" t="s">
        <v>71</v>
      </c>
      <c r="C25" s="173"/>
      <c r="D25" s="173"/>
      <c r="E25" s="173"/>
      <c r="F25" s="173"/>
      <c r="G25" s="173"/>
      <c r="H25" s="173"/>
      <c r="I25" s="173"/>
      <c r="J25" s="173"/>
      <c r="K25" s="173"/>
      <c r="L25" s="173"/>
      <c r="M25" s="173"/>
      <c r="N25" s="173"/>
      <c r="O25" s="173"/>
      <c r="P25" s="173"/>
      <c r="Q25" s="105"/>
      <c r="R25" s="105"/>
      <c r="S25" s="105"/>
      <c r="T25" s="105"/>
      <c r="U25" s="105"/>
      <c r="V25" s="105"/>
      <c r="X25" s="106"/>
    </row>
    <row r="26" spans="2:24" s="101" customFormat="1" ht="6" customHeight="1" x14ac:dyDescent="0.25"/>
    <row r="27" spans="2:24" s="101" customFormat="1" ht="23.25" customHeight="1" x14ac:dyDescent="0.25">
      <c r="D27" s="36"/>
      <c r="E27" s="175"/>
      <c r="F27" s="176"/>
      <c r="G27" s="176"/>
      <c r="H27" s="176"/>
      <c r="I27" s="176"/>
      <c r="J27" s="176"/>
      <c r="K27" s="176"/>
      <c r="L27" s="177"/>
      <c r="M27" s="175"/>
      <c r="N27" s="177"/>
    </row>
    <row r="28" spans="2:24" s="101" customFormat="1" ht="23.25" customHeight="1" x14ac:dyDescent="0.25">
      <c r="D28" s="65">
        <v>1</v>
      </c>
      <c r="E28" s="171" t="s">
        <v>113</v>
      </c>
      <c r="F28" s="171"/>
      <c r="G28" s="171"/>
      <c r="H28" s="171"/>
      <c r="I28" s="171"/>
      <c r="J28" s="171"/>
      <c r="K28" s="171"/>
      <c r="L28" s="171"/>
      <c r="M28" s="172" t="s">
        <v>181</v>
      </c>
      <c r="N28" s="172"/>
      <c r="S28" s="113"/>
      <c r="T28" s="113"/>
      <c r="U28" s="113"/>
      <c r="V28" s="113"/>
    </row>
    <row r="29" spans="2:24" s="101" customFormat="1" ht="23.25" customHeight="1" x14ac:dyDescent="0.25">
      <c r="D29" s="65">
        <v>2</v>
      </c>
      <c r="E29" s="171" t="s">
        <v>114</v>
      </c>
      <c r="F29" s="171"/>
      <c r="G29" s="171"/>
      <c r="H29" s="171"/>
      <c r="I29" s="171"/>
      <c r="J29" s="171"/>
      <c r="K29" s="171"/>
      <c r="L29" s="171"/>
      <c r="M29" s="172" t="s">
        <v>182</v>
      </c>
      <c r="N29" s="172"/>
      <c r="S29" s="113"/>
      <c r="T29" s="113"/>
      <c r="U29" s="113"/>
      <c r="V29" s="113"/>
    </row>
    <row r="30" spans="2:24" s="101" customFormat="1" ht="23.25" customHeight="1" x14ac:dyDescent="0.25">
      <c r="D30" s="65">
        <v>3</v>
      </c>
      <c r="E30" s="171" t="s">
        <v>115</v>
      </c>
      <c r="F30" s="171"/>
      <c r="G30" s="171"/>
      <c r="H30" s="171"/>
      <c r="I30" s="171"/>
      <c r="J30" s="171"/>
      <c r="K30" s="171"/>
      <c r="L30" s="171"/>
      <c r="M30" s="172" t="s">
        <v>182</v>
      </c>
      <c r="N30" s="172"/>
      <c r="S30" s="113"/>
      <c r="T30" s="113"/>
      <c r="U30" s="113"/>
      <c r="V30" s="113"/>
    </row>
    <row r="31" spans="2:24" s="101" customFormat="1" ht="23.25" customHeight="1" x14ac:dyDescent="0.25">
      <c r="D31" s="65">
        <v>4</v>
      </c>
      <c r="E31" s="171" t="s">
        <v>116</v>
      </c>
      <c r="F31" s="171"/>
      <c r="G31" s="171"/>
      <c r="H31" s="171"/>
      <c r="I31" s="171"/>
      <c r="J31" s="171"/>
      <c r="K31" s="171"/>
      <c r="L31" s="171"/>
      <c r="M31" s="172" t="s">
        <v>182</v>
      </c>
      <c r="N31" s="172"/>
      <c r="S31" s="113"/>
      <c r="T31" s="113"/>
      <c r="U31" s="113"/>
      <c r="V31" s="113"/>
    </row>
    <row r="32" spans="2:24" s="101" customFormat="1" ht="23.25" customHeight="1" x14ac:dyDescent="0.25">
      <c r="D32" s="65">
        <v>5</v>
      </c>
      <c r="E32" s="171" t="s">
        <v>117</v>
      </c>
      <c r="F32" s="171"/>
      <c r="G32" s="171"/>
      <c r="H32" s="171"/>
      <c r="I32" s="171"/>
      <c r="J32" s="171"/>
      <c r="K32" s="171"/>
      <c r="L32" s="171"/>
      <c r="M32" s="172" t="s">
        <v>182</v>
      </c>
      <c r="N32" s="172"/>
      <c r="S32" s="113"/>
      <c r="T32" s="113"/>
      <c r="U32" s="113"/>
      <c r="V32" s="113"/>
    </row>
    <row r="33" spans="2:22" s="101" customFormat="1" ht="23.25" customHeight="1" x14ac:dyDescent="0.25">
      <c r="D33" s="65">
        <v>6</v>
      </c>
      <c r="E33" s="171" t="s">
        <v>118</v>
      </c>
      <c r="F33" s="171"/>
      <c r="G33" s="171"/>
      <c r="H33" s="171"/>
      <c r="I33" s="171"/>
      <c r="J33" s="171"/>
      <c r="K33" s="171"/>
      <c r="L33" s="171"/>
      <c r="M33" s="172" t="s">
        <v>181</v>
      </c>
      <c r="N33" s="172"/>
      <c r="S33" s="113"/>
      <c r="T33" s="113"/>
      <c r="U33" s="113"/>
      <c r="V33" s="113"/>
    </row>
    <row r="34" spans="2:22" s="101" customFormat="1" ht="23.25" customHeight="1" x14ac:dyDescent="0.25">
      <c r="D34" s="65">
        <v>7</v>
      </c>
      <c r="E34" s="171" t="s">
        <v>119</v>
      </c>
      <c r="F34" s="171"/>
      <c r="G34" s="171"/>
      <c r="H34" s="171"/>
      <c r="I34" s="171"/>
      <c r="J34" s="171"/>
      <c r="K34" s="171"/>
      <c r="L34" s="171"/>
      <c r="M34" s="172" t="s">
        <v>182</v>
      </c>
      <c r="N34" s="172"/>
      <c r="S34" s="113"/>
      <c r="T34" s="113"/>
      <c r="U34" s="113"/>
      <c r="V34" s="113"/>
    </row>
    <row r="35" spans="2:22" s="101" customFormat="1" ht="23.25" customHeight="1" x14ac:dyDescent="0.25">
      <c r="D35" s="65">
        <v>8</v>
      </c>
      <c r="E35" s="171" t="s">
        <v>120</v>
      </c>
      <c r="F35" s="171"/>
      <c r="G35" s="171"/>
      <c r="H35" s="171"/>
      <c r="I35" s="171"/>
      <c r="J35" s="171"/>
      <c r="K35" s="171"/>
      <c r="L35" s="171"/>
      <c r="M35" s="172" t="s">
        <v>182</v>
      </c>
      <c r="N35" s="172"/>
      <c r="S35" s="113"/>
      <c r="T35" s="113"/>
      <c r="U35" s="113"/>
      <c r="V35" s="113"/>
    </row>
    <row r="36" spans="2:22" s="101" customFormat="1" ht="23.25" customHeight="1" x14ac:dyDescent="0.25">
      <c r="D36" s="65">
        <v>9</v>
      </c>
      <c r="E36" s="171" t="s">
        <v>121</v>
      </c>
      <c r="F36" s="171"/>
      <c r="G36" s="171"/>
      <c r="H36" s="171"/>
      <c r="I36" s="171"/>
      <c r="J36" s="171"/>
      <c r="K36" s="171"/>
      <c r="L36" s="171"/>
      <c r="M36" s="172" t="s">
        <v>182</v>
      </c>
      <c r="N36" s="172"/>
      <c r="S36" s="113"/>
      <c r="T36" s="113"/>
      <c r="U36" s="113"/>
      <c r="V36" s="113"/>
    </row>
    <row r="37" spans="2:22" s="101" customFormat="1" ht="23.25" customHeight="1" x14ac:dyDescent="0.25">
      <c r="D37" s="65">
        <v>10</v>
      </c>
      <c r="E37" s="171" t="s">
        <v>122</v>
      </c>
      <c r="F37" s="171"/>
      <c r="G37" s="171"/>
      <c r="H37" s="171"/>
      <c r="I37" s="171"/>
      <c r="J37" s="171"/>
      <c r="K37" s="171"/>
      <c r="L37" s="171"/>
      <c r="M37" s="172" t="s">
        <v>181</v>
      </c>
      <c r="N37" s="172"/>
      <c r="S37" s="113"/>
      <c r="T37" s="113"/>
      <c r="U37" s="113"/>
      <c r="V37" s="113"/>
    </row>
    <row r="38" spans="2:22" s="101" customFormat="1" ht="23.25" customHeight="1" x14ac:dyDescent="0.25">
      <c r="D38" s="65">
        <v>11</v>
      </c>
      <c r="E38" s="171" t="s">
        <v>123</v>
      </c>
      <c r="F38" s="171"/>
      <c r="G38" s="171"/>
      <c r="H38" s="171"/>
      <c r="I38" s="171"/>
      <c r="J38" s="171"/>
      <c r="K38" s="171"/>
      <c r="L38" s="171"/>
      <c r="M38" s="172" t="s">
        <v>182</v>
      </c>
      <c r="N38" s="172"/>
      <c r="S38" s="113"/>
      <c r="T38" s="113"/>
      <c r="U38" s="113"/>
      <c r="V38" s="113"/>
    </row>
    <row r="39" spans="2:22" s="101" customFormat="1" ht="23.25" customHeight="1" x14ac:dyDescent="0.25">
      <c r="D39" s="65">
        <v>12</v>
      </c>
      <c r="E39" s="171" t="s">
        <v>124</v>
      </c>
      <c r="F39" s="171"/>
      <c r="G39" s="171"/>
      <c r="H39" s="171"/>
      <c r="I39" s="171"/>
      <c r="J39" s="171"/>
      <c r="K39" s="171"/>
      <c r="L39" s="171"/>
      <c r="M39" s="172" t="s">
        <v>182</v>
      </c>
      <c r="N39" s="172"/>
      <c r="S39" s="113"/>
      <c r="T39" s="113"/>
      <c r="U39" s="113"/>
      <c r="V39" s="113"/>
    </row>
    <row r="40" spans="2:22" s="101" customFormat="1" ht="23.25" customHeight="1" x14ac:dyDescent="0.25">
      <c r="D40" s="65">
        <v>13</v>
      </c>
      <c r="E40" s="171" t="s">
        <v>125</v>
      </c>
      <c r="F40" s="171"/>
      <c r="G40" s="171"/>
      <c r="H40" s="171"/>
      <c r="I40" s="171"/>
      <c r="J40" s="171"/>
      <c r="K40" s="171"/>
      <c r="L40" s="171"/>
      <c r="M40" s="172" t="s">
        <v>182</v>
      </c>
      <c r="N40" s="172"/>
      <c r="S40" s="113"/>
      <c r="T40" s="113"/>
      <c r="U40" s="113"/>
      <c r="V40" s="113"/>
    </row>
    <row r="41" spans="2:22" s="101" customFormat="1" ht="23.25" customHeight="1" x14ac:dyDescent="0.25">
      <c r="D41" s="65">
        <v>14</v>
      </c>
      <c r="E41" s="171" t="s">
        <v>126</v>
      </c>
      <c r="F41" s="171"/>
      <c r="G41" s="171"/>
      <c r="H41" s="171"/>
      <c r="I41" s="171"/>
      <c r="J41" s="171"/>
      <c r="K41" s="171"/>
      <c r="L41" s="171"/>
      <c r="M41" s="172" t="s">
        <v>182</v>
      </c>
      <c r="N41" s="172"/>
      <c r="S41" s="113"/>
      <c r="T41" s="113"/>
      <c r="U41" s="113"/>
      <c r="V41" s="113"/>
    </row>
    <row r="42" spans="2:22" s="101" customFormat="1" ht="23.25" customHeight="1" x14ac:dyDescent="0.25">
      <c r="D42" s="65">
        <v>15</v>
      </c>
      <c r="E42" s="171" t="s">
        <v>127</v>
      </c>
      <c r="F42" s="171"/>
      <c r="G42" s="171"/>
      <c r="H42" s="171"/>
      <c r="I42" s="171"/>
      <c r="J42" s="171"/>
      <c r="K42" s="171"/>
      <c r="L42" s="171"/>
      <c r="M42" s="172" t="s">
        <v>182</v>
      </c>
      <c r="N42" s="172"/>
      <c r="S42" s="113"/>
      <c r="T42" s="113"/>
      <c r="U42" s="113"/>
      <c r="V42" s="113"/>
    </row>
    <row r="43" spans="2:22" s="101" customFormat="1" ht="23.25" customHeight="1" x14ac:dyDescent="0.25">
      <c r="D43" s="65">
        <v>16</v>
      </c>
      <c r="E43" s="171" t="s">
        <v>128</v>
      </c>
      <c r="F43" s="171"/>
      <c r="G43" s="171"/>
      <c r="H43" s="171"/>
      <c r="I43" s="171"/>
      <c r="J43" s="171"/>
      <c r="K43" s="171"/>
      <c r="L43" s="171"/>
      <c r="M43" s="172" t="s">
        <v>182</v>
      </c>
      <c r="N43" s="172"/>
      <c r="S43" s="113"/>
      <c r="T43" s="113"/>
      <c r="U43" s="113"/>
      <c r="V43" s="113"/>
    </row>
    <row r="44" spans="2:22" s="101" customFormat="1" ht="23.25" customHeight="1" x14ac:dyDescent="0.25">
      <c r="D44" s="65">
        <v>17</v>
      </c>
      <c r="E44" s="171" t="s">
        <v>129</v>
      </c>
      <c r="F44" s="171"/>
      <c r="G44" s="171"/>
      <c r="H44" s="171"/>
      <c r="I44" s="171"/>
      <c r="J44" s="171"/>
      <c r="K44" s="171"/>
      <c r="L44" s="171"/>
      <c r="M44" s="172" t="s">
        <v>182</v>
      </c>
      <c r="N44" s="172"/>
      <c r="S44" s="113"/>
      <c r="T44" s="113"/>
      <c r="U44" s="113"/>
      <c r="V44" s="113"/>
    </row>
    <row r="45" spans="2:22" s="101" customFormat="1" ht="23.25" customHeight="1" x14ac:dyDescent="0.25">
      <c r="D45" s="65">
        <v>18</v>
      </c>
      <c r="E45" s="171" t="s">
        <v>130</v>
      </c>
      <c r="F45" s="171"/>
      <c r="G45" s="171"/>
      <c r="H45" s="171"/>
      <c r="I45" s="171"/>
      <c r="J45" s="171"/>
      <c r="K45" s="171"/>
      <c r="L45" s="171"/>
      <c r="M45" s="172" t="s">
        <v>182</v>
      </c>
      <c r="N45" s="172"/>
      <c r="S45" s="113"/>
      <c r="T45" s="113"/>
      <c r="U45" s="113"/>
      <c r="V45" s="113"/>
    </row>
    <row r="46" spans="2:22" s="101" customFormat="1" ht="23.25" customHeight="1" x14ac:dyDescent="0.25">
      <c r="D46" s="65">
        <v>19</v>
      </c>
      <c r="E46" s="171" t="s">
        <v>131</v>
      </c>
      <c r="F46" s="171"/>
      <c r="G46" s="171"/>
      <c r="H46" s="171"/>
      <c r="I46" s="171"/>
      <c r="J46" s="171"/>
      <c r="K46" s="171"/>
      <c r="L46" s="171"/>
      <c r="M46" s="172" t="s">
        <v>182</v>
      </c>
      <c r="N46" s="172"/>
      <c r="S46" s="113"/>
      <c r="T46" s="113"/>
      <c r="U46" s="113"/>
      <c r="V46" s="113"/>
    </row>
    <row r="47" spans="2:22" s="101" customFormat="1" ht="15.75" customHeight="1" x14ac:dyDescent="0.25">
      <c r="E47" s="108"/>
      <c r="F47" s="108"/>
      <c r="G47" s="108"/>
      <c r="H47" s="108"/>
      <c r="I47" s="108"/>
      <c r="J47" s="108"/>
      <c r="K47" s="108"/>
      <c r="L47" s="108"/>
      <c r="M47" s="108"/>
      <c r="N47" s="108"/>
      <c r="O47" s="135">
        <f>IF(M43="SI",19,COUNTIFS(M28:M46,"SI"))</f>
        <v>3</v>
      </c>
      <c r="P47" s="136"/>
      <c r="Q47" s="136"/>
      <c r="R47" s="108"/>
      <c r="S47" s="108"/>
      <c r="T47" s="108"/>
      <c r="U47" s="108"/>
      <c r="V47" s="108"/>
    </row>
    <row r="48" spans="2:22" s="101" customFormat="1" ht="30" customHeight="1" x14ac:dyDescent="0.25">
      <c r="B48" s="178" t="str">
        <f>IF(AND(O47&gt;=1,O47&lt;=5),"Moderado",IF(AND(O47&gt;=6,O47&lt;=11),"Mayor",IF(AND(O47&gt;=12,O47&lt;=19),"Catastrófico","")))</f>
        <v>Moderado</v>
      </c>
      <c r="C48" s="178"/>
      <c r="D48" s="178"/>
      <c r="E48" s="178"/>
      <c r="F48" s="178"/>
      <c r="G48" s="178"/>
      <c r="H48" s="178"/>
      <c r="I48" s="178"/>
      <c r="J48" s="178"/>
      <c r="K48" s="178"/>
      <c r="L48" s="178"/>
      <c r="M48" s="178"/>
      <c r="N48" s="178"/>
      <c r="O48" s="178"/>
      <c r="P48" s="178"/>
      <c r="Q48" s="108">
        <f>IFERROR(VLOOKUP(B48,[12]Hoja2!N11:Q13,4,FALSE),"")</f>
        <v>3</v>
      </c>
      <c r="R48" s="108"/>
      <c r="S48" s="108"/>
      <c r="T48" s="108"/>
      <c r="U48" s="108"/>
      <c r="V48" s="108"/>
    </row>
    <row r="49" spans="2:25" s="101" customFormat="1" ht="15.75" customHeight="1" x14ac:dyDescent="0.25">
      <c r="E49" s="108"/>
      <c r="F49" s="108"/>
      <c r="G49" s="108"/>
      <c r="H49" s="108"/>
      <c r="I49" s="108"/>
      <c r="J49" s="108"/>
      <c r="K49" s="108"/>
      <c r="L49" s="108"/>
      <c r="M49" s="108"/>
      <c r="N49" s="108"/>
      <c r="P49" s="108"/>
      <c r="Q49" s="108"/>
      <c r="R49" s="108"/>
      <c r="S49" s="108"/>
      <c r="T49" s="108"/>
      <c r="U49" s="108"/>
      <c r="V49" s="108"/>
    </row>
    <row r="50" spans="2:25" s="101" customFormat="1" ht="28.5" x14ac:dyDescent="0.25">
      <c r="B50" s="164" t="s">
        <v>1</v>
      </c>
      <c r="C50" s="164"/>
      <c r="D50" s="164"/>
      <c r="E50" s="164"/>
      <c r="F50" s="164"/>
      <c r="G50" s="164"/>
      <c r="H50" s="164"/>
      <c r="I50" s="164"/>
      <c r="J50" s="164"/>
      <c r="K50" s="164"/>
      <c r="L50" s="164"/>
      <c r="M50" s="164"/>
      <c r="N50" s="164"/>
      <c r="O50" s="164"/>
      <c r="P50" s="164"/>
      <c r="Q50" s="134"/>
      <c r="R50" s="127">
        <f>IF(R52&lt;=0,1,R52)</f>
        <v>1</v>
      </c>
      <c r="S50" s="134"/>
      <c r="T50" s="134"/>
      <c r="U50" s="134"/>
      <c r="V50" s="134"/>
      <c r="W50" s="127"/>
    </row>
    <row r="51" spans="2:25" s="101" customFormat="1" ht="6" customHeight="1" x14ac:dyDescent="0.25"/>
    <row r="52" spans="2:25" s="101" customFormat="1" ht="62.25" customHeight="1" x14ac:dyDescent="0.3">
      <c r="B52" s="179" t="s">
        <v>166</v>
      </c>
      <c r="C52" s="180"/>
      <c r="D52" s="181"/>
      <c r="E52" s="62" t="s">
        <v>98</v>
      </c>
      <c r="F52" s="61" t="s">
        <v>156</v>
      </c>
      <c r="G52" s="62" t="s">
        <v>153</v>
      </c>
      <c r="H52" s="62" t="s">
        <v>154</v>
      </c>
      <c r="I52" s="37" t="s">
        <v>163</v>
      </c>
      <c r="J52" s="182" t="s">
        <v>164</v>
      </c>
      <c r="K52" s="182"/>
      <c r="L52" s="61" t="s">
        <v>157</v>
      </c>
      <c r="M52" s="183" t="s">
        <v>158</v>
      </c>
      <c r="N52" s="183"/>
      <c r="O52" s="61" t="s">
        <v>159</v>
      </c>
      <c r="P52" s="61" t="s">
        <v>160</v>
      </c>
      <c r="Q52" s="38">
        <f>AVERAGE(Q53:Q58)</f>
        <v>100</v>
      </c>
      <c r="R52" s="101">
        <f>IF(G60="Fuerte",R23-2,IF(G60="Moderado",R23-1,R23))</f>
        <v>0</v>
      </c>
      <c r="S52" s="115" t="str">
        <f>CONCATENATE(R50,Q48)</f>
        <v>13</v>
      </c>
      <c r="T52" s="114"/>
      <c r="U52" s="114"/>
      <c r="V52" s="114"/>
      <c r="X52" s="115"/>
      <c r="Y52" s="116"/>
    </row>
    <row r="53" spans="2:25" s="101" customFormat="1" ht="108.75" customHeight="1" x14ac:dyDescent="0.25">
      <c r="B53" s="187" t="s">
        <v>230</v>
      </c>
      <c r="C53" s="184"/>
      <c r="D53" s="184"/>
      <c r="E53" s="39" t="s">
        <v>184</v>
      </c>
      <c r="F53" s="39" t="s">
        <v>185</v>
      </c>
      <c r="G53" s="39" t="s">
        <v>186</v>
      </c>
      <c r="H53" s="39" t="s">
        <v>187</v>
      </c>
      <c r="I53" s="39" t="s">
        <v>188</v>
      </c>
      <c r="J53" s="185" t="s">
        <v>189</v>
      </c>
      <c r="K53" s="186"/>
      <c r="L53" s="39" t="s">
        <v>190</v>
      </c>
      <c r="M53" s="51">
        <f>IFERROR(IF(SUM(R53:X53)=0,"",SUM(R53:X53)),"")</f>
        <v>105</v>
      </c>
      <c r="N53" s="51" t="str">
        <f t="shared" ref="N53:N54" si="0">IF(M53="","",IF(AND(M53&gt;=0,M53&lt;=85),"Débil",IF(AND(M53&gt;=86,M53&lt;=95),"Moderado",IF(M53&gt;=96,"Fuerte",""))))</f>
        <v>Fuerte</v>
      </c>
      <c r="O53" s="40" t="s">
        <v>191</v>
      </c>
      <c r="P53" s="51" t="str">
        <f>IF(Q53="","",IF(Q53=100,"Fuerte",IF(Q53=50,"Moderado","Débil")))</f>
        <v>Fuerte</v>
      </c>
      <c r="Q53" s="36">
        <f t="shared" ref="Q53:Q54" si="1">IF(M53="","",IF(AND(N53="Fuerte",O53="Fuerte"),100,IF(OR(AND(N53="Moderado",O53="Moderado"),AND(N53&lt;&gt;"Débil",O53&lt;&gt;"Débil")),50,IF(OR(N53="Débil",O53="Débil"),0,""))))</f>
        <v>100</v>
      </c>
      <c r="R53" s="41">
        <f t="shared" ref="R53:R58" si="2">IF(E53="Asignado",15,IF(E53="No Asignado",0,""))</f>
        <v>15</v>
      </c>
      <c r="S53" s="41">
        <f t="shared" ref="S53:S58" si="3">IF(F53="Adecuado",15,IF(F53="Inadecuado",0,""))</f>
        <v>15</v>
      </c>
      <c r="T53" s="41">
        <f t="shared" ref="T53:T58" si="4">IF(G53="Oportuna",15,IF(G53="Inoportuna",0,""))</f>
        <v>15</v>
      </c>
      <c r="U53" s="41">
        <f t="shared" ref="U53:U58" si="5">IF(H53="Prevenir",15,IF(H53="Detectar",10,IF(H53="No es un Control",0,"")))</f>
        <v>15</v>
      </c>
      <c r="V53" s="41">
        <f t="shared" ref="V53:V58" si="6">IF(I53="Confiable",15,IF(I53="No Confiable",0,""))</f>
        <v>15</v>
      </c>
      <c r="W53" s="41">
        <f t="shared" ref="W53:W58" si="7">IF(J53="Se identifica y se gestionan para subsanar la observación",15,IF(J53="No se identifica y se gestionan para subsanar la observación",0,""))</f>
        <v>15</v>
      </c>
      <c r="X53" s="42">
        <f t="shared" ref="X53:X58" si="8">IF(L53="Completa",15,IF(L53="Incompleta",10,IF(L53="No Existe",0,"")))</f>
        <v>15</v>
      </c>
    </row>
    <row r="54" spans="2:25" s="101" customFormat="1" ht="168.75" hidden="1" customHeight="1" x14ac:dyDescent="0.25">
      <c r="B54" s="184"/>
      <c r="C54" s="184"/>
      <c r="D54" s="184"/>
      <c r="E54" s="39"/>
      <c r="F54" s="39"/>
      <c r="G54" s="117"/>
      <c r="H54" s="39"/>
      <c r="I54" s="39"/>
      <c r="J54" s="185"/>
      <c r="K54" s="186"/>
      <c r="L54" s="39"/>
      <c r="M54" s="51" t="str">
        <f t="shared" ref="M54:M58" si="9">IFERROR(IF(SUM(R54:X54)=0,"",SUM(R54:X54)),"")</f>
        <v/>
      </c>
      <c r="N54" s="51" t="str">
        <f t="shared" si="0"/>
        <v/>
      </c>
      <c r="O54" s="40"/>
      <c r="P54" s="51" t="str">
        <f t="shared" ref="P54:P58" si="10">IF(Q54="","",IF(Q54=100,"Fuerte",IF(Q54=50,"Moderado","Débil")))</f>
        <v/>
      </c>
      <c r="Q54" s="36" t="str">
        <f t="shared" si="1"/>
        <v/>
      </c>
      <c r="R54" s="41" t="str">
        <f t="shared" si="2"/>
        <v/>
      </c>
      <c r="S54" s="41" t="str">
        <f t="shared" si="3"/>
        <v/>
      </c>
      <c r="T54" s="41" t="str">
        <f t="shared" si="4"/>
        <v/>
      </c>
      <c r="U54" s="41" t="str">
        <f t="shared" si="5"/>
        <v/>
      </c>
      <c r="V54" s="41" t="str">
        <f t="shared" si="6"/>
        <v/>
      </c>
      <c r="W54" s="41" t="str">
        <f t="shared" si="7"/>
        <v/>
      </c>
      <c r="X54" s="42" t="str">
        <f t="shared" si="8"/>
        <v/>
      </c>
    </row>
    <row r="55" spans="2:25" s="101" customFormat="1" ht="45" hidden="1" customHeight="1" x14ac:dyDescent="0.25">
      <c r="B55" s="184"/>
      <c r="C55" s="184"/>
      <c r="D55" s="184"/>
      <c r="E55" s="39"/>
      <c r="F55" s="39"/>
      <c r="G55" s="117"/>
      <c r="H55" s="39"/>
      <c r="I55" s="39"/>
      <c r="J55" s="185"/>
      <c r="K55" s="186"/>
      <c r="L55" s="39"/>
      <c r="M55" s="51" t="str">
        <f t="shared" si="9"/>
        <v/>
      </c>
      <c r="N55" s="51" t="str">
        <f>IF(M55="","",IF(AND(M55&gt;=0,M55&lt;=85),"Débil",IF(AND(M55&gt;=86,M55&lt;=95),"Moderado",IF(M55&gt;=96,"Fuerte",""))))</f>
        <v/>
      </c>
      <c r="O55" s="40"/>
      <c r="P55" s="51" t="str">
        <f t="shared" si="10"/>
        <v/>
      </c>
      <c r="Q55" s="36" t="str">
        <f>IF(M55="","",IF(AND(N55="Fuerte",O55="Fuerte"),100,IF(OR(AND(N55="Moderado",O55="Moderado"),AND(N55&lt;&gt;"Débil",O55&lt;&gt;"Débil")),50,IF(OR(N55="Débil",O55="Débil"),0,""))))</f>
        <v/>
      </c>
      <c r="R55" s="41" t="str">
        <f t="shared" si="2"/>
        <v/>
      </c>
      <c r="S55" s="41" t="str">
        <f t="shared" si="3"/>
        <v/>
      </c>
      <c r="T55" s="41" t="str">
        <f t="shared" si="4"/>
        <v/>
      </c>
      <c r="U55" s="41" t="str">
        <f t="shared" si="5"/>
        <v/>
      </c>
      <c r="V55" s="41" t="str">
        <f t="shared" si="6"/>
        <v/>
      </c>
      <c r="W55" s="41" t="str">
        <f t="shared" si="7"/>
        <v/>
      </c>
      <c r="X55" s="42" t="str">
        <f t="shared" si="8"/>
        <v/>
      </c>
    </row>
    <row r="56" spans="2:25" s="101" customFormat="1" ht="45" hidden="1" customHeight="1" x14ac:dyDescent="0.25">
      <c r="B56" s="184"/>
      <c r="C56" s="184"/>
      <c r="D56" s="184"/>
      <c r="E56" s="39"/>
      <c r="F56" s="39"/>
      <c r="G56" s="117"/>
      <c r="H56" s="39"/>
      <c r="I56" s="39"/>
      <c r="J56" s="185"/>
      <c r="K56" s="186"/>
      <c r="L56" s="39"/>
      <c r="M56" s="51" t="str">
        <f t="shared" si="9"/>
        <v/>
      </c>
      <c r="N56" s="51" t="str">
        <f t="shared" ref="N56:N58" si="11">IF(M56="","",IF(AND(M56&gt;=0,M56&lt;=85),"Débil",IF(AND(M56&gt;=86,M56&lt;=95),"Moderado",IF(M56&gt;=96,"Fuerte",""))))</f>
        <v/>
      </c>
      <c r="O56" s="40"/>
      <c r="P56" s="51" t="str">
        <f t="shared" si="10"/>
        <v/>
      </c>
      <c r="Q56" s="36" t="str">
        <f t="shared" ref="Q56:Q58" si="12">IF(M56="","",IF(AND(N56="Fuerte",O56="Fuerte"),100,IF(OR(AND(N56="Moderado",O56="Moderado"),AND(N56&lt;&gt;"Débil",O56&lt;&gt;"Débil")),50,IF(OR(N56="Débil",O56="Débil"),0,""))))</f>
        <v/>
      </c>
      <c r="R56" s="41" t="str">
        <f t="shared" si="2"/>
        <v/>
      </c>
      <c r="S56" s="41" t="str">
        <f t="shared" si="3"/>
        <v/>
      </c>
      <c r="T56" s="41" t="str">
        <f t="shared" si="4"/>
        <v/>
      </c>
      <c r="U56" s="41" t="str">
        <f t="shared" si="5"/>
        <v/>
      </c>
      <c r="V56" s="41" t="str">
        <f t="shared" si="6"/>
        <v/>
      </c>
      <c r="W56" s="41" t="str">
        <f t="shared" si="7"/>
        <v/>
      </c>
      <c r="X56" s="42" t="str">
        <f t="shared" si="8"/>
        <v/>
      </c>
    </row>
    <row r="57" spans="2:25" s="101" customFormat="1" ht="45" hidden="1" customHeight="1" x14ac:dyDescent="0.25">
      <c r="B57" s="184"/>
      <c r="C57" s="184"/>
      <c r="D57" s="184"/>
      <c r="E57" s="39"/>
      <c r="F57" s="39"/>
      <c r="G57" s="117"/>
      <c r="H57" s="39"/>
      <c r="I57" s="39"/>
      <c r="J57" s="185"/>
      <c r="K57" s="186"/>
      <c r="L57" s="39"/>
      <c r="M57" s="51" t="str">
        <f t="shared" si="9"/>
        <v/>
      </c>
      <c r="N57" s="51" t="str">
        <f t="shared" si="11"/>
        <v/>
      </c>
      <c r="O57" s="40"/>
      <c r="P57" s="51" t="str">
        <f t="shared" si="10"/>
        <v/>
      </c>
      <c r="Q57" s="36" t="str">
        <f t="shared" si="12"/>
        <v/>
      </c>
      <c r="R57" s="41" t="str">
        <f t="shared" si="2"/>
        <v/>
      </c>
      <c r="S57" s="41" t="str">
        <f t="shared" si="3"/>
        <v/>
      </c>
      <c r="T57" s="41" t="str">
        <f t="shared" si="4"/>
        <v/>
      </c>
      <c r="U57" s="41" t="str">
        <f t="shared" si="5"/>
        <v/>
      </c>
      <c r="V57" s="41" t="str">
        <f t="shared" si="6"/>
        <v/>
      </c>
      <c r="W57" s="41" t="str">
        <f t="shared" si="7"/>
        <v/>
      </c>
      <c r="X57" s="42" t="str">
        <f t="shared" si="8"/>
        <v/>
      </c>
    </row>
    <row r="58" spans="2:25" s="101" customFormat="1" ht="45" hidden="1" customHeight="1" x14ac:dyDescent="0.25">
      <c r="B58" s="184"/>
      <c r="C58" s="184"/>
      <c r="D58" s="184"/>
      <c r="E58" s="39"/>
      <c r="F58" s="39"/>
      <c r="G58" s="117"/>
      <c r="H58" s="39"/>
      <c r="I58" s="39"/>
      <c r="J58" s="185"/>
      <c r="K58" s="186"/>
      <c r="L58" s="39"/>
      <c r="M58" s="51" t="str">
        <f t="shared" si="9"/>
        <v/>
      </c>
      <c r="N58" s="51" t="str">
        <f t="shared" si="11"/>
        <v/>
      </c>
      <c r="O58" s="40"/>
      <c r="P58" s="51" t="str">
        <f t="shared" si="10"/>
        <v/>
      </c>
      <c r="Q58" s="36" t="str">
        <f t="shared" si="12"/>
        <v/>
      </c>
      <c r="R58" s="41" t="str">
        <f t="shared" si="2"/>
        <v/>
      </c>
      <c r="S58" s="41" t="str">
        <f t="shared" si="3"/>
        <v/>
      </c>
      <c r="T58" s="41" t="str">
        <f t="shared" si="4"/>
        <v/>
      </c>
      <c r="U58" s="41" t="str">
        <f t="shared" si="5"/>
        <v/>
      </c>
      <c r="V58" s="41" t="str">
        <f t="shared" si="6"/>
        <v/>
      </c>
      <c r="W58" s="41" t="str">
        <f t="shared" si="7"/>
        <v/>
      </c>
      <c r="X58" s="42" t="str">
        <f t="shared" si="8"/>
        <v/>
      </c>
    </row>
    <row r="59" spans="2:25" s="101" customFormat="1" x14ac:dyDescent="0.25">
      <c r="B59" s="108"/>
      <c r="C59" s="108"/>
      <c r="D59" s="108"/>
      <c r="R59" s="43"/>
      <c r="S59" s="43"/>
      <c r="T59" s="43"/>
      <c r="U59" s="43"/>
      <c r="V59" s="43"/>
      <c r="W59" s="115"/>
      <c r="X59" s="115"/>
    </row>
    <row r="60" spans="2:25" s="101" customFormat="1" ht="26.25" x14ac:dyDescent="0.25">
      <c r="B60" s="193" t="s">
        <v>161</v>
      </c>
      <c r="C60" s="193"/>
      <c r="D60" s="193"/>
      <c r="E60" s="193"/>
      <c r="F60" s="193"/>
      <c r="G60" s="178" t="str">
        <f>IFERROR(IF(Q52=100,"Fuerte",IF(AND(Q52&lt;100,Q52&gt;=50),"Moderado",IF(Q52&lt;50,"Débil",""))),"")</f>
        <v>Fuerte</v>
      </c>
      <c r="H60" s="178"/>
      <c r="I60" s="178"/>
      <c r="J60" s="178"/>
      <c r="K60" s="178"/>
      <c r="L60" s="178"/>
      <c r="M60" s="178"/>
      <c r="N60" s="178"/>
      <c r="O60" s="178"/>
      <c r="P60" s="178"/>
      <c r="R60" s="43"/>
      <c r="S60" s="43"/>
      <c r="T60" s="43"/>
      <c r="U60" s="43"/>
      <c r="V60" s="43"/>
      <c r="W60" s="115"/>
      <c r="X60" s="115"/>
    </row>
    <row r="61" spans="2:25" s="101" customFormat="1" x14ac:dyDescent="0.25">
      <c r="B61" s="108"/>
      <c r="C61" s="108"/>
      <c r="D61" s="108"/>
      <c r="R61" s="43"/>
      <c r="S61" s="43"/>
      <c r="T61" s="43"/>
      <c r="U61" s="43"/>
      <c r="V61" s="43"/>
      <c r="W61" s="115"/>
      <c r="X61" s="115"/>
    </row>
    <row r="62" spans="2:25" s="101" customFormat="1" ht="28.5" x14ac:dyDescent="0.25">
      <c r="B62" s="164" t="s">
        <v>94</v>
      </c>
      <c r="C62" s="164"/>
      <c r="D62" s="164"/>
      <c r="E62" s="164"/>
      <c r="F62" s="164"/>
      <c r="G62" s="164"/>
      <c r="H62" s="164"/>
      <c r="I62" s="164"/>
      <c r="J62" s="164"/>
      <c r="K62" s="164"/>
      <c r="L62" s="164"/>
      <c r="M62" s="164"/>
      <c r="N62" s="164"/>
      <c r="O62" s="164"/>
      <c r="P62" s="164"/>
      <c r="Q62" s="134"/>
      <c r="R62" s="134"/>
      <c r="S62" s="134"/>
      <c r="T62" s="134"/>
      <c r="U62" s="134"/>
      <c r="V62" s="134"/>
    </row>
    <row r="63" spans="2:25" s="101" customFormat="1" ht="5.25" customHeight="1" x14ac:dyDescent="0.25">
      <c r="Q63" s="127"/>
      <c r="R63" s="127"/>
      <c r="S63" s="127"/>
      <c r="T63" s="127"/>
      <c r="U63" s="127"/>
      <c r="V63" s="127"/>
    </row>
    <row r="64" spans="2:25" s="101" customFormat="1" ht="21" x14ac:dyDescent="0.35">
      <c r="B64" s="64" t="s">
        <v>99</v>
      </c>
      <c r="C64" s="194" t="s">
        <v>95</v>
      </c>
      <c r="D64" s="194"/>
      <c r="E64" s="194"/>
      <c r="F64" s="194"/>
      <c r="G64" s="194"/>
      <c r="H64" s="194"/>
      <c r="I64" s="64" t="s">
        <v>96</v>
      </c>
      <c r="J64" s="64" t="s">
        <v>97</v>
      </c>
      <c r="K64" s="195" t="s">
        <v>98</v>
      </c>
      <c r="L64" s="196"/>
      <c r="M64" s="197"/>
      <c r="N64" s="194" t="s">
        <v>3</v>
      </c>
      <c r="O64" s="194"/>
      <c r="P64" s="194"/>
      <c r="Q64" s="131"/>
      <c r="R64" s="131"/>
      <c r="S64" s="131"/>
      <c r="T64" s="131"/>
      <c r="U64" s="131"/>
      <c r="V64" s="131"/>
    </row>
    <row r="65" spans="2:22" s="101" customFormat="1" ht="30" customHeight="1" x14ac:dyDescent="0.25">
      <c r="B65" s="44" t="s">
        <v>169</v>
      </c>
      <c r="C65" s="188" t="s">
        <v>231</v>
      </c>
      <c r="D65" s="188"/>
      <c r="E65" s="188"/>
      <c r="F65" s="188"/>
      <c r="G65" s="188"/>
      <c r="H65" s="188"/>
      <c r="I65" s="45">
        <v>44593</v>
      </c>
      <c r="J65" s="45">
        <v>44910</v>
      </c>
      <c r="K65" s="189" t="s">
        <v>232</v>
      </c>
      <c r="L65" s="190"/>
      <c r="M65" s="191"/>
      <c r="N65" s="192" t="s">
        <v>233</v>
      </c>
      <c r="O65" s="192"/>
      <c r="P65" s="192"/>
      <c r="Q65" s="137"/>
      <c r="R65" s="138"/>
      <c r="S65" s="138"/>
      <c r="T65" s="138"/>
      <c r="U65" s="138"/>
      <c r="V65" s="138"/>
    </row>
    <row r="66" spans="2:22" s="101" customFormat="1" ht="30" customHeight="1" x14ac:dyDescent="0.25">
      <c r="B66" s="44" t="s">
        <v>169</v>
      </c>
      <c r="C66" s="188" t="s">
        <v>234</v>
      </c>
      <c r="D66" s="188"/>
      <c r="E66" s="188"/>
      <c r="F66" s="188"/>
      <c r="G66" s="188"/>
      <c r="H66" s="188"/>
      <c r="I66" s="45">
        <v>44593</v>
      </c>
      <c r="J66" s="45">
        <v>44910</v>
      </c>
      <c r="K66" s="189" t="s">
        <v>232</v>
      </c>
      <c r="L66" s="190"/>
      <c r="M66" s="191"/>
      <c r="N66" s="192" t="s">
        <v>223</v>
      </c>
      <c r="O66" s="192"/>
      <c r="P66" s="192"/>
      <c r="Q66" s="139"/>
      <c r="R66" s="138"/>
      <c r="S66" s="138"/>
      <c r="T66" s="138"/>
      <c r="U66" s="138"/>
      <c r="V66" s="138"/>
    </row>
    <row r="67" spans="2:22" s="101" customFormat="1" ht="30" customHeight="1" x14ac:dyDescent="0.25">
      <c r="B67" s="44" t="s">
        <v>103</v>
      </c>
      <c r="C67" s="188" t="s">
        <v>235</v>
      </c>
      <c r="D67" s="188"/>
      <c r="E67" s="188"/>
      <c r="F67" s="188"/>
      <c r="G67" s="188"/>
      <c r="H67" s="188"/>
      <c r="I67" s="45">
        <v>44593</v>
      </c>
      <c r="J67" s="45">
        <v>44910</v>
      </c>
      <c r="K67" s="189" t="s">
        <v>205</v>
      </c>
      <c r="L67" s="190"/>
      <c r="M67" s="191"/>
      <c r="N67" s="192" t="s">
        <v>236</v>
      </c>
      <c r="O67" s="192"/>
      <c r="P67" s="192"/>
      <c r="Q67" s="139"/>
      <c r="R67" s="138"/>
      <c r="S67" s="138"/>
      <c r="T67" s="138"/>
      <c r="U67" s="138"/>
      <c r="V67" s="138"/>
    </row>
    <row r="68" spans="2:22" s="101" customFormat="1" ht="35.25" customHeight="1" x14ac:dyDescent="0.25">
      <c r="B68" s="44" t="s">
        <v>103</v>
      </c>
      <c r="C68" s="188" t="s">
        <v>237</v>
      </c>
      <c r="D68" s="188"/>
      <c r="E68" s="188"/>
      <c r="F68" s="188"/>
      <c r="G68" s="188"/>
      <c r="H68" s="188"/>
      <c r="I68" s="45">
        <v>44593</v>
      </c>
      <c r="J68" s="45">
        <v>44910</v>
      </c>
      <c r="K68" s="189" t="s">
        <v>205</v>
      </c>
      <c r="L68" s="190"/>
      <c r="M68" s="191"/>
      <c r="N68" s="192" t="s">
        <v>223</v>
      </c>
      <c r="O68" s="192"/>
      <c r="P68" s="192"/>
      <c r="Q68" s="139"/>
      <c r="R68" s="138"/>
      <c r="S68" s="138"/>
      <c r="T68" s="138"/>
      <c r="U68" s="138"/>
      <c r="V68" s="138"/>
    </row>
    <row r="69" spans="2:22" s="101" customFormat="1" ht="30" customHeight="1" x14ac:dyDescent="0.25">
      <c r="B69" s="44" t="s">
        <v>103</v>
      </c>
      <c r="C69" s="188" t="s">
        <v>468</v>
      </c>
      <c r="D69" s="188"/>
      <c r="E69" s="188"/>
      <c r="F69" s="188"/>
      <c r="G69" s="188"/>
      <c r="H69" s="188"/>
      <c r="I69" s="45">
        <v>44593</v>
      </c>
      <c r="J69" s="45">
        <v>44910</v>
      </c>
      <c r="K69" s="189" t="s">
        <v>205</v>
      </c>
      <c r="L69" s="190"/>
      <c r="M69" s="191"/>
      <c r="N69" s="192" t="s">
        <v>238</v>
      </c>
      <c r="O69" s="192"/>
      <c r="P69" s="192"/>
      <c r="Q69" s="139"/>
      <c r="R69" s="138"/>
      <c r="S69" s="138"/>
      <c r="T69" s="138"/>
      <c r="U69" s="138"/>
      <c r="V69" s="138"/>
    </row>
    <row r="70" spans="2:22" s="101" customFormat="1" ht="30" hidden="1" customHeight="1" x14ac:dyDescent="0.25">
      <c r="B70" s="44"/>
      <c r="C70" s="188"/>
      <c r="D70" s="188"/>
      <c r="E70" s="188"/>
      <c r="F70" s="188"/>
      <c r="G70" s="188"/>
      <c r="H70" s="188"/>
      <c r="I70" s="45"/>
      <c r="J70" s="45"/>
      <c r="K70" s="189"/>
      <c r="L70" s="190"/>
      <c r="M70" s="191"/>
      <c r="N70" s="192"/>
      <c r="O70" s="192"/>
      <c r="P70" s="192"/>
      <c r="Q70" s="139"/>
      <c r="R70" s="138"/>
      <c r="S70" s="138"/>
      <c r="T70" s="138"/>
      <c r="U70" s="138"/>
      <c r="V70" s="138"/>
    </row>
    <row r="71" spans="2:22" s="101" customFormat="1" ht="30" hidden="1" customHeight="1" x14ac:dyDescent="0.25">
      <c r="B71" s="44"/>
      <c r="C71" s="188"/>
      <c r="D71" s="188"/>
      <c r="E71" s="188"/>
      <c r="F71" s="188"/>
      <c r="G71" s="188"/>
      <c r="H71" s="188"/>
      <c r="I71" s="45"/>
      <c r="J71" s="45"/>
      <c r="K71" s="189"/>
      <c r="L71" s="190"/>
      <c r="M71" s="191"/>
      <c r="N71" s="192"/>
      <c r="O71" s="192"/>
      <c r="P71" s="192"/>
      <c r="Q71" s="139"/>
      <c r="R71" s="138"/>
      <c r="S71" s="138"/>
      <c r="T71" s="138"/>
      <c r="U71" s="138"/>
      <c r="V71" s="138"/>
    </row>
    <row r="72" spans="2:22" s="101" customFormat="1" ht="30" hidden="1" customHeight="1" x14ac:dyDescent="0.25">
      <c r="B72" s="44"/>
      <c r="C72" s="188"/>
      <c r="D72" s="188"/>
      <c r="E72" s="188"/>
      <c r="F72" s="188"/>
      <c r="G72" s="188"/>
      <c r="H72" s="188"/>
      <c r="I72" s="45"/>
      <c r="J72" s="45"/>
      <c r="K72" s="189"/>
      <c r="L72" s="190"/>
      <c r="M72" s="191"/>
      <c r="N72" s="192"/>
      <c r="O72" s="192"/>
      <c r="P72" s="192"/>
      <c r="Q72" s="139"/>
      <c r="R72" s="138"/>
      <c r="S72" s="138"/>
      <c r="T72" s="138"/>
      <c r="U72" s="138"/>
      <c r="V72" s="138"/>
    </row>
    <row r="73" spans="2:22" s="101" customFormat="1" ht="30" hidden="1" customHeight="1" x14ac:dyDescent="0.25">
      <c r="B73" s="44"/>
      <c r="C73" s="188"/>
      <c r="D73" s="188"/>
      <c r="E73" s="188"/>
      <c r="F73" s="188"/>
      <c r="G73" s="188"/>
      <c r="H73" s="188"/>
      <c r="I73" s="45"/>
      <c r="J73" s="45"/>
      <c r="K73" s="189"/>
      <c r="L73" s="190"/>
      <c r="M73" s="191"/>
      <c r="N73" s="192"/>
      <c r="O73" s="192"/>
      <c r="P73" s="192"/>
      <c r="Q73" s="139"/>
      <c r="R73" s="138"/>
      <c r="S73" s="138"/>
      <c r="T73" s="138"/>
      <c r="U73" s="138"/>
      <c r="V73" s="138"/>
    </row>
    <row r="74" spans="2:22" s="101" customFormat="1" ht="30" hidden="1" customHeight="1" x14ac:dyDescent="0.25">
      <c r="B74" s="44"/>
      <c r="C74" s="188"/>
      <c r="D74" s="188"/>
      <c r="E74" s="188"/>
      <c r="F74" s="188"/>
      <c r="G74" s="188"/>
      <c r="H74" s="188"/>
      <c r="I74" s="45"/>
      <c r="J74" s="45"/>
      <c r="K74" s="189"/>
      <c r="L74" s="190"/>
      <c r="M74" s="191"/>
      <c r="N74" s="192"/>
      <c r="O74" s="192"/>
      <c r="P74" s="192"/>
      <c r="Q74" s="139"/>
      <c r="R74" s="138"/>
      <c r="S74" s="138"/>
      <c r="T74" s="138"/>
      <c r="U74" s="138"/>
      <c r="V74" s="138"/>
    </row>
    <row r="75" spans="2:22" s="101" customFormat="1" ht="30" hidden="1" customHeight="1" x14ac:dyDescent="0.25">
      <c r="B75" s="44"/>
      <c r="C75" s="188"/>
      <c r="D75" s="188"/>
      <c r="E75" s="188"/>
      <c r="F75" s="188"/>
      <c r="G75" s="188"/>
      <c r="H75" s="188"/>
      <c r="I75" s="45"/>
      <c r="J75" s="45"/>
      <c r="K75" s="189"/>
      <c r="L75" s="190"/>
      <c r="M75" s="191"/>
      <c r="N75" s="192"/>
      <c r="O75" s="192"/>
      <c r="P75" s="192"/>
      <c r="Q75" s="139"/>
      <c r="R75" s="138"/>
      <c r="S75" s="138"/>
      <c r="T75" s="138"/>
      <c r="U75" s="138"/>
      <c r="V75" s="138"/>
    </row>
    <row r="76" spans="2:22" s="101" customFormat="1" ht="30" hidden="1" customHeight="1" x14ac:dyDescent="0.25">
      <c r="B76" s="44"/>
      <c r="C76" s="188"/>
      <c r="D76" s="188"/>
      <c r="E76" s="188"/>
      <c r="F76" s="188"/>
      <c r="G76" s="188"/>
      <c r="H76" s="188"/>
      <c r="I76" s="45"/>
      <c r="J76" s="45"/>
      <c r="K76" s="189"/>
      <c r="L76" s="190"/>
      <c r="M76" s="191"/>
      <c r="N76" s="192"/>
      <c r="O76" s="192"/>
      <c r="P76" s="192"/>
      <c r="Q76" s="139"/>
      <c r="R76" s="138"/>
      <c r="S76" s="138"/>
      <c r="T76" s="138"/>
      <c r="U76" s="138"/>
      <c r="V76" s="138"/>
    </row>
    <row r="77" spans="2:22" s="101" customFormat="1" ht="30" hidden="1" customHeight="1" x14ac:dyDescent="0.25">
      <c r="B77" s="44"/>
      <c r="C77" s="188"/>
      <c r="D77" s="188"/>
      <c r="E77" s="188"/>
      <c r="F77" s="188"/>
      <c r="G77" s="188"/>
      <c r="H77" s="188"/>
      <c r="I77" s="45"/>
      <c r="J77" s="45"/>
      <c r="K77" s="189"/>
      <c r="L77" s="190"/>
      <c r="M77" s="191"/>
      <c r="N77" s="192"/>
      <c r="O77" s="192"/>
      <c r="P77" s="192"/>
      <c r="Q77" s="139"/>
      <c r="R77" s="138"/>
      <c r="S77" s="138"/>
      <c r="T77" s="138"/>
      <c r="U77" s="138"/>
      <c r="V77" s="138"/>
    </row>
    <row r="78" spans="2:22" s="101" customFormat="1" ht="30" hidden="1" customHeight="1" x14ac:dyDescent="0.25">
      <c r="B78" s="44"/>
      <c r="C78" s="188"/>
      <c r="D78" s="188"/>
      <c r="E78" s="188"/>
      <c r="F78" s="188"/>
      <c r="G78" s="188"/>
      <c r="H78" s="188"/>
      <c r="I78" s="45"/>
      <c r="J78" s="45"/>
      <c r="K78" s="189"/>
      <c r="L78" s="190"/>
      <c r="M78" s="191"/>
      <c r="N78" s="192"/>
      <c r="O78" s="192"/>
      <c r="P78" s="192"/>
      <c r="Q78" s="139"/>
      <c r="R78" s="138"/>
      <c r="S78" s="138"/>
      <c r="T78" s="138"/>
      <c r="U78" s="138"/>
      <c r="V78" s="138"/>
    </row>
    <row r="79" spans="2:22" s="101" customFormat="1" ht="30" hidden="1" customHeight="1" x14ac:dyDescent="0.25">
      <c r="B79" s="44"/>
      <c r="C79" s="188"/>
      <c r="D79" s="188"/>
      <c r="E79" s="188"/>
      <c r="F79" s="188"/>
      <c r="G79" s="188"/>
      <c r="H79" s="188"/>
      <c r="I79" s="45"/>
      <c r="J79" s="45"/>
      <c r="K79" s="189"/>
      <c r="L79" s="190"/>
      <c r="M79" s="191"/>
      <c r="N79" s="192"/>
      <c r="O79" s="192"/>
      <c r="P79" s="192"/>
      <c r="Q79" s="139"/>
      <c r="R79" s="138"/>
      <c r="S79" s="138"/>
      <c r="T79" s="138"/>
      <c r="U79" s="138"/>
      <c r="V79" s="138"/>
    </row>
    <row r="80" spans="2:22" s="101" customFormat="1" x14ac:dyDescent="0.25">
      <c r="Q80" s="127"/>
      <c r="R80" s="127"/>
      <c r="S80" s="127"/>
      <c r="T80" s="127"/>
      <c r="U80" s="127"/>
      <c r="V80" s="127"/>
    </row>
    <row r="81" spans="1:26" s="101" customFormat="1" ht="28.5" x14ac:dyDescent="0.25">
      <c r="B81" s="164" t="s">
        <v>100</v>
      </c>
      <c r="C81" s="164"/>
      <c r="D81" s="164"/>
      <c r="E81" s="164"/>
      <c r="F81" s="164"/>
      <c r="G81" s="164"/>
      <c r="H81" s="164"/>
      <c r="I81" s="164"/>
      <c r="J81" s="164"/>
      <c r="K81" s="164"/>
      <c r="L81" s="164"/>
      <c r="M81" s="164"/>
      <c r="N81" s="164"/>
      <c r="O81" s="164"/>
      <c r="P81" s="164"/>
      <c r="Q81" s="134"/>
      <c r="R81" s="134"/>
      <c r="S81" s="134"/>
      <c r="T81" s="134"/>
      <c r="U81" s="134"/>
      <c r="V81" s="134"/>
    </row>
    <row r="82" spans="1:26" s="101" customFormat="1" x14ac:dyDescent="0.25">
      <c r="Q82" s="127"/>
      <c r="R82" s="127"/>
      <c r="S82" s="127"/>
      <c r="T82" s="127"/>
      <c r="U82" s="127"/>
      <c r="V82" s="127"/>
    </row>
    <row r="83" spans="1:26" s="101" customFormat="1" ht="46.5" customHeight="1" x14ac:dyDescent="0.25">
      <c r="D83" s="200" t="s">
        <v>75</v>
      </c>
      <c r="E83" s="201"/>
      <c r="F83" s="202" t="str">
        <f>IFERROR(VLOOKUP(Q23,[12]Hoja2!B45:C59,2,FALSE),"")</f>
        <v>Moderado</v>
      </c>
      <c r="G83" s="202"/>
      <c r="H83" s="118"/>
      <c r="J83" s="203" t="s">
        <v>74</v>
      </c>
      <c r="K83" s="203"/>
      <c r="L83" s="202" t="str">
        <f>IFERROR(VLOOKUP(S52,[12]Hoja2!B45:C59,2,FALSE),"")</f>
        <v>Moderado</v>
      </c>
      <c r="M83" s="202"/>
      <c r="N83" s="202"/>
      <c r="O83" s="140"/>
      <c r="P83" s="140"/>
      <c r="Q83" s="141"/>
      <c r="R83" s="142"/>
      <c r="S83" s="142"/>
      <c r="T83" s="142"/>
      <c r="U83" s="142"/>
      <c r="V83" s="142"/>
    </row>
    <row r="84" spans="1:26" s="101" customFormat="1" x14ac:dyDescent="0.25"/>
    <row r="85" spans="1:26" s="101" customFormat="1" ht="26.25" x14ac:dyDescent="0.25">
      <c r="B85" s="106"/>
      <c r="C85" s="106"/>
      <c r="H85" s="198" t="s">
        <v>71</v>
      </c>
      <c r="I85" s="198"/>
      <c r="J85" s="198"/>
    </row>
    <row r="86" spans="1:26" s="101" customFormat="1" ht="21" x14ac:dyDescent="0.25">
      <c r="B86" s="106"/>
      <c r="C86" s="106"/>
      <c r="F86" s="119"/>
      <c r="G86" s="119"/>
      <c r="H86" s="143" t="s">
        <v>41</v>
      </c>
      <c r="I86" s="143" t="s">
        <v>72</v>
      </c>
      <c r="J86" s="143" t="s">
        <v>73</v>
      </c>
    </row>
    <row r="87" spans="1:26" s="101" customFormat="1" ht="5.25" customHeight="1" x14ac:dyDescent="0.25">
      <c r="B87" s="106"/>
      <c r="C87" s="106"/>
      <c r="F87" s="119"/>
      <c r="G87" s="119"/>
      <c r="H87" s="119"/>
      <c r="I87" s="119"/>
      <c r="J87" s="119"/>
    </row>
    <row r="88" spans="1:26" s="101" customFormat="1" ht="37.5" customHeight="1" x14ac:dyDescent="0.25">
      <c r="F88" s="199" t="s">
        <v>70</v>
      </c>
      <c r="G88" s="143" t="s">
        <v>135</v>
      </c>
      <c r="H88" s="144" t="str">
        <f>IFERROR(CONCATENATE(IF($Q$23="53","Inherente","")," ",IF($S$52="53","Residual","")),"")</f>
        <v xml:space="preserve"> </v>
      </c>
      <c r="I88" s="145" t="str">
        <f>IFERROR(CONCATENATE(IF($Q$23="54","Inherente","")," ",IF($S$52="54","Residual","")),"")</f>
        <v xml:space="preserve"> </v>
      </c>
      <c r="J88" s="145" t="str">
        <f>IFERROR(CONCATENATE(IF($Q$23="55","Inherente","")," ",IF($S$52="55","Residual","")),"")</f>
        <v xml:space="preserve"> </v>
      </c>
      <c r="O88" s="127"/>
      <c r="P88" s="127"/>
      <c r="Q88" s="127"/>
      <c r="R88" s="134"/>
      <c r="S88" s="134"/>
      <c r="T88" s="134"/>
      <c r="U88" s="134"/>
      <c r="V88" s="134"/>
    </row>
    <row r="89" spans="1:26" s="101" customFormat="1" ht="37.5" customHeight="1" x14ac:dyDescent="0.25">
      <c r="F89" s="199"/>
      <c r="G89" s="143" t="s">
        <v>134</v>
      </c>
      <c r="H89" s="146" t="str">
        <f>IFERROR(CONCATENATE(IF($Q$23="43","Inherente","")," ",IF($S$52="43","Residual","")),"")</f>
        <v xml:space="preserve"> </v>
      </c>
      <c r="I89" s="145" t="str">
        <f>IFERROR(CONCATENATE(IF($Q$23="44","Inherente","")," ",IF($S$52="44","Residual","")),"")</f>
        <v xml:space="preserve"> </v>
      </c>
      <c r="J89" s="145" t="str">
        <f>IFERROR(CONCATENATE(IF($Q$23="45","Inherente","")," ",IF($S$52="45","Residual","")),"")</f>
        <v xml:space="preserve"> </v>
      </c>
      <c r="L89" s="46" t="s">
        <v>43</v>
      </c>
      <c r="O89" s="127"/>
      <c r="P89" s="127"/>
      <c r="Q89" s="127"/>
      <c r="R89" s="130"/>
      <c r="S89" s="130"/>
      <c r="T89" s="130"/>
      <c r="U89" s="130"/>
      <c r="V89" s="130"/>
    </row>
    <row r="90" spans="1:26" s="101" customFormat="1" ht="37.5" customHeight="1" x14ac:dyDescent="0.25">
      <c r="F90" s="199"/>
      <c r="G90" s="143" t="s">
        <v>133</v>
      </c>
      <c r="H90" s="146" t="str">
        <f>IFERROR(CONCATENATE(IF($Q$23="33","Inherente","")," ",IF($S$52="33","Residual","")),"")</f>
        <v xml:space="preserve"> </v>
      </c>
      <c r="I90" s="145" t="str">
        <f>IFERROR(CONCATENATE(IF($Q$23="34","Inherente","")," ",IF($S$52="34","Residual","")),"")</f>
        <v xml:space="preserve"> </v>
      </c>
      <c r="J90" s="145" t="str">
        <f>IFERROR(CONCATENATE(IF($Q$23="35","Inherente","")," ",IF($S$52="35","Residual","")),"")</f>
        <v xml:space="preserve"> </v>
      </c>
      <c r="L90" s="47" t="s">
        <v>40</v>
      </c>
      <c r="O90" s="127"/>
      <c r="P90" s="127"/>
      <c r="Q90" s="127"/>
      <c r="R90" s="130"/>
      <c r="S90" s="130"/>
      <c r="T90" s="130"/>
      <c r="U90" s="130"/>
      <c r="V90" s="130"/>
    </row>
    <row r="91" spans="1:26" s="101" customFormat="1" ht="37.5" customHeight="1" x14ac:dyDescent="0.25">
      <c r="F91" s="199"/>
      <c r="G91" s="143" t="s">
        <v>132</v>
      </c>
      <c r="H91" s="147" t="str">
        <f>IFERROR(CONCATENATE(IF($Q$23="23","Inherente","")," ",IF($S$52="23","Residual","")),"")</f>
        <v xml:space="preserve">Inherente </v>
      </c>
      <c r="I91" s="146" t="str">
        <f>IFERROR(CONCATENATE(IF($Q$23="24","Inherente","")," ",IF($S$52="24","Residual","")),"")</f>
        <v xml:space="preserve"> </v>
      </c>
      <c r="J91" s="145" t="str">
        <f>IFERROR(CONCATENATE(IF($Q$23="25","Inherente","")," ",IF($S$52="25","Residual","")),"")</f>
        <v xml:space="preserve"> </v>
      </c>
      <c r="L91" s="48" t="s">
        <v>41</v>
      </c>
      <c r="O91" s="130"/>
      <c r="P91" s="130"/>
      <c r="Q91" s="130"/>
      <c r="R91" s="130"/>
      <c r="S91" s="130"/>
      <c r="T91" s="130"/>
      <c r="U91" s="130"/>
      <c r="V91" s="130"/>
    </row>
    <row r="92" spans="1:26" s="101" customFormat="1" ht="37.5" customHeight="1" x14ac:dyDescent="0.25">
      <c r="F92" s="199"/>
      <c r="G92" s="143" t="s">
        <v>112</v>
      </c>
      <c r="H92" s="147" t="str">
        <f>IFERROR(CONCATENATE(IF($Q$23="13","Inherente","")," ",IF($S$52="13","Residual","")),"")</f>
        <v xml:space="preserve"> Residual</v>
      </c>
      <c r="I92" s="146" t="str">
        <f>IFERROR(CONCATENATE(IF($Q$23="14","Inherente","")," ",IF($S$52="14","Residual","")),"")</f>
        <v xml:space="preserve"> </v>
      </c>
      <c r="J92" s="145" t="str">
        <f>IFERROR(CONCATENATE(IF($Q$23="15","Inherente","")," ",IF($S$52="15","Residual","")),"")</f>
        <v xml:space="preserve"> </v>
      </c>
    </row>
    <row r="93" spans="1:26" s="49" customFormat="1" x14ac:dyDescent="0.25">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row>
    <row r="94" spans="1:26" x14ac:dyDescent="0.25">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row>
    <row r="95" spans="1:26" x14ac:dyDescent="0.25">
      <c r="A95" s="101"/>
      <c r="B95" s="101"/>
      <c r="C95" s="101"/>
      <c r="D95" s="101"/>
      <c r="E95" s="101"/>
      <c r="F95" s="101"/>
      <c r="G95" s="101"/>
      <c r="H95" s="101"/>
      <c r="I95" s="101"/>
      <c r="J95" s="101"/>
      <c r="K95" s="101"/>
      <c r="L95" s="101"/>
      <c r="M95" s="101"/>
      <c r="N95" s="101"/>
      <c r="O95" s="101"/>
      <c r="P95" s="101"/>
      <c r="Y95" s="101"/>
      <c r="Z95" s="101"/>
    </row>
    <row r="96" spans="1:26" x14ac:dyDescent="0.25">
      <c r="A96" s="101"/>
      <c r="B96" s="101"/>
      <c r="C96" s="101"/>
      <c r="D96" s="101"/>
      <c r="E96" s="101"/>
      <c r="F96" s="101"/>
      <c r="G96" s="101"/>
      <c r="H96" s="101"/>
      <c r="I96" s="101"/>
      <c r="J96" s="101"/>
      <c r="K96" s="101"/>
      <c r="L96" s="101"/>
      <c r="M96" s="101"/>
      <c r="N96" s="101"/>
      <c r="O96" s="101"/>
      <c r="P96" s="101"/>
      <c r="Y96" s="101"/>
      <c r="Z96" s="101"/>
    </row>
    <row r="97" spans="2:16" x14ac:dyDescent="0.25">
      <c r="B97" s="101"/>
      <c r="C97" s="101"/>
      <c r="D97" s="101"/>
      <c r="E97" s="101"/>
      <c r="F97" s="101"/>
      <c r="G97" s="101"/>
      <c r="H97" s="101"/>
      <c r="I97" s="101"/>
      <c r="J97" s="101"/>
      <c r="K97" s="101"/>
      <c r="L97" s="101"/>
      <c r="M97" s="101"/>
      <c r="N97" s="101"/>
      <c r="O97" s="101"/>
      <c r="P97" s="101"/>
    </row>
  </sheetData>
  <sheetProtection selectLockedCells="1"/>
  <mergeCells count="126">
    <mergeCell ref="H85:J85"/>
    <mergeCell ref="F88:F92"/>
    <mergeCell ref="C79:H79"/>
    <mergeCell ref="K79:M79"/>
    <mergeCell ref="N79:P79"/>
    <mergeCell ref="B81:P81"/>
    <mergeCell ref="D83:E83"/>
    <mergeCell ref="F83:G83"/>
    <mergeCell ref="J83:K83"/>
    <mergeCell ref="L83:N83"/>
    <mergeCell ref="C77:H77"/>
    <mergeCell ref="K77:M77"/>
    <mergeCell ref="N77:P77"/>
    <mergeCell ref="C78:H78"/>
    <mergeCell ref="K78:M78"/>
    <mergeCell ref="N78:P78"/>
    <mergeCell ref="C75:H75"/>
    <mergeCell ref="K75:M75"/>
    <mergeCell ref="N75:P75"/>
    <mergeCell ref="C76:H76"/>
    <mergeCell ref="K76:M76"/>
    <mergeCell ref="N76:P76"/>
    <mergeCell ref="C73:H73"/>
    <mergeCell ref="K73:M73"/>
    <mergeCell ref="N73:P73"/>
    <mergeCell ref="C74:H74"/>
    <mergeCell ref="K74:M74"/>
    <mergeCell ref="N74:P74"/>
    <mergeCell ref="C71:H71"/>
    <mergeCell ref="K71:M71"/>
    <mergeCell ref="N71:P71"/>
    <mergeCell ref="C72:H72"/>
    <mergeCell ref="K72:M72"/>
    <mergeCell ref="N72:P72"/>
    <mergeCell ref="C69:H69"/>
    <mergeCell ref="K69:M69"/>
    <mergeCell ref="N69:P69"/>
    <mergeCell ref="C70:H70"/>
    <mergeCell ref="K70:M70"/>
    <mergeCell ref="N70:P70"/>
    <mergeCell ref="C67:H67"/>
    <mergeCell ref="K67:M67"/>
    <mergeCell ref="N67:P67"/>
    <mergeCell ref="C68:H68"/>
    <mergeCell ref="K68:M68"/>
    <mergeCell ref="N68:P68"/>
    <mergeCell ref="C65:H65"/>
    <mergeCell ref="K65:M65"/>
    <mergeCell ref="N65:P65"/>
    <mergeCell ref="C66:H66"/>
    <mergeCell ref="K66:M66"/>
    <mergeCell ref="N66:P66"/>
    <mergeCell ref="B60:F60"/>
    <mergeCell ref="G60:P60"/>
    <mergeCell ref="B62:P62"/>
    <mergeCell ref="C64:H64"/>
    <mergeCell ref="K64:M64"/>
    <mergeCell ref="N64:P64"/>
    <mergeCell ref="B56:D56"/>
    <mergeCell ref="J56:K56"/>
    <mergeCell ref="B57:D57"/>
    <mergeCell ref="J57:K57"/>
    <mergeCell ref="B58:D58"/>
    <mergeCell ref="J58:K58"/>
    <mergeCell ref="B53:D53"/>
    <mergeCell ref="J53:K53"/>
    <mergeCell ref="B54:D54"/>
    <mergeCell ref="J54:K54"/>
    <mergeCell ref="B55:D55"/>
    <mergeCell ref="J55:K55"/>
    <mergeCell ref="E46:L46"/>
    <mergeCell ref="M46:N46"/>
    <mergeCell ref="B48:P48"/>
    <mergeCell ref="B50:P50"/>
    <mergeCell ref="B52:D52"/>
    <mergeCell ref="J52:K52"/>
    <mergeCell ref="M52:N52"/>
    <mergeCell ref="E43:L43"/>
    <mergeCell ref="M43:N43"/>
    <mergeCell ref="E44:L44"/>
    <mergeCell ref="M44:N44"/>
    <mergeCell ref="E45:L45"/>
    <mergeCell ref="M45:N45"/>
    <mergeCell ref="E40:L40"/>
    <mergeCell ref="M40:N40"/>
    <mergeCell ref="E41:L41"/>
    <mergeCell ref="M41:N41"/>
    <mergeCell ref="E42:L42"/>
    <mergeCell ref="M42:N42"/>
    <mergeCell ref="E37:L37"/>
    <mergeCell ref="M37:N37"/>
    <mergeCell ref="E38:L38"/>
    <mergeCell ref="M38:N38"/>
    <mergeCell ref="E39:L39"/>
    <mergeCell ref="M39:N39"/>
    <mergeCell ref="E34:L34"/>
    <mergeCell ref="M34:N34"/>
    <mergeCell ref="E35:L35"/>
    <mergeCell ref="M35:N35"/>
    <mergeCell ref="E36:L36"/>
    <mergeCell ref="M36:N36"/>
    <mergeCell ref="E31:L31"/>
    <mergeCell ref="M31:N31"/>
    <mergeCell ref="E32:L32"/>
    <mergeCell ref="M32:N32"/>
    <mergeCell ref="E33:L33"/>
    <mergeCell ref="M33:N33"/>
    <mergeCell ref="E29:L29"/>
    <mergeCell ref="M29:N29"/>
    <mergeCell ref="E30:L30"/>
    <mergeCell ref="M30:N30"/>
    <mergeCell ref="B19:P19"/>
    <mergeCell ref="B21:P21"/>
    <mergeCell ref="B23:P23"/>
    <mergeCell ref="B25:P25"/>
    <mergeCell ref="E27:L27"/>
    <mergeCell ref="M27:N27"/>
    <mergeCell ref="B2:P2"/>
    <mergeCell ref="C4:G4"/>
    <mergeCell ref="J4:O4"/>
    <mergeCell ref="B7:P7"/>
    <mergeCell ref="M11:N11"/>
    <mergeCell ref="C17:H17"/>
    <mergeCell ref="I17:O17"/>
    <mergeCell ref="E28:L28"/>
    <mergeCell ref="M28:N28"/>
  </mergeCells>
  <conditionalFormatting sqref="B23">
    <cfRule type="expression" dxfId="43" priority="12">
      <formula>$B$23="Casi Seguro"</formula>
    </cfRule>
    <cfRule type="expression" dxfId="42" priority="13">
      <formula>$B$23="Probable"</formula>
    </cfRule>
    <cfRule type="expression" dxfId="41" priority="14">
      <formula>$B$23="Posible"</formula>
    </cfRule>
    <cfRule type="expression" dxfId="40" priority="15">
      <formula>$B$23="Improbable"</formula>
    </cfRule>
    <cfRule type="expression" dxfId="39" priority="16">
      <formula>$B$23="Rara Vez"</formula>
    </cfRule>
  </conditionalFormatting>
  <conditionalFormatting sqref="F83">
    <cfRule type="expression" dxfId="38" priority="17">
      <formula>$F$83="Extremo"</formula>
    </cfRule>
    <cfRule type="expression" dxfId="37" priority="18">
      <formula>$F$83="Alto"</formula>
    </cfRule>
    <cfRule type="expression" dxfId="36" priority="19">
      <formula>$F$83="Moderado"</formula>
    </cfRule>
    <cfRule type="expression" dxfId="35" priority="20">
      <formula>$F$83="Bajo"</formula>
    </cfRule>
  </conditionalFormatting>
  <conditionalFormatting sqref="L83">
    <cfRule type="expression" dxfId="34" priority="8">
      <formula>$L$83="Extremo"</formula>
    </cfRule>
    <cfRule type="expression" dxfId="33" priority="9">
      <formula>$L$83="Alto"</formula>
    </cfRule>
    <cfRule type="expression" dxfId="32" priority="10">
      <formula>$L$83="Moderado"</formula>
    </cfRule>
    <cfRule type="expression" dxfId="31" priority="11">
      <formula>$L$83="Bajo"</formula>
    </cfRule>
  </conditionalFormatting>
  <conditionalFormatting sqref="M28">
    <cfRule type="expression" dxfId="30" priority="7">
      <formula>AB28="SI"</formula>
    </cfRule>
  </conditionalFormatting>
  <conditionalFormatting sqref="B48">
    <cfRule type="expression" dxfId="29" priority="4">
      <formula>$B$48="Catastrófico"</formula>
    </cfRule>
    <cfRule type="expression" dxfId="28" priority="5">
      <formula>$B$48="Mayor"</formula>
    </cfRule>
    <cfRule type="expression" dxfId="27" priority="6">
      <formula>$B$48="Moderado"</formula>
    </cfRule>
  </conditionalFormatting>
  <conditionalFormatting sqref="M28">
    <cfRule type="expression" dxfId="26" priority="21">
      <formula>AC28="SI"</formula>
    </cfRule>
  </conditionalFormatting>
  <conditionalFormatting sqref="E28">
    <cfRule type="expression" dxfId="25" priority="22">
      <formula>M28="SI"</formula>
    </cfRule>
  </conditionalFormatting>
  <conditionalFormatting sqref="M29:M46">
    <cfRule type="expression" dxfId="24" priority="2">
      <formula>AB29="SI"</formula>
    </cfRule>
  </conditionalFormatting>
  <conditionalFormatting sqref="M29:M46">
    <cfRule type="expression" dxfId="23" priority="3">
      <formula>AC29="SI"</formula>
    </cfRule>
  </conditionalFormatting>
  <conditionalFormatting sqref="E29:E46">
    <cfRule type="expression" dxfId="22" priority="1">
      <formula>M29="SI"</formula>
    </cfRule>
  </conditionalFormatting>
  <dataValidations count="12">
    <dataValidation type="list" allowBlank="1" showInputMessage="1" showErrorMessage="1" sqref="B23" xr:uid="{00000000-0002-0000-0E00-000000000000}">
      <formula1>"Rara Vez,Improbable,Posible,Probable,Casi Seguro"</formula1>
    </dataValidation>
    <dataValidation type="list" allowBlank="1" showInputMessage="1" showErrorMessage="1" sqref="M28:M46" xr:uid="{00000000-0002-0000-0E00-000001000000}">
      <formula1>"SI,NO"</formula1>
    </dataValidation>
    <dataValidation type="list" allowBlank="1" showInputMessage="1" showErrorMessage="1" sqref="E53:E58" xr:uid="{00000000-0002-0000-0E00-000002000000}">
      <formula1>"Asignado,No Asignado"</formula1>
    </dataValidation>
    <dataValidation type="list" allowBlank="1" showInputMessage="1" showErrorMessage="1" sqref="F53:F58" xr:uid="{00000000-0002-0000-0E00-000003000000}">
      <formula1>"Adecuado,Inadecuado"</formula1>
    </dataValidation>
    <dataValidation type="list" allowBlank="1" showInputMessage="1" showErrorMessage="1" sqref="G53:G58" xr:uid="{00000000-0002-0000-0E00-000004000000}">
      <formula1>"Oportuna,Inoportuna"</formula1>
    </dataValidation>
    <dataValidation type="list" allowBlank="1" showInputMessage="1" showErrorMessage="1" sqref="H53:H58" xr:uid="{00000000-0002-0000-0E00-000005000000}">
      <formula1>"Prevenir,Detectar,No es un Control"</formula1>
    </dataValidation>
    <dataValidation type="list" allowBlank="1" showInputMessage="1" showErrorMessage="1" sqref="I53:I58" xr:uid="{00000000-0002-0000-0E00-000006000000}">
      <formula1>"Confiable,No Confiable"</formula1>
    </dataValidation>
    <dataValidation type="list" allowBlank="1" showInputMessage="1" showErrorMessage="1" sqref="L53:L58" xr:uid="{00000000-0002-0000-0E00-000007000000}">
      <formula1>"Completa,Incompleta,No Existe"</formula1>
    </dataValidation>
    <dataValidation type="list" allowBlank="1" showInputMessage="1" showErrorMessage="1" sqref="J53:K58" xr:uid="{00000000-0002-0000-0E00-000008000000}">
      <formula1>"Se identifica y se gestionan para subsanar la observación,No se identifica y se gestionan para subsanar la observación"</formula1>
    </dataValidation>
    <dataValidation type="list" allowBlank="1" showInputMessage="1" showErrorMessage="1" sqref="L53:L58" xr:uid="{00000000-0002-0000-0E00-000009000000}">
      <formula1>"Completa,Incompleta,NoExiste"</formula1>
    </dataValidation>
    <dataValidation type="list" allowBlank="1" showInputMessage="1" showErrorMessage="1" sqref="O53:O58" xr:uid="{00000000-0002-0000-0E00-00000A000000}">
      <formula1>"Fuerte,Moderado,Débil"</formula1>
    </dataValidation>
    <dataValidation type="list" allowBlank="1" showInputMessage="1" showErrorMessage="1" sqref="B65:B79" xr:uid="{00000000-0002-0000-0E00-00000B000000}">
      <formula1>"Nacional,Regional,Centro Zonal"</formula1>
    </dataValidation>
  </dataValidations>
  <pageMargins left="0.82677165354330717" right="0.62992125984251968" top="1.0629921259842521" bottom="0.74803149606299213" header="0.31496062992125984" footer="0.31496062992125984"/>
  <pageSetup scale="29" orientation="portrait" r:id="rId1"/>
  <headerFooter>
    <oddHeader>&amp;L&amp;G&amp;C&amp;16PROCESO
MEJORA E INNOVACIÓN&amp;11
&amp;"-,Negrita"&amp;20FORMATO IDENTIFICACIÓN, ANÁLISIS, EVALUACIÓN Y TRATAMIENTO DE 
RIESGOS DE CALIDAD Y CORRUPCIÓN&amp;R&amp;16F1.P14.MI
Versión 1
Página &amp;P de &amp;N
14/10/2021
Clasificación de la Información:
PÚBLICA</oddHeader>
    <oddFooter>&amp;C&amp;G</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C000000}">
          <x14:formula1>
            <xm:f>'C:\Users\USER\OneDrive - Instituto Colombiano de Bienestar Familiar\jorge.alvarez\1. Gestion de Riesgos\2022\RIESGOS PROCESOS 2022\GF-OK2\[Copia de IDENTIFICACION DE RIESGOS GESTION FINANCIERA 09-12-2021.xlsx]Hoja2'!#REF!</xm:f>
          </x14:formula1>
          <xm:sqref>C4:H4</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F97"/>
  <sheetViews>
    <sheetView showGridLines="0" zoomScale="55" zoomScaleNormal="55" zoomScalePageLayoutView="70" workbookViewId="0">
      <selection activeCell="A52" sqref="A52:XFD55"/>
    </sheetView>
  </sheetViews>
  <sheetFormatPr baseColWidth="10" defaultColWidth="0" defaultRowHeight="15" x14ac:dyDescent="0.25"/>
  <cols>
    <col min="1" max="1" width="2.85546875" style="50" customWidth="1"/>
    <col min="2" max="2" width="17.140625" style="50" customWidth="1"/>
    <col min="3" max="5" width="21.42578125" style="50" customWidth="1"/>
    <col min="6" max="6" width="23" style="50" customWidth="1"/>
    <col min="7" max="12" width="21.42578125" style="50" customWidth="1"/>
    <col min="13" max="13" width="8.5703125" style="50" customWidth="1"/>
    <col min="14" max="14" width="12.85546875" style="50" customWidth="1"/>
    <col min="15" max="16" width="21.42578125" style="50" customWidth="1"/>
    <col min="17" max="17" width="4.42578125" style="50" hidden="1" customWidth="1"/>
    <col min="18" max="24" width="3.42578125" style="50" hidden="1" customWidth="1"/>
    <col min="25" max="25" width="2.85546875" style="50" customWidth="1"/>
    <col min="26" max="32" width="0" style="50" hidden="1" customWidth="1"/>
    <col min="33" max="16384" width="11.42578125" style="50" hidden="1"/>
  </cols>
  <sheetData>
    <row r="1" spans="1:25" s="33" customFormat="1" x14ac:dyDescent="0.25">
      <c r="A1" s="101"/>
      <c r="B1" s="101"/>
      <c r="C1" s="101"/>
      <c r="D1" s="101"/>
      <c r="E1" s="101"/>
      <c r="F1" s="101"/>
      <c r="G1" s="101"/>
      <c r="H1" s="101"/>
      <c r="I1" s="101"/>
      <c r="J1" s="101"/>
      <c r="K1" s="101"/>
      <c r="L1" s="101"/>
      <c r="M1" s="101"/>
      <c r="N1" s="101"/>
      <c r="O1" s="101"/>
      <c r="P1" s="101"/>
      <c r="Q1" s="101"/>
      <c r="R1" s="101"/>
      <c r="S1" s="101"/>
      <c r="T1" s="101"/>
      <c r="U1" s="101"/>
      <c r="V1" s="101"/>
      <c r="W1" s="101"/>
      <c r="X1" s="101"/>
      <c r="Y1" s="101"/>
    </row>
    <row r="2" spans="1:25" s="101" customFormat="1" ht="28.5" x14ac:dyDescent="0.25">
      <c r="B2" s="164" t="s">
        <v>77</v>
      </c>
      <c r="C2" s="164"/>
      <c r="D2" s="164"/>
      <c r="E2" s="164"/>
      <c r="F2" s="164"/>
      <c r="G2" s="164"/>
      <c r="H2" s="164"/>
      <c r="I2" s="164"/>
      <c r="J2" s="164"/>
      <c r="K2" s="164"/>
      <c r="L2" s="164"/>
      <c r="M2" s="164"/>
      <c r="N2" s="164"/>
      <c r="O2" s="164"/>
      <c r="P2" s="164"/>
      <c r="Q2" s="102"/>
      <c r="R2" s="102"/>
      <c r="S2" s="102"/>
      <c r="T2" s="102"/>
      <c r="U2" s="102"/>
      <c r="V2" s="102"/>
    </row>
    <row r="3" spans="1:25" s="101" customFormat="1" x14ac:dyDescent="0.25"/>
    <row r="4" spans="1:25" s="101" customFormat="1" ht="26.25" x14ac:dyDescent="0.25">
      <c r="B4" s="120" t="s">
        <v>162</v>
      </c>
      <c r="C4" s="165" t="s">
        <v>80</v>
      </c>
      <c r="D4" s="165"/>
      <c r="E4" s="165"/>
      <c r="F4" s="165"/>
      <c r="G4" s="165"/>
      <c r="H4" s="121"/>
      <c r="I4" s="122" t="s">
        <v>165</v>
      </c>
      <c r="J4" s="165" t="s">
        <v>239</v>
      </c>
      <c r="K4" s="165"/>
      <c r="L4" s="165"/>
      <c r="M4" s="165"/>
      <c r="N4" s="165"/>
      <c r="O4" s="165"/>
      <c r="P4" s="121"/>
      <c r="Q4" s="121"/>
      <c r="R4" s="105"/>
      <c r="S4" s="105"/>
      <c r="T4" s="105"/>
      <c r="U4" s="105"/>
      <c r="V4" s="105"/>
    </row>
    <row r="5" spans="1:25" s="101" customFormat="1" ht="6" customHeight="1" x14ac:dyDescent="0.25">
      <c r="B5" s="106"/>
      <c r="C5" s="106"/>
      <c r="D5" s="106"/>
    </row>
    <row r="6" spans="1:25" s="101" customFormat="1" ht="23.25" x14ac:dyDescent="0.35">
      <c r="B6" s="123" t="s">
        <v>167</v>
      </c>
      <c r="C6" s="103"/>
      <c r="D6" s="103"/>
    </row>
    <row r="7" spans="1:25" s="101" customFormat="1" ht="45" customHeight="1" x14ac:dyDescent="0.25">
      <c r="B7" s="166" t="s">
        <v>240</v>
      </c>
      <c r="C7" s="166"/>
      <c r="D7" s="166"/>
      <c r="E7" s="166"/>
      <c r="F7" s="166"/>
      <c r="G7" s="166"/>
      <c r="H7" s="166"/>
      <c r="I7" s="166"/>
      <c r="J7" s="166"/>
      <c r="K7" s="166"/>
      <c r="L7" s="166"/>
      <c r="M7" s="166"/>
      <c r="N7" s="166"/>
      <c r="O7" s="166"/>
      <c r="P7" s="166"/>
      <c r="Q7" s="124"/>
      <c r="R7" s="108"/>
      <c r="S7" s="108"/>
      <c r="T7" s="108"/>
      <c r="U7" s="108"/>
      <c r="V7" s="108"/>
    </row>
    <row r="8" spans="1:25" s="101" customFormat="1" ht="6" customHeight="1" x14ac:dyDescent="0.25"/>
    <row r="9" spans="1:25" s="101" customFormat="1" ht="23.25" hidden="1" x14ac:dyDescent="0.35">
      <c r="B9" s="123" t="s">
        <v>105</v>
      </c>
    </row>
    <row r="10" spans="1:25" s="101" customFormat="1" ht="6.75" hidden="1" customHeight="1" x14ac:dyDescent="0.3">
      <c r="B10" s="107"/>
    </row>
    <row r="11" spans="1:25" s="101" customFormat="1" ht="60" hidden="1" customHeight="1" x14ac:dyDescent="0.3">
      <c r="B11" s="125"/>
      <c r="C11" s="34" t="s">
        <v>106</v>
      </c>
      <c r="D11" s="60"/>
      <c r="E11" s="126" t="s">
        <v>155</v>
      </c>
      <c r="F11" s="35" t="s">
        <v>107</v>
      </c>
      <c r="G11" s="60"/>
      <c r="H11" s="126" t="s">
        <v>155</v>
      </c>
      <c r="I11" s="34" t="s">
        <v>108</v>
      </c>
      <c r="J11" s="63"/>
      <c r="K11" s="126" t="s">
        <v>155</v>
      </c>
      <c r="L11" s="34" t="s">
        <v>109</v>
      </c>
      <c r="M11" s="167"/>
      <c r="N11" s="167"/>
      <c r="O11" s="125"/>
      <c r="P11" s="125"/>
      <c r="Q11" s="125"/>
      <c r="R11" s="109"/>
      <c r="S11" s="109"/>
      <c r="T11" s="109"/>
      <c r="U11" s="109"/>
      <c r="V11" s="109"/>
    </row>
    <row r="12" spans="1:25" s="101" customFormat="1" ht="5.25" hidden="1" customHeight="1" x14ac:dyDescent="0.3">
      <c r="B12" s="110"/>
      <c r="C12" s="110"/>
      <c r="D12" s="110"/>
      <c r="E12" s="110"/>
      <c r="F12" s="110"/>
      <c r="G12" s="110"/>
      <c r="H12" s="110"/>
      <c r="I12" s="110"/>
      <c r="J12" s="110"/>
      <c r="K12" s="110"/>
      <c r="L12" s="110"/>
      <c r="M12" s="110"/>
      <c r="N12" s="110"/>
      <c r="O12" s="110"/>
      <c r="P12" s="110"/>
      <c r="Q12" s="110"/>
      <c r="R12" s="109"/>
      <c r="S12" s="109"/>
      <c r="T12" s="109"/>
      <c r="U12" s="109"/>
      <c r="V12" s="109"/>
    </row>
    <row r="13" spans="1:25" s="101" customFormat="1" ht="22.5" customHeight="1" x14ac:dyDescent="0.35">
      <c r="B13" s="123" t="s">
        <v>101</v>
      </c>
      <c r="C13" s="110"/>
      <c r="D13" s="110"/>
      <c r="E13" s="110"/>
      <c r="F13" s="110"/>
      <c r="G13" s="110"/>
      <c r="H13" s="110"/>
      <c r="I13" s="110"/>
      <c r="J13" s="110"/>
      <c r="K13" s="110"/>
      <c r="L13" s="110"/>
      <c r="M13" s="110"/>
      <c r="N13" s="110"/>
      <c r="O13" s="110"/>
      <c r="P13" s="110"/>
      <c r="Q13" s="110"/>
      <c r="R13" s="109"/>
      <c r="S13" s="109"/>
      <c r="T13" s="109"/>
      <c r="U13" s="109"/>
      <c r="V13" s="109"/>
    </row>
    <row r="14" spans="1:25" s="101" customFormat="1" ht="22.5" customHeight="1" x14ac:dyDescent="0.3">
      <c r="B14" s="110"/>
      <c r="F14" s="52" t="s">
        <v>102</v>
      </c>
      <c r="G14" s="65" t="s">
        <v>168</v>
      </c>
      <c r="H14" s="52" t="s">
        <v>103</v>
      </c>
      <c r="I14" s="65" t="s">
        <v>168</v>
      </c>
      <c r="J14" s="52" t="s">
        <v>104</v>
      </c>
      <c r="K14" s="65" t="s">
        <v>168</v>
      </c>
      <c r="L14" s="121"/>
      <c r="M14" s="121"/>
      <c r="N14" s="121"/>
      <c r="O14" s="110"/>
      <c r="P14" s="110"/>
      <c r="Q14" s="110"/>
      <c r="R14" s="109"/>
      <c r="S14" s="109"/>
      <c r="T14" s="109"/>
      <c r="U14" s="109"/>
      <c r="V14" s="109"/>
    </row>
    <row r="15" spans="1:25" s="127" customFormat="1" ht="7.5" customHeight="1" x14ac:dyDescent="0.3">
      <c r="B15" s="128"/>
      <c r="E15" s="129"/>
      <c r="F15" s="130"/>
      <c r="G15" s="129"/>
      <c r="H15" s="129"/>
      <c r="I15" s="130"/>
      <c r="J15" s="129"/>
      <c r="K15" s="130"/>
      <c r="L15" s="130"/>
      <c r="M15" s="130"/>
      <c r="N15" s="130"/>
      <c r="O15" s="128"/>
      <c r="P15" s="128"/>
      <c r="Q15" s="128"/>
      <c r="R15" s="131"/>
      <c r="S15" s="131"/>
      <c r="T15" s="131"/>
      <c r="U15" s="131"/>
      <c r="V15" s="131"/>
    </row>
    <row r="16" spans="1:25" s="127" customFormat="1" ht="22.5" customHeight="1" x14ac:dyDescent="0.3">
      <c r="C16" s="132" t="s">
        <v>110</v>
      </c>
      <c r="E16" s="129"/>
      <c r="F16" s="130"/>
      <c r="G16" s="129"/>
      <c r="I16" s="132" t="s">
        <v>111</v>
      </c>
      <c r="J16" s="129"/>
      <c r="K16" s="130"/>
      <c r="L16" s="130"/>
      <c r="M16" s="130"/>
      <c r="N16" s="130"/>
      <c r="O16" s="128"/>
      <c r="P16" s="128"/>
      <c r="Q16" s="128"/>
      <c r="R16" s="131"/>
      <c r="S16" s="131"/>
      <c r="T16" s="131"/>
      <c r="U16" s="131"/>
      <c r="V16" s="131"/>
    </row>
    <row r="17" spans="2:24" s="127" customFormat="1" ht="136.5" customHeight="1" x14ac:dyDescent="0.3">
      <c r="B17" s="133"/>
      <c r="C17" s="282" t="s">
        <v>241</v>
      </c>
      <c r="D17" s="283"/>
      <c r="E17" s="283"/>
      <c r="F17" s="283"/>
      <c r="G17" s="283"/>
      <c r="H17" s="283"/>
      <c r="I17" s="286" t="s">
        <v>242</v>
      </c>
      <c r="J17" s="283"/>
      <c r="K17" s="283"/>
      <c r="L17" s="283"/>
      <c r="M17" s="283"/>
      <c r="N17" s="283"/>
      <c r="O17" s="283"/>
      <c r="P17" s="130"/>
      <c r="Q17" s="130"/>
      <c r="R17" s="131"/>
      <c r="S17" s="131"/>
      <c r="T17" s="131"/>
      <c r="U17" s="131"/>
      <c r="V17" s="131"/>
    </row>
    <row r="18" spans="2:24" s="101" customFormat="1" x14ac:dyDescent="0.25"/>
    <row r="19" spans="2:24" s="101" customFormat="1" ht="28.5" x14ac:dyDescent="0.25">
      <c r="B19" s="164" t="s">
        <v>76</v>
      </c>
      <c r="C19" s="164"/>
      <c r="D19" s="164"/>
      <c r="E19" s="164"/>
      <c r="F19" s="164"/>
      <c r="G19" s="164"/>
      <c r="H19" s="164"/>
      <c r="I19" s="164"/>
      <c r="J19" s="164"/>
      <c r="K19" s="164"/>
      <c r="L19" s="164"/>
      <c r="M19" s="164"/>
      <c r="N19" s="164"/>
      <c r="O19" s="164"/>
      <c r="P19" s="164"/>
      <c r="Q19" s="134"/>
      <c r="R19" s="134"/>
      <c r="S19" s="134"/>
      <c r="T19" s="134"/>
      <c r="U19" s="134"/>
      <c r="V19" s="134"/>
    </row>
    <row r="20" spans="2:24" s="101" customFormat="1" ht="5.25" customHeight="1" x14ac:dyDescent="0.25"/>
    <row r="21" spans="2:24" s="101" customFormat="1" ht="23.25" x14ac:dyDescent="0.25">
      <c r="B21" s="173" t="s">
        <v>70</v>
      </c>
      <c r="C21" s="173"/>
      <c r="D21" s="173"/>
      <c r="E21" s="173"/>
      <c r="F21" s="173"/>
      <c r="G21" s="173"/>
      <c r="H21" s="173"/>
      <c r="I21" s="173"/>
      <c r="J21" s="173"/>
      <c r="K21" s="173"/>
      <c r="L21" s="173"/>
      <c r="M21" s="173"/>
      <c r="N21" s="173"/>
      <c r="O21" s="173"/>
      <c r="P21" s="173"/>
      <c r="Q21" s="105"/>
      <c r="R21" s="105"/>
      <c r="S21" s="105"/>
      <c r="T21" s="105"/>
      <c r="U21" s="105"/>
      <c r="V21" s="105"/>
    </row>
    <row r="22" spans="2:24" s="101" customFormat="1" ht="6" customHeight="1" x14ac:dyDescent="0.25"/>
    <row r="23" spans="2:24" s="111" customFormat="1" ht="30" customHeight="1" x14ac:dyDescent="0.25">
      <c r="B23" s="174" t="s">
        <v>132</v>
      </c>
      <c r="C23" s="174"/>
      <c r="D23" s="174"/>
      <c r="E23" s="174"/>
      <c r="F23" s="174"/>
      <c r="G23" s="174"/>
      <c r="H23" s="174"/>
      <c r="I23" s="174"/>
      <c r="J23" s="174"/>
      <c r="K23" s="174"/>
      <c r="L23" s="174"/>
      <c r="M23" s="174"/>
      <c r="N23" s="174"/>
      <c r="O23" s="174"/>
      <c r="P23" s="174"/>
      <c r="Q23" s="101" t="str">
        <f>CONCATENATE(R23,Q48)</f>
        <v>25</v>
      </c>
      <c r="R23" s="101">
        <f>VLOOKUP(B23,[13]Hoja2!N3:Q8,4,FALSE)</f>
        <v>2</v>
      </c>
      <c r="S23" s="112"/>
      <c r="T23" s="112"/>
      <c r="U23" s="112"/>
      <c r="V23" s="112"/>
    </row>
    <row r="24" spans="2:24" s="101" customFormat="1" ht="15.75" customHeight="1" x14ac:dyDescent="0.25"/>
    <row r="25" spans="2:24" s="101" customFormat="1" ht="23.25" x14ac:dyDescent="0.25">
      <c r="B25" s="173" t="s">
        <v>71</v>
      </c>
      <c r="C25" s="173"/>
      <c r="D25" s="173"/>
      <c r="E25" s="173"/>
      <c r="F25" s="173"/>
      <c r="G25" s="173"/>
      <c r="H25" s="173"/>
      <c r="I25" s="173"/>
      <c r="J25" s="173"/>
      <c r="K25" s="173"/>
      <c r="L25" s="173"/>
      <c r="M25" s="173"/>
      <c r="N25" s="173"/>
      <c r="O25" s="173"/>
      <c r="P25" s="173"/>
      <c r="Q25" s="105"/>
      <c r="R25" s="105"/>
      <c r="S25" s="105"/>
      <c r="T25" s="105"/>
      <c r="U25" s="105"/>
      <c r="V25" s="105"/>
      <c r="X25" s="106"/>
    </row>
    <row r="26" spans="2:24" s="101" customFormat="1" ht="6" customHeight="1" x14ac:dyDescent="0.25"/>
    <row r="27" spans="2:24" s="101" customFormat="1" ht="23.25" customHeight="1" x14ac:dyDescent="0.25">
      <c r="D27" s="36"/>
      <c r="E27" s="175"/>
      <c r="F27" s="176"/>
      <c r="G27" s="176"/>
      <c r="H27" s="176"/>
      <c r="I27" s="176"/>
      <c r="J27" s="176"/>
      <c r="K27" s="176"/>
      <c r="L27" s="177"/>
      <c r="M27" s="175"/>
      <c r="N27" s="177"/>
    </row>
    <row r="28" spans="2:24" s="101" customFormat="1" ht="23.25" customHeight="1" x14ac:dyDescent="0.25">
      <c r="D28" s="65">
        <v>1</v>
      </c>
      <c r="E28" s="171" t="s">
        <v>113</v>
      </c>
      <c r="F28" s="171"/>
      <c r="G28" s="171"/>
      <c r="H28" s="171"/>
      <c r="I28" s="171"/>
      <c r="J28" s="171"/>
      <c r="K28" s="171"/>
      <c r="L28" s="171"/>
      <c r="M28" s="172" t="s">
        <v>181</v>
      </c>
      <c r="N28" s="172"/>
      <c r="S28" s="113"/>
      <c r="T28" s="113"/>
      <c r="U28" s="113"/>
      <c r="V28" s="113"/>
    </row>
    <row r="29" spans="2:24" s="101" customFormat="1" ht="23.25" customHeight="1" x14ac:dyDescent="0.25">
      <c r="D29" s="65">
        <v>2</v>
      </c>
      <c r="E29" s="171" t="s">
        <v>114</v>
      </c>
      <c r="F29" s="171"/>
      <c r="G29" s="171"/>
      <c r="H29" s="171"/>
      <c r="I29" s="171"/>
      <c r="J29" s="171"/>
      <c r="K29" s="171"/>
      <c r="L29" s="171"/>
      <c r="M29" s="172" t="s">
        <v>181</v>
      </c>
      <c r="N29" s="172"/>
      <c r="S29" s="113"/>
      <c r="T29" s="113"/>
      <c r="U29" s="113"/>
      <c r="V29" s="113"/>
    </row>
    <row r="30" spans="2:24" s="101" customFormat="1" ht="23.25" customHeight="1" x14ac:dyDescent="0.25">
      <c r="D30" s="65">
        <v>3</v>
      </c>
      <c r="E30" s="171" t="s">
        <v>115</v>
      </c>
      <c r="F30" s="171"/>
      <c r="G30" s="171"/>
      <c r="H30" s="171"/>
      <c r="I30" s="171"/>
      <c r="J30" s="171"/>
      <c r="K30" s="171"/>
      <c r="L30" s="171"/>
      <c r="M30" s="172" t="s">
        <v>181</v>
      </c>
      <c r="N30" s="172"/>
      <c r="S30" s="113"/>
      <c r="T30" s="113"/>
      <c r="U30" s="113"/>
      <c r="V30" s="113"/>
    </row>
    <row r="31" spans="2:24" s="101" customFormat="1" ht="23.25" customHeight="1" x14ac:dyDescent="0.25">
      <c r="D31" s="65">
        <v>4</v>
      </c>
      <c r="E31" s="171" t="s">
        <v>116</v>
      </c>
      <c r="F31" s="171"/>
      <c r="G31" s="171"/>
      <c r="H31" s="171"/>
      <c r="I31" s="171"/>
      <c r="J31" s="171"/>
      <c r="K31" s="171"/>
      <c r="L31" s="171"/>
      <c r="M31" s="172" t="s">
        <v>182</v>
      </c>
      <c r="N31" s="172"/>
      <c r="S31" s="113"/>
      <c r="T31" s="113"/>
      <c r="U31" s="113"/>
      <c r="V31" s="113"/>
    </row>
    <row r="32" spans="2:24" s="101" customFormat="1" ht="23.25" customHeight="1" x14ac:dyDescent="0.25">
      <c r="D32" s="65">
        <v>5</v>
      </c>
      <c r="E32" s="171" t="s">
        <v>117</v>
      </c>
      <c r="F32" s="171"/>
      <c r="G32" s="171"/>
      <c r="H32" s="171"/>
      <c r="I32" s="171"/>
      <c r="J32" s="171"/>
      <c r="K32" s="171"/>
      <c r="L32" s="171"/>
      <c r="M32" s="172" t="s">
        <v>181</v>
      </c>
      <c r="N32" s="172"/>
      <c r="S32" s="113"/>
      <c r="T32" s="113"/>
      <c r="U32" s="113"/>
      <c r="V32" s="113"/>
    </row>
    <row r="33" spans="2:22" s="101" customFormat="1" ht="23.25" customHeight="1" x14ac:dyDescent="0.25">
      <c r="D33" s="65">
        <v>6</v>
      </c>
      <c r="E33" s="171" t="s">
        <v>118</v>
      </c>
      <c r="F33" s="171"/>
      <c r="G33" s="171"/>
      <c r="H33" s="171"/>
      <c r="I33" s="171"/>
      <c r="J33" s="171"/>
      <c r="K33" s="171"/>
      <c r="L33" s="171"/>
      <c r="M33" s="172" t="s">
        <v>181</v>
      </c>
      <c r="N33" s="172"/>
      <c r="S33" s="113"/>
      <c r="T33" s="113"/>
      <c r="U33" s="113"/>
      <c r="V33" s="113"/>
    </row>
    <row r="34" spans="2:22" s="101" customFormat="1" ht="23.25" customHeight="1" x14ac:dyDescent="0.25">
      <c r="D34" s="65">
        <v>7</v>
      </c>
      <c r="E34" s="171" t="s">
        <v>119</v>
      </c>
      <c r="F34" s="171"/>
      <c r="G34" s="171"/>
      <c r="H34" s="171"/>
      <c r="I34" s="171"/>
      <c r="J34" s="171"/>
      <c r="K34" s="171"/>
      <c r="L34" s="171"/>
      <c r="M34" s="172" t="s">
        <v>181</v>
      </c>
      <c r="N34" s="172"/>
      <c r="S34" s="113"/>
      <c r="T34" s="113"/>
      <c r="U34" s="113"/>
      <c r="V34" s="113"/>
    </row>
    <row r="35" spans="2:22" s="101" customFormat="1" ht="23.25" customHeight="1" x14ac:dyDescent="0.25">
      <c r="D35" s="65">
        <v>8</v>
      </c>
      <c r="E35" s="171" t="s">
        <v>120</v>
      </c>
      <c r="F35" s="171"/>
      <c r="G35" s="171"/>
      <c r="H35" s="171"/>
      <c r="I35" s="171"/>
      <c r="J35" s="171"/>
      <c r="K35" s="171"/>
      <c r="L35" s="171"/>
      <c r="M35" s="172" t="s">
        <v>181</v>
      </c>
      <c r="N35" s="172"/>
      <c r="S35" s="113"/>
      <c r="T35" s="113"/>
      <c r="U35" s="113"/>
      <c r="V35" s="113"/>
    </row>
    <row r="36" spans="2:22" s="101" customFormat="1" ht="23.25" customHeight="1" x14ac:dyDescent="0.25">
      <c r="D36" s="65">
        <v>9</v>
      </c>
      <c r="E36" s="171" t="s">
        <v>121</v>
      </c>
      <c r="F36" s="171"/>
      <c r="G36" s="171"/>
      <c r="H36" s="171"/>
      <c r="I36" s="171"/>
      <c r="J36" s="171"/>
      <c r="K36" s="171"/>
      <c r="L36" s="171"/>
      <c r="M36" s="172" t="s">
        <v>182</v>
      </c>
      <c r="N36" s="172"/>
      <c r="S36" s="113"/>
      <c r="T36" s="113"/>
      <c r="U36" s="113"/>
      <c r="V36" s="113"/>
    </row>
    <row r="37" spans="2:22" s="101" customFormat="1" ht="23.25" customHeight="1" x14ac:dyDescent="0.25">
      <c r="D37" s="65">
        <v>10</v>
      </c>
      <c r="E37" s="171" t="s">
        <v>122</v>
      </c>
      <c r="F37" s="171"/>
      <c r="G37" s="171"/>
      <c r="H37" s="171"/>
      <c r="I37" s="171"/>
      <c r="J37" s="171"/>
      <c r="K37" s="171"/>
      <c r="L37" s="171"/>
      <c r="M37" s="172" t="s">
        <v>181</v>
      </c>
      <c r="N37" s="172"/>
      <c r="S37" s="113"/>
      <c r="T37" s="113"/>
      <c r="U37" s="113"/>
      <c r="V37" s="113"/>
    </row>
    <row r="38" spans="2:22" s="101" customFormat="1" ht="23.25" customHeight="1" x14ac:dyDescent="0.25">
      <c r="D38" s="65">
        <v>11</v>
      </c>
      <c r="E38" s="171" t="s">
        <v>123</v>
      </c>
      <c r="F38" s="171"/>
      <c r="G38" s="171"/>
      <c r="H38" s="171"/>
      <c r="I38" s="171"/>
      <c r="J38" s="171"/>
      <c r="K38" s="171"/>
      <c r="L38" s="171"/>
      <c r="M38" s="172" t="s">
        <v>181</v>
      </c>
      <c r="N38" s="172"/>
      <c r="S38" s="113"/>
      <c r="T38" s="113"/>
      <c r="U38" s="113"/>
      <c r="V38" s="113"/>
    </row>
    <row r="39" spans="2:22" s="101" customFormat="1" ht="23.25" customHeight="1" x14ac:dyDescent="0.25">
      <c r="D39" s="65">
        <v>12</v>
      </c>
      <c r="E39" s="171" t="s">
        <v>124</v>
      </c>
      <c r="F39" s="171"/>
      <c r="G39" s="171"/>
      <c r="H39" s="171"/>
      <c r="I39" s="171"/>
      <c r="J39" s="171"/>
      <c r="K39" s="171"/>
      <c r="L39" s="171"/>
      <c r="M39" s="172" t="s">
        <v>181</v>
      </c>
      <c r="N39" s="172"/>
      <c r="S39" s="113"/>
      <c r="T39" s="113"/>
      <c r="U39" s="113"/>
      <c r="V39" s="113"/>
    </row>
    <row r="40" spans="2:22" s="101" customFormat="1" ht="23.25" customHeight="1" x14ac:dyDescent="0.25">
      <c r="D40" s="65">
        <v>13</v>
      </c>
      <c r="E40" s="171" t="s">
        <v>125</v>
      </c>
      <c r="F40" s="171"/>
      <c r="G40" s="171"/>
      <c r="H40" s="171"/>
      <c r="I40" s="171"/>
      <c r="J40" s="171"/>
      <c r="K40" s="171"/>
      <c r="L40" s="171"/>
      <c r="M40" s="172" t="s">
        <v>181</v>
      </c>
      <c r="N40" s="172"/>
      <c r="S40" s="113"/>
      <c r="T40" s="113"/>
      <c r="U40" s="113"/>
      <c r="V40" s="113"/>
    </row>
    <row r="41" spans="2:22" s="101" customFormat="1" ht="23.25" customHeight="1" x14ac:dyDescent="0.25">
      <c r="D41" s="65">
        <v>14</v>
      </c>
      <c r="E41" s="171" t="s">
        <v>126</v>
      </c>
      <c r="F41" s="171"/>
      <c r="G41" s="171"/>
      <c r="H41" s="171"/>
      <c r="I41" s="171"/>
      <c r="J41" s="171"/>
      <c r="K41" s="171"/>
      <c r="L41" s="171"/>
      <c r="M41" s="172" t="s">
        <v>181</v>
      </c>
      <c r="N41" s="172"/>
      <c r="S41" s="113"/>
      <c r="T41" s="113"/>
      <c r="U41" s="113"/>
      <c r="V41" s="113"/>
    </row>
    <row r="42" spans="2:22" s="101" customFormat="1" ht="23.25" customHeight="1" x14ac:dyDescent="0.25">
      <c r="D42" s="65">
        <v>15</v>
      </c>
      <c r="E42" s="171" t="s">
        <v>127</v>
      </c>
      <c r="F42" s="171"/>
      <c r="G42" s="171"/>
      <c r="H42" s="171"/>
      <c r="I42" s="171"/>
      <c r="J42" s="171"/>
      <c r="K42" s="171"/>
      <c r="L42" s="171"/>
      <c r="M42" s="172" t="s">
        <v>181</v>
      </c>
      <c r="N42" s="172"/>
      <c r="S42" s="113"/>
      <c r="T42" s="113"/>
      <c r="U42" s="113"/>
      <c r="V42" s="113"/>
    </row>
    <row r="43" spans="2:22" s="101" customFormat="1" ht="23.25" customHeight="1" x14ac:dyDescent="0.25">
      <c r="D43" s="65">
        <v>16</v>
      </c>
      <c r="E43" s="171" t="s">
        <v>128</v>
      </c>
      <c r="F43" s="171"/>
      <c r="G43" s="171"/>
      <c r="H43" s="171"/>
      <c r="I43" s="171"/>
      <c r="J43" s="171"/>
      <c r="K43" s="171"/>
      <c r="L43" s="171"/>
      <c r="M43" s="172" t="s">
        <v>182</v>
      </c>
      <c r="N43" s="172"/>
      <c r="S43" s="113"/>
      <c r="T43" s="113"/>
      <c r="U43" s="113"/>
      <c r="V43" s="113"/>
    </row>
    <row r="44" spans="2:22" s="101" customFormat="1" ht="23.25" customHeight="1" x14ac:dyDescent="0.25">
      <c r="D44" s="65">
        <v>17</v>
      </c>
      <c r="E44" s="171" t="s">
        <v>129</v>
      </c>
      <c r="F44" s="171"/>
      <c r="G44" s="171"/>
      <c r="H44" s="171"/>
      <c r="I44" s="171"/>
      <c r="J44" s="171"/>
      <c r="K44" s="171"/>
      <c r="L44" s="171"/>
      <c r="M44" s="172" t="s">
        <v>181</v>
      </c>
      <c r="N44" s="172"/>
      <c r="S44" s="113"/>
      <c r="T44" s="113"/>
      <c r="U44" s="113"/>
      <c r="V44" s="113"/>
    </row>
    <row r="45" spans="2:22" s="101" customFormat="1" ht="23.25" customHeight="1" x14ac:dyDescent="0.25">
      <c r="D45" s="65">
        <v>18</v>
      </c>
      <c r="E45" s="171" t="s">
        <v>130</v>
      </c>
      <c r="F45" s="171"/>
      <c r="G45" s="171"/>
      <c r="H45" s="171"/>
      <c r="I45" s="171"/>
      <c r="J45" s="171"/>
      <c r="K45" s="171"/>
      <c r="L45" s="171"/>
      <c r="M45" s="172" t="s">
        <v>181</v>
      </c>
      <c r="N45" s="172"/>
      <c r="S45" s="113"/>
      <c r="T45" s="113"/>
      <c r="U45" s="113"/>
      <c r="V45" s="113"/>
    </row>
    <row r="46" spans="2:22" s="101" customFormat="1" ht="23.25" customHeight="1" x14ac:dyDescent="0.25">
      <c r="D46" s="65">
        <v>19</v>
      </c>
      <c r="E46" s="171" t="s">
        <v>131</v>
      </c>
      <c r="F46" s="171"/>
      <c r="G46" s="171"/>
      <c r="H46" s="171"/>
      <c r="I46" s="171"/>
      <c r="J46" s="171"/>
      <c r="K46" s="171"/>
      <c r="L46" s="171"/>
      <c r="M46" s="172" t="s">
        <v>182</v>
      </c>
      <c r="N46" s="172"/>
      <c r="S46" s="113"/>
      <c r="T46" s="113"/>
      <c r="U46" s="113"/>
      <c r="V46" s="113"/>
    </row>
    <row r="47" spans="2:22" s="101" customFormat="1" ht="15.75" customHeight="1" x14ac:dyDescent="0.25">
      <c r="E47" s="108"/>
      <c r="F47" s="108"/>
      <c r="G47" s="108"/>
      <c r="H47" s="108"/>
      <c r="I47" s="108"/>
      <c r="J47" s="108"/>
      <c r="K47" s="108"/>
      <c r="L47" s="108"/>
      <c r="M47" s="108"/>
      <c r="N47" s="108"/>
      <c r="O47" s="135">
        <f>IF(M43="SI",19,COUNTIFS(M28:M46,"SI"))</f>
        <v>15</v>
      </c>
      <c r="P47" s="136"/>
      <c r="Q47" s="136"/>
      <c r="R47" s="108"/>
      <c r="S47" s="108"/>
      <c r="T47" s="108"/>
      <c r="U47" s="108"/>
      <c r="V47" s="108"/>
    </row>
    <row r="48" spans="2:22" s="101" customFormat="1" ht="30" customHeight="1" x14ac:dyDescent="0.25">
      <c r="B48" s="178" t="str">
        <f>IF(AND(O47&gt;=1,O47&lt;=5),"Moderado",IF(AND(O47&gt;=6,O47&lt;=11),"Mayor",IF(AND(O47&gt;=12,O47&lt;=19),"Catastrófico","")))</f>
        <v>Catastrófico</v>
      </c>
      <c r="C48" s="178"/>
      <c r="D48" s="178"/>
      <c r="E48" s="178"/>
      <c r="F48" s="178"/>
      <c r="G48" s="178"/>
      <c r="H48" s="178"/>
      <c r="I48" s="178"/>
      <c r="J48" s="178"/>
      <c r="K48" s="178"/>
      <c r="L48" s="178"/>
      <c r="M48" s="178"/>
      <c r="N48" s="178"/>
      <c r="O48" s="178"/>
      <c r="P48" s="178"/>
      <c r="Q48" s="108">
        <f>IFERROR(VLOOKUP(B48,[13]Hoja2!N11:Q13,4,FALSE),"")</f>
        <v>5</v>
      </c>
      <c r="R48" s="108"/>
      <c r="S48" s="108"/>
      <c r="T48" s="108"/>
      <c r="U48" s="108"/>
      <c r="V48" s="108"/>
    </row>
    <row r="49" spans="2:25" s="101" customFormat="1" ht="15.75" customHeight="1" x14ac:dyDescent="0.25">
      <c r="E49" s="108"/>
      <c r="F49" s="108"/>
      <c r="G49" s="108"/>
      <c r="H49" s="108"/>
      <c r="I49" s="108"/>
      <c r="J49" s="108"/>
      <c r="K49" s="108"/>
      <c r="L49" s="108"/>
      <c r="M49" s="108"/>
      <c r="N49" s="108"/>
      <c r="P49" s="108"/>
      <c r="Q49" s="108"/>
      <c r="R49" s="108"/>
      <c r="S49" s="108"/>
      <c r="T49" s="108"/>
      <c r="U49" s="108"/>
      <c r="V49" s="108"/>
    </row>
    <row r="50" spans="2:25" s="101" customFormat="1" ht="28.5" x14ac:dyDescent="0.25">
      <c r="B50" s="164" t="s">
        <v>1</v>
      </c>
      <c r="C50" s="164"/>
      <c r="D50" s="164"/>
      <c r="E50" s="164"/>
      <c r="F50" s="164"/>
      <c r="G50" s="164"/>
      <c r="H50" s="164"/>
      <c r="I50" s="164"/>
      <c r="J50" s="164"/>
      <c r="K50" s="164"/>
      <c r="L50" s="164"/>
      <c r="M50" s="164"/>
      <c r="N50" s="164"/>
      <c r="O50" s="164"/>
      <c r="P50" s="164"/>
      <c r="Q50" s="134"/>
      <c r="R50" s="127">
        <f>IF(R52&lt;=0,1,R52)</f>
        <v>1</v>
      </c>
      <c r="S50" s="134"/>
      <c r="T50" s="134"/>
      <c r="U50" s="134"/>
      <c r="V50" s="134"/>
      <c r="W50" s="127"/>
    </row>
    <row r="51" spans="2:25" s="101" customFormat="1" ht="6" customHeight="1" x14ac:dyDescent="0.25"/>
    <row r="52" spans="2:25" s="101" customFormat="1" ht="37.5" customHeight="1" x14ac:dyDescent="0.3">
      <c r="B52" s="179" t="s">
        <v>166</v>
      </c>
      <c r="C52" s="180"/>
      <c r="D52" s="181"/>
      <c r="E52" s="62" t="s">
        <v>98</v>
      </c>
      <c r="F52" s="61" t="s">
        <v>156</v>
      </c>
      <c r="G52" s="62" t="s">
        <v>153</v>
      </c>
      <c r="H52" s="62" t="s">
        <v>154</v>
      </c>
      <c r="I52" s="37" t="s">
        <v>163</v>
      </c>
      <c r="J52" s="182" t="s">
        <v>164</v>
      </c>
      <c r="K52" s="182"/>
      <c r="L52" s="61" t="s">
        <v>157</v>
      </c>
      <c r="M52" s="183" t="s">
        <v>158</v>
      </c>
      <c r="N52" s="183"/>
      <c r="O52" s="61" t="s">
        <v>159</v>
      </c>
      <c r="P52" s="61" t="s">
        <v>160</v>
      </c>
      <c r="Q52" s="38">
        <f>AVERAGE(Q53:Q58)</f>
        <v>100</v>
      </c>
      <c r="R52" s="101">
        <f>IF(G60="Fuerte",R23-2,IF(G60="Moderado",R23-1,R23))</f>
        <v>0</v>
      </c>
      <c r="S52" s="115" t="str">
        <f>CONCATENATE(R50,Q48)</f>
        <v>15</v>
      </c>
      <c r="T52" s="114"/>
      <c r="U52" s="114"/>
      <c r="V52" s="114"/>
      <c r="X52" s="115"/>
      <c r="Y52" s="116"/>
    </row>
    <row r="53" spans="2:25" s="101" customFormat="1" ht="135" customHeight="1" x14ac:dyDescent="0.25">
      <c r="B53" s="187" t="s">
        <v>243</v>
      </c>
      <c r="C53" s="187"/>
      <c r="D53" s="187"/>
      <c r="E53" s="39" t="s">
        <v>184</v>
      </c>
      <c r="F53" s="39" t="s">
        <v>185</v>
      </c>
      <c r="G53" s="117" t="s">
        <v>186</v>
      </c>
      <c r="H53" s="39" t="s">
        <v>187</v>
      </c>
      <c r="I53" s="39" t="s">
        <v>188</v>
      </c>
      <c r="J53" s="185" t="s">
        <v>189</v>
      </c>
      <c r="K53" s="186"/>
      <c r="L53" s="39" t="s">
        <v>190</v>
      </c>
      <c r="M53" s="51">
        <f>IFERROR(IF(SUM(R53:X53)=0,"",SUM(R53:X53)),"")</f>
        <v>105</v>
      </c>
      <c r="N53" s="51" t="str">
        <f t="shared" ref="N53:N54" si="0">IF(M53="","",IF(AND(M53&gt;=0,M53&lt;=85),"Débil",IF(AND(M53&gt;=86,M53&lt;=95),"Moderado",IF(M53&gt;=96,"Fuerte",""))))</f>
        <v>Fuerte</v>
      </c>
      <c r="O53" s="40" t="s">
        <v>191</v>
      </c>
      <c r="P53" s="51" t="str">
        <f>IF(Q53="","",IF(Q53=100,"Fuerte",IF(Q53=50,"Moderado","Débil")))</f>
        <v>Fuerte</v>
      </c>
      <c r="Q53" s="36">
        <f t="shared" ref="Q53:Q54" si="1">IF(M53="","",IF(AND(N53="Fuerte",O53="Fuerte"),100,IF(OR(AND(N53="Moderado",O53="Moderado"),AND(N53&lt;&gt;"Débil",O53&lt;&gt;"Débil")),50,IF(OR(N53="Débil",O53="Débil"),0,""))))</f>
        <v>100</v>
      </c>
      <c r="R53" s="41">
        <f t="shared" ref="R53:R58" si="2">IF(E53="Asignado",15,IF(E53="No Asignado",0,""))</f>
        <v>15</v>
      </c>
      <c r="S53" s="41">
        <f t="shared" ref="S53:S58" si="3">IF(F53="Adecuado",15,IF(F53="Inadecuado",0,""))</f>
        <v>15</v>
      </c>
      <c r="T53" s="41">
        <f t="shared" ref="T53:T58" si="4">IF(G53="Oportuna",15,IF(G53="Inoportuna",0,""))</f>
        <v>15</v>
      </c>
      <c r="U53" s="41">
        <f t="shared" ref="U53:U58" si="5">IF(H53="Prevenir",15,IF(H53="Detectar",10,IF(H53="No es un Control",0,"")))</f>
        <v>15</v>
      </c>
      <c r="V53" s="41">
        <f t="shared" ref="V53:V58" si="6">IF(I53="Confiable",15,IF(I53="No Confiable",0,""))</f>
        <v>15</v>
      </c>
      <c r="W53" s="41">
        <f t="shared" ref="W53:W58" si="7">IF(J53="Se identifica y se gestionan para subsanar la observación",15,IF(J53="No se identifica y se gestionan para subsanar la observación",0,""))</f>
        <v>15</v>
      </c>
      <c r="X53" s="42">
        <f t="shared" ref="X53:X58" si="8">IF(L53="Completa",15,IF(L53="Incompleta",10,IF(L53="No Existe",0,"")))</f>
        <v>15</v>
      </c>
    </row>
    <row r="54" spans="2:25" s="101" customFormat="1" ht="45" hidden="1" customHeight="1" x14ac:dyDescent="0.25">
      <c r="B54" s="184"/>
      <c r="C54" s="184"/>
      <c r="D54" s="184"/>
      <c r="E54" s="39"/>
      <c r="F54" s="39"/>
      <c r="G54" s="117"/>
      <c r="H54" s="39"/>
      <c r="I54" s="39"/>
      <c r="J54" s="185"/>
      <c r="K54" s="186"/>
      <c r="L54" s="39"/>
      <c r="M54" s="51" t="str">
        <f t="shared" ref="M54:M58" si="9">IFERROR(IF(SUM(R54:X54)=0,"",SUM(R54:X54)),"")</f>
        <v/>
      </c>
      <c r="N54" s="51" t="str">
        <f t="shared" si="0"/>
        <v/>
      </c>
      <c r="O54" s="40"/>
      <c r="P54" s="51" t="str">
        <f t="shared" ref="P54:P58" si="10">IF(Q54="","",IF(Q54=100,"Fuerte",IF(Q54=50,"Moderado","Débil")))</f>
        <v/>
      </c>
      <c r="Q54" s="36" t="str">
        <f t="shared" si="1"/>
        <v/>
      </c>
      <c r="R54" s="41" t="str">
        <f t="shared" si="2"/>
        <v/>
      </c>
      <c r="S54" s="41" t="str">
        <f t="shared" si="3"/>
        <v/>
      </c>
      <c r="T54" s="41" t="str">
        <f t="shared" si="4"/>
        <v/>
      </c>
      <c r="U54" s="41" t="str">
        <f t="shared" si="5"/>
        <v/>
      </c>
      <c r="V54" s="41" t="str">
        <f t="shared" si="6"/>
        <v/>
      </c>
      <c r="W54" s="41" t="str">
        <f t="shared" si="7"/>
        <v/>
      </c>
      <c r="X54" s="42" t="str">
        <f t="shared" si="8"/>
        <v/>
      </c>
    </row>
    <row r="55" spans="2:25" s="101" customFormat="1" ht="45" hidden="1" customHeight="1" x14ac:dyDescent="0.25">
      <c r="B55" s="184"/>
      <c r="C55" s="184"/>
      <c r="D55" s="184"/>
      <c r="E55" s="39"/>
      <c r="F55" s="39"/>
      <c r="G55" s="117"/>
      <c r="H55" s="39"/>
      <c r="I55" s="39"/>
      <c r="J55" s="185"/>
      <c r="K55" s="186"/>
      <c r="L55" s="39"/>
      <c r="M55" s="51" t="str">
        <f t="shared" si="9"/>
        <v/>
      </c>
      <c r="N55" s="51" t="str">
        <f>IF(M55="","",IF(AND(M55&gt;=0,M55&lt;=85),"Débil",IF(AND(M55&gt;=86,M55&lt;=95),"Moderado",IF(M55&gt;=96,"Fuerte",""))))</f>
        <v/>
      </c>
      <c r="O55" s="40"/>
      <c r="P55" s="51" t="str">
        <f t="shared" si="10"/>
        <v/>
      </c>
      <c r="Q55" s="36" t="str">
        <f>IF(M55="","",IF(AND(N55="Fuerte",O55="Fuerte"),100,IF(OR(AND(N55="Moderado",O55="Moderado"),AND(N55&lt;&gt;"Débil",O55&lt;&gt;"Débil")),50,IF(OR(N55="Débil",O55="Débil"),0,""))))</f>
        <v/>
      </c>
      <c r="R55" s="41" t="str">
        <f t="shared" si="2"/>
        <v/>
      </c>
      <c r="S55" s="41" t="str">
        <f t="shared" si="3"/>
        <v/>
      </c>
      <c r="T55" s="41" t="str">
        <f t="shared" si="4"/>
        <v/>
      </c>
      <c r="U55" s="41" t="str">
        <f t="shared" si="5"/>
        <v/>
      </c>
      <c r="V55" s="41" t="str">
        <f t="shared" si="6"/>
        <v/>
      </c>
      <c r="W55" s="41" t="str">
        <f t="shared" si="7"/>
        <v/>
      </c>
      <c r="X55" s="42" t="str">
        <f t="shared" si="8"/>
        <v/>
      </c>
    </row>
    <row r="56" spans="2:25" s="101" customFormat="1" ht="45" hidden="1" customHeight="1" x14ac:dyDescent="0.25">
      <c r="B56" s="184"/>
      <c r="C56" s="184"/>
      <c r="D56" s="184"/>
      <c r="E56" s="39"/>
      <c r="F56" s="39"/>
      <c r="G56" s="117"/>
      <c r="H56" s="39"/>
      <c r="I56" s="39"/>
      <c r="J56" s="185"/>
      <c r="K56" s="186"/>
      <c r="L56" s="39"/>
      <c r="M56" s="51" t="str">
        <f t="shared" si="9"/>
        <v/>
      </c>
      <c r="N56" s="51" t="str">
        <f t="shared" ref="N56:N58" si="11">IF(M56="","",IF(AND(M56&gt;=0,M56&lt;=85),"Débil",IF(AND(M56&gt;=86,M56&lt;=95),"Moderado",IF(M56&gt;=96,"Fuerte",""))))</f>
        <v/>
      </c>
      <c r="O56" s="40"/>
      <c r="P56" s="51" t="str">
        <f t="shared" si="10"/>
        <v/>
      </c>
      <c r="Q56" s="36" t="str">
        <f t="shared" ref="Q56:Q58" si="12">IF(M56="","",IF(AND(N56="Fuerte",O56="Fuerte"),100,IF(OR(AND(N56="Moderado",O56="Moderado"),AND(N56&lt;&gt;"Débil",O56&lt;&gt;"Débil")),50,IF(OR(N56="Débil",O56="Débil"),0,""))))</f>
        <v/>
      </c>
      <c r="R56" s="41" t="str">
        <f t="shared" si="2"/>
        <v/>
      </c>
      <c r="S56" s="41" t="str">
        <f t="shared" si="3"/>
        <v/>
      </c>
      <c r="T56" s="41" t="str">
        <f t="shared" si="4"/>
        <v/>
      </c>
      <c r="U56" s="41" t="str">
        <f t="shared" si="5"/>
        <v/>
      </c>
      <c r="V56" s="41" t="str">
        <f t="shared" si="6"/>
        <v/>
      </c>
      <c r="W56" s="41" t="str">
        <f t="shared" si="7"/>
        <v/>
      </c>
      <c r="X56" s="42" t="str">
        <f t="shared" si="8"/>
        <v/>
      </c>
    </row>
    <row r="57" spans="2:25" s="101" customFormat="1" ht="45" hidden="1" customHeight="1" x14ac:dyDescent="0.25">
      <c r="B57" s="184"/>
      <c r="C57" s="184"/>
      <c r="D57" s="184"/>
      <c r="E57" s="39"/>
      <c r="F57" s="39"/>
      <c r="G57" s="117"/>
      <c r="H57" s="39"/>
      <c r="I57" s="39"/>
      <c r="J57" s="185"/>
      <c r="K57" s="186"/>
      <c r="L57" s="39"/>
      <c r="M57" s="51" t="str">
        <f t="shared" si="9"/>
        <v/>
      </c>
      <c r="N57" s="51" t="str">
        <f t="shared" si="11"/>
        <v/>
      </c>
      <c r="O57" s="40"/>
      <c r="P57" s="51" t="str">
        <f t="shared" si="10"/>
        <v/>
      </c>
      <c r="Q57" s="36" t="str">
        <f t="shared" si="12"/>
        <v/>
      </c>
      <c r="R57" s="41" t="str">
        <f t="shared" si="2"/>
        <v/>
      </c>
      <c r="S57" s="41" t="str">
        <f t="shared" si="3"/>
        <v/>
      </c>
      <c r="T57" s="41" t="str">
        <f t="shared" si="4"/>
        <v/>
      </c>
      <c r="U57" s="41" t="str">
        <f t="shared" si="5"/>
        <v/>
      </c>
      <c r="V57" s="41" t="str">
        <f t="shared" si="6"/>
        <v/>
      </c>
      <c r="W57" s="41" t="str">
        <f t="shared" si="7"/>
        <v/>
      </c>
      <c r="X57" s="42" t="str">
        <f t="shared" si="8"/>
        <v/>
      </c>
    </row>
    <row r="58" spans="2:25" s="101" customFormat="1" ht="45" hidden="1" customHeight="1" x14ac:dyDescent="0.25">
      <c r="B58" s="184"/>
      <c r="C58" s="184"/>
      <c r="D58" s="184"/>
      <c r="E58" s="39"/>
      <c r="F58" s="39"/>
      <c r="G58" s="117"/>
      <c r="H58" s="39"/>
      <c r="I58" s="39"/>
      <c r="J58" s="185"/>
      <c r="K58" s="186"/>
      <c r="L58" s="39"/>
      <c r="M58" s="51" t="str">
        <f t="shared" si="9"/>
        <v/>
      </c>
      <c r="N58" s="51" t="str">
        <f t="shared" si="11"/>
        <v/>
      </c>
      <c r="O58" s="40"/>
      <c r="P58" s="51" t="str">
        <f t="shared" si="10"/>
        <v/>
      </c>
      <c r="Q58" s="36" t="str">
        <f t="shared" si="12"/>
        <v/>
      </c>
      <c r="R58" s="41" t="str">
        <f t="shared" si="2"/>
        <v/>
      </c>
      <c r="S58" s="41" t="str">
        <f t="shared" si="3"/>
        <v/>
      </c>
      <c r="T58" s="41" t="str">
        <f t="shared" si="4"/>
        <v/>
      </c>
      <c r="U58" s="41" t="str">
        <f t="shared" si="5"/>
        <v/>
      </c>
      <c r="V58" s="41" t="str">
        <f t="shared" si="6"/>
        <v/>
      </c>
      <c r="W58" s="41" t="str">
        <f t="shared" si="7"/>
        <v/>
      </c>
      <c r="X58" s="42" t="str">
        <f t="shared" si="8"/>
        <v/>
      </c>
    </row>
    <row r="59" spans="2:25" s="101" customFormat="1" x14ac:dyDescent="0.25">
      <c r="B59" s="108"/>
      <c r="C59" s="108"/>
      <c r="D59" s="108"/>
      <c r="R59" s="43"/>
      <c r="S59" s="43"/>
      <c r="T59" s="43"/>
      <c r="U59" s="43"/>
      <c r="V59" s="43"/>
      <c r="W59" s="115"/>
      <c r="X59" s="115"/>
    </row>
    <row r="60" spans="2:25" s="101" customFormat="1" ht="26.25" x14ac:dyDescent="0.25">
      <c r="B60" s="193" t="s">
        <v>161</v>
      </c>
      <c r="C60" s="193"/>
      <c r="D60" s="193"/>
      <c r="E60" s="193"/>
      <c r="F60" s="193"/>
      <c r="G60" s="178" t="str">
        <f>IFERROR(IF(Q52=100,"Fuerte",IF(AND(Q52&lt;100,Q52&gt;=50),"Moderado",IF(Q52&lt;50,"Débil",""))),"")</f>
        <v>Fuerte</v>
      </c>
      <c r="H60" s="178"/>
      <c r="I60" s="178"/>
      <c r="J60" s="178"/>
      <c r="K60" s="178"/>
      <c r="L60" s="178"/>
      <c r="M60" s="178"/>
      <c r="N60" s="178"/>
      <c r="O60" s="178"/>
      <c r="P60" s="178"/>
      <c r="R60" s="43"/>
      <c r="S60" s="43"/>
      <c r="T60" s="43"/>
      <c r="U60" s="43"/>
      <c r="V60" s="43"/>
      <c r="W60" s="115"/>
      <c r="X60" s="115"/>
    </row>
    <row r="61" spans="2:25" s="101" customFormat="1" x14ac:dyDescent="0.25">
      <c r="B61" s="108"/>
      <c r="C61" s="108"/>
      <c r="D61" s="108"/>
      <c r="R61" s="43"/>
      <c r="S61" s="43"/>
      <c r="T61" s="43"/>
      <c r="U61" s="43"/>
      <c r="V61" s="43"/>
      <c r="W61" s="115"/>
      <c r="X61" s="115"/>
    </row>
    <row r="62" spans="2:25" s="101" customFormat="1" ht="28.5" x14ac:dyDescent="0.25">
      <c r="B62" s="164" t="s">
        <v>94</v>
      </c>
      <c r="C62" s="164"/>
      <c r="D62" s="164"/>
      <c r="E62" s="164"/>
      <c r="F62" s="164"/>
      <c r="G62" s="164"/>
      <c r="H62" s="164"/>
      <c r="I62" s="164"/>
      <c r="J62" s="164"/>
      <c r="K62" s="164"/>
      <c r="L62" s="164"/>
      <c r="M62" s="164"/>
      <c r="N62" s="164"/>
      <c r="O62" s="164"/>
      <c r="P62" s="164"/>
      <c r="Q62" s="134"/>
      <c r="R62" s="134"/>
      <c r="S62" s="134"/>
      <c r="T62" s="134"/>
      <c r="U62" s="134"/>
      <c r="V62" s="134"/>
    </row>
    <row r="63" spans="2:25" s="101" customFormat="1" ht="5.25" customHeight="1" x14ac:dyDescent="0.25">
      <c r="Q63" s="127"/>
      <c r="R63" s="127"/>
      <c r="S63" s="127"/>
      <c r="T63" s="127"/>
      <c r="U63" s="127"/>
      <c r="V63" s="127"/>
    </row>
    <row r="64" spans="2:25" s="101" customFormat="1" ht="21" x14ac:dyDescent="0.35">
      <c r="B64" s="64" t="s">
        <v>99</v>
      </c>
      <c r="C64" s="194" t="s">
        <v>95</v>
      </c>
      <c r="D64" s="194"/>
      <c r="E64" s="194"/>
      <c r="F64" s="194"/>
      <c r="G64" s="194"/>
      <c r="H64" s="194"/>
      <c r="I64" s="64" t="s">
        <v>96</v>
      </c>
      <c r="J64" s="64" t="s">
        <v>97</v>
      </c>
      <c r="K64" s="195" t="s">
        <v>98</v>
      </c>
      <c r="L64" s="196"/>
      <c r="M64" s="197"/>
      <c r="N64" s="194" t="s">
        <v>3</v>
      </c>
      <c r="O64" s="194"/>
      <c r="P64" s="194"/>
      <c r="Q64" s="131"/>
      <c r="R64" s="131"/>
      <c r="S64" s="131"/>
      <c r="T64" s="131"/>
      <c r="U64" s="131"/>
      <c r="V64" s="131"/>
    </row>
    <row r="65" spans="2:22" s="101" customFormat="1" ht="30" customHeight="1" x14ac:dyDescent="0.25">
      <c r="B65" s="44" t="s">
        <v>169</v>
      </c>
      <c r="C65" s="188" t="s">
        <v>244</v>
      </c>
      <c r="D65" s="188"/>
      <c r="E65" s="188"/>
      <c r="F65" s="188"/>
      <c r="G65" s="188"/>
      <c r="H65" s="188"/>
      <c r="I65" s="45">
        <v>44607</v>
      </c>
      <c r="J65" s="45">
        <v>44910</v>
      </c>
      <c r="K65" s="189" t="s">
        <v>245</v>
      </c>
      <c r="L65" s="190"/>
      <c r="M65" s="191"/>
      <c r="N65" s="192" t="s">
        <v>246</v>
      </c>
      <c r="O65" s="192"/>
      <c r="P65" s="192"/>
      <c r="Q65" s="137"/>
      <c r="R65" s="138"/>
      <c r="S65" s="138"/>
      <c r="T65" s="138"/>
      <c r="U65" s="138"/>
      <c r="V65" s="138"/>
    </row>
    <row r="66" spans="2:22" s="101" customFormat="1" ht="30" customHeight="1" x14ac:dyDescent="0.25">
      <c r="B66" s="44" t="s">
        <v>169</v>
      </c>
      <c r="C66" s="188" t="s">
        <v>247</v>
      </c>
      <c r="D66" s="188"/>
      <c r="E66" s="188"/>
      <c r="F66" s="188"/>
      <c r="G66" s="188"/>
      <c r="H66" s="188"/>
      <c r="I66" s="45">
        <v>44594</v>
      </c>
      <c r="J66" s="45">
        <v>44910</v>
      </c>
      <c r="K66" s="189" t="s">
        <v>248</v>
      </c>
      <c r="L66" s="190"/>
      <c r="M66" s="191"/>
      <c r="N66" s="192" t="s">
        <v>249</v>
      </c>
      <c r="O66" s="192"/>
      <c r="P66" s="192"/>
      <c r="Q66" s="139"/>
      <c r="R66" s="138"/>
      <c r="S66" s="138"/>
      <c r="T66" s="138"/>
      <c r="U66" s="138"/>
      <c r="V66" s="138"/>
    </row>
    <row r="67" spans="2:22" s="101" customFormat="1" ht="30" customHeight="1" x14ac:dyDescent="0.25">
      <c r="B67" s="44" t="s">
        <v>169</v>
      </c>
      <c r="C67" s="188" t="s">
        <v>250</v>
      </c>
      <c r="D67" s="188"/>
      <c r="E67" s="188"/>
      <c r="F67" s="188"/>
      <c r="G67" s="188"/>
      <c r="H67" s="188"/>
      <c r="I67" s="45">
        <v>44607</v>
      </c>
      <c r="J67" s="45">
        <v>44910</v>
      </c>
      <c r="K67" s="189" t="s">
        <v>248</v>
      </c>
      <c r="L67" s="190"/>
      <c r="M67" s="191"/>
      <c r="N67" s="192" t="s">
        <v>246</v>
      </c>
      <c r="O67" s="192"/>
      <c r="P67" s="192"/>
      <c r="Q67" s="139"/>
      <c r="R67" s="138"/>
      <c r="S67" s="138"/>
      <c r="T67" s="138"/>
      <c r="U67" s="138"/>
      <c r="V67" s="138"/>
    </row>
    <row r="68" spans="2:22" s="101" customFormat="1" ht="30" customHeight="1" x14ac:dyDescent="0.25">
      <c r="B68" s="44" t="s">
        <v>103</v>
      </c>
      <c r="C68" s="188" t="s">
        <v>244</v>
      </c>
      <c r="D68" s="188"/>
      <c r="E68" s="188"/>
      <c r="F68" s="188"/>
      <c r="G68" s="188"/>
      <c r="H68" s="188"/>
      <c r="I68" s="45">
        <v>44607</v>
      </c>
      <c r="J68" s="45">
        <v>44910</v>
      </c>
      <c r="K68" s="189" t="s">
        <v>251</v>
      </c>
      <c r="L68" s="190"/>
      <c r="M68" s="191"/>
      <c r="N68" s="192" t="s">
        <v>246</v>
      </c>
      <c r="O68" s="192"/>
      <c r="P68" s="192"/>
      <c r="Q68" s="139"/>
      <c r="R68" s="138"/>
      <c r="S68" s="138"/>
      <c r="T68" s="138"/>
      <c r="U68" s="138"/>
      <c r="V68" s="138"/>
    </row>
    <row r="69" spans="2:22" s="101" customFormat="1" ht="30" customHeight="1" x14ac:dyDescent="0.25">
      <c r="B69" s="44" t="s">
        <v>103</v>
      </c>
      <c r="C69" s="188" t="s">
        <v>252</v>
      </c>
      <c r="D69" s="188"/>
      <c r="E69" s="188"/>
      <c r="F69" s="188"/>
      <c r="G69" s="188"/>
      <c r="H69" s="188"/>
      <c r="I69" s="45">
        <v>44607</v>
      </c>
      <c r="J69" s="45">
        <v>44910</v>
      </c>
      <c r="K69" s="189" t="s">
        <v>251</v>
      </c>
      <c r="L69" s="190"/>
      <c r="M69" s="191"/>
      <c r="N69" s="192" t="s">
        <v>246</v>
      </c>
      <c r="O69" s="192"/>
      <c r="P69" s="192"/>
      <c r="Q69" s="139"/>
      <c r="R69" s="138"/>
      <c r="S69" s="138"/>
      <c r="T69" s="138"/>
      <c r="U69" s="138"/>
      <c r="V69" s="138"/>
    </row>
    <row r="70" spans="2:22" s="101" customFormat="1" ht="30" customHeight="1" x14ac:dyDescent="0.25">
      <c r="B70" s="44" t="s">
        <v>199</v>
      </c>
      <c r="C70" s="188" t="s">
        <v>253</v>
      </c>
      <c r="D70" s="188"/>
      <c r="E70" s="188"/>
      <c r="F70" s="188"/>
      <c r="G70" s="188"/>
      <c r="H70" s="188"/>
      <c r="I70" s="45">
        <v>44607</v>
      </c>
      <c r="J70" s="45">
        <v>44910</v>
      </c>
      <c r="K70" s="189" t="s">
        <v>254</v>
      </c>
      <c r="L70" s="190"/>
      <c r="M70" s="191"/>
      <c r="N70" s="192" t="s">
        <v>255</v>
      </c>
      <c r="O70" s="192"/>
      <c r="P70" s="192"/>
      <c r="Q70" s="139"/>
      <c r="R70" s="138"/>
      <c r="S70" s="138"/>
      <c r="T70" s="138"/>
      <c r="U70" s="138"/>
      <c r="V70" s="138"/>
    </row>
    <row r="71" spans="2:22" s="101" customFormat="1" ht="30" customHeight="1" x14ac:dyDescent="0.25">
      <c r="B71" s="44" t="s">
        <v>199</v>
      </c>
      <c r="C71" s="188" t="s">
        <v>256</v>
      </c>
      <c r="D71" s="188"/>
      <c r="E71" s="188"/>
      <c r="F71" s="188"/>
      <c r="G71" s="188"/>
      <c r="H71" s="188"/>
      <c r="I71" s="45">
        <v>44607</v>
      </c>
      <c r="J71" s="45">
        <v>44910</v>
      </c>
      <c r="K71" s="189" t="s">
        <v>254</v>
      </c>
      <c r="L71" s="190"/>
      <c r="M71" s="191"/>
      <c r="N71" s="192" t="s">
        <v>255</v>
      </c>
      <c r="O71" s="192"/>
      <c r="P71" s="192"/>
      <c r="Q71" s="139"/>
      <c r="R71" s="138"/>
      <c r="S71" s="138"/>
      <c r="T71" s="138"/>
      <c r="U71" s="138"/>
      <c r="V71" s="138"/>
    </row>
    <row r="72" spans="2:22" s="101" customFormat="1" ht="30" hidden="1" customHeight="1" x14ac:dyDescent="0.25">
      <c r="B72" s="44"/>
      <c r="C72" s="188"/>
      <c r="D72" s="188"/>
      <c r="E72" s="188"/>
      <c r="F72" s="188"/>
      <c r="G72" s="188"/>
      <c r="H72" s="188"/>
      <c r="I72" s="45"/>
      <c r="J72" s="45"/>
      <c r="K72" s="189"/>
      <c r="L72" s="190"/>
      <c r="M72" s="191"/>
      <c r="N72" s="192"/>
      <c r="O72" s="192"/>
      <c r="P72" s="192"/>
      <c r="Q72" s="139"/>
      <c r="R72" s="138"/>
      <c r="S72" s="138"/>
      <c r="T72" s="138"/>
      <c r="U72" s="138"/>
      <c r="V72" s="138"/>
    </row>
    <row r="73" spans="2:22" s="101" customFormat="1" ht="30" hidden="1" customHeight="1" x14ac:dyDescent="0.25">
      <c r="B73" s="44"/>
      <c r="C73" s="188"/>
      <c r="D73" s="188"/>
      <c r="E73" s="188"/>
      <c r="F73" s="188"/>
      <c r="G73" s="188"/>
      <c r="H73" s="188"/>
      <c r="I73" s="45"/>
      <c r="J73" s="45"/>
      <c r="K73" s="189"/>
      <c r="L73" s="190"/>
      <c r="M73" s="191"/>
      <c r="N73" s="192"/>
      <c r="O73" s="192"/>
      <c r="P73" s="192"/>
      <c r="Q73" s="139"/>
      <c r="R73" s="138"/>
      <c r="S73" s="138"/>
      <c r="T73" s="138"/>
      <c r="U73" s="138"/>
      <c r="V73" s="138"/>
    </row>
    <row r="74" spans="2:22" s="101" customFormat="1" ht="30" hidden="1" customHeight="1" x14ac:dyDescent="0.25">
      <c r="B74" s="44"/>
      <c r="C74" s="188"/>
      <c r="D74" s="188"/>
      <c r="E74" s="188"/>
      <c r="F74" s="188"/>
      <c r="G74" s="188"/>
      <c r="H74" s="188"/>
      <c r="I74" s="45"/>
      <c r="J74" s="45"/>
      <c r="K74" s="189"/>
      <c r="L74" s="190"/>
      <c r="M74" s="191"/>
      <c r="N74" s="192"/>
      <c r="O74" s="192"/>
      <c r="P74" s="192"/>
      <c r="Q74" s="139"/>
      <c r="R74" s="138"/>
      <c r="S74" s="138"/>
      <c r="T74" s="138"/>
      <c r="U74" s="138"/>
      <c r="V74" s="138"/>
    </row>
    <row r="75" spans="2:22" s="101" customFormat="1" ht="30" hidden="1" customHeight="1" x14ac:dyDescent="0.25">
      <c r="B75" s="44"/>
      <c r="C75" s="188"/>
      <c r="D75" s="188"/>
      <c r="E75" s="188"/>
      <c r="F75" s="188"/>
      <c r="G75" s="188"/>
      <c r="H75" s="188"/>
      <c r="I75" s="45"/>
      <c r="J75" s="45"/>
      <c r="K75" s="189"/>
      <c r="L75" s="190"/>
      <c r="M75" s="191"/>
      <c r="N75" s="192"/>
      <c r="O75" s="192"/>
      <c r="P75" s="192"/>
      <c r="Q75" s="139"/>
      <c r="R75" s="138"/>
      <c r="S75" s="138"/>
      <c r="T75" s="138"/>
      <c r="U75" s="138"/>
      <c r="V75" s="138"/>
    </row>
    <row r="76" spans="2:22" s="101" customFormat="1" ht="30" hidden="1" customHeight="1" x14ac:dyDescent="0.25">
      <c r="B76" s="44"/>
      <c r="C76" s="188"/>
      <c r="D76" s="188"/>
      <c r="E76" s="188"/>
      <c r="F76" s="188"/>
      <c r="G76" s="188"/>
      <c r="H76" s="188"/>
      <c r="I76" s="45"/>
      <c r="J76" s="45"/>
      <c r="K76" s="189"/>
      <c r="L76" s="190"/>
      <c r="M76" s="191"/>
      <c r="N76" s="192"/>
      <c r="O76" s="192"/>
      <c r="P76" s="192"/>
      <c r="Q76" s="139"/>
      <c r="R76" s="138"/>
      <c r="S76" s="138"/>
      <c r="T76" s="138"/>
      <c r="U76" s="138"/>
      <c r="V76" s="138"/>
    </row>
    <row r="77" spans="2:22" s="101" customFormat="1" ht="30" hidden="1" customHeight="1" x14ac:dyDescent="0.25">
      <c r="B77" s="44"/>
      <c r="C77" s="188"/>
      <c r="D77" s="188"/>
      <c r="E77" s="188"/>
      <c r="F77" s="188"/>
      <c r="G77" s="188"/>
      <c r="H77" s="188"/>
      <c r="I77" s="45"/>
      <c r="J77" s="45"/>
      <c r="K77" s="189"/>
      <c r="L77" s="190"/>
      <c r="M77" s="191"/>
      <c r="N77" s="192"/>
      <c r="O77" s="192"/>
      <c r="P77" s="192"/>
      <c r="Q77" s="139"/>
      <c r="R77" s="138"/>
      <c r="S77" s="138"/>
      <c r="T77" s="138"/>
      <c r="U77" s="138"/>
      <c r="V77" s="138"/>
    </row>
    <row r="78" spans="2:22" s="101" customFormat="1" ht="30" hidden="1" customHeight="1" x14ac:dyDescent="0.25">
      <c r="B78" s="44"/>
      <c r="C78" s="188"/>
      <c r="D78" s="188"/>
      <c r="E78" s="188"/>
      <c r="F78" s="188"/>
      <c r="G78" s="188"/>
      <c r="H78" s="188"/>
      <c r="I78" s="45"/>
      <c r="J78" s="45"/>
      <c r="K78" s="189"/>
      <c r="L78" s="190"/>
      <c r="M78" s="191"/>
      <c r="N78" s="192"/>
      <c r="O78" s="192"/>
      <c r="P78" s="192"/>
      <c r="Q78" s="139"/>
      <c r="R78" s="138"/>
      <c r="S78" s="138"/>
      <c r="T78" s="138"/>
      <c r="U78" s="138"/>
      <c r="V78" s="138"/>
    </row>
    <row r="79" spans="2:22" s="101" customFormat="1" ht="30" hidden="1" customHeight="1" x14ac:dyDescent="0.25">
      <c r="B79" s="44"/>
      <c r="C79" s="188"/>
      <c r="D79" s="188"/>
      <c r="E79" s="188"/>
      <c r="F79" s="188"/>
      <c r="G79" s="188"/>
      <c r="H79" s="188"/>
      <c r="I79" s="45"/>
      <c r="J79" s="45"/>
      <c r="K79" s="189"/>
      <c r="L79" s="190"/>
      <c r="M79" s="191"/>
      <c r="N79" s="192"/>
      <c r="O79" s="192"/>
      <c r="P79" s="192"/>
      <c r="Q79" s="139"/>
      <c r="R79" s="138"/>
      <c r="S79" s="138"/>
      <c r="T79" s="138"/>
      <c r="U79" s="138"/>
      <c r="V79" s="138"/>
    </row>
    <row r="80" spans="2:22" s="101" customFormat="1" x14ac:dyDescent="0.25">
      <c r="Q80" s="127"/>
      <c r="R80" s="127"/>
      <c r="S80" s="127"/>
      <c r="T80" s="127"/>
      <c r="U80" s="127"/>
      <c r="V80" s="127"/>
    </row>
    <row r="81" spans="1:26" s="101" customFormat="1" ht="28.5" x14ac:dyDescent="0.25">
      <c r="B81" s="164" t="s">
        <v>100</v>
      </c>
      <c r="C81" s="164"/>
      <c r="D81" s="164"/>
      <c r="E81" s="164"/>
      <c r="F81" s="164"/>
      <c r="G81" s="164"/>
      <c r="H81" s="164"/>
      <c r="I81" s="164"/>
      <c r="J81" s="164"/>
      <c r="K81" s="164"/>
      <c r="L81" s="164"/>
      <c r="M81" s="164"/>
      <c r="N81" s="164"/>
      <c r="O81" s="164"/>
      <c r="P81" s="164"/>
      <c r="Q81" s="134"/>
      <c r="R81" s="134"/>
      <c r="S81" s="134"/>
      <c r="T81" s="134"/>
      <c r="U81" s="134"/>
      <c r="V81" s="134"/>
    </row>
    <row r="82" spans="1:26" s="101" customFormat="1" x14ac:dyDescent="0.25">
      <c r="Q82" s="127"/>
      <c r="R82" s="127"/>
      <c r="S82" s="127"/>
      <c r="T82" s="127"/>
      <c r="U82" s="127"/>
      <c r="V82" s="127"/>
    </row>
    <row r="83" spans="1:26" s="101" customFormat="1" ht="46.5" customHeight="1" x14ac:dyDescent="0.25">
      <c r="D83" s="200" t="s">
        <v>75</v>
      </c>
      <c r="E83" s="201"/>
      <c r="F83" s="202" t="str">
        <f>IFERROR(VLOOKUP(Q23,[13]Hoja2!B45:C59,2,FALSE),"")</f>
        <v>Extremo</v>
      </c>
      <c r="G83" s="202"/>
      <c r="H83" s="118"/>
      <c r="J83" s="203" t="s">
        <v>74</v>
      </c>
      <c r="K83" s="203"/>
      <c r="L83" s="202" t="str">
        <f>IFERROR(VLOOKUP(S52,[13]Hoja2!B45:C59,2,FALSE),"")</f>
        <v>Extremo</v>
      </c>
      <c r="M83" s="202"/>
      <c r="N83" s="202"/>
      <c r="O83" s="140"/>
      <c r="P83" s="140"/>
      <c r="Q83" s="141"/>
      <c r="R83" s="142"/>
      <c r="S83" s="142"/>
      <c r="T83" s="142"/>
      <c r="U83" s="142"/>
      <c r="V83" s="142"/>
    </row>
    <row r="84" spans="1:26" s="101" customFormat="1" x14ac:dyDescent="0.25"/>
    <row r="85" spans="1:26" s="101" customFormat="1" ht="26.25" x14ac:dyDescent="0.25">
      <c r="B85" s="106"/>
      <c r="C85" s="106"/>
      <c r="H85" s="198" t="s">
        <v>71</v>
      </c>
      <c r="I85" s="198"/>
      <c r="J85" s="198"/>
    </row>
    <row r="86" spans="1:26" s="101" customFormat="1" ht="21" x14ac:dyDescent="0.25">
      <c r="B86" s="106"/>
      <c r="C86" s="106"/>
      <c r="F86" s="119"/>
      <c r="G86" s="119"/>
      <c r="H86" s="143" t="s">
        <v>41</v>
      </c>
      <c r="I86" s="143" t="s">
        <v>72</v>
      </c>
      <c r="J86" s="143" t="s">
        <v>73</v>
      </c>
    </row>
    <row r="87" spans="1:26" s="101" customFormat="1" ht="5.25" customHeight="1" x14ac:dyDescent="0.25">
      <c r="B87" s="106"/>
      <c r="C87" s="106"/>
      <c r="F87" s="119"/>
      <c r="G87" s="119"/>
      <c r="H87" s="119"/>
      <c r="I87" s="119"/>
      <c r="J87" s="119"/>
    </row>
    <row r="88" spans="1:26" s="101" customFormat="1" ht="37.5" customHeight="1" x14ac:dyDescent="0.25">
      <c r="F88" s="199" t="s">
        <v>70</v>
      </c>
      <c r="G88" s="143" t="s">
        <v>135</v>
      </c>
      <c r="H88" s="144" t="str">
        <f>IFERROR(CONCATENATE(IF($Q$23="53","Inherente","")," ",IF($S$52="53","Residual","")),"")</f>
        <v xml:space="preserve"> </v>
      </c>
      <c r="I88" s="145" t="str">
        <f>IFERROR(CONCATENATE(IF($Q$23="54","Inherente","")," ",IF($S$52="54","Residual","")),"")</f>
        <v xml:space="preserve"> </v>
      </c>
      <c r="J88" s="145" t="str">
        <f>IFERROR(CONCATENATE(IF($Q$23="55","Inherente","")," ",IF($S$52="55","Residual","")),"")</f>
        <v xml:space="preserve"> </v>
      </c>
      <c r="O88" s="127"/>
      <c r="P88" s="127"/>
      <c r="Q88" s="127"/>
      <c r="R88" s="134"/>
      <c r="S88" s="134"/>
      <c r="T88" s="134"/>
      <c r="U88" s="134"/>
      <c r="V88" s="134"/>
    </row>
    <row r="89" spans="1:26" s="101" customFormat="1" ht="37.5" customHeight="1" x14ac:dyDescent="0.25">
      <c r="F89" s="199"/>
      <c r="G89" s="143" t="s">
        <v>134</v>
      </c>
      <c r="H89" s="146" t="str">
        <f>IFERROR(CONCATENATE(IF($Q$23="43","Inherente","")," ",IF($S$52="43","Residual","")),"")</f>
        <v xml:space="preserve"> </v>
      </c>
      <c r="I89" s="145" t="str">
        <f>IFERROR(CONCATENATE(IF($Q$23="44","Inherente","")," ",IF($S$52="44","Residual","")),"")</f>
        <v xml:space="preserve"> </v>
      </c>
      <c r="J89" s="145" t="str">
        <f>IFERROR(CONCATENATE(IF($Q$23="45","Inherente","")," ",IF($S$52="45","Residual","")),"")</f>
        <v xml:space="preserve"> </v>
      </c>
      <c r="L89" s="46" t="s">
        <v>43</v>
      </c>
      <c r="O89" s="127"/>
      <c r="P89" s="127"/>
      <c r="Q89" s="127"/>
      <c r="R89" s="130"/>
      <c r="S89" s="130"/>
      <c r="T89" s="130"/>
      <c r="U89" s="130"/>
      <c r="V89" s="130"/>
    </row>
    <row r="90" spans="1:26" s="101" customFormat="1" ht="37.5" customHeight="1" x14ac:dyDescent="0.25">
      <c r="F90" s="199"/>
      <c r="G90" s="143" t="s">
        <v>133</v>
      </c>
      <c r="H90" s="146" t="str">
        <f>IFERROR(CONCATENATE(IF($Q$23="33","Inherente","")," ",IF($S$52="33","Residual","")),"")</f>
        <v xml:space="preserve"> </v>
      </c>
      <c r="I90" s="145" t="str">
        <f>IFERROR(CONCATENATE(IF($Q$23="34","Inherente","")," ",IF($S$52="34","Residual","")),"")</f>
        <v xml:space="preserve"> </v>
      </c>
      <c r="J90" s="145" t="str">
        <f>IFERROR(CONCATENATE(IF($Q$23="35","Inherente","")," ",IF($S$52="35","Residual","")),"")</f>
        <v xml:space="preserve"> </v>
      </c>
      <c r="L90" s="47" t="s">
        <v>40</v>
      </c>
      <c r="O90" s="127"/>
      <c r="P90" s="127"/>
      <c r="Q90" s="127"/>
      <c r="R90" s="130"/>
      <c r="S90" s="130"/>
      <c r="T90" s="130"/>
      <c r="U90" s="130"/>
      <c r="V90" s="130"/>
    </row>
    <row r="91" spans="1:26" s="101" customFormat="1" ht="37.5" customHeight="1" x14ac:dyDescent="0.25">
      <c r="F91" s="199"/>
      <c r="G91" s="143" t="s">
        <v>132</v>
      </c>
      <c r="H91" s="147" t="str">
        <f>IFERROR(CONCATENATE(IF($Q$23="23","Inherente","")," ",IF($S$52="23","Residual","")),"")</f>
        <v xml:space="preserve"> </v>
      </c>
      <c r="I91" s="146" t="str">
        <f>IFERROR(CONCATENATE(IF($Q$23="24","Inherente","")," ",IF($S$52="24","Residual","")),"")</f>
        <v xml:space="preserve"> </v>
      </c>
      <c r="J91" s="145" t="str">
        <f>IFERROR(CONCATENATE(IF($Q$23="25","Inherente","")," ",IF($S$52="25","Residual","")),"")</f>
        <v xml:space="preserve">Inherente </v>
      </c>
      <c r="L91" s="48" t="s">
        <v>41</v>
      </c>
      <c r="O91" s="130"/>
      <c r="P91" s="130"/>
      <c r="Q91" s="130"/>
      <c r="R91" s="130"/>
      <c r="S91" s="130"/>
      <c r="T91" s="130"/>
      <c r="U91" s="130"/>
      <c r="V91" s="130"/>
    </row>
    <row r="92" spans="1:26" s="101" customFormat="1" ht="37.5" customHeight="1" x14ac:dyDescent="0.25">
      <c r="F92" s="199"/>
      <c r="G92" s="143" t="s">
        <v>112</v>
      </c>
      <c r="H92" s="147" t="str">
        <f>IFERROR(CONCATENATE(IF($Q$23="13","Inherente","")," ",IF($S$52="13","Residual","")),"")</f>
        <v xml:space="preserve"> </v>
      </c>
      <c r="I92" s="146" t="str">
        <f>IFERROR(CONCATENATE(IF($Q$23="14","Inherente","")," ",IF($S$52="14","Residual","")),"")</f>
        <v xml:space="preserve"> </v>
      </c>
      <c r="J92" s="145" t="str">
        <f>IFERROR(CONCATENATE(IF($Q$23="15","Inherente","")," ",IF($S$52="15","Residual","")),"")</f>
        <v xml:space="preserve"> Residual</v>
      </c>
    </row>
    <row r="93" spans="1:26" s="49" customFormat="1" x14ac:dyDescent="0.25">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row>
    <row r="94" spans="1:26" x14ac:dyDescent="0.25">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row>
    <row r="95" spans="1:26" x14ac:dyDescent="0.25">
      <c r="A95" s="101"/>
      <c r="B95" s="101"/>
      <c r="C95" s="101"/>
      <c r="D95" s="101"/>
      <c r="E95" s="101"/>
      <c r="F95" s="101"/>
      <c r="G95" s="101"/>
      <c r="H95" s="101"/>
      <c r="I95" s="101"/>
      <c r="J95" s="101"/>
      <c r="K95" s="101"/>
      <c r="L95" s="101"/>
      <c r="M95" s="101"/>
      <c r="N95" s="101"/>
      <c r="O95" s="101"/>
      <c r="P95" s="101"/>
      <c r="Y95" s="101"/>
      <c r="Z95" s="101"/>
    </row>
    <row r="96" spans="1:26" x14ac:dyDescent="0.25">
      <c r="A96" s="101"/>
      <c r="B96" s="101"/>
      <c r="C96" s="101"/>
      <c r="D96" s="101"/>
      <c r="E96" s="101"/>
      <c r="F96" s="101"/>
      <c r="G96" s="101"/>
      <c r="H96" s="101"/>
      <c r="I96" s="101"/>
      <c r="J96" s="101"/>
      <c r="K96" s="101"/>
      <c r="L96" s="101"/>
      <c r="M96" s="101"/>
      <c r="N96" s="101"/>
      <c r="O96" s="101"/>
      <c r="P96" s="101"/>
      <c r="Y96" s="101"/>
      <c r="Z96" s="101"/>
    </row>
    <row r="97" spans="2:16" x14ac:dyDescent="0.25">
      <c r="B97" s="101"/>
      <c r="C97" s="101"/>
      <c r="D97" s="101"/>
      <c r="E97" s="101"/>
      <c r="F97" s="101"/>
      <c r="G97" s="101"/>
      <c r="H97" s="101"/>
      <c r="I97" s="101"/>
      <c r="J97" s="101"/>
      <c r="K97" s="101"/>
      <c r="L97" s="101"/>
      <c r="M97" s="101"/>
      <c r="N97" s="101"/>
      <c r="O97" s="101"/>
      <c r="P97" s="101"/>
    </row>
  </sheetData>
  <sheetProtection selectLockedCells="1"/>
  <mergeCells count="126">
    <mergeCell ref="H85:J85"/>
    <mergeCell ref="F88:F92"/>
    <mergeCell ref="C79:H79"/>
    <mergeCell ref="K79:M79"/>
    <mergeCell ref="N79:P79"/>
    <mergeCell ref="B81:P81"/>
    <mergeCell ref="D83:E83"/>
    <mergeCell ref="F83:G83"/>
    <mergeCell ref="J83:K83"/>
    <mergeCell ref="L83:N83"/>
    <mergeCell ref="C77:H77"/>
    <mergeCell ref="K77:M77"/>
    <mergeCell ref="N77:P77"/>
    <mergeCell ref="C78:H78"/>
    <mergeCell ref="K78:M78"/>
    <mergeCell ref="N78:P78"/>
    <mergeCell ref="C75:H75"/>
    <mergeCell ref="K75:M75"/>
    <mergeCell ref="N75:P75"/>
    <mergeCell ref="C76:H76"/>
    <mergeCell ref="K76:M76"/>
    <mergeCell ref="N76:P76"/>
    <mergeCell ref="C73:H73"/>
    <mergeCell ref="K73:M73"/>
    <mergeCell ref="N73:P73"/>
    <mergeCell ref="C74:H74"/>
    <mergeCell ref="K74:M74"/>
    <mergeCell ref="N74:P74"/>
    <mergeCell ref="C71:H71"/>
    <mergeCell ref="K71:M71"/>
    <mergeCell ref="N71:P71"/>
    <mergeCell ref="C72:H72"/>
    <mergeCell ref="K72:M72"/>
    <mergeCell ref="N72:P72"/>
    <mergeCell ref="C69:H69"/>
    <mergeCell ref="K69:M69"/>
    <mergeCell ref="N69:P69"/>
    <mergeCell ref="C70:H70"/>
    <mergeCell ref="K70:M70"/>
    <mergeCell ref="N70:P70"/>
    <mergeCell ref="C67:H67"/>
    <mergeCell ref="K67:M67"/>
    <mergeCell ref="N67:P67"/>
    <mergeCell ref="C68:H68"/>
    <mergeCell ref="K68:M68"/>
    <mergeCell ref="N68:P68"/>
    <mergeCell ref="C65:H65"/>
    <mergeCell ref="K65:M65"/>
    <mergeCell ref="N65:P65"/>
    <mergeCell ref="C66:H66"/>
    <mergeCell ref="K66:M66"/>
    <mergeCell ref="N66:P66"/>
    <mergeCell ref="B60:F60"/>
    <mergeCell ref="G60:P60"/>
    <mergeCell ref="B62:P62"/>
    <mergeCell ref="C64:H64"/>
    <mergeCell ref="K64:M64"/>
    <mergeCell ref="N64:P64"/>
    <mergeCell ref="B56:D56"/>
    <mergeCell ref="J56:K56"/>
    <mergeCell ref="B57:D57"/>
    <mergeCell ref="J57:K57"/>
    <mergeCell ref="B58:D58"/>
    <mergeCell ref="J58:K58"/>
    <mergeCell ref="B53:D53"/>
    <mergeCell ref="J53:K53"/>
    <mergeCell ref="B54:D54"/>
    <mergeCell ref="J54:K54"/>
    <mergeCell ref="B55:D55"/>
    <mergeCell ref="J55:K55"/>
    <mergeCell ref="E46:L46"/>
    <mergeCell ref="M46:N46"/>
    <mergeCell ref="B48:P48"/>
    <mergeCell ref="B50:P50"/>
    <mergeCell ref="B52:D52"/>
    <mergeCell ref="J52:K52"/>
    <mergeCell ref="M52:N52"/>
    <mergeCell ref="E43:L43"/>
    <mergeCell ref="M43:N43"/>
    <mergeCell ref="E44:L44"/>
    <mergeCell ref="M44:N44"/>
    <mergeCell ref="E45:L45"/>
    <mergeCell ref="M45:N45"/>
    <mergeCell ref="E40:L40"/>
    <mergeCell ref="M40:N40"/>
    <mergeCell ref="E41:L41"/>
    <mergeCell ref="M41:N41"/>
    <mergeCell ref="E42:L42"/>
    <mergeCell ref="M42:N42"/>
    <mergeCell ref="E37:L37"/>
    <mergeCell ref="M37:N37"/>
    <mergeCell ref="E38:L38"/>
    <mergeCell ref="M38:N38"/>
    <mergeCell ref="E39:L39"/>
    <mergeCell ref="M39:N39"/>
    <mergeCell ref="E34:L34"/>
    <mergeCell ref="M34:N34"/>
    <mergeCell ref="E35:L35"/>
    <mergeCell ref="M35:N35"/>
    <mergeCell ref="E36:L36"/>
    <mergeCell ref="M36:N36"/>
    <mergeCell ref="E31:L31"/>
    <mergeCell ref="M31:N31"/>
    <mergeCell ref="E32:L32"/>
    <mergeCell ref="M32:N32"/>
    <mergeCell ref="E33:L33"/>
    <mergeCell ref="M33:N33"/>
    <mergeCell ref="E29:L29"/>
    <mergeCell ref="M29:N29"/>
    <mergeCell ref="E30:L30"/>
    <mergeCell ref="M30:N30"/>
    <mergeCell ref="B19:P19"/>
    <mergeCell ref="B21:P21"/>
    <mergeCell ref="B23:P23"/>
    <mergeCell ref="B25:P25"/>
    <mergeCell ref="E27:L27"/>
    <mergeCell ref="M27:N27"/>
    <mergeCell ref="B2:P2"/>
    <mergeCell ref="C4:G4"/>
    <mergeCell ref="J4:O4"/>
    <mergeCell ref="B7:P7"/>
    <mergeCell ref="M11:N11"/>
    <mergeCell ref="C17:H17"/>
    <mergeCell ref="I17:O17"/>
    <mergeCell ref="E28:L28"/>
    <mergeCell ref="M28:N28"/>
  </mergeCells>
  <conditionalFormatting sqref="B23">
    <cfRule type="expression" dxfId="21" priority="12">
      <formula>$B$23="Casi Seguro"</formula>
    </cfRule>
    <cfRule type="expression" dxfId="20" priority="13">
      <formula>$B$23="Probable"</formula>
    </cfRule>
    <cfRule type="expression" dxfId="19" priority="14">
      <formula>$B$23="Posible"</formula>
    </cfRule>
    <cfRule type="expression" dxfId="18" priority="15">
      <formula>$B$23="Improbable"</formula>
    </cfRule>
    <cfRule type="expression" dxfId="17" priority="16">
      <formula>$B$23="Rara Vez"</formula>
    </cfRule>
  </conditionalFormatting>
  <conditionalFormatting sqref="F83">
    <cfRule type="expression" dxfId="16" priority="17">
      <formula>$F$83="Extremo"</formula>
    </cfRule>
    <cfRule type="expression" dxfId="15" priority="18">
      <formula>$F$83="Alto"</formula>
    </cfRule>
    <cfRule type="expression" dxfId="14" priority="19">
      <formula>$F$83="Moderado"</formula>
    </cfRule>
    <cfRule type="expression" dxfId="13" priority="20">
      <formula>$F$83="Bajo"</formula>
    </cfRule>
  </conditionalFormatting>
  <conditionalFormatting sqref="L83">
    <cfRule type="expression" dxfId="12" priority="8">
      <formula>$L$83="Extremo"</formula>
    </cfRule>
    <cfRule type="expression" dxfId="11" priority="9">
      <formula>$L$83="Alto"</formula>
    </cfRule>
    <cfRule type="expression" dxfId="10" priority="10">
      <formula>$L$83="Moderado"</formula>
    </cfRule>
    <cfRule type="expression" dxfId="9" priority="11">
      <formula>$L$83="Bajo"</formula>
    </cfRule>
  </conditionalFormatting>
  <conditionalFormatting sqref="M28">
    <cfRule type="expression" dxfId="8" priority="7">
      <formula>AB28="SI"</formula>
    </cfRule>
  </conditionalFormatting>
  <conditionalFormatting sqref="B48">
    <cfRule type="expression" dxfId="7" priority="4">
      <formula>$B$48="Catastrófico"</formula>
    </cfRule>
    <cfRule type="expression" dxfId="6" priority="5">
      <formula>$B$48="Mayor"</formula>
    </cfRule>
    <cfRule type="expression" dxfId="5" priority="6">
      <formula>$B$48="Moderado"</formula>
    </cfRule>
  </conditionalFormatting>
  <conditionalFormatting sqref="M28">
    <cfRule type="expression" dxfId="4" priority="21">
      <formula>AC28="SI"</formula>
    </cfRule>
  </conditionalFormatting>
  <conditionalFormatting sqref="E28">
    <cfRule type="expression" dxfId="3" priority="22">
      <formula>M28="SI"</formula>
    </cfRule>
  </conditionalFormatting>
  <conditionalFormatting sqref="M29:M46">
    <cfRule type="expression" dxfId="2" priority="2">
      <formula>AB29="SI"</formula>
    </cfRule>
  </conditionalFormatting>
  <conditionalFormatting sqref="M29:M46">
    <cfRule type="expression" dxfId="1" priority="3">
      <formula>AC29="SI"</formula>
    </cfRule>
  </conditionalFormatting>
  <conditionalFormatting sqref="E29:E46">
    <cfRule type="expression" dxfId="0" priority="1">
      <formula>M29="SI"</formula>
    </cfRule>
  </conditionalFormatting>
  <dataValidations count="12">
    <dataValidation type="list" allowBlank="1" showInputMessage="1" showErrorMessage="1" sqref="B23" xr:uid="{00000000-0002-0000-0F00-000000000000}">
      <formula1>"Rara Vez,Improbable,Posible,Probable,Casi Seguro"</formula1>
    </dataValidation>
    <dataValidation type="list" allowBlank="1" showInputMessage="1" showErrorMessage="1" sqref="M28:M46" xr:uid="{00000000-0002-0000-0F00-000001000000}">
      <formula1>"SI,NO"</formula1>
    </dataValidation>
    <dataValidation type="list" allowBlank="1" showInputMessage="1" showErrorMessage="1" sqref="E53:E58" xr:uid="{00000000-0002-0000-0F00-000002000000}">
      <formula1>"Asignado,No Asignado"</formula1>
    </dataValidation>
    <dataValidation type="list" allowBlank="1" showInputMessage="1" showErrorMessage="1" sqref="F53:F58" xr:uid="{00000000-0002-0000-0F00-000003000000}">
      <formula1>"Adecuado,Inadecuado"</formula1>
    </dataValidation>
    <dataValidation type="list" allowBlank="1" showInputMessage="1" showErrorMessage="1" sqref="G53:G58" xr:uid="{00000000-0002-0000-0F00-000004000000}">
      <formula1>"Oportuna,Inoportuna"</formula1>
    </dataValidation>
    <dataValidation type="list" allowBlank="1" showInputMessage="1" showErrorMessage="1" sqref="H53:H58" xr:uid="{00000000-0002-0000-0F00-000005000000}">
      <formula1>"Prevenir,Detectar,No es un Control"</formula1>
    </dataValidation>
    <dataValidation type="list" allowBlank="1" showInputMessage="1" showErrorMessage="1" sqref="I53:I58" xr:uid="{00000000-0002-0000-0F00-000006000000}">
      <formula1>"Confiable,No Confiable"</formula1>
    </dataValidation>
    <dataValidation type="list" allowBlank="1" showInputMessage="1" showErrorMessage="1" sqref="L53:L58" xr:uid="{00000000-0002-0000-0F00-000007000000}">
      <formula1>"Completa,Incompleta,No Existe"</formula1>
    </dataValidation>
    <dataValidation type="list" allowBlank="1" showInputMessage="1" showErrorMessage="1" sqref="J53:K58" xr:uid="{00000000-0002-0000-0F00-000008000000}">
      <formula1>"Se identifica y se gestionan para subsanar la observación,No se identifica y se gestionan para subsanar la observación"</formula1>
    </dataValidation>
    <dataValidation type="list" allowBlank="1" showInputMessage="1" showErrorMessage="1" sqref="L53:L58" xr:uid="{00000000-0002-0000-0F00-000009000000}">
      <formula1>"Completa,Incompleta,NoExiste"</formula1>
    </dataValidation>
    <dataValidation type="list" allowBlank="1" showInputMessage="1" showErrorMessage="1" sqref="O53:O58" xr:uid="{00000000-0002-0000-0F00-00000A000000}">
      <formula1>"Fuerte,Moderado,Débil"</formula1>
    </dataValidation>
    <dataValidation type="list" allowBlank="1" showInputMessage="1" showErrorMessage="1" sqref="B65:B79" xr:uid="{00000000-0002-0000-0F00-00000B000000}">
      <formula1>"Nacional,Regional,Centro Zonal"</formula1>
    </dataValidation>
  </dataValidations>
  <pageMargins left="0.82677165354330717" right="0.62992125984251968" top="1.0629921259842521" bottom="0.74803149606299213" header="0.31496062992125984" footer="0.31496062992125984"/>
  <pageSetup scale="29" fitToHeight="0" orientation="portrait" r:id="rId1"/>
  <headerFooter>
    <oddHeader>&amp;L&amp;G&amp;C&amp;16PROCESO
MEJORA E INNOVACIÓN&amp;11
&amp;"-,Negrita"&amp;20FORMATO IDENTIFICACIÓN, ANÁLISIS, EVALUACIÓN Y TRATAMIENTO DE 
RIESGOS DE CALIDAD Y CORRUPCIÓN&amp;R&amp;16F1.P14.MI
Versión 1
Página &amp;P de &amp;N
14/10/2021
Clasificación de la Información:
PÚBLICA</oddHeader>
    <oddFooter>&amp;C&amp;G</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C000000}">
          <x14:formula1>
            <xm:f>'C:\Users\Willy Villalba\AppData\Local\Microsoft\Windows\INetCache\Content.Outlook\T1HNDGF3\[DE3+ f1.p14.mi_formato_identificacion_analis_evaluacion_tratamiento_riesgos_calidad_corrupcion_v1_1 (2).xlsx]Hoja2'!#REF!</xm:f>
          </x14:formula1>
          <xm:sqref>C4:H4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T59"/>
  <sheetViews>
    <sheetView topLeftCell="G1" workbookViewId="0">
      <selection activeCell="T3" sqref="T3:T18"/>
    </sheetView>
  </sheetViews>
  <sheetFormatPr baseColWidth="10" defaultRowHeight="15" x14ac:dyDescent="0.25"/>
  <cols>
    <col min="4" max="4" width="28.85546875" customWidth="1"/>
    <col min="5" max="5" width="28.7109375" customWidth="1"/>
    <col min="8" max="8" width="13.85546875" bestFit="1" customWidth="1"/>
    <col min="10" max="10" width="24.42578125" customWidth="1"/>
    <col min="15" max="15" width="30.42578125" customWidth="1"/>
    <col min="20" max="20" width="42.28515625" bestFit="1" customWidth="1"/>
  </cols>
  <sheetData>
    <row r="2" spans="2:20" ht="15.75" thickBot="1" x14ac:dyDescent="0.3">
      <c r="B2" t="s">
        <v>29</v>
      </c>
    </row>
    <row r="3" spans="2:20" ht="63.75" thickBot="1" x14ac:dyDescent="0.3">
      <c r="B3" s="2" t="s">
        <v>9</v>
      </c>
      <c r="C3" s="3" t="s">
        <v>10</v>
      </c>
      <c r="D3" s="4" t="s">
        <v>11</v>
      </c>
      <c r="E3" s="4" t="s">
        <v>12</v>
      </c>
      <c r="F3">
        <v>0.2</v>
      </c>
      <c r="H3" t="s">
        <v>5</v>
      </c>
      <c r="I3" s="11" t="s">
        <v>30</v>
      </c>
      <c r="J3" s="4" t="s">
        <v>31</v>
      </c>
      <c r="K3" s="12">
        <v>0.2</v>
      </c>
      <c r="N3" s="20" t="s">
        <v>136</v>
      </c>
      <c r="O3" s="20" t="s">
        <v>137</v>
      </c>
      <c r="P3" s="20" t="s">
        <v>2</v>
      </c>
      <c r="Q3" s="19" t="s">
        <v>99</v>
      </c>
      <c r="T3" t="s">
        <v>78</v>
      </c>
    </row>
    <row r="4" spans="2:20" ht="64.5" thickBot="1" x14ac:dyDescent="0.3">
      <c r="B4" s="5" t="s">
        <v>13</v>
      </c>
      <c r="C4" s="6" t="s">
        <v>14</v>
      </c>
      <c r="D4" s="7" t="s">
        <v>15</v>
      </c>
      <c r="E4" s="7" t="s">
        <v>16</v>
      </c>
      <c r="F4">
        <v>0.4</v>
      </c>
      <c r="H4" t="s">
        <v>6</v>
      </c>
      <c r="I4" s="13" t="s">
        <v>32</v>
      </c>
      <c r="J4" s="7" t="s">
        <v>33</v>
      </c>
      <c r="K4" s="14">
        <v>0.4</v>
      </c>
      <c r="N4" s="22" t="s">
        <v>135</v>
      </c>
      <c r="O4" s="23" t="s">
        <v>138</v>
      </c>
      <c r="P4" s="24" t="s">
        <v>139</v>
      </c>
      <c r="Q4" s="21">
        <v>5</v>
      </c>
      <c r="T4" t="s">
        <v>79</v>
      </c>
    </row>
    <row r="5" spans="2:20" ht="51.75" thickBot="1" x14ac:dyDescent="0.3">
      <c r="B5" s="8" t="s">
        <v>17</v>
      </c>
      <c r="C5" s="6" t="s">
        <v>18</v>
      </c>
      <c r="D5" s="7" t="s">
        <v>19</v>
      </c>
      <c r="E5" s="7" t="s">
        <v>20</v>
      </c>
      <c r="F5">
        <v>0.6</v>
      </c>
      <c r="H5" t="s">
        <v>7</v>
      </c>
      <c r="I5" s="15" t="s">
        <v>34</v>
      </c>
      <c r="J5" s="7" t="s">
        <v>35</v>
      </c>
      <c r="K5" s="14">
        <v>0.6</v>
      </c>
      <c r="N5" s="22" t="s">
        <v>134</v>
      </c>
      <c r="O5" s="23" t="s">
        <v>140</v>
      </c>
      <c r="P5" s="24" t="s">
        <v>141</v>
      </c>
      <c r="Q5" s="21">
        <v>4</v>
      </c>
      <c r="T5" t="s">
        <v>80</v>
      </c>
    </row>
    <row r="6" spans="2:20" ht="64.5" thickBot="1" x14ac:dyDescent="0.3">
      <c r="B6" s="9" t="s">
        <v>21</v>
      </c>
      <c r="C6" s="6" t="s">
        <v>22</v>
      </c>
      <c r="D6" s="7" t="s">
        <v>23</v>
      </c>
      <c r="E6" s="7" t="s">
        <v>24</v>
      </c>
      <c r="F6">
        <v>0.8</v>
      </c>
      <c r="H6" t="s">
        <v>8</v>
      </c>
      <c r="I6" s="16" t="s">
        <v>36</v>
      </c>
      <c r="J6" s="7" t="s">
        <v>37</v>
      </c>
      <c r="K6" s="14">
        <v>0.8</v>
      </c>
      <c r="N6" s="22" t="s">
        <v>133</v>
      </c>
      <c r="O6" s="23" t="s">
        <v>142</v>
      </c>
      <c r="P6" s="24" t="s">
        <v>143</v>
      </c>
      <c r="Q6" s="21">
        <v>3</v>
      </c>
      <c r="T6" t="s">
        <v>93</v>
      </c>
    </row>
    <row r="7" spans="2:20" ht="57.75" thickBot="1" x14ac:dyDescent="0.3">
      <c r="B7" s="10" t="s">
        <v>25</v>
      </c>
      <c r="C7" s="6" t="s">
        <v>26</v>
      </c>
      <c r="D7" s="7" t="s">
        <v>27</v>
      </c>
      <c r="E7" s="7" t="s">
        <v>28</v>
      </c>
      <c r="F7">
        <v>1</v>
      </c>
      <c r="H7" t="s">
        <v>4</v>
      </c>
      <c r="I7" s="17" t="s">
        <v>38</v>
      </c>
      <c r="J7" s="7" t="s">
        <v>39</v>
      </c>
      <c r="K7" s="14">
        <v>1</v>
      </c>
      <c r="N7" s="22" t="s">
        <v>132</v>
      </c>
      <c r="O7" s="23" t="s">
        <v>144</v>
      </c>
      <c r="P7" s="24" t="s">
        <v>145</v>
      </c>
      <c r="Q7" s="21">
        <v>2</v>
      </c>
      <c r="T7" t="s">
        <v>81</v>
      </c>
    </row>
    <row r="8" spans="2:20" ht="72" thickBot="1" x14ac:dyDescent="0.3">
      <c r="N8" s="22" t="s">
        <v>112</v>
      </c>
      <c r="O8" s="23" t="s">
        <v>146</v>
      </c>
      <c r="P8" s="24" t="s">
        <v>147</v>
      </c>
      <c r="Q8" s="21">
        <v>1</v>
      </c>
      <c r="T8" t="s">
        <v>82</v>
      </c>
    </row>
    <row r="9" spans="2:20" ht="15.75" thickBot="1" x14ac:dyDescent="0.3">
      <c r="T9" t="s">
        <v>83</v>
      </c>
    </row>
    <row r="10" spans="2:20" ht="30.75" thickBot="1" x14ac:dyDescent="0.3">
      <c r="N10" s="25" t="s">
        <v>148</v>
      </c>
      <c r="O10" s="26" t="s">
        <v>137</v>
      </c>
      <c r="T10" t="s">
        <v>84</v>
      </c>
    </row>
    <row r="11" spans="2:20" ht="36.75" thickBot="1" x14ac:dyDescent="0.3">
      <c r="N11" s="28" t="s">
        <v>41</v>
      </c>
      <c r="O11" s="27" t="s">
        <v>150</v>
      </c>
      <c r="Q11" s="31">
        <v>3</v>
      </c>
      <c r="T11" t="s">
        <v>85</v>
      </c>
    </row>
    <row r="12" spans="2:20" ht="36.75" thickBot="1" x14ac:dyDescent="0.3">
      <c r="N12" s="28" t="s">
        <v>149</v>
      </c>
      <c r="O12" s="27" t="s">
        <v>151</v>
      </c>
      <c r="Q12" s="31">
        <v>4</v>
      </c>
      <c r="T12" t="s">
        <v>86</v>
      </c>
    </row>
    <row r="13" spans="2:20" ht="36" x14ac:dyDescent="0.25">
      <c r="N13" s="28" t="s">
        <v>73</v>
      </c>
      <c r="O13" s="27" t="s">
        <v>152</v>
      </c>
      <c r="Q13" s="31">
        <v>5</v>
      </c>
      <c r="T13" t="s">
        <v>87</v>
      </c>
    </row>
    <row r="14" spans="2:20" x14ac:dyDescent="0.25">
      <c r="N14" s="29"/>
      <c r="O14" s="30"/>
      <c r="T14" t="s">
        <v>88</v>
      </c>
    </row>
    <row r="15" spans="2:20" x14ac:dyDescent="0.25">
      <c r="T15" t="s">
        <v>89</v>
      </c>
    </row>
    <row r="16" spans="2:20" x14ac:dyDescent="0.25">
      <c r="N16" s="29"/>
      <c r="O16" s="30"/>
      <c r="T16" t="s">
        <v>90</v>
      </c>
    </row>
    <row r="17" spans="2:20" x14ac:dyDescent="0.25">
      <c r="T17" t="s">
        <v>91</v>
      </c>
    </row>
    <row r="18" spans="2:20" x14ac:dyDescent="0.25">
      <c r="C18" t="s">
        <v>44</v>
      </c>
      <c r="D18" t="s">
        <v>0</v>
      </c>
      <c r="T18" t="s">
        <v>92</v>
      </c>
    </row>
    <row r="19" spans="2:20" x14ac:dyDescent="0.25">
      <c r="B19" t="s">
        <v>45</v>
      </c>
      <c r="C19" s="1">
        <v>1</v>
      </c>
      <c r="D19" s="1">
        <v>0.2</v>
      </c>
      <c r="E19" t="s">
        <v>40</v>
      </c>
      <c r="G19" s="18">
        <v>0.1</v>
      </c>
      <c r="H19">
        <v>5</v>
      </c>
      <c r="I19">
        <v>1</v>
      </c>
    </row>
    <row r="20" spans="2:20" x14ac:dyDescent="0.25">
      <c r="B20" t="s">
        <v>46</v>
      </c>
      <c r="C20" s="1">
        <v>0.8</v>
      </c>
      <c r="D20" s="1">
        <v>0.2</v>
      </c>
      <c r="E20" t="s">
        <v>41</v>
      </c>
      <c r="G20" s="18">
        <v>0.2</v>
      </c>
      <c r="H20">
        <v>5</v>
      </c>
      <c r="I20">
        <v>1</v>
      </c>
    </row>
    <row r="21" spans="2:20" x14ac:dyDescent="0.25">
      <c r="B21" t="s">
        <v>47</v>
      </c>
      <c r="C21" s="1">
        <v>0.6</v>
      </c>
      <c r="D21" s="1">
        <v>0.2</v>
      </c>
      <c r="E21" t="s">
        <v>41</v>
      </c>
      <c r="G21" s="18">
        <v>0.3</v>
      </c>
      <c r="H21">
        <v>4</v>
      </c>
      <c r="I21">
        <v>2</v>
      </c>
    </row>
    <row r="22" spans="2:20" x14ac:dyDescent="0.25">
      <c r="B22" t="s">
        <v>48</v>
      </c>
      <c r="C22" s="1">
        <v>0.4</v>
      </c>
      <c r="D22" s="1">
        <v>0.2</v>
      </c>
      <c r="E22" t="s">
        <v>42</v>
      </c>
      <c r="G22" s="18">
        <v>0.4</v>
      </c>
      <c r="H22">
        <v>4</v>
      </c>
      <c r="I22">
        <v>2</v>
      </c>
    </row>
    <row r="23" spans="2:20" x14ac:dyDescent="0.25">
      <c r="B23" t="s">
        <v>49</v>
      </c>
      <c r="C23" s="1">
        <v>0.2</v>
      </c>
      <c r="D23" s="1">
        <v>0.2</v>
      </c>
      <c r="E23" t="s">
        <v>42</v>
      </c>
      <c r="G23" s="18">
        <v>0.5</v>
      </c>
      <c r="H23">
        <v>3</v>
      </c>
      <c r="I23">
        <v>3</v>
      </c>
    </row>
    <row r="24" spans="2:20" x14ac:dyDescent="0.25">
      <c r="B24" t="s">
        <v>50</v>
      </c>
      <c r="C24" s="1">
        <v>1</v>
      </c>
      <c r="D24" s="1">
        <v>0.4</v>
      </c>
      <c r="E24" t="s">
        <v>40</v>
      </c>
      <c r="G24" s="18">
        <v>0.6</v>
      </c>
      <c r="H24">
        <v>3</v>
      </c>
      <c r="I24">
        <v>3</v>
      </c>
    </row>
    <row r="25" spans="2:20" x14ac:dyDescent="0.25">
      <c r="B25" t="s">
        <v>51</v>
      </c>
      <c r="C25" s="1">
        <v>0.8</v>
      </c>
      <c r="D25" s="1">
        <v>0.4</v>
      </c>
      <c r="E25" t="s">
        <v>41</v>
      </c>
      <c r="G25" s="18">
        <v>0.7</v>
      </c>
      <c r="H25">
        <v>2</v>
      </c>
      <c r="I25">
        <v>4</v>
      </c>
    </row>
    <row r="26" spans="2:20" x14ac:dyDescent="0.25">
      <c r="B26" t="s">
        <v>52</v>
      </c>
      <c r="C26" s="1">
        <v>0.6</v>
      </c>
      <c r="D26" s="1">
        <v>0.4</v>
      </c>
      <c r="E26" t="s">
        <v>41</v>
      </c>
      <c r="G26" s="18">
        <v>0.8</v>
      </c>
      <c r="H26">
        <v>2</v>
      </c>
      <c r="I26">
        <v>4</v>
      </c>
    </row>
    <row r="27" spans="2:20" x14ac:dyDescent="0.25">
      <c r="B27" t="s">
        <v>53</v>
      </c>
      <c r="C27" s="1">
        <v>0.4</v>
      </c>
      <c r="D27" s="1">
        <v>0.4</v>
      </c>
      <c r="E27" t="s">
        <v>41</v>
      </c>
      <c r="G27" s="18">
        <v>0.9</v>
      </c>
      <c r="H27">
        <v>1</v>
      </c>
      <c r="I27">
        <v>5</v>
      </c>
    </row>
    <row r="28" spans="2:20" x14ac:dyDescent="0.25">
      <c r="B28" t="s">
        <v>54</v>
      </c>
      <c r="C28" s="1">
        <v>0.2</v>
      </c>
      <c r="D28" s="1">
        <v>0.4</v>
      </c>
      <c r="E28" t="s">
        <v>42</v>
      </c>
      <c r="G28" s="18">
        <v>1</v>
      </c>
      <c r="H28">
        <v>1</v>
      </c>
      <c r="I28">
        <v>5</v>
      </c>
    </row>
    <row r="29" spans="2:20" x14ac:dyDescent="0.25">
      <c r="B29" t="s">
        <v>55</v>
      </c>
      <c r="C29" s="1">
        <v>1</v>
      </c>
      <c r="D29" s="1">
        <v>0.6</v>
      </c>
      <c r="E29" t="s">
        <v>40</v>
      </c>
    </row>
    <row r="30" spans="2:20" x14ac:dyDescent="0.25">
      <c r="B30" t="s">
        <v>56</v>
      </c>
      <c r="C30" s="1">
        <v>0.8</v>
      </c>
      <c r="D30" s="1">
        <v>0.6</v>
      </c>
      <c r="E30" t="s">
        <v>40</v>
      </c>
    </row>
    <row r="31" spans="2:20" x14ac:dyDescent="0.25">
      <c r="B31" t="s">
        <v>57</v>
      </c>
      <c r="C31" s="1">
        <v>0.6</v>
      </c>
      <c r="D31" s="1">
        <v>0.6</v>
      </c>
      <c r="E31" t="s">
        <v>41</v>
      </c>
    </row>
    <row r="32" spans="2:20" x14ac:dyDescent="0.25">
      <c r="B32" t="s">
        <v>58</v>
      </c>
      <c r="C32" s="1">
        <v>0.4</v>
      </c>
      <c r="D32" s="1">
        <v>0.6</v>
      </c>
      <c r="E32" t="s">
        <v>41</v>
      </c>
    </row>
    <row r="33" spans="2:5" x14ac:dyDescent="0.25">
      <c r="B33" t="s">
        <v>59</v>
      </c>
      <c r="C33" s="1">
        <v>0.2</v>
      </c>
      <c r="D33" s="1">
        <v>0.6</v>
      </c>
      <c r="E33" t="s">
        <v>41</v>
      </c>
    </row>
    <row r="34" spans="2:5" x14ac:dyDescent="0.25">
      <c r="B34" t="s">
        <v>60</v>
      </c>
      <c r="C34" s="1">
        <v>1</v>
      </c>
      <c r="D34" s="1">
        <v>0.8</v>
      </c>
      <c r="E34" t="s">
        <v>40</v>
      </c>
    </row>
    <row r="35" spans="2:5" x14ac:dyDescent="0.25">
      <c r="B35" t="s">
        <v>61</v>
      </c>
      <c r="C35" s="1">
        <v>0.8</v>
      </c>
      <c r="D35" s="1">
        <v>0.8</v>
      </c>
      <c r="E35" t="s">
        <v>40</v>
      </c>
    </row>
    <row r="36" spans="2:5" x14ac:dyDescent="0.25">
      <c r="B36" t="s">
        <v>62</v>
      </c>
      <c r="C36" s="1">
        <v>0.6</v>
      </c>
      <c r="D36" s="1">
        <v>0.8</v>
      </c>
      <c r="E36" t="s">
        <v>40</v>
      </c>
    </row>
    <row r="37" spans="2:5" x14ac:dyDescent="0.25">
      <c r="B37" t="s">
        <v>63</v>
      </c>
      <c r="C37" s="1">
        <v>0.4</v>
      </c>
      <c r="D37" s="1">
        <v>0.8</v>
      </c>
      <c r="E37" t="s">
        <v>40</v>
      </c>
    </row>
    <row r="38" spans="2:5" x14ac:dyDescent="0.25">
      <c r="B38" t="s">
        <v>64</v>
      </c>
      <c r="C38" s="1">
        <v>0.2</v>
      </c>
      <c r="D38" s="1">
        <v>0.8</v>
      </c>
      <c r="E38" t="s">
        <v>40</v>
      </c>
    </row>
    <row r="39" spans="2:5" x14ac:dyDescent="0.25">
      <c r="B39" t="s">
        <v>65</v>
      </c>
      <c r="C39" s="1">
        <v>1</v>
      </c>
      <c r="D39" s="1">
        <v>1</v>
      </c>
      <c r="E39" t="s">
        <v>43</v>
      </c>
    </row>
    <row r="40" spans="2:5" x14ac:dyDescent="0.25">
      <c r="B40" t="s">
        <v>66</v>
      </c>
      <c r="C40" s="1">
        <v>0.8</v>
      </c>
      <c r="D40" s="1">
        <v>1</v>
      </c>
      <c r="E40" t="s">
        <v>43</v>
      </c>
    </row>
    <row r="41" spans="2:5" x14ac:dyDescent="0.25">
      <c r="B41" t="s">
        <v>67</v>
      </c>
      <c r="C41" s="1">
        <v>0.6</v>
      </c>
      <c r="D41" s="1">
        <v>1</v>
      </c>
      <c r="E41" t="s">
        <v>43</v>
      </c>
    </row>
    <row r="42" spans="2:5" x14ac:dyDescent="0.25">
      <c r="B42" t="s">
        <v>68</v>
      </c>
      <c r="C42" s="1">
        <v>0.4</v>
      </c>
      <c r="D42" s="1">
        <v>1</v>
      </c>
      <c r="E42" t="s">
        <v>43</v>
      </c>
    </row>
    <row r="43" spans="2:5" x14ac:dyDescent="0.25">
      <c r="B43" t="s">
        <v>69</v>
      </c>
      <c r="C43" s="1">
        <v>0.2</v>
      </c>
      <c r="D43" s="1">
        <v>1</v>
      </c>
      <c r="E43" t="s">
        <v>43</v>
      </c>
    </row>
    <row r="45" spans="2:5" x14ac:dyDescent="0.25">
      <c r="B45" t="s">
        <v>55</v>
      </c>
      <c r="C45" t="s">
        <v>41</v>
      </c>
      <c r="D45" s="32"/>
    </row>
    <row r="46" spans="2:5" x14ac:dyDescent="0.25">
      <c r="B46" t="s">
        <v>60</v>
      </c>
      <c r="C46" t="s">
        <v>40</v>
      </c>
      <c r="D46" s="32"/>
    </row>
    <row r="47" spans="2:5" x14ac:dyDescent="0.25">
      <c r="B47" t="s">
        <v>65</v>
      </c>
      <c r="C47" t="s">
        <v>43</v>
      </c>
      <c r="D47" s="32"/>
    </row>
    <row r="48" spans="2:5" x14ac:dyDescent="0.25">
      <c r="B48" t="s">
        <v>56</v>
      </c>
      <c r="C48" t="s">
        <v>41</v>
      </c>
      <c r="D48" s="32"/>
    </row>
    <row r="49" spans="2:4" x14ac:dyDescent="0.25">
      <c r="B49" t="s">
        <v>61</v>
      </c>
      <c r="C49" t="s">
        <v>40</v>
      </c>
      <c r="D49" s="32"/>
    </row>
    <row r="50" spans="2:4" x14ac:dyDescent="0.25">
      <c r="B50" t="s">
        <v>66</v>
      </c>
      <c r="C50" t="s">
        <v>43</v>
      </c>
      <c r="D50" s="32"/>
    </row>
    <row r="51" spans="2:4" x14ac:dyDescent="0.25">
      <c r="B51" t="s">
        <v>57</v>
      </c>
      <c r="C51" t="s">
        <v>40</v>
      </c>
      <c r="D51" s="32"/>
    </row>
    <row r="52" spans="2:4" x14ac:dyDescent="0.25">
      <c r="B52" t="s">
        <v>62</v>
      </c>
      <c r="C52" t="s">
        <v>43</v>
      </c>
      <c r="D52" s="32"/>
    </row>
    <row r="53" spans="2:4" x14ac:dyDescent="0.25">
      <c r="B53" t="s">
        <v>67</v>
      </c>
      <c r="C53" t="s">
        <v>43</v>
      </c>
      <c r="D53" s="32"/>
    </row>
    <row r="54" spans="2:4" x14ac:dyDescent="0.25">
      <c r="B54" t="s">
        <v>58</v>
      </c>
      <c r="C54" t="s">
        <v>40</v>
      </c>
      <c r="D54" s="32"/>
    </row>
    <row r="55" spans="2:4" x14ac:dyDescent="0.25">
      <c r="B55" t="s">
        <v>63</v>
      </c>
      <c r="C55" t="s">
        <v>43</v>
      </c>
      <c r="D55" s="32"/>
    </row>
    <row r="56" spans="2:4" x14ac:dyDescent="0.25">
      <c r="B56" t="s">
        <v>68</v>
      </c>
      <c r="C56" t="s">
        <v>43</v>
      </c>
      <c r="D56" s="32"/>
    </row>
    <row r="57" spans="2:4" x14ac:dyDescent="0.25">
      <c r="B57" t="s">
        <v>59</v>
      </c>
      <c r="C57" t="s">
        <v>43</v>
      </c>
      <c r="D57" s="32"/>
    </row>
    <row r="58" spans="2:4" x14ac:dyDescent="0.25">
      <c r="B58" t="s">
        <v>64</v>
      </c>
      <c r="C58" t="s">
        <v>43</v>
      </c>
      <c r="D58" s="32"/>
    </row>
    <row r="59" spans="2:4" x14ac:dyDescent="0.25">
      <c r="B59" t="s">
        <v>69</v>
      </c>
      <c r="C59" t="s">
        <v>43</v>
      </c>
      <c r="D59" s="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92"/>
  <sheetViews>
    <sheetView showGridLines="0" zoomScale="70" zoomScaleNormal="70" zoomScalePageLayoutView="70" workbookViewId="0">
      <selection activeCell="I14" sqref="I14"/>
    </sheetView>
  </sheetViews>
  <sheetFormatPr baseColWidth="10" defaultColWidth="0" defaultRowHeight="15" x14ac:dyDescent="0.25"/>
  <cols>
    <col min="1" max="1" width="2.85546875" style="50" customWidth="1"/>
    <col min="2" max="2" width="17.140625" style="50" customWidth="1"/>
    <col min="3" max="5" width="21.42578125" style="50" customWidth="1"/>
    <col min="6" max="6" width="23" style="50" customWidth="1"/>
    <col min="7" max="12" width="21.42578125" style="50" customWidth="1"/>
    <col min="13" max="13" width="8.5703125" style="50" customWidth="1"/>
    <col min="14" max="14" width="12.85546875" style="50" customWidth="1"/>
    <col min="15" max="16" width="21.42578125" style="50" customWidth="1"/>
    <col min="17" max="17" width="4.42578125" style="50" hidden="1" customWidth="1"/>
    <col min="18" max="24" width="3.42578125" style="50" hidden="1" customWidth="1"/>
    <col min="25" max="25" width="2.85546875" style="50" customWidth="1"/>
    <col min="26" max="32" width="0" style="50" hidden="1" customWidth="1"/>
    <col min="33" max="16384" width="11.42578125" style="50" hidden="1"/>
  </cols>
  <sheetData>
    <row r="1" spans="1:25" s="33" customFormat="1" x14ac:dyDescent="0.25">
      <c r="A1" s="101"/>
      <c r="B1" s="101"/>
      <c r="C1" s="101"/>
      <c r="D1" s="101"/>
      <c r="E1" s="101"/>
      <c r="F1" s="101"/>
      <c r="G1" s="101"/>
      <c r="H1" s="101"/>
      <c r="I1" s="101"/>
      <c r="J1" s="101"/>
      <c r="K1" s="101"/>
      <c r="L1" s="101"/>
      <c r="M1" s="101"/>
      <c r="N1" s="101"/>
      <c r="O1" s="101"/>
      <c r="P1" s="101"/>
      <c r="Q1" s="101"/>
      <c r="R1" s="101"/>
      <c r="S1" s="101"/>
      <c r="T1" s="101"/>
      <c r="U1" s="101"/>
      <c r="V1" s="101"/>
      <c r="W1" s="101"/>
      <c r="X1" s="101"/>
      <c r="Y1" s="101"/>
    </row>
    <row r="2" spans="1:25" s="101" customFormat="1" ht="23.25" x14ac:dyDescent="0.25">
      <c r="B2" s="207" t="s">
        <v>77</v>
      </c>
      <c r="C2" s="207"/>
      <c r="D2" s="207"/>
      <c r="E2" s="207"/>
      <c r="F2" s="207"/>
      <c r="G2" s="207"/>
      <c r="H2" s="207"/>
      <c r="I2" s="207"/>
      <c r="J2" s="207"/>
      <c r="K2" s="207"/>
      <c r="L2" s="207"/>
      <c r="M2" s="207"/>
      <c r="N2" s="207"/>
      <c r="O2" s="207"/>
      <c r="P2" s="207"/>
      <c r="Q2" s="102"/>
      <c r="R2" s="102"/>
      <c r="S2" s="102"/>
      <c r="T2" s="102"/>
      <c r="U2" s="102"/>
      <c r="V2" s="102"/>
    </row>
    <row r="3" spans="1:25" s="101" customFormat="1" x14ac:dyDescent="0.25"/>
    <row r="4" spans="1:25" s="101" customFormat="1" ht="21" x14ac:dyDescent="0.25">
      <c r="B4" s="103" t="s">
        <v>162</v>
      </c>
      <c r="C4" s="208" t="s">
        <v>89</v>
      </c>
      <c r="D4" s="208"/>
      <c r="E4" s="208"/>
      <c r="F4" s="208"/>
      <c r="G4" s="208"/>
      <c r="H4" s="105"/>
      <c r="I4" s="104" t="s">
        <v>165</v>
      </c>
      <c r="J4" s="208" t="s">
        <v>431</v>
      </c>
      <c r="K4" s="208"/>
      <c r="L4" s="208"/>
      <c r="M4" s="208"/>
      <c r="N4" s="208"/>
      <c r="O4" s="208"/>
      <c r="P4" s="105"/>
      <c r="Q4" s="121"/>
      <c r="R4" s="105"/>
      <c r="S4" s="105"/>
      <c r="T4" s="105"/>
      <c r="U4" s="105"/>
      <c r="V4" s="105"/>
    </row>
    <row r="5" spans="1:25" s="101" customFormat="1" ht="6" customHeight="1" x14ac:dyDescent="0.3">
      <c r="B5" s="106"/>
      <c r="C5" s="106"/>
      <c r="D5" s="106"/>
      <c r="E5" s="158"/>
      <c r="F5" s="158"/>
      <c r="G5" s="158"/>
      <c r="H5" s="158"/>
      <c r="I5" s="158"/>
      <c r="J5" s="158"/>
      <c r="K5" s="158"/>
      <c r="L5" s="158"/>
      <c r="M5" s="158"/>
      <c r="N5" s="158"/>
      <c r="O5" s="158"/>
      <c r="P5" s="158"/>
    </row>
    <row r="6" spans="1:25" s="101" customFormat="1" ht="18.75" x14ac:dyDescent="0.3">
      <c r="B6" s="107" t="s">
        <v>167</v>
      </c>
      <c r="C6" s="103"/>
      <c r="D6" s="103"/>
      <c r="E6" s="158"/>
      <c r="F6" s="158"/>
      <c r="G6" s="158"/>
      <c r="H6" s="158"/>
      <c r="I6" s="158"/>
      <c r="J6" s="158"/>
      <c r="K6" s="158"/>
      <c r="L6" s="158"/>
      <c r="M6" s="158"/>
      <c r="N6" s="158"/>
      <c r="O6" s="158"/>
      <c r="P6" s="158"/>
    </row>
    <row r="7" spans="1:25" s="101" customFormat="1" ht="45" customHeight="1" x14ac:dyDescent="0.25">
      <c r="B7" s="209" t="s">
        <v>432</v>
      </c>
      <c r="C7" s="209"/>
      <c r="D7" s="209"/>
      <c r="E7" s="209"/>
      <c r="F7" s="209"/>
      <c r="G7" s="209"/>
      <c r="H7" s="209"/>
      <c r="I7" s="209"/>
      <c r="J7" s="209"/>
      <c r="K7" s="209"/>
      <c r="L7" s="209"/>
      <c r="M7" s="209"/>
      <c r="N7" s="209"/>
      <c r="O7" s="209"/>
      <c r="P7" s="209"/>
      <c r="Q7" s="124"/>
      <c r="R7" s="108"/>
      <c r="S7" s="108"/>
      <c r="T7" s="108"/>
      <c r="U7" s="108"/>
      <c r="V7" s="108"/>
    </row>
    <row r="8" spans="1:25" s="101" customFormat="1" ht="6" customHeight="1" x14ac:dyDescent="0.3">
      <c r="B8" s="158"/>
      <c r="C8" s="158"/>
      <c r="D8" s="158"/>
      <c r="E8" s="158"/>
      <c r="F8" s="158"/>
      <c r="G8" s="158"/>
      <c r="H8" s="158"/>
      <c r="I8" s="158"/>
      <c r="J8" s="158"/>
      <c r="K8" s="158"/>
      <c r="L8" s="158"/>
      <c r="M8" s="158"/>
      <c r="N8" s="158"/>
      <c r="O8" s="158"/>
      <c r="P8" s="158"/>
    </row>
    <row r="9" spans="1:25" s="101" customFormat="1" ht="18.75" hidden="1" x14ac:dyDescent="0.3">
      <c r="B9" s="107" t="s">
        <v>105</v>
      </c>
      <c r="C9" s="158"/>
      <c r="D9" s="158"/>
      <c r="E9" s="158"/>
      <c r="F9" s="158"/>
      <c r="G9" s="158"/>
      <c r="H9" s="158"/>
      <c r="I9" s="158"/>
      <c r="J9" s="158"/>
      <c r="K9" s="158"/>
      <c r="L9" s="158"/>
      <c r="M9" s="158"/>
      <c r="N9" s="158"/>
      <c r="O9" s="158"/>
      <c r="P9" s="158"/>
    </row>
    <row r="10" spans="1:25" s="101" customFormat="1" ht="6.75" hidden="1" customHeight="1" x14ac:dyDescent="0.3">
      <c r="B10" s="107"/>
      <c r="C10" s="158"/>
      <c r="D10" s="158"/>
      <c r="E10" s="158"/>
      <c r="F10" s="158"/>
      <c r="G10" s="158"/>
      <c r="H10" s="158"/>
      <c r="I10" s="158"/>
      <c r="J10" s="158"/>
      <c r="K10" s="158"/>
      <c r="L10" s="158"/>
      <c r="M10" s="158"/>
      <c r="N10" s="158"/>
      <c r="O10" s="158"/>
      <c r="P10" s="158"/>
    </row>
    <row r="11" spans="1:25" s="101" customFormat="1" ht="60" hidden="1" customHeight="1" x14ac:dyDescent="0.3">
      <c r="B11" s="125"/>
      <c r="C11" s="159" t="s">
        <v>106</v>
      </c>
      <c r="D11" s="62"/>
      <c r="E11" s="119" t="s">
        <v>155</v>
      </c>
      <c r="F11" s="160" t="s">
        <v>107</v>
      </c>
      <c r="G11" s="62"/>
      <c r="H11" s="119" t="s">
        <v>155</v>
      </c>
      <c r="I11" s="159" t="s">
        <v>108</v>
      </c>
      <c r="J11" s="161"/>
      <c r="K11" s="119" t="s">
        <v>155</v>
      </c>
      <c r="L11" s="159" t="s">
        <v>109</v>
      </c>
      <c r="M11" s="206"/>
      <c r="N11" s="206"/>
      <c r="O11" s="125"/>
      <c r="P11" s="125"/>
      <c r="Q11" s="125"/>
      <c r="R11" s="109"/>
      <c r="S11" s="109"/>
      <c r="T11" s="109"/>
      <c r="U11" s="109"/>
      <c r="V11" s="109"/>
    </row>
    <row r="12" spans="1:25" s="101" customFormat="1" ht="5.25" hidden="1" customHeight="1" x14ac:dyDescent="0.3">
      <c r="B12" s="110"/>
      <c r="C12" s="110"/>
      <c r="D12" s="110"/>
      <c r="E12" s="110"/>
      <c r="F12" s="110"/>
      <c r="G12" s="110"/>
      <c r="H12" s="110"/>
      <c r="I12" s="110"/>
      <c r="J12" s="110"/>
      <c r="K12" s="110"/>
      <c r="L12" s="110"/>
      <c r="M12" s="110"/>
      <c r="N12" s="110"/>
      <c r="O12" s="110"/>
      <c r="P12" s="110"/>
      <c r="Q12" s="110"/>
      <c r="R12" s="109"/>
      <c r="S12" s="109"/>
      <c r="T12" s="109"/>
      <c r="U12" s="109"/>
      <c r="V12" s="109"/>
    </row>
    <row r="13" spans="1:25" s="101" customFormat="1" ht="22.5" customHeight="1" x14ac:dyDescent="0.3">
      <c r="B13" s="107" t="s">
        <v>101</v>
      </c>
      <c r="C13" s="110"/>
      <c r="D13" s="110"/>
      <c r="E13" s="110"/>
      <c r="F13" s="110"/>
      <c r="G13" s="110"/>
      <c r="H13" s="110"/>
      <c r="I13" s="110"/>
      <c r="J13" s="110"/>
      <c r="K13" s="110"/>
      <c r="L13" s="110"/>
      <c r="M13" s="110"/>
      <c r="N13" s="110"/>
      <c r="O13" s="110"/>
      <c r="P13" s="110"/>
      <c r="Q13" s="110"/>
      <c r="R13" s="109"/>
      <c r="S13" s="109"/>
      <c r="T13" s="109"/>
      <c r="U13" s="109"/>
      <c r="V13" s="109"/>
    </row>
    <row r="14" spans="1:25" s="101" customFormat="1" ht="22.5" customHeight="1" x14ac:dyDescent="0.3">
      <c r="B14" s="110"/>
      <c r="C14" s="158"/>
      <c r="D14" s="158"/>
      <c r="E14" s="158"/>
      <c r="F14" s="162" t="s">
        <v>102</v>
      </c>
      <c r="G14" s="62" t="s">
        <v>168</v>
      </c>
      <c r="H14" s="162" t="s">
        <v>103</v>
      </c>
      <c r="I14" s="62" t="s">
        <v>168</v>
      </c>
      <c r="J14" s="162" t="s">
        <v>104</v>
      </c>
      <c r="K14" s="62" t="s">
        <v>168</v>
      </c>
      <c r="L14" s="105"/>
      <c r="M14" s="105"/>
      <c r="N14" s="105"/>
      <c r="O14" s="110"/>
      <c r="P14" s="110"/>
      <c r="Q14" s="110"/>
      <c r="R14" s="109"/>
      <c r="S14" s="109"/>
      <c r="T14" s="109"/>
      <c r="U14" s="109"/>
      <c r="V14" s="109"/>
    </row>
    <row r="15" spans="1:25" s="127" customFormat="1" ht="7.5" customHeight="1" x14ac:dyDescent="0.3">
      <c r="B15" s="128"/>
      <c r="E15" s="129"/>
      <c r="F15" s="130"/>
      <c r="G15" s="129"/>
      <c r="H15" s="129"/>
      <c r="I15" s="130"/>
      <c r="J15" s="129"/>
      <c r="K15" s="130"/>
      <c r="L15" s="130"/>
      <c r="M15" s="130"/>
      <c r="N15" s="130"/>
      <c r="O15" s="128"/>
      <c r="P15" s="128"/>
      <c r="Q15" s="128"/>
      <c r="R15" s="131"/>
      <c r="S15" s="131"/>
      <c r="T15" s="131"/>
      <c r="U15" s="131"/>
      <c r="V15" s="131"/>
    </row>
    <row r="16" spans="1:25" s="127" customFormat="1" ht="22.5" customHeight="1" x14ac:dyDescent="0.3">
      <c r="C16" s="132" t="s">
        <v>110</v>
      </c>
      <c r="E16" s="129"/>
      <c r="F16" s="130"/>
      <c r="G16" s="129"/>
      <c r="I16" s="132" t="s">
        <v>111</v>
      </c>
      <c r="J16" s="129"/>
      <c r="K16" s="130"/>
      <c r="L16" s="130"/>
      <c r="M16" s="130"/>
      <c r="N16" s="130"/>
      <c r="O16" s="128"/>
      <c r="P16" s="128"/>
      <c r="Q16" s="128"/>
      <c r="R16" s="131"/>
      <c r="S16" s="131"/>
      <c r="T16" s="131"/>
      <c r="U16" s="131"/>
      <c r="V16" s="131"/>
    </row>
    <row r="17" spans="2:24" s="127" customFormat="1" ht="126.75" customHeight="1" x14ac:dyDescent="0.3">
      <c r="B17" s="133"/>
      <c r="C17" s="168" t="s">
        <v>433</v>
      </c>
      <c r="D17" s="169"/>
      <c r="E17" s="169"/>
      <c r="F17" s="169"/>
      <c r="G17" s="169"/>
      <c r="H17" s="169"/>
      <c r="I17" s="170" t="s">
        <v>434</v>
      </c>
      <c r="J17" s="169"/>
      <c r="K17" s="169"/>
      <c r="L17" s="169"/>
      <c r="M17" s="169"/>
      <c r="N17" s="169"/>
      <c r="O17" s="169"/>
      <c r="P17" s="130"/>
      <c r="Q17" s="130"/>
      <c r="R17" s="131"/>
      <c r="S17" s="131"/>
      <c r="T17" s="131"/>
      <c r="U17" s="131"/>
      <c r="V17" s="131"/>
    </row>
    <row r="18" spans="2:24" s="101" customFormat="1" x14ac:dyDescent="0.25"/>
    <row r="19" spans="2:24" s="101" customFormat="1" ht="21" x14ac:dyDescent="0.25">
      <c r="B19" s="204" t="s">
        <v>76</v>
      </c>
      <c r="C19" s="204"/>
      <c r="D19" s="204"/>
      <c r="E19" s="204"/>
      <c r="F19" s="204"/>
      <c r="G19" s="204"/>
      <c r="H19" s="204"/>
      <c r="I19" s="204"/>
      <c r="J19" s="204"/>
      <c r="K19" s="204"/>
      <c r="L19" s="204"/>
      <c r="M19" s="204"/>
      <c r="N19" s="204"/>
      <c r="O19" s="204"/>
      <c r="P19" s="204"/>
      <c r="Q19" s="134"/>
      <c r="R19" s="134"/>
      <c r="S19" s="134"/>
      <c r="T19" s="134"/>
      <c r="U19" s="134"/>
      <c r="V19" s="134"/>
    </row>
    <row r="20" spans="2:24" s="101" customFormat="1" ht="5.25" customHeight="1" x14ac:dyDescent="0.25"/>
    <row r="21" spans="2:24" s="101" customFormat="1" ht="18.75" x14ac:dyDescent="0.25">
      <c r="B21" s="205" t="s">
        <v>70</v>
      </c>
      <c r="C21" s="205"/>
      <c r="D21" s="205"/>
      <c r="E21" s="205"/>
      <c r="F21" s="205"/>
      <c r="G21" s="205"/>
      <c r="H21" s="205"/>
      <c r="I21" s="205"/>
      <c r="J21" s="205"/>
      <c r="K21" s="205"/>
      <c r="L21" s="205"/>
      <c r="M21" s="205"/>
      <c r="N21" s="205"/>
      <c r="O21" s="205"/>
      <c r="P21" s="205"/>
      <c r="Q21" s="105"/>
      <c r="R21" s="105"/>
      <c r="S21" s="105"/>
      <c r="T21" s="105"/>
      <c r="U21" s="105"/>
      <c r="V21" s="105"/>
    </row>
    <row r="22" spans="2:24" s="101" customFormat="1" ht="6" customHeight="1" x14ac:dyDescent="0.25"/>
    <row r="23" spans="2:24" s="111" customFormat="1" ht="30" customHeight="1" x14ac:dyDescent="0.25">
      <c r="B23" s="206" t="s">
        <v>132</v>
      </c>
      <c r="C23" s="206"/>
      <c r="D23" s="206"/>
      <c r="E23" s="206"/>
      <c r="F23" s="206"/>
      <c r="G23" s="206"/>
      <c r="H23" s="206"/>
      <c r="I23" s="206"/>
      <c r="J23" s="206"/>
      <c r="K23" s="206"/>
      <c r="L23" s="206"/>
      <c r="M23" s="206"/>
      <c r="N23" s="206"/>
      <c r="O23" s="206"/>
      <c r="P23" s="206"/>
      <c r="Q23" s="101" t="str">
        <f>CONCATENATE(R23,Q48)</f>
        <v>25</v>
      </c>
      <c r="R23" s="101">
        <f>VLOOKUP(B23,[2]Hoja2!N3:Q8,4,FALSE)</f>
        <v>2</v>
      </c>
      <c r="S23" s="112"/>
      <c r="T23" s="112"/>
      <c r="U23" s="112"/>
      <c r="V23" s="112"/>
    </row>
    <row r="24" spans="2:24" s="101" customFormat="1" ht="15.75" customHeight="1" x14ac:dyDescent="0.25"/>
    <row r="25" spans="2:24" s="101" customFormat="1" ht="18.75" x14ac:dyDescent="0.25">
      <c r="B25" s="205" t="s">
        <v>71</v>
      </c>
      <c r="C25" s="205"/>
      <c r="D25" s="205"/>
      <c r="E25" s="205"/>
      <c r="F25" s="205"/>
      <c r="G25" s="205"/>
      <c r="H25" s="205"/>
      <c r="I25" s="205"/>
      <c r="J25" s="205"/>
      <c r="K25" s="205"/>
      <c r="L25" s="205"/>
      <c r="M25" s="205"/>
      <c r="N25" s="205"/>
      <c r="O25" s="205"/>
      <c r="P25" s="205"/>
      <c r="Q25" s="105"/>
      <c r="R25" s="105"/>
      <c r="S25" s="105"/>
      <c r="T25" s="105"/>
      <c r="U25" s="105"/>
      <c r="V25" s="105"/>
      <c r="X25" s="106"/>
    </row>
    <row r="26" spans="2:24" s="101" customFormat="1" ht="6" customHeight="1" x14ac:dyDescent="0.25"/>
    <row r="27" spans="2:24" s="101" customFormat="1" ht="23.25" customHeight="1" x14ac:dyDescent="0.25">
      <c r="D27" s="36"/>
      <c r="E27" s="175"/>
      <c r="F27" s="176"/>
      <c r="G27" s="176"/>
      <c r="H27" s="176"/>
      <c r="I27" s="176"/>
      <c r="J27" s="176"/>
      <c r="K27" s="176"/>
      <c r="L27" s="177"/>
      <c r="M27" s="175"/>
      <c r="N27" s="177"/>
    </row>
    <row r="28" spans="2:24" s="101" customFormat="1" ht="23.25" customHeight="1" x14ac:dyDescent="0.25">
      <c r="D28" s="62">
        <v>1</v>
      </c>
      <c r="E28" s="210" t="s">
        <v>113</v>
      </c>
      <c r="F28" s="210"/>
      <c r="G28" s="210"/>
      <c r="H28" s="210"/>
      <c r="I28" s="210"/>
      <c r="J28" s="210"/>
      <c r="K28" s="210"/>
      <c r="L28" s="210"/>
      <c r="M28" s="211" t="s">
        <v>181</v>
      </c>
      <c r="N28" s="211"/>
      <c r="S28" s="113"/>
      <c r="T28" s="113"/>
      <c r="U28" s="113"/>
      <c r="V28" s="113"/>
    </row>
    <row r="29" spans="2:24" s="101" customFormat="1" ht="23.25" customHeight="1" x14ac:dyDescent="0.25">
      <c r="D29" s="62">
        <v>2</v>
      </c>
      <c r="E29" s="210" t="s">
        <v>114</v>
      </c>
      <c r="F29" s="210"/>
      <c r="G29" s="210"/>
      <c r="H29" s="210"/>
      <c r="I29" s="210"/>
      <c r="J29" s="210"/>
      <c r="K29" s="210"/>
      <c r="L29" s="210"/>
      <c r="M29" s="211" t="s">
        <v>181</v>
      </c>
      <c r="N29" s="211"/>
      <c r="S29" s="113"/>
      <c r="T29" s="113"/>
      <c r="U29" s="113"/>
      <c r="V29" s="113"/>
    </row>
    <row r="30" spans="2:24" s="101" customFormat="1" ht="23.25" customHeight="1" x14ac:dyDescent="0.25">
      <c r="D30" s="62">
        <v>3</v>
      </c>
      <c r="E30" s="210" t="s">
        <v>115</v>
      </c>
      <c r="F30" s="210"/>
      <c r="G30" s="210"/>
      <c r="H30" s="210"/>
      <c r="I30" s="210"/>
      <c r="J30" s="210"/>
      <c r="K30" s="210"/>
      <c r="L30" s="210"/>
      <c r="M30" s="211" t="s">
        <v>181</v>
      </c>
      <c r="N30" s="211"/>
      <c r="S30" s="113"/>
      <c r="T30" s="113"/>
      <c r="U30" s="113"/>
      <c r="V30" s="113"/>
    </row>
    <row r="31" spans="2:24" s="101" customFormat="1" ht="23.25" customHeight="1" x14ac:dyDescent="0.25">
      <c r="D31" s="62">
        <v>4</v>
      </c>
      <c r="E31" s="210" t="s">
        <v>116</v>
      </c>
      <c r="F31" s="210"/>
      <c r="G31" s="210"/>
      <c r="H31" s="210"/>
      <c r="I31" s="210"/>
      <c r="J31" s="210"/>
      <c r="K31" s="210"/>
      <c r="L31" s="210"/>
      <c r="M31" s="211" t="s">
        <v>181</v>
      </c>
      <c r="N31" s="211"/>
      <c r="S31" s="113"/>
      <c r="T31" s="113"/>
      <c r="U31" s="113"/>
      <c r="V31" s="113"/>
    </row>
    <row r="32" spans="2:24" s="101" customFormat="1" ht="23.25" customHeight="1" x14ac:dyDescent="0.25">
      <c r="D32" s="62">
        <v>5</v>
      </c>
      <c r="E32" s="210" t="s">
        <v>117</v>
      </c>
      <c r="F32" s="210"/>
      <c r="G32" s="210"/>
      <c r="H32" s="210"/>
      <c r="I32" s="210"/>
      <c r="J32" s="210"/>
      <c r="K32" s="210"/>
      <c r="L32" s="210"/>
      <c r="M32" s="211" t="s">
        <v>181</v>
      </c>
      <c r="N32" s="211"/>
      <c r="S32" s="113"/>
      <c r="T32" s="113"/>
      <c r="U32" s="113"/>
      <c r="V32" s="113"/>
    </row>
    <row r="33" spans="2:22" s="101" customFormat="1" ht="23.25" customHeight="1" x14ac:dyDescent="0.25">
      <c r="D33" s="62">
        <v>6</v>
      </c>
      <c r="E33" s="210" t="s">
        <v>118</v>
      </c>
      <c r="F33" s="210"/>
      <c r="G33" s="210"/>
      <c r="H33" s="210"/>
      <c r="I33" s="210"/>
      <c r="J33" s="210"/>
      <c r="K33" s="210"/>
      <c r="L33" s="210"/>
      <c r="M33" s="211" t="s">
        <v>181</v>
      </c>
      <c r="N33" s="211"/>
      <c r="S33" s="113"/>
      <c r="T33" s="113"/>
      <c r="U33" s="113"/>
      <c r="V33" s="113"/>
    </row>
    <row r="34" spans="2:22" s="101" customFormat="1" ht="23.25" customHeight="1" x14ac:dyDescent="0.25">
      <c r="D34" s="62">
        <v>7</v>
      </c>
      <c r="E34" s="210" t="s">
        <v>119</v>
      </c>
      <c r="F34" s="210"/>
      <c r="G34" s="210"/>
      <c r="H34" s="210"/>
      <c r="I34" s="210"/>
      <c r="J34" s="210"/>
      <c r="K34" s="210"/>
      <c r="L34" s="210"/>
      <c r="M34" s="211" t="s">
        <v>181</v>
      </c>
      <c r="N34" s="211"/>
      <c r="S34" s="113"/>
      <c r="T34" s="113"/>
      <c r="U34" s="113"/>
      <c r="V34" s="113"/>
    </row>
    <row r="35" spans="2:22" s="101" customFormat="1" ht="23.25" customHeight="1" x14ac:dyDescent="0.25">
      <c r="D35" s="62">
        <v>8</v>
      </c>
      <c r="E35" s="210" t="s">
        <v>120</v>
      </c>
      <c r="F35" s="210"/>
      <c r="G35" s="210"/>
      <c r="H35" s="210"/>
      <c r="I35" s="210"/>
      <c r="J35" s="210"/>
      <c r="K35" s="210"/>
      <c r="L35" s="210"/>
      <c r="M35" s="211" t="s">
        <v>182</v>
      </c>
      <c r="N35" s="211"/>
      <c r="S35" s="113"/>
      <c r="T35" s="113"/>
      <c r="U35" s="113"/>
      <c r="V35" s="113"/>
    </row>
    <row r="36" spans="2:22" s="101" customFormat="1" ht="23.25" customHeight="1" x14ac:dyDescent="0.25">
      <c r="D36" s="62">
        <v>9</v>
      </c>
      <c r="E36" s="210" t="s">
        <v>121</v>
      </c>
      <c r="F36" s="210"/>
      <c r="G36" s="210"/>
      <c r="H36" s="210"/>
      <c r="I36" s="210"/>
      <c r="J36" s="210"/>
      <c r="K36" s="210"/>
      <c r="L36" s="210"/>
      <c r="M36" s="211" t="s">
        <v>181</v>
      </c>
      <c r="N36" s="211"/>
      <c r="S36" s="113"/>
      <c r="T36" s="113"/>
      <c r="U36" s="113"/>
      <c r="V36" s="113"/>
    </row>
    <row r="37" spans="2:22" s="101" customFormat="1" ht="23.25" customHeight="1" x14ac:dyDescent="0.25">
      <c r="D37" s="62">
        <v>10</v>
      </c>
      <c r="E37" s="210" t="s">
        <v>122</v>
      </c>
      <c r="F37" s="210"/>
      <c r="G37" s="210"/>
      <c r="H37" s="210"/>
      <c r="I37" s="210"/>
      <c r="J37" s="210"/>
      <c r="K37" s="210"/>
      <c r="L37" s="210"/>
      <c r="M37" s="211" t="s">
        <v>181</v>
      </c>
      <c r="N37" s="211"/>
      <c r="S37" s="113"/>
      <c r="T37" s="113"/>
      <c r="U37" s="113"/>
      <c r="V37" s="113"/>
    </row>
    <row r="38" spans="2:22" s="101" customFormat="1" ht="23.25" customHeight="1" x14ac:dyDescent="0.25">
      <c r="D38" s="62">
        <v>11</v>
      </c>
      <c r="E38" s="210" t="s">
        <v>123</v>
      </c>
      <c r="F38" s="210"/>
      <c r="G38" s="210"/>
      <c r="H38" s="210"/>
      <c r="I38" s="210"/>
      <c r="J38" s="210"/>
      <c r="K38" s="210"/>
      <c r="L38" s="210"/>
      <c r="M38" s="211" t="s">
        <v>181</v>
      </c>
      <c r="N38" s="211"/>
      <c r="S38" s="113"/>
      <c r="T38" s="113"/>
      <c r="U38" s="113"/>
      <c r="V38" s="113"/>
    </row>
    <row r="39" spans="2:22" s="101" customFormat="1" ht="23.25" customHeight="1" x14ac:dyDescent="0.25">
      <c r="D39" s="62">
        <v>12</v>
      </c>
      <c r="E39" s="210" t="s">
        <v>124</v>
      </c>
      <c r="F39" s="210"/>
      <c r="G39" s="210"/>
      <c r="H39" s="210"/>
      <c r="I39" s="210"/>
      <c r="J39" s="210"/>
      <c r="K39" s="210"/>
      <c r="L39" s="210"/>
      <c r="M39" s="211" t="s">
        <v>181</v>
      </c>
      <c r="N39" s="211"/>
      <c r="S39" s="113"/>
      <c r="T39" s="113"/>
      <c r="U39" s="113"/>
      <c r="V39" s="113"/>
    </row>
    <row r="40" spans="2:22" s="101" customFormat="1" ht="23.25" customHeight="1" x14ac:dyDescent="0.25">
      <c r="D40" s="62">
        <v>13</v>
      </c>
      <c r="E40" s="210" t="s">
        <v>125</v>
      </c>
      <c r="F40" s="210"/>
      <c r="G40" s="210"/>
      <c r="H40" s="210"/>
      <c r="I40" s="210"/>
      <c r="J40" s="210"/>
      <c r="K40" s="210"/>
      <c r="L40" s="210"/>
      <c r="M40" s="211" t="s">
        <v>181</v>
      </c>
      <c r="N40" s="211"/>
      <c r="S40" s="113"/>
      <c r="T40" s="113"/>
      <c r="U40" s="113"/>
      <c r="V40" s="113"/>
    </row>
    <row r="41" spans="2:22" s="101" customFormat="1" ht="23.25" customHeight="1" x14ac:dyDescent="0.25">
      <c r="D41" s="62">
        <v>14</v>
      </c>
      <c r="E41" s="210" t="s">
        <v>126</v>
      </c>
      <c r="F41" s="210"/>
      <c r="G41" s="210"/>
      <c r="H41" s="210"/>
      <c r="I41" s="210"/>
      <c r="J41" s="210"/>
      <c r="K41" s="210"/>
      <c r="L41" s="210"/>
      <c r="M41" s="211" t="s">
        <v>181</v>
      </c>
      <c r="N41" s="211"/>
      <c r="S41" s="113"/>
      <c r="T41" s="113"/>
      <c r="U41" s="113"/>
      <c r="V41" s="113"/>
    </row>
    <row r="42" spans="2:22" s="101" customFormat="1" ht="23.25" customHeight="1" x14ac:dyDescent="0.25">
      <c r="D42" s="62">
        <v>15</v>
      </c>
      <c r="E42" s="210" t="s">
        <v>127</v>
      </c>
      <c r="F42" s="210"/>
      <c r="G42" s="210"/>
      <c r="H42" s="210"/>
      <c r="I42" s="210"/>
      <c r="J42" s="210"/>
      <c r="K42" s="210"/>
      <c r="L42" s="210"/>
      <c r="M42" s="211" t="s">
        <v>181</v>
      </c>
      <c r="N42" s="211"/>
      <c r="S42" s="113"/>
      <c r="T42" s="113"/>
      <c r="U42" s="113"/>
      <c r="V42" s="113"/>
    </row>
    <row r="43" spans="2:22" s="101" customFormat="1" ht="23.25" customHeight="1" x14ac:dyDescent="0.25">
      <c r="D43" s="62">
        <v>16</v>
      </c>
      <c r="E43" s="210" t="s">
        <v>128</v>
      </c>
      <c r="F43" s="210"/>
      <c r="G43" s="210"/>
      <c r="H43" s="210"/>
      <c r="I43" s="210"/>
      <c r="J43" s="210"/>
      <c r="K43" s="210"/>
      <c r="L43" s="210"/>
      <c r="M43" s="211" t="s">
        <v>182</v>
      </c>
      <c r="N43" s="211"/>
      <c r="S43" s="113"/>
      <c r="T43" s="113"/>
      <c r="U43" s="113"/>
      <c r="V43" s="113"/>
    </row>
    <row r="44" spans="2:22" s="101" customFormat="1" ht="23.25" customHeight="1" x14ac:dyDescent="0.25">
      <c r="D44" s="62">
        <v>17</v>
      </c>
      <c r="E44" s="210" t="s">
        <v>129</v>
      </c>
      <c r="F44" s="210"/>
      <c r="G44" s="210"/>
      <c r="H44" s="210"/>
      <c r="I44" s="210"/>
      <c r="J44" s="210"/>
      <c r="K44" s="210"/>
      <c r="L44" s="210"/>
      <c r="M44" s="211" t="s">
        <v>181</v>
      </c>
      <c r="N44" s="211"/>
      <c r="S44" s="113"/>
      <c r="T44" s="113"/>
      <c r="U44" s="113"/>
      <c r="V44" s="113"/>
    </row>
    <row r="45" spans="2:22" s="101" customFormat="1" ht="23.25" customHeight="1" x14ac:dyDescent="0.25">
      <c r="D45" s="62">
        <v>18</v>
      </c>
      <c r="E45" s="210" t="s">
        <v>130</v>
      </c>
      <c r="F45" s="210"/>
      <c r="G45" s="210"/>
      <c r="H45" s="210"/>
      <c r="I45" s="210"/>
      <c r="J45" s="210"/>
      <c r="K45" s="210"/>
      <c r="L45" s="210"/>
      <c r="M45" s="211" t="s">
        <v>181</v>
      </c>
      <c r="N45" s="211"/>
      <c r="S45" s="113"/>
      <c r="T45" s="113"/>
      <c r="U45" s="113"/>
      <c r="V45" s="113"/>
    </row>
    <row r="46" spans="2:22" s="101" customFormat="1" ht="23.25" customHeight="1" x14ac:dyDescent="0.25">
      <c r="D46" s="62">
        <v>19</v>
      </c>
      <c r="E46" s="210" t="s">
        <v>131</v>
      </c>
      <c r="F46" s="210"/>
      <c r="G46" s="210"/>
      <c r="H46" s="210"/>
      <c r="I46" s="210"/>
      <c r="J46" s="210"/>
      <c r="K46" s="210"/>
      <c r="L46" s="210"/>
      <c r="M46" s="211" t="s">
        <v>182</v>
      </c>
      <c r="N46" s="211"/>
      <c r="S46" s="113"/>
      <c r="T46" s="113"/>
      <c r="U46" s="113"/>
      <c r="V46" s="113"/>
    </row>
    <row r="47" spans="2:22" s="101" customFormat="1" ht="15.75" customHeight="1" x14ac:dyDescent="0.25">
      <c r="E47" s="108"/>
      <c r="F47" s="108"/>
      <c r="G47" s="108"/>
      <c r="H47" s="108"/>
      <c r="I47" s="108"/>
      <c r="J47" s="108"/>
      <c r="K47" s="108"/>
      <c r="L47" s="108"/>
      <c r="M47" s="108"/>
      <c r="N47" s="108"/>
      <c r="O47" s="135">
        <f>IF(M43="SI",19,COUNTIFS(M28:M46,"SI"))</f>
        <v>16</v>
      </c>
      <c r="P47" s="136"/>
      <c r="Q47" s="136"/>
      <c r="R47" s="108"/>
      <c r="S47" s="108"/>
      <c r="T47" s="108"/>
      <c r="U47" s="108"/>
      <c r="V47" s="108"/>
    </row>
    <row r="48" spans="2:22" s="101" customFormat="1" ht="30" customHeight="1" x14ac:dyDescent="0.25">
      <c r="B48" s="216" t="str">
        <f>IF(AND(O47&gt;=1,O47&lt;=5),"Moderado",IF(AND(O47&gt;=6,O47&lt;=11),"Mayor",IF(AND(O47&gt;=12,O47&lt;=19),"Catastrófico","")))</f>
        <v>Catastrófico</v>
      </c>
      <c r="C48" s="216"/>
      <c r="D48" s="216"/>
      <c r="E48" s="216"/>
      <c r="F48" s="216"/>
      <c r="G48" s="216"/>
      <c r="H48" s="216"/>
      <c r="I48" s="216"/>
      <c r="J48" s="216"/>
      <c r="K48" s="216"/>
      <c r="L48" s="216"/>
      <c r="M48" s="216"/>
      <c r="N48" s="216"/>
      <c r="O48" s="216"/>
      <c r="P48" s="216"/>
      <c r="Q48" s="108">
        <f>IFERROR(VLOOKUP(B48,[2]Hoja2!N11:Q13,4,FALSE),"")</f>
        <v>5</v>
      </c>
      <c r="R48" s="108"/>
      <c r="S48" s="108"/>
      <c r="T48" s="108"/>
      <c r="U48" s="108"/>
      <c r="V48" s="108"/>
    </row>
    <row r="49" spans="2:25" s="101" customFormat="1" ht="15.75" customHeight="1" x14ac:dyDescent="0.25">
      <c r="E49" s="108"/>
      <c r="F49" s="108"/>
      <c r="G49" s="108"/>
      <c r="H49" s="108"/>
      <c r="I49" s="108"/>
      <c r="J49" s="108"/>
      <c r="K49" s="108"/>
      <c r="L49" s="108"/>
      <c r="M49" s="108"/>
      <c r="N49" s="108"/>
      <c r="P49" s="108"/>
      <c r="Q49" s="108"/>
      <c r="R49" s="108"/>
      <c r="S49" s="108"/>
      <c r="T49" s="108"/>
      <c r="U49" s="108"/>
      <c r="V49" s="108"/>
    </row>
    <row r="50" spans="2:25" s="101" customFormat="1" ht="21" x14ac:dyDescent="0.25">
      <c r="B50" s="204" t="s">
        <v>1</v>
      </c>
      <c r="C50" s="204"/>
      <c r="D50" s="204"/>
      <c r="E50" s="204"/>
      <c r="F50" s="204"/>
      <c r="G50" s="204"/>
      <c r="H50" s="204"/>
      <c r="I50" s="204"/>
      <c r="J50" s="204"/>
      <c r="K50" s="204"/>
      <c r="L50" s="204"/>
      <c r="M50" s="204"/>
      <c r="N50" s="204"/>
      <c r="O50" s="204"/>
      <c r="P50" s="204"/>
      <c r="Q50" s="134"/>
      <c r="R50" s="127">
        <f>IF(R52&lt;=0,1,R52)</f>
        <v>1</v>
      </c>
      <c r="S50" s="134"/>
      <c r="T50" s="134"/>
      <c r="U50" s="134"/>
      <c r="V50" s="134"/>
      <c r="W50" s="127"/>
    </row>
    <row r="51" spans="2:25" s="101" customFormat="1" ht="6" customHeight="1" x14ac:dyDescent="0.25"/>
    <row r="52" spans="2:25" s="101" customFormat="1" ht="57.75" customHeight="1" x14ac:dyDescent="0.25">
      <c r="B52" s="217" t="s">
        <v>166</v>
      </c>
      <c r="C52" s="218"/>
      <c r="D52" s="219"/>
      <c r="E52" s="62" t="s">
        <v>98</v>
      </c>
      <c r="F52" s="61" t="s">
        <v>156</v>
      </c>
      <c r="G52" s="62" t="s">
        <v>153</v>
      </c>
      <c r="H52" s="62" t="s">
        <v>154</v>
      </c>
      <c r="I52" s="37" t="s">
        <v>163</v>
      </c>
      <c r="J52" s="183" t="s">
        <v>164</v>
      </c>
      <c r="K52" s="183"/>
      <c r="L52" s="61" t="s">
        <v>157</v>
      </c>
      <c r="M52" s="183" t="s">
        <v>158</v>
      </c>
      <c r="N52" s="183"/>
      <c r="O52" s="61" t="s">
        <v>159</v>
      </c>
      <c r="P52" s="61" t="s">
        <v>160</v>
      </c>
      <c r="Q52" s="38">
        <f>AVERAGE(Q53:Q58)</f>
        <v>80</v>
      </c>
      <c r="R52" s="101">
        <f>IF(G60="Fuerte",R23-2,IF(G60="Moderado",R23-1,R23))</f>
        <v>1</v>
      </c>
      <c r="S52" s="115" t="str">
        <f>CONCATENATE(R50,Q48)</f>
        <v>15</v>
      </c>
      <c r="T52" s="114"/>
      <c r="U52" s="114"/>
      <c r="V52" s="114"/>
      <c r="X52" s="115"/>
      <c r="Y52" s="116"/>
    </row>
    <row r="53" spans="2:25" s="101" customFormat="1" ht="86.25" customHeight="1" x14ac:dyDescent="0.25">
      <c r="B53" s="212" t="s">
        <v>435</v>
      </c>
      <c r="C53" s="212"/>
      <c r="D53" s="212"/>
      <c r="E53" s="117" t="s">
        <v>184</v>
      </c>
      <c r="F53" s="117" t="s">
        <v>185</v>
      </c>
      <c r="G53" s="117" t="s">
        <v>186</v>
      </c>
      <c r="H53" s="117" t="s">
        <v>213</v>
      </c>
      <c r="I53" s="117" t="s">
        <v>188</v>
      </c>
      <c r="J53" s="213" t="s">
        <v>436</v>
      </c>
      <c r="K53" s="214"/>
      <c r="L53" s="117" t="s">
        <v>190</v>
      </c>
      <c r="M53" s="51">
        <f>IFERROR(IF(SUM(R53:X53)=0,"",SUM(R53:X53)),"")</f>
        <v>85</v>
      </c>
      <c r="N53" s="51" t="str">
        <f t="shared" ref="N53:N54" si="0">IF(M53="","",IF(AND(M53&gt;=0,M53&lt;=85),"Débil",IF(AND(M53&gt;=86,M53&lt;=95),"Moderado",IF(M53&gt;=96,"Fuerte",""))))</f>
        <v>Débil</v>
      </c>
      <c r="O53" s="40" t="s">
        <v>191</v>
      </c>
      <c r="P53" s="51" t="str">
        <f>IF(Q53="","",IF(Q53=100,"Fuerte",IF(Q53=50,"Moderado","Débil")))</f>
        <v>Débil</v>
      </c>
      <c r="Q53" s="36">
        <f t="shared" ref="Q53:Q54" si="1">IF(M53="","",IF(AND(N53="Fuerte",O53="Fuerte"),100,IF(OR(AND(N53="Moderado",O53="Moderado"),AND(N53&lt;&gt;"Débil",O53&lt;&gt;"Débil")),50,IF(OR(N53="Débil",O53="Débil"),0,""))))</f>
        <v>0</v>
      </c>
      <c r="R53" s="41">
        <f t="shared" ref="R53:R58" si="2">IF(E53="Asignado",15,IF(E53="No Asignado",0,""))</f>
        <v>15</v>
      </c>
      <c r="S53" s="41">
        <f t="shared" ref="S53:S58" si="3">IF(F53="Adecuado",15,IF(F53="Inadecuado",0,""))</f>
        <v>15</v>
      </c>
      <c r="T53" s="41">
        <f t="shared" ref="T53:T58" si="4">IF(G53="Oportuna",15,IF(G53="Inoportuna",0,""))</f>
        <v>15</v>
      </c>
      <c r="U53" s="41">
        <f t="shared" ref="U53:U58" si="5">IF(H53="Prevenir",15,IF(H53="Detectar",10,IF(H53="No es un Control",0,"")))</f>
        <v>10</v>
      </c>
      <c r="V53" s="41">
        <f t="shared" ref="V53:V58" si="6">IF(I53="Confiable",15,IF(I53="No Confiable",0,""))</f>
        <v>15</v>
      </c>
      <c r="W53" s="41">
        <f t="shared" ref="W53:W58" si="7">IF(J53="Se identifica y se gestionan para subsanar la observación",15,IF(J53="No se identifica y se gestionan para subsanar la observación",0,""))</f>
        <v>0</v>
      </c>
      <c r="X53" s="42">
        <f t="shared" ref="X53:X58" si="8">IF(L53="Completa",15,IF(L53="Incompleta",10,IF(L53="No Existe",0,"")))</f>
        <v>15</v>
      </c>
    </row>
    <row r="54" spans="2:25" s="101" customFormat="1" ht="68.25" customHeight="1" x14ac:dyDescent="0.25">
      <c r="B54" s="215" t="s">
        <v>437</v>
      </c>
      <c r="C54" s="215"/>
      <c r="D54" s="215"/>
      <c r="E54" s="117" t="s">
        <v>184</v>
      </c>
      <c r="F54" s="117" t="s">
        <v>185</v>
      </c>
      <c r="G54" s="117" t="s">
        <v>186</v>
      </c>
      <c r="H54" s="117" t="s">
        <v>213</v>
      </c>
      <c r="I54" s="117" t="s">
        <v>188</v>
      </c>
      <c r="J54" s="213" t="s">
        <v>189</v>
      </c>
      <c r="K54" s="214"/>
      <c r="L54" s="117" t="s">
        <v>190</v>
      </c>
      <c r="M54" s="51">
        <f>IFERROR(IF(SUM(R54:X54)=0,"",SUM(R54:X54)),"")</f>
        <v>100</v>
      </c>
      <c r="N54" s="51" t="str">
        <f t="shared" si="0"/>
        <v>Fuerte</v>
      </c>
      <c r="O54" s="40" t="s">
        <v>191</v>
      </c>
      <c r="P54" s="51" t="str">
        <f t="shared" ref="P54:P58" si="9">IF(Q54="","",IF(Q54=100,"Fuerte",IF(Q54=50,"Moderado","Débil")))</f>
        <v>Fuerte</v>
      </c>
      <c r="Q54" s="36">
        <f t="shared" si="1"/>
        <v>100</v>
      </c>
      <c r="R54" s="41">
        <f t="shared" si="2"/>
        <v>15</v>
      </c>
      <c r="S54" s="41">
        <f t="shared" si="3"/>
        <v>15</v>
      </c>
      <c r="T54" s="41">
        <f t="shared" si="4"/>
        <v>15</v>
      </c>
      <c r="U54" s="41">
        <f t="shared" si="5"/>
        <v>10</v>
      </c>
      <c r="V54" s="41">
        <f t="shared" si="6"/>
        <v>15</v>
      </c>
      <c r="W54" s="41">
        <f t="shared" si="7"/>
        <v>15</v>
      </c>
      <c r="X54" s="42">
        <f t="shared" si="8"/>
        <v>15</v>
      </c>
    </row>
    <row r="55" spans="2:25" s="101" customFormat="1" ht="64.5" customHeight="1" x14ac:dyDescent="0.25">
      <c r="B55" s="215" t="s">
        <v>438</v>
      </c>
      <c r="C55" s="215"/>
      <c r="D55" s="215"/>
      <c r="E55" s="117" t="s">
        <v>184</v>
      </c>
      <c r="F55" s="117" t="s">
        <v>185</v>
      </c>
      <c r="G55" s="117" t="s">
        <v>186</v>
      </c>
      <c r="H55" s="117" t="s">
        <v>213</v>
      </c>
      <c r="I55" s="117" t="s">
        <v>188</v>
      </c>
      <c r="J55" s="213" t="s">
        <v>189</v>
      </c>
      <c r="K55" s="214"/>
      <c r="L55" s="117" t="s">
        <v>190</v>
      </c>
      <c r="M55" s="51">
        <f t="shared" ref="M55:M58" si="10">IFERROR(IF(SUM(R55:X55)=0,"",SUM(R55:X55)),"")</f>
        <v>100</v>
      </c>
      <c r="N55" s="51" t="str">
        <f>IF(M55="","",IF(AND(M55&gt;=0,M55&lt;=85),"Débil",IF(AND(M55&gt;=86,M55&lt;=95),"Moderado",IF(M55&gt;=96,"Fuerte",""))))</f>
        <v>Fuerte</v>
      </c>
      <c r="O55" s="40" t="s">
        <v>191</v>
      </c>
      <c r="P55" s="51" t="str">
        <f t="shared" si="9"/>
        <v>Fuerte</v>
      </c>
      <c r="Q55" s="36">
        <f>IF(M55="","",IF(AND(N55="Fuerte",O55="Fuerte"),100,IF(OR(AND(N55="Moderado",O55="Moderado"),AND(N55&lt;&gt;"Débil",O55&lt;&gt;"Débil")),50,IF(OR(N55="Débil",O55="Débil"),0,""))))</f>
        <v>100</v>
      </c>
      <c r="R55" s="41">
        <f t="shared" si="2"/>
        <v>15</v>
      </c>
      <c r="S55" s="41">
        <f t="shared" si="3"/>
        <v>15</v>
      </c>
      <c r="T55" s="41">
        <f t="shared" si="4"/>
        <v>15</v>
      </c>
      <c r="U55" s="41">
        <f t="shared" si="5"/>
        <v>10</v>
      </c>
      <c r="V55" s="41">
        <f t="shared" si="6"/>
        <v>15</v>
      </c>
      <c r="W55" s="41">
        <f t="shared" si="7"/>
        <v>15</v>
      </c>
      <c r="X55" s="42">
        <f t="shared" si="8"/>
        <v>15</v>
      </c>
    </row>
    <row r="56" spans="2:25" s="101" customFormat="1" ht="92.25" customHeight="1" x14ac:dyDescent="0.25">
      <c r="B56" s="184" t="s">
        <v>439</v>
      </c>
      <c r="C56" s="184"/>
      <c r="D56" s="184"/>
      <c r="E56" s="39" t="s">
        <v>184</v>
      </c>
      <c r="F56" s="39" t="s">
        <v>185</v>
      </c>
      <c r="G56" s="117" t="s">
        <v>186</v>
      </c>
      <c r="H56" s="39" t="s">
        <v>187</v>
      </c>
      <c r="I56" s="39" t="s">
        <v>188</v>
      </c>
      <c r="J56" s="213" t="s">
        <v>189</v>
      </c>
      <c r="K56" s="214"/>
      <c r="L56" s="117" t="s">
        <v>190</v>
      </c>
      <c r="M56" s="51">
        <f t="shared" si="10"/>
        <v>105</v>
      </c>
      <c r="N56" s="51" t="str">
        <f t="shared" ref="N56:N58" si="11">IF(M56="","",IF(AND(M56&gt;=0,M56&lt;=85),"Débil",IF(AND(M56&gt;=86,M56&lt;=95),"Moderado",IF(M56&gt;=96,"Fuerte",""))))</f>
        <v>Fuerte</v>
      </c>
      <c r="O56" s="40" t="s">
        <v>191</v>
      </c>
      <c r="P56" s="51" t="str">
        <f t="shared" si="9"/>
        <v>Fuerte</v>
      </c>
      <c r="Q56" s="36">
        <f t="shared" ref="Q56:Q58" si="12">IF(M56="","",IF(AND(N56="Fuerte",O56="Fuerte"),100,IF(OR(AND(N56="Moderado",O56="Moderado"),AND(N56&lt;&gt;"Débil",O56&lt;&gt;"Débil")),50,IF(OR(N56="Débil",O56="Débil"),0,""))))</f>
        <v>100</v>
      </c>
      <c r="R56" s="41">
        <f t="shared" si="2"/>
        <v>15</v>
      </c>
      <c r="S56" s="41">
        <f t="shared" si="3"/>
        <v>15</v>
      </c>
      <c r="T56" s="41">
        <f t="shared" si="4"/>
        <v>15</v>
      </c>
      <c r="U56" s="41">
        <f t="shared" si="5"/>
        <v>15</v>
      </c>
      <c r="V56" s="41">
        <f t="shared" si="6"/>
        <v>15</v>
      </c>
      <c r="W56" s="41">
        <f t="shared" si="7"/>
        <v>15</v>
      </c>
      <c r="X56" s="42">
        <f t="shared" si="8"/>
        <v>15</v>
      </c>
    </row>
    <row r="57" spans="2:25" s="101" customFormat="1" ht="68.25" customHeight="1" x14ac:dyDescent="0.25">
      <c r="B57" s="184" t="s">
        <v>440</v>
      </c>
      <c r="C57" s="184"/>
      <c r="D57" s="184"/>
      <c r="E57" s="39" t="s">
        <v>184</v>
      </c>
      <c r="F57" s="39" t="s">
        <v>185</v>
      </c>
      <c r="G57" s="117" t="s">
        <v>186</v>
      </c>
      <c r="H57" s="39" t="s">
        <v>213</v>
      </c>
      <c r="I57" s="39" t="s">
        <v>188</v>
      </c>
      <c r="J57" s="213" t="s">
        <v>189</v>
      </c>
      <c r="K57" s="214"/>
      <c r="L57" s="117" t="s">
        <v>190</v>
      </c>
      <c r="M57" s="51">
        <f t="shared" si="10"/>
        <v>100</v>
      </c>
      <c r="N57" s="51" t="str">
        <f t="shared" si="11"/>
        <v>Fuerte</v>
      </c>
      <c r="O57" s="40" t="s">
        <v>191</v>
      </c>
      <c r="P57" s="51" t="str">
        <f t="shared" si="9"/>
        <v>Fuerte</v>
      </c>
      <c r="Q57" s="36">
        <f t="shared" si="12"/>
        <v>100</v>
      </c>
      <c r="R57" s="41">
        <f t="shared" si="2"/>
        <v>15</v>
      </c>
      <c r="S57" s="41">
        <f t="shared" si="3"/>
        <v>15</v>
      </c>
      <c r="T57" s="41">
        <f t="shared" si="4"/>
        <v>15</v>
      </c>
      <c r="U57" s="41">
        <f t="shared" si="5"/>
        <v>10</v>
      </c>
      <c r="V57" s="41">
        <f t="shared" si="6"/>
        <v>15</v>
      </c>
      <c r="W57" s="41">
        <f t="shared" si="7"/>
        <v>15</v>
      </c>
      <c r="X57" s="42">
        <f t="shared" si="8"/>
        <v>15</v>
      </c>
    </row>
    <row r="58" spans="2:25" s="101" customFormat="1" ht="45" hidden="1" customHeight="1" x14ac:dyDescent="0.25">
      <c r="B58" s="184"/>
      <c r="C58" s="184"/>
      <c r="D58" s="184"/>
      <c r="E58" s="39"/>
      <c r="F58" s="39"/>
      <c r="G58" s="117"/>
      <c r="H58" s="39"/>
      <c r="I58" s="39"/>
      <c r="J58" s="185"/>
      <c r="K58" s="186"/>
      <c r="L58" s="39"/>
      <c r="M58" s="51" t="str">
        <f t="shared" si="10"/>
        <v/>
      </c>
      <c r="N58" s="51" t="str">
        <f t="shared" si="11"/>
        <v/>
      </c>
      <c r="O58" s="40"/>
      <c r="P58" s="51" t="str">
        <f t="shared" si="9"/>
        <v/>
      </c>
      <c r="Q58" s="36" t="str">
        <f t="shared" si="12"/>
        <v/>
      </c>
      <c r="R58" s="41" t="str">
        <f t="shared" si="2"/>
        <v/>
      </c>
      <c r="S58" s="41" t="str">
        <f t="shared" si="3"/>
        <v/>
      </c>
      <c r="T58" s="41" t="str">
        <f t="shared" si="4"/>
        <v/>
      </c>
      <c r="U58" s="41" t="str">
        <f t="shared" si="5"/>
        <v/>
      </c>
      <c r="V58" s="41" t="str">
        <f t="shared" si="6"/>
        <v/>
      </c>
      <c r="W58" s="41" t="str">
        <f t="shared" si="7"/>
        <v/>
      </c>
      <c r="X58" s="42" t="str">
        <f t="shared" si="8"/>
        <v/>
      </c>
    </row>
    <row r="59" spans="2:25" s="101" customFormat="1" x14ac:dyDescent="0.25">
      <c r="B59" s="108"/>
      <c r="C59" s="108"/>
      <c r="D59" s="108"/>
      <c r="R59" s="43"/>
      <c r="S59" s="43"/>
      <c r="T59" s="43"/>
      <c r="U59" s="43"/>
      <c r="V59" s="43"/>
      <c r="W59" s="115"/>
      <c r="X59" s="115"/>
    </row>
    <row r="60" spans="2:25" s="101" customFormat="1" ht="26.25" x14ac:dyDescent="0.25">
      <c r="B60" s="193" t="s">
        <v>161</v>
      </c>
      <c r="C60" s="193"/>
      <c r="D60" s="193"/>
      <c r="E60" s="193"/>
      <c r="F60" s="193"/>
      <c r="G60" s="178" t="str">
        <f>IFERROR(IF(Q52=100,"Fuerte",IF(AND(Q52&lt;100,Q52&gt;=50),"Moderado",IF(Q52&lt;50,"Débil",""))),"")</f>
        <v>Moderado</v>
      </c>
      <c r="H60" s="178"/>
      <c r="I60" s="178"/>
      <c r="J60" s="178"/>
      <c r="K60" s="178"/>
      <c r="L60" s="178"/>
      <c r="M60" s="178"/>
      <c r="N60" s="178"/>
      <c r="O60" s="178"/>
      <c r="P60" s="178"/>
      <c r="R60" s="43"/>
      <c r="S60" s="43"/>
      <c r="T60" s="43"/>
      <c r="U60" s="43"/>
      <c r="V60" s="43"/>
      <c r="W60" s="115"/>
      <c r="X60" s="115"/>
    </row>
    <row r="61" spans="2:25" s="101" customFormat="1" x14ac:dyDescent="0.25">
      <c r="B61" s="108"/>
      <c r="C61" s="108"/>
      <c r="D61" s="108"/>
      <c r="R61" s="43"/>
      <c r="S61" s="43"/>
      <c r="T61" s="43"/>
      <c r="U61" s="43"/>
      <c r="V61" s="43"/>
      <c r="W61" s="115"/>
      <c r="X61" s="115"/>
    </row>
    <row r="62" spans="2:25" s="101" customFormat="1" ht="28.5" x14ac:dyDescent="0.25">
      <c r="B62" s="164" t="s">
        <v>94</v>
      </c>
      <c r="C62" s="164"/>
      <c r="D62" s="164"/>
      <c r="E62" s="164"/>
      <c r="F62" s="164"/>
      <c r="G62" s="164"/>
      <c r="H62" s="164"/>
      <c r="I62" s="164"/>
      <c r="J62" s="164"/>
      <c r="K62" s="164"/>
      <c r="L62" s="164"/>
      <c r="M62" s="164"/>
      <c r="N62" s="164"/>
      <c r="O62" s="164"/>
      <c r="P62" s="164"/>
      <c r="Q62" s="134"/>
      <c r="R62" s="134"/>
      <c r="S62" s="134"/>
      <c r="T62" s="134"/>
      <c r="U62" s="134"/>
      <c r="V62" s="134"/>
    </row>
    <row r="63" spans="2:25" s="101" customFormat="1" ht="5.25" customHeight="1" x14ac:dyDescent="0.25">
      <c r="Q63" s="127"/>
      <c r="R63" s="127"/>
      <c r="S63" s="127"/>
      <c r="T63" s="127"/>
      <c r="U63" s="127"/>
      <c r="V63" s="127"/>
    </row>
    <row r="64" spans="2:25" s="101" customFormat="1" ht="21" x14ac:dyDescent="0.35">
      <c r="B64" s="64" t="s">
        <v>99</v>
      </c>
      <c r="C64" s="194" t="s">
        <v>95</v>
      </c>
      <c r="D64" s="194"/>
      <c r="E64" s="194"/>
      <c r="F64" s="194"/>
      <c r="G64" s="194"/>
      <c r="H64" s="194"/>
      <c r="I64" s="64" t="s">
        <v>96</v>
      </c>
      <c r="J64" s="64" t="s">
        <v>97</v>
      </c>
      <c r="K64" s="195" t="s">
        <v>98</v>
      </c>
      <c r="L64" s="196"/>
      <c r="M64" s="197"/>
      <c r="N64" s="194" t="s">
        <v>3</v>
      </c>
      <c r="O64" s="194"/>
      <c r="P64" s="194"/>
      <c r="Q64" s="131"/>
      <c r="R64" s="131"/>
      <c r="S64" s="131"/>
      <c r="T64" s="131"/>
      <c r="U64" s="131"/>
      <c r="V64" s="131"/>
    </row>
    <row r="65" spans="2:22" s="101" customFormat="1" ht="51.75" customHeight="1" x14ac:dyDescent="0.25">
      <c r="B65" s="157" t="s">
        <v>169</v>
      </c>
      <c r="C65" s="220" t="s">
        <v>441</v>
      </c>
      <c r="D65" s="221"/>
      <c r="E65" s="221"/>
      <c r="F65" s="221"/>
      <c r="G65" s="221"/>
      <c r="H65" s="222"/>
      <c r="I65" s="163">
        <v>44621</v>
      </c>
      <c r="J65" s="163">
        <v>44742</v>
      </c>
      <c r="K65" s="223" t="s">
        <v>442</v>
      </c>
      <c r="L65" s="224"/>
      <c r="M65" s="225"/>
      <c r="N65" s="226" t="s">
        <v>427</v>
      </c>
      <c r="O65" s="226"/>
      <c r="P65" s="226"/>
      <c r="Q65" s="137"/>
      <c r="R65" s="138"/>
      <c r="S65" s="138"/>
      <c r="T65" s="138"/>
      <c r="U65" s="138"/>
      <c r="V65" s="138"/>
    </row>
    <row r="66" spans="2:22" s="101" customFormat="1" ht="42.75" customHeight="1" x14ac:dyDescent="0.25">
      <c r="B66" s="157" t="s">
        <v>169</v>
      </c>
      <c r="C66" s="220" t="s">
        <v>443</v>
      </c>
      <c r="D66" s="221"/>
      <c r="E66" s="221"/>
      <c r="F66" s="221"/>
      <c r="G66" s="221"/>
      <c r="H66" s="222"/>
      <c r="I66" s="163">
        <v>44621</v>
      </c>
      <c r="J66" s="163">
        <v>44910</v>
      </c>
      <c r="K66" s="223" t="s">
        <v>426</v>
      </c>
      <c r="L66" s="224"/>
      <c r="M66" s="225"/>
      <c r="N66" s="226" t="s">
        <v>428</v>
      </c>
      <c r="O66" s="226"/>
      <c r="P66" s="226"/>
      <c r="Q66" s="139"/>
      <c r="R66" s="138"/>
      <c r="S66" s="138"/>
      <c r="T66" s="138"/>
      <c r="U66" s="138"/>
      <c r="V66" s="138"/>
    </row>
    <row r="67" spans="2:22" s="101" customFormat="1" ht="41.25" customHeight="1" x14ac:dyDescent="0.25">
      <c r="B67" s="157" t="s">
        <v>169</v>
      </c>
      <c r="C67" s="220" t="s">
        <v>444</v>
      </c>
      <c r="D67" s="221"/>
      <c r="E67" s="221"/>
      <c r="F67" s="221"/>
      <c r="G67" s="221"/>
      <c r="H67" s="222"/>
      <c r="I67" s="163">
        <v>44621</v>
      </c>
      <c r="J67" s="163">
        <v>44910</v>
      </c>
      <c r="K67" s="223" t="s">
        <v>426</v>
      </c>
      <c r="L67" s="224"/>
      <c r="M67" s="225"/>
      <c r="N67" s="226" t="s">
        <v>299</v>
      </c>
      <c r="O67" s="226"/>
      <c r="P67" s="226"/>
      <c r="Q67" s="139"/>
      <c r="R67" s="138"/>
      <c r="S67" s="138"/>
      <c r="T67" s="138"/>
      <c r="U67" s="138"/>
      <c r="V67" s="138"/>
    </row>
    <row r="68" spans="2:22" s="101" customFormat="1" ht="51" customHeight="1" x14ac:dyDescent="0.25">
      <c r="B68" s="157" t="s">
        <v>103</v>
      </c>
      <c r="C68" s="220" t="s">
        <v>445</v>
      </c>
      <c r="D68" s="221"/>
      <c r="E68" s="221"/>
      <c r="F68" s="221"/>
      <c r="G68" s="221"/>
      <c r="H68" s="222"/>
      <c r="I68" s="163">
        <v>44621</v>
      </c>
      <c r="J68" s="163">
        <v>44742</v>
      </c>
      <c r="K68" s="223" t="s">
        <v>429</v>
      </c>
      <c r="L68" s="224"/>
      <c r="M68" s="225"/>
      <c r="N68" s="226" t="s">
        <v>427</v>
      </c>
      <c r="O68" s="226"/>
      <c r="P68" s="226"/>
      <c r="Q68" s="139"/>
      <c r="R68" s="138"/>
      <c r="S68" s="138"/>
      <c r="T68" s="138"/>
      <c r="U68" s="138"/>
      <c r="V68" s="138"/>
    </row>
    <row r="69" spans="2:22" s="101" customFormat="1" ht="30" customHeight="1" x14ac:dyDescent="0.25">
      <c r="B69" s="157" t="s">
        <v>103</v>
      </c>
      <c r="C69" s="220" t="s">
        <v>443</v>
      </c>
      <c r="D69" s="221"/>
      <c r="E69" s="221"/>
      <c r="F69" s="221"/>
      <c r="G69" s="221"/>
      <c r="H69" s="222"/>
      <c r="I69" s="163">
        <v>44621</v>
      </c>
      <c r="J69" s="163">
        <v>44910</v>
      </c>
      <c r="K69" s="223" t="s">
        <v>429</v>
      </c>
      <c r="L69" s="224"/>
      <c r="M69" s="225"/>
      <c r="N69" s="226" t="s">
        <v>428</v>
      </c>
      <c r="O69" s="226"/>
      <c r="P69" s="226"/>
      <c r="Q69" s="139"/>
      <c r="R69" s="138"/>
      <c r="S69" s="138"/>
      <c r="T69" s="138"/>
      <c r="U69" s="138"/>
      <c r="V69" s="138"/>
    </row>
    <row r="70" spans="2:22" s="101" customFormat="1" ht="45" customHeight="1" x14ac:dyDescent="0.25">
      <c r="B70" s="157" t="s">
        <v>103</v>
      </c>
      <c r="C70" s="220" t="s">
        <v>444</v>
      </c>
      <c r="D70" s="221"/>
      <c r="E70" s="221"/>
      <c r="F70" s="221"/>
      <c r="G70" s="221"/>
      <c r="H70" s="222"/>
      <c r="I70" s="163">
        <v>44621</v>
      </c>
      <c r="J70" s="163">
        <v>44910</v>
      </c>
      <c r="K70" s="223" t="s">
        <v>429</v>
      </c>
      <c r="L70" s="224"/>
      <c r="M70" s="225"/>
      <c r="N70" s="226" t="s">
        <v>299</v>
      </c>
      <c r="O70" s="226"/>
      <c r="P70" s="226"/>
      <c r="Q70" s="139"/>
      <c r="R70" s="138"/>
      <c r="S70" s="138"/>
      <c r="T70" s="138"/>
      <c r="U70" s="138"/>
      <c r="V70" s="138"/>
    </row>
    <row r="71" spans="2:22" s="101" customFormat="1" ht="49.5" customHeight="1" x14ac:dyDescent="0.25">
      <c r="B71" s="157" t="s">
        <v>199</v>
      </c>
      <c r="C71" s="220" t="s">
        <v>446</v>
      </c>
      <c r="D71" s="221"/>
      <c r="E71" s="221"/>
      <c r="F71" s="221"/>
      <c r="G71" s="221"/>
      <c r="H71" s="222"/>
      <c r="I71" s="163">
        <v>44621</v>
      </c>
      <c r="J71" s="163">
        <v>44910</v>
      </c>
      <c r="K71" s="213" t="s">
        <v>430</v>
      </c>
      <c r="L71" s="227"/>
      <c r="M71" s="214"/>
      <c r="N71" s="226" t="s">
        <v>299</v>
      </c>
      <c r="O71" s="226"/>
      <c r="P71" s="226"/>
      <c r="Q71" s="139"/>
      <c r="R71" s="138"/>
      <c r="S71" s="138"/>
      <c r="T71" s="138"/>
      <c r="U71" s="138"/>
      <c r="V71" s="138"/>
    </row>
    <row r="72" spans="2:22" s="101" customFormat="1" ht="30" customHeight="1" x14ac:dyDescent="0.25">
      <c r="B72" s="157" t="s">
        <v>199</v>
      </c>
      <c r="C72" s="220" t="s">
        <v>447</v>
      </c>
      <c r="D72" s="221"/>
      <c r="E72" s="221"/>
      <c r="F72" s="221"/>
      <c r="G72" s="221"/>
      <c r="H72" s="222"/>
      <c r="I72" s="163">
        <v>44621</v>
      </c>
      <c r="J72" s="163">
        <v>44910</v>
      </c>
      <c r="K72" s="223" t="s">
        <v>430</v>
      </c>
      <c r="L72" s="224"/>
      <c r="M72" s="225"/>
      <c r="N72" s="226" t="s">
        <v>428</v>
      </c>
      <c r="O72" s="226"/>
      <c r="P72" s="226"/>
      <c r="Q72" s="139"/>
      <c r="R72" s="138"/>
      <c r="S72" s="138"/>
      <c r="T72" s="138"/>
      <c r="U72" s="138"/>
      <c r="V72" s="138"/>
    </row>
    <row r="73" spans="2:22" s="101" customFormat="1" ht="30" hidden="1" customHeight="1" x14ac:dyDescent="0.25">
      <c r="B73" s="44"/>
      <c r="C73" s="188"/>
      <c r="D73" s="188"/>
      <c r="E73" s="188"/>
      <c r="F73" s="188"/>
      <c r="G73" s="188"/>
      <c r="H73" s="188"/>
      <c r="I73" s="45"/>
      <c r="J73" s="45"/>
      <c r="K73" s="189"/>
      <c r="L73" s="190"/>
      <c r="M73" s="191"/>
      <c r="N73" s="192"/>
      <c r="O73" s="192"/>
      <c r="P73" s="192"/>
      <c r="Q73" s="139"/>
      <c r="R73" s="138"/>
      <c r="S73" s="138"/>
      <c r="T73" s="138"/>
      <c r="U73" s="138"/>
      <c r="V73" s="138"/>
    </row>
    <row r="74" spans="2:22" s="101" customFormat="1" ht="30" hidden="1" customHeight="1" x14ac:dyDescent="0.25">
      <c r="B74" s="44"/>
      <c r="C74" s="188"/>
      <c r="D74" s="188"/>
      <c r="E74" s="188"/>
      <c r="F74" s="188"/>
      <c r="G74" s="188"/>
      <c r="H74" s="188"/>
      <c r="I74" s="45"/>
      <c r="J74" s="45"/>
      <c r="K74" s="189"/>
      <c r="L74" s="190"/>
      <c r="M74" s="191"/>
      <c r="N74" s="192"/>
      <c r="O74" s="192"/>
      <c r="P74" s="192"/>
      <c r="Q74" s="139"/>
      <c r="R74" s="138"/>
      <c r="S74" s="138"/>
      <c r="T74" s="138"/>
      <c r="U74" s="138"/>
      <c r="V74" s="138"/>
    </row>
    <row r="75" spans="2:22" s="101" customFormat="1" x14ac:dyDescent="0.25">
      <c r="Q75" s="127"/>
      <c r="R75" s="127"/>
      <c r="S75" s="127"/>
      <c r="T75" s="127"/>
      <c r="U75" s="127"/>
      <c r="V75" s="127"/>
    </row>
    <row r="76" spans="2:22" s="101" customFormat="1" ht="28.5" x14ac:dyDescent="0.25">
      <c r="B76" s="164" t="s">
        <v>100</v>
      </c>
      <c r="C76" s="164"/>
      <c r="D76" s="164"/>
      <c r="E76" s="164"/>
      <c r="F76" s="164"/>
      <c r="G76" s="164"/>
      <c r="H76" s="164"/>
      <c r="I76" s="164"/>
      <c r="J76" s="164"/>
      <c r="K76" s="164"/>
      <c r="L76" s="164"/>
      <c r="M76" s="164"/>
      <c r="N76" s="164"/>
      <c r="O76" s="164"/>
      <c r="P76" s="164"/>
      <c r="Q76" s="134"/>
      <c r="R76" s="134"/>
      <c r="S76" s="134"/>
      <c r="T76" s="134"/>
      <c r="U76" s="134"/>
      <c r="V76" s="134"/>
    </row>
    <row r="77" spans="2:22" s="101" customFormat="1" x14ac:dyDescent="0.25">
      <c r="Q77" s="127"/>
      <c r="R77" s="127"/>
      <c r="S77" s="127"/>
      <c r="T77" s="127"/>
      <c r="U77" s="127"/>
      <c r="V77" s="127"/>
    </row>
    <row r="78" spans="2:22" s="101" customFormat="1" ht="46.5" customHeight="1" x14ac:dyDescent="0.25">
      <c r="D78" s="200" t="s">
        <v>75</v>
      </c>
      <c r="E78" s="201"/>
      <c r="F78" s="228" t="str">
        <f>IFERROR(VLOOKUP(Q23,[2]Hoja2!B45:C59,2,FALSE),"")</f>
        <v>Extremo</v>
      </c>
      <c r="G78" s="228"/>
      <c r="H78" s="118"/>
      <c r="J78" s="203" t="s">
        <v>74</v>
      </c>
      <c r="K78" s="203"/>
      <c r="L78" s="228" t="str">
        <f>IFERROR(VLOOKUP(S52,[2]Hoja2!B45:C59,2,FALSE),"")</f>
        <v>Extremo</v>
      </c>
      <c r="M78" s="228"/>
      <c r="N78" s="228"/>
      <c r="O78" s="140"/>
      <c r="P78" s="140"/>
      <c r="Q78" s="141"/>
      <c r="R78" s="142"/>
      <c r="S78" s="142"/>
      <c r="T78" s="142"/>
      <c r="U78" s="142"/>
      <c r="V78" s="142"/>
    </row>
    <row r="79" spans="2:22" s="101" customFormat="1" x14ac:dyDescent="0.25"/>
    <row r="80" spans="2:22" s="101" customFormat="1" ht="21" x14ac:dyDescent="0.25">
      <c r="B80" s="106"/>
      <c r="C80" s="106"/>
      <c r="H80" s="229" t="s">
        <v>71</v>
      </c>
      <c r="I80" s="229"/>
      <c r="J80" s="229"/>
    </row>
    <row r="81" spans="1:26" s="101" customFormat="1" ht="21" x14ac:dyDescent="0.25">
      <c r="B81" s="106"/>
      <c r="C81" s="106"/>
      <c r="F81" s="119"/>
      <c r="G81" s="119"/>
      <c r="H81" s="143" t="s">
        <v>41</v>
      </c>
      <c r="I81" s="143" t="s">
        <v>72</v>
      </c>
      <c r="J81" s="143" t="s">
        <v>73</v>
      </c>
    </row>
    <row r="82" spans="1:26" s="101" customFormat="1" ht="5.25" customHeight="1" x14ac:dyDescent="0.25">
      <c r="B82" s="106"/>
      <c r="C82" s="106"/>
      <c r="F82" s="119"/>
      <c r="G82" s="119"/>
      <c r="H82" s="119"/>
      <c r="I82" s="119"/>
      <c r="J82" s="119"/>
    </row>
    <row r="83" spans="1:26" s="101" customFormat="1" ht="37.5" customHeight="1" x14ac:dyDescent="0.25">
      <c r="F83" s="199" t="s">
        <v>70</v>
      </c>
      <c r="G83" s="143" t="s">
        <v>135</v>
      </c>
      <c r="H83" s="144" t="str">
        <f>IFERROR(CONCATENATE(IF($Q$23="53","Inherente","")," ",IF($S$52="53","Residual","")),"")</f>
        <v xml:space="preserve"> </v>
      </c>
      <c r="I83" s="145" t="str">
        <f>IFERROR(CONCATENATE(IF($Q$23="54","Inherente","")," ",IF($S$52="54","Residual","")),"")</f>
        <v xml:space="preserve"> </v>
      </c>
      <c r="J83" s="145" t="str">
        <f>IFERROR(CONCATENATE(IF($Q$23="55","Inherente","")," ",IF($S$52="55","Residual","")),"")</f>
        <v xml:space="preserve"> </v>
      </c>
      <c r="O83" s="127"/>
      <c r="P83" s="127"/>
      <c r="Q83" s="127"/>
      <c r="R83" s="134"/>
      <c r="S83" s="134"/>
      <c r="T83" s="134"/>
      <c r="U83" s="134"/>
      <c r="V83" s="134"/>
    </row>
    <row r="84" spans="1:26" s="101" customFormat="1" ht="37.5" customHeight="1" x14ac:dyDescent="0.25">
      <c r="F84" s="199"/>
      <c r="G84" s="143" t="s">
        <v>134</v>
      </c>
      <c r="H84" s="146" t="str">
        <f>IFERROR(CONCATENATE(IF($Q$23="43","Inherente","")," ",IF($S$52="43","Residual","")),"")</f>
        <v xml:space="preserve"> </v>
      </c>
      <c r="I84" s="145" t="str">
        <f>IFERROR(CONCATENATE(IF($Q$23="44","Inherente","")," ",IF($S$52="44","Residual","")),"")</f>
        <v xml:space="preserve"> </v>
      </c>
      <c r="J84" s="145" t="str">
        <f>IFERROR(CONCATENATE(IF($Q$23="45","Inherente","")," ",IF($S$52="45","Residual","")),"")</f>
        <v xml:space="preserve"> </v>
      </c>
      <c r="L84" s="46" t="s">
        <v>43</v>
      </c>
      <c r="O84" s="127"/>
      <c r="P84" s="127"/>
      <c r="Q84" s="127"/>
      <c r="R84" s="130"/>
      <c r="S84" s="130"/>
      <c r="T84" s="130"/>
      <c r="U84" s="130"/>
      <c r="V84" s="130"/>
    </row>
    <row r="85" spans="1:26" s="101" customFormat="1" ht="37.5" customHeight="1" x14ac:dyDescent="0.25">
      <c r="F85" s="199"/>
      <c r="G85" s="143" t="s">
        <v>133</v>
      </c>
      <c r="H85" s="146" t="str">
        <f>IFERROR(CONCATENATE(IF($Q$23="33","Inherente","")," ",IF($S$52="33","Residual","")),"")</f>
        <v xml:space="preserve"> </v>
      </c>
      <c r="I85" s="145" t="str">
        <f>IFERROR(CONCATENATE(IF($Q$23="34","Inherente","")," ",IF($S$52="34","Residual","")),"")</f>
        <v xml:space="preserve"> </v>
      </c>
      <c r="J85" s="145" t="str">
        <f>IFERROR(CONCATENATE(IF($Q$23="35","Inherente","")," ",IF($S$52="35","Residual","")),"")</f>
        <v xml:space="preserve"> </v>
      </c>
      <c r="L85" s="47" t="s">
        <v>40</v>
      </c>
      <c r="O85" s="127"/>
      <c r="P85" s="127"/>
      <c r="Q85" s="127"/>
      <c r="R85" s="130"/>
      <c r="S85" s="130"/>
      <c r="T85" s="130"/>
      <c r="U85" s="130"/>
      <c r="V85" s="130"/>
    </row>
    <row r="86" spans="1:26" s="101" customFormat="1" ht="37.5" customHeight="1" x14ac:dyDescent="0.25">
      <c r="F86" s="199"/>
      <c r="G86" s="143" t="s">
        <v>132</v>
      </c>
      <c r="H86" s="147" t="str">
        <f>IFERROR(CONCATENATE(IF($Q$23="23","Inherente","")," ",IF($S$52="23","Residual","")),"")</f>
        <v xml:space="preserve"> </v>
      </c>
      <c r="I86" s="146" t="str">
        <f>IFERROR(CONCATENATE(IF($Q$23="24","Inherente","")," ",IF($S$52="24","Residual","")),"")</f>
        <v xml:space="preserve"> </v>
      </c>
      <c r="J86" s="145" t="str">
        <f>IFERROR(CONCATENATE(IF($Q$23="25","Inherente","")," ",IF($S$52="25","Residual","")),"")</f>
        <v xml:space="preserve">Inherente </v>
      </c>
      <c r="L86" s="48" t="s">
        <v>41</v>
      </c>
      <c r="O86" s="130"/>
      <c r="P86" s="130"/>
      <c r="Q86" s="130"/>
      <c r="R86" s="130"/>
      <c r="S86" s="130"/>
      <c r="T86" s="130"/>
      <c r="U86" s="130"/>
      <c r="V86" s="130"/>
    </row>
    <row r="87" spans="1:26" s="101" customFormat="1" ht="37.5" customHeight="1" x14ac:dyDescent="0.25">
      <c r="F87" s="199"/>
      <c r="G87" s="143" t="s">
        <v>112</v>
      </c>
      <c r="H87" s="147" t="str">
        <f>IFERROR(CONCATENATE(IF($Q$23="13","Inherente","")," ",IF($S$52="13","Residual","")),"")</f>
        <v xml:space="preserve"> </v>
      </c>
      <c r="I87" s="146" t="str">
        <f>IFERROR(CONCATENATE(IF($Q$23="14","Inherente","")," ",IF($S$52="14","Residual","")),"")</f>
        <v xml:space="preserve"> </v>
      </c>
      <c r="J87" s="145" t="str">
        <f>IFERROR(CONCATENATE(IF($Q$23="15","Inherente","")," ",IF($S$52="15","Residual","")),"")</f>
        <v xml:space="preserve"> Residual</v>
      </c>
    </row>
    <row r="88" spans="1:26" s="49" customFormat="1" x14ac:dyDescent="0.25">
      <c r="A88" s="101"/>
      <c r="B88" s="101"/>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row>
    <row r="89" spans="1:26" x14ac:dyDescent="0.25">
      <c r="A89" s="101"/>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row>
    <row r="90" spans="1:26" x14ac:dyDescent="0.25">
      <c r="A90" s="101"/>
      <c r="B90" s="101"/>
      <c r="C90" s="101"/>
      <c r="D90" s="101"/>
      <c r="E90" s="101"/>
      <c r="F90" s="101"/>
      <c r="G90" s="101"/>
      <c r="H90" s="101"/>
      <c r="I90" s="101"/>
      <c r="J90" s="101"/>
      <c r="K90" s="101"/>
      <c r="L90" s="101"/>
      <c r="M90" s="101"/>
      <c r="N90" s="101"/>
      <c r="O90" s="101"/>
      <c r="P90" s="101"/>
      <c r="Y90" s="101"/>
      <c r="Z90" s="101"/>
    </row>
    <row r="91" spans="1:26" x14ac:dyDescent="0.25">
      <c r="A91" s="101"/>
      <c r="B91" s="101"/>
      <c r="C91" s="101"/>
      <c r="D91" s="101"/>
      <c r="E91" s="101"/>
      <c r="F91" s="101"/>
      <c r="G91" s="101"/>
      <c r="H91" s="101"/>
      <c r="I91" s="101"/>
      <c r="J91" s="101"/>
      <c r="K91" s="101"/>
      <c r="L91" s="101"/>
      <c r="M91" s="101"/>
      <c r="N91" s="101"/>
      <c r="O91" s="101"/>
      <c r="P91" s="101"/>
      <c r="Y91" s="101"/>
      <c r="Z91" s="101"/>
    </row>
    <row r="92" spans="1:26" x14ac:dyDescent="0.25">
      <c r="B92" s="101"/>
      <c r="C92" s="101"/>
      <c r="D92" s="101"/>
      <c r="E92" s="101"/>
      <c r="F92" s="101"/>
      <c r="G92" s="101"/>
      <c r="H92" s="101"/>
      <c r="I92" s="101"/>
      <c r="J92" s="101"/>
      <c r="K92" s="101"/>
      <c r="L92" s="101"/>
      <c r="M92" s="101"/>
      <c r="N92" s="101"/>
      <c r="O92" s="101"/>
      <c r="P92" s="101"/>
    </row>
  </sheetData>
  <sheetProtection selectLockedCells="1"/>
  <mergeCells count="111">
    <mergeCell ref="F83:F87"/>
    <mergeCell ref="B76:P76"/>
    <mergeCell ref="D78:E78"/>
    <mergeCell ref="F78:G78"/>
    <mergeCell ref="J78:K78"/>
    <mergeCell ref="L78:N78"/>
    <mergeCell ref="H80:J80"/>
    <mergeCell ref="C73:H73"/>
    <mergeCell ref="K73:M73"/>
    <mergeCell ref="N73:P73"/>
    <mergeCell ref="C74:H74"/>
    <mergeCell ref="K74:M74"/>
    <mergeCell ref="N74:P74"/>
    <mergeCell ref="C71:H71"/>
    <mergeCell ref="K71:M71"/>
    <mergeCell ref="N71:P71"/>
    <mergeCell ref="C72:H72"/>
    <mergeCell ref="K72:M72"/>
    <mergeCell ref="N72:P72"/>
    <mergeCell ref="C69:H69"/>
    <mergeCell ref="K69:M69"/>
    <mergeCell ref="N69:P69"/>
    <mergeCell ref="C70:H70"/>
    <mergeCell ref="K70:M70"/>
    <mergeCell ref="N70:P70"/>
    <mergeCell ref="C67:H67"/>
    <mergeCell ref="K67:M67"/>
    <mergeCell ref="N67:P67"/>
    <mergeCell ref="C68:H68"/>
    <mergeCell ref="K68:M68"/>
    <mergeCell ref="N68:P68"/>
    <mergeCell ref="C65:H65"/>
    <mergeCell ref="K65:M65"/>
    <mergeCell ref="N65:P65"/>
    <mergeCell ref="C66:H66"/>
    <mergeCell ref="K66:M66"/>
    <mergeCell ref="N66:P66"/>
    <mergeCell ref="B60:F60"/>
    <mergeCell ref="G60:P60"/>
    <mergeCell ref="B62:P62"/>
    <mergeCell ref="C64:H64"/>
    <mergeCell ref="K64:M64"/>
    <mergeCell ref="N64:P64"/>
    <mergeCell ref="B56:D56"/>
    <mergeCell ref="J56:K56"/>
    <mergeCell ref="B57:D57"/>
    <mergeCell ref="J57:K57"/>
    <mergeCell ref="B58:D58"/>
    <mergeCell ref="J58:K58"/>
    <mergeCell ref="B53:D53"/>
    <mergeCell ref="J53:K53"/>
    <mergeCell ref="B54:D54"/>
    <mergeCell ref="J54:K54"/>
    <mergeCell ref="B55:D55"/>
    <mergeCell ref="J55:K55"/>
    <mergeCell ref="E46:L46"/>
    <mergeCell ref="M46:N46"/>
    <mergeCell ref="B48:P48"/>
    <mergeCell ref="B50:P50"/>
    <mergeCell ref="B52:D52"/>
    <mergeCell ref="J52:K52"/>
    <mergeCell ref="M52:N52"/>
    <mergeCell ref="E43:L43"/>
    <mergeCell ref="M43:N43"/>
    <mergeCell ref="E44:L44"/>
    <mergeCell ref="M44:N44"/>
    <mergeCell ref="E45:L45"/>
    <mergeCell ref="M45:N45"/>
    <mergeCell ref="E40:L40"/>
    <mergeCell ref="M40:N40"/>
    <mergeCell ref="E41:L41"/>
    <mergeCell ref="M41:N41"/>
    <mergeCell ref="E42:L42"/>
    <mergeCell ref="M42:N42"/>
    <mergeCell ref="E37:L37"/>
    <mergeCell ref="M37:N37"/>
    <mergeCell ref="E38:L38"/>
    <mergeCell ref="M38:N38"/>
    <mergeCell ref="E39:L39"/>
    <mergeCell ref="M39:N39"/>
    <mergeCell ref="E34:L34"/>
    <mergeCell ref="M34:N34"/>
    <mergeCell ref="E35:L35"/>
    <mergeCell ref="M35:N35"/>
    <mergeCell ref="E36:L36"/>
    <mergeCell ref="M36:N36"/>
    <mergeCell ref="E31:L31"/>
    <mergeCell ref="M31:N31"/>
    <mergeCell ref="E32:L32"/>
    <mergeCell ref="M32:N32"/>
    <mergeCell ref="E33:L33"/>
    <mergeCell ref="M33:N33"/>
    <mergeCell ref="E28:L28"/>
    <mergeCell ref="M28:N28"/>
    <mergeCell ref="E29:L29"/>
    <mergeCell ref="M29:N29"/>
    <mergeCell ref="E30:L30"/>
    <mergeCell ref="M30:N30"/>
    <mergeCell ref="B19:P19"/>
    <mergeCell ref="B21:P21"/>
    <mergeCell ref="B23:P23"/>
    <mergeCell ref="B25:P25"/>
    <mergeCell ref="E27:L27"/>
    <mergeCell ref="M27:N27"/>
    <mergeCell ref="B2:P2"/>
    <mergeCell ref="C4:G4"/>
    <mergeCell ref="J4:O4"/>
    <mergeCell ref="B7:P7"/>
    <mergeCell ref="M11:N11"/>
    <mergeCell ref="C17:H17"/>
    <mergeCell ref="I17:O17"/>
  </mergeCells>
  <conditionalFormatting sqref="B23">
    <cfRule type="expression" dxfId="329" priority="12">
      <formula>$B$23="Casi Seguro"</formula>
    </cfRule>
    <cfRule type="expression" dxfId="328" priority="13">
      <formula>$B$23="Probable"</formula>
    </cfRule>
    <cfRule type="expression" dxfId="327" priority="14">
      <formula>$B$23="Posible"</formula>
    </cfRule>
    <cfRule type="expression" dxfId="326" priority="15">
      <formula>$B$23="Improbable"</formula>
    </cfRule>
    <cfRule type="expression" dxfId="325" priority="16">
      <formula>$B$23="Rara Vez"</formula>
    </cfRule>
  </conditionalFormatting>
  <conditionalFormatting sqref="F78">
    <cfRule type="expression" dxfId="324" priority="17">
      <formula>$F$78="Extremo"</formula>
    </cfRule>
    <cfRule type="expression" dxfId="323" priority="18">
      <formula>$F$78="Alto"</formula>
    </cfRule>
    <cfRule type="expression" dxfId="322" priority="19">
      <formula>$F$78="Moderado"</formula>
    </cfRule>
    <cfRule type="expression" dxfId="321" priority="20">
      <formula>$F$78="Bajo"</formula>
    </cfRule>
  </conditionalFormatting>
  <conditionalFormatting sqref="L78">
    <cfRule type="expression" dxfId="320" priority="8">
      <formula>$L$78="Extremo"</formula>
    </cfRule>
    <cfRule type="expression" dxfId="319" priority="9">
      <formula>$L$78="Alto"</formula>
    </cfRule>
    <cfRule type="expression" dxfId="318" priority="10">
      <formula>$L$78="Moderado"</formula>
    </cfRule>
    <cfRule type="expression" dxfId="317" priority="11">
      <formula>$L$78="Bajo"</formula>
    </cfRule>
  </conditionalFormatting>
  <conditionalFormatting sqref="M28">
    <cfRule type="expression" dxfId="316" priority="7">
      <formula>AB28="SI"</formula>
    </cfRule>
  </conditionalFormatting>
  <conditionalFormatting sqref="B48">
    <cfRule type="expression" dxfId="315" priority="4">
      <formula>$B$48="Catastrófico"</formula>
    </cfRule>
    <cfRule type="expression" dxfId="314" priority="5">
      <formula>$B$48="Mayor"</formula>
    </cfRule>
    <cfRule type="expression" dxfId="313" priority="6">
      <formula>$B$48="Moderado"</formula>
    </cfRule>
  </conditionalFormatting>
  <conditionalFormatting sqref="M28">
    <cfRule type="expression" dxfId="312" priority="21">
      <formula>AC28="SI"</formula>
    </cfRule>
  </conditionalFormatting>
  <conditionalFormatting sqref="E28">
    <cfRule type="expression" dxfId="311" priority="22">
      <formula>M28="SI"</formula>
    </cfRule>
  </conditionalFormatting>
  <conditionalFormatting sqref="M29:M46">
    <cfRule type="expression" dxfId="310" priority="2">
      <formula>AB29="SI"</formula>
    </cfRule>
  </conditionalFormatting>
  <conditionalFormatting sqref="M29:M46">
    <cfRule type="expression" dxfId="309" priority="3">
      <formula>AC29="SI"</formula>
    </cfRule>
  </conditionalFormatting>
  <conditionalFormatting sqref="E29:E46">
    <cfRule type="expression" dxfId="308" priority="1">
      <formula>M29="SI"</formula>
    </cfRule>
  </conditionalFormatting>
  <dataValidations disablePrompts="1" count="12">
    <dataValidation type="list" allowBlank="1" showInputMessage="1" showErrorMessage="1" sqref="B23" xr:uid="{00000000-0002-0000-0100-000000000000}">
      <formula1>"Rara Vez,Improbable,Posible,Probable,Casi Seguro"</formula1>
    </dataValidation>
    <dataValidation type="list" allowBlank="1" showInputMessage="1" showErrorMessage="1" sqref="M28:M46" xr:uid="{00000000-0002-0000-0100-000001000000}">
      <formula1>"SI,NO"</formula1>
    </dataValidation>
    <dataValidation type="list" allowBlank="1" showInputMessage="1" showErrorMessage="1" sqref="E53:E58" xr:uid="{00000000-0002-0000-0100-000002000000}">
      <formula1>"Asignado,No Asignado"</formula1>
    </dataValidation>
    <dataValidation type="list" allowBlank="1" showInputMessage="1" showErrorMessage="1" sqref="F53:F58" xr:uid="{00000000-0002-0000-0100-000003000000}">
      <formula1>"Adecuado,Inadecuado"</formula1>
    </dataValidation>
    <dataValidation type="list" allowBlank="1" showInputMessage="1" showErrorMessage="1" sqref="G53:G58" xr:uid="{00000000-0002-0000-0100-000004000000}">
      <formula1>"Oportuna,Inoportuna"</formula1>
    </dataValidation>
    <dataValidation type="list" allowBlank="1" showInputMessage="1" showErrorMessage="1" sqref="H53:H58" xr:uid="{00000000-0002-0000-0100-000005000000}">
      <formula1>"Prevenir,Detectar,No es un Control"</formula1>
    </dataValidation>
    <dataValidation type="list" allowBlank="1" showInputMessage="1" showErrorMessage="1" sqref="I53:I58" xr:uid="{00000000-0002-0000-0100-000006000000}">
      <formula1>"Confiable,No Confiable"</formula1>
    </dataValidation>
    <dataValidation type="list" allowBlank="1" showInputMessage="1" showErrorMessage="1" sqref="L53:L58" xr:uid="{00000000-0002-0000-0100-000007000000}">
      <formula1>"Completa,Incompleta,No Existe"</formula1>
    </dataValidation>
    <dataValidation type="list" allowBlank="1" showInputMessage="1" showErrorMessage="1" sqref="J53:K58" xr:uid="{00000000-0002-0000-0100-000008000000}">
      <formula1>"Se identifica y se gestionan para subsanar la observación,No se identifica y se gestionan para subsanar la observación"</formula1>
    </dataValidation>
    <dataValidation type="list" allowBlank="1" showInputMessage="1" showErrorMessage="1" sqref="L53:L58" xr:uid="{00000000-0002-0000-0100-000009000000}">
      <formula1>"Completa,Incompleta,NoExiste"</formula1>
    </dataValidation>
    <dataValidation type="list" allowBlank="1" showInputMessage="1" showErrorMessage="1" sqref="O53:O58" xr:uid="{00000000-0002-0000-0100-00000A000000}">
      <formula1>"Fuerte,Moderado,Débil"</formula1>
    </dataValidation>
    <dataValidation type="list" allowBlank="1" showInputMessage="1" showErrorMessage="1" sqref="B65:B74" xr:uid="{00000000-0002-0000-0100-00000B000000}">
      <formula1>"Nacional,Regional,Centro Zonal"</formula1>
    </dataValidation>
  </dataValidations>
  <pageMargins left="0.82677165354330717" right="0.62992125984251968" top="1.0629921259842521" bottom="0.74803149606299213" header="0.31496062992125984" footer="0.31496062992125984"/>
  <pageSetup scale="29" orientation="portrait" r:id="rId1"/>
  <headerFooter>
    <oddHeader>&amp;L&amp;G&amp;C&amp;16PROCESO
MEJORA E INNOVACIÓN&amp;11
&amp;"-,Negrita"&amp;20FORMATO IDENTIFICACIÓN, ANÁLISIS, EVALUACIÓN Y TRATAMIENTO DE 
RIESGOS DE CALIDAD Y CORRUPCIÓN&amp;R&amp;16F1.P14.MI
Versión 1
Página &amp;P de &amp;N
14/10/2021
Clasificación de la Información:
PÚBLICA</oddHeader>
    <oddFooter>&amp;C&amp;G</oddFooter>
  </headerFooter>
  <drawing r:id="rId2"/>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C000000}">
          <x14:formula1>
            <xm:f>'C:\Users\USER\OneDrive - Instituto Colombiano de Bienestar Familiar\jorge.alvarez\1. Gestion de Riesgos\2022\RIESGOS PROCESOS 2022\SA-ok\[MATRIZ RIESGO DE CORRUPCIÓN PROCESO SERVICIOS ADMINISTRATIVOS 2022.xlsx]Hoja2'!#REF!</xm:f>
          </x14:formula1>
          <xm:sqref>C4:H4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97"/>
  <sheetViews>
    <sheetView showGridLines="0" zoomScale="59" zoomScaleNormal="59" zoomScalePageLayoutView="70" workbookViewId="0">
      <selection activeCell="N65" sqref="N65:P66"/>
    </sheetView>
  </sheetViews>
  <sheetFormatPr baseColWidth="10" defaultColWidth="0" defaultRowHeight="15" x14ac:dyDescent="0.25"/>
  <cols>
    <col min="1" max="1" width="2.85546875" style="50" customWidth="1"/>
    <col min="2" max="2" width="17.140625" style="50" customWidth="1"/>
    <col min="3" max="5" width="21.42578125" style="50" customWidth="1"/>
    <col min="6" max="6" width="23" style="50" customWidth="1"/>
    <col min="7" max="12" width="21.42578125" style="50" customWidth="1"/>
    <col min="13" max="13" width="8.5703125" style="50" customWidth="1"/>
    <col min="14" max="14" width="12.85546875" style="50" customWidth="1"/>
    <col min="15" max="16" width="21.42578125" style="50" customWidth="1"/>
    <col min="17" max="17" width="4.42578125" style="50" hidden="1" customWidth="1"/>
    <col min="18" max="24" width="3.42578125" style="50" hidden="1" customWidth="1"/>
    <col min="25" max="25" width="2.85546875" style="50" customWidth="1"/>
    <col min="26" max="32" width="0" style="50" hidden="1" customWidth="1"/>
    <col min="33" max="16384" width="11.42578125" style="50" hidden="1"/>
  </cols>
  <sheetData>
    <row r="1" spans="1:25" s="33" customFormat="1" x14ac:dyDescent="0.25">
      <c r="A1" s="101"/>
      <c r="B1" s="101"/>
      <c r="C1" s="101"/>
      <c r="D1" s="101"/>
      <c r="E1" s="101"/>
      <c r="F1" s="101"/>
      <c r="G1" s="101"/>
      <c r="H1" s="101"/>
      <c r="I1" s="101"/>
      <c r="J1" s="101"/>
      <c r="K1" s="101"/>
      <c r="L1" s="101"/>
      <c r="M1" s="101"/>
      <c r="N1" s="101"/>
      <c r="O1" s="101"/>
      <c r="P1" s="101"/>
      <c r="Q1" s="101"/>
      <c r="R1" s="101"/>
      <c r="S1" s="101"/>
      <c r="T1" s="101"/>
      <c r="U1" s="101"/>
      <c r="V1" s="101"/>
      <c r="W1" s="101"/>
      <c r="X1" s="101"/>
      <c r="Y1" s="101"/>
    </row>
    <row r="2" spans="1:25" s="101" customFormat="1" ht="28.5" x14ac:dyDescent="0.25">
      <c r="B2" s="164" t="s">
        <v>77</v>
      </c>
      <c r="C2" s="164"/>
      <c r="D2" s="164"/>
      <c r="E2" s="164"/>
      <c r="F2" s="164"/>
      <c r="G2" s="164"/>
      <c r="H2" s="164"/>
      <c r="I2" s="164"/>
      <c r="J2" s="164"/>
      <c r="K2" s="164"/>
      <c r="L2" s="164"/>
      <c r="M2" s="164"/>
      <c r="N2" s="164"/>
      <c r="O2" s="164"/>
      <c r="P2" s="164"/>
      <c r="Q2" s="102"/>
      <c r="R2" s="102"/>
      <c r="S2" s="102"/>
      <c r="T2" s="102"/>
      <c r="U2" s="102"/>
      <c r="V2" s="102"/>
    </row>
    <row r="3" spans="1:25" s="101" customFormat="1" x14ac:dyDescent="0.25"/>
    <row r="4" spans="1:25" s="101" customFormat="1" ht="26.25" x14ac:dyDescent="0.25">
      <c r="B4" s="120" t="s">
        <v>162</v>
      </c>
      <c r="C4" s="165" t="s">
        <v>84</v>
      </c>
      <c r="D4" s="165"/>
      <c r="E4" s="165"/>
      <c r="F4" s="165"/>
      <c r="G4" s="165"/>
      <c r="H4" s="121"/>
      <c r="I4" s="122" t="s">
        <v>165</v>
      </c>
      <c r="J4" s="165" t="s">
        <v>415</v>
      </c>
      <c r="K4" s="165"/>
      <c r="L4" s="165"/>
      <c r="M4" s="165"/>
      <c r="N4" s="165"/>
      <c r="O4" s="165"/>
      <c r="P4" s="121"/>
      <c r="Q4" s="121"/>
      <c r="R4" s="105"/>
      <c r="S4" s="105"/>
      <c r="T4" s="105"/>
      <c r="U4" s="105"/>
      <c r="V4" s="105"/>
    </row>
    <row r="5" spans="1:25" s="101" customFormat="1" ht="6" customHeight="1" x14ac:dyDescent="0.25">
      <c r="B5" s="106"/>
      <c r="C5" s="106"/>
      <c r="D5" s="106"/>
    </row>
    <row r="6" spans="1:25" s="101" customFormat="1" ht="23.25" x14ac:dyDescent="0.35">
      <c r="B6" s="123" t="s">
        <v>167</v>
      </c>
      <c r="C6" s="103"/>
      <c r="D6" s="103"/>
    </row>
    <row r="7" spans="1:25" s="101" customFormat="1" ht="45" customHeight="1" x14ac:dyDescent="0.25">
      <c r="B7" s="166" t="s">
        <v>416</v>
      </c>
      <c r="C7" s="166"/>
      <c r="D7" s="166"/>
      <c r="E7" s="166"/>
      <c r="F7" s="166"/>
      <c r="G7" s="166"/>
      <c r="H7" s="166"/>
      <c r="I7" s="166"/>
      <c r="J7" s="166"/>
      <c r="K7" s="166"/>
      <c r="L7" s="166"/>
      <c r="M7" s="166"/>
      <c r="N7" s="166"/>
      <c r="O7" s="166"/>
      <c r="P7" s="166"/>
      <c r="Q7" s="124"/>
      <c r="R7" s="108"/>
      <c r="S7" s="108"/>
      <c r="T7" s="108"/>
      <c r="U7" s="108"/>
      <c r="V7" s="108"/>
    </row>
    <row r="8" spans="1:25" s="101" customFormat="1" ht="6" customHeight="1" x14ac:dyDescent="0.25"/>
    <row r="9" spans="1:25" s="101" customFormat="1" ht="23.25" hidden="1" x14ac:dyDescent="0.35">
      <c r="B9" s="123" t="s">
        <v>105</v>
      </c>
    </row>
    <row r="10" spans="1:25" s="101" customFormat="1" ht="6.75" hidden="1" customHeight="1" x14ac:dyDescent="0.3">
      <c r="B10" s="107"/>
    </row>
    <row r="11" spans="1:25" s="101" customFormat="1" ht="60" hidden="1" customHeight="1" x14ac:dyDescent="0.3">
      <c r="B11" s="125"/>
      <c r="C11" s="34" t="s">
        <v>106</v>
      </c>
      <c r="D11" s="60"/>
      <c r="E11" s="126" t="s">
        <v>155</v>
      </c>
      <c r="F11" s="35" t="s">
        <v>107</v>
      </c>
      <c r="G11" s="60"/>
      <c r="H11" s="126" t="s">
        <v>155</v>
      </c>
      <c r="I11" s="34" t="s">
        <v>108</v>
      </c>
      <c r="J11" s="63"/>
      <c r="K11" s="126" t="s">
        <v>155</v>
      </c>
      <c r="L11" s="34" t="s">
        <v>109</v>
      </c>
      <c r="M11" s="167"/>
      <c r="N11" s="167"/>
      <c r="O11" s="125"/>
      <c r="P11" s="125"/>
      <c r="Q11" s="125"/>
      <c r="R11" s="109"/>
      <c r="S11" s="109"/>
      <c r="T11" s="109"/>
      <c r="U11" s="109"/>
      <c r="V11" s="109"/>
    </row>
    <row r="12" spans="1:25" s="101" customFormat="1" ht="5.25" hidden="1" customHeight="1" x14ac:dyDescent="0.3">
      <c r="B12" s="110"/>
      <c r="C12" s="110"/>
      <c r="D12" s="110"/>
      <c r="E12" s="110"/>
      <c r="F12" s="110"/>
      <c r="G12" s="110"/>
      <c r="H12" s="110"/>
      <c r="I12" s="110"/>
      <c r="J12" s="110"/>
      <c r="K12" s="110"/>
      <c r="L12" s="110"/>
      <c r="M12" s="110"/>
      <c r="N12" s="110"/>
      <c r="O12" s="110"/>
      <c r="P12" s="110"/>
      <c r="Q12" s="110"/>
      <c r="R12" s="109"/>
      <c r="S12" s="109"/>
      <c r="T12" s="109"/>
      <c r="U12" s="109"/>
      <c r="V12" s="109"/>
    </row>
    <row r="13" spans="1:25" s="101" customFormat="1" ht="22.5" customHeight="1" x14ac:dyDescent="0.35">
      <c r="B13" s="123" t="s">
        <v>101</v>
      </c>
      <c r="C13" s="110"/>
      <c r="D13" s="110"/>
      <c r="E13" s="110"/>
      <c r="F13" s="110"/>
      <c r="G13" s="110"/>
      <c r="H13" s="110"/>
      <c r="I13" s="110"/>
      <c r="J13" s="110"/>
      <c r="K13" s="110"/>
      <c r="L13" s="110"/>
      <c r="M13" s="110"/>
      <c r="N13" s="110"/>
      <c r="O13" s="110"/>
      <c r="P13" s="110"/>
      <c r="Q13" s="110"/>
      <c r="R13" s="109"/>
      <c r="S13" s="109"/>
      <c r="T13" s="109"/>
      <c r="U13" s="109"/>
      <c r="V13" s="109"/>
    </row>
    <row r="14" spans="1:25" s="101" customFormat="1" ht="22.5" customHeight="1" x14ac:dyDescent="0.3">
      <c r="B14" s="110"/>
      <c r="F14" s="52" t="s">
        <v>102</v>
      </c>
      <c r="G14" s="65" t="s">
        <v>207</v>
      </c>
      <c r="H14" s="52" t="s">
        <v>103</v>
      </c>
      <c r="I14" s="65" t="s">
        <v>207</v>
      </c>
      <c r="J14" s="52" t="s">
        <v>104</v>
      </c>
      <c r="K14" s="65"/>
      <c r="L14" s="121"/>
      <c r="M14" s="121"/>
      <c r="N14" s="121"/>
      <c r="O14" s="110"/>
      <c r="P14" s="110"/>
      <c r="Q14" s="110"/>
      <c r="R14" s="109"/>
      <c r="S14" s="109"/>
      <c r="T14" s="109"/>
      <c r="U14" s="109"/>
      <c r="V14" s="109"/>
    </row>
    <row r="15" spans="1:25" s="127" customFormat="1" ht="7.5" customHeight="1" x14ac:dyDescent="0.3">
      <c r="B15" s="128"/>
      <c r="E15" s="129"/>
      <c r="F15" s="130"/>
      <c r="G15" s="129"/>
      <c r="H15" s="129"/>
      <c r="I15" s="130"/>
      <c r="J15" s="129"/>
      <c r="K15" s="130"/>
      <c r="L15" s="130"/>
      <c r="M15" s="130"/>
      <c r="N15" s="130"/>
      <c r="O15" s="128"/>
      <c r="P15" s="128"/>
      <c r="Q15" s="128"/>
      <c r="R15" s="131"/>
      <c r="S15" s="131"/>
      <c r="T15" s="131"/>
      <c r="U15" s="131"/>
      <c r="V15" s="131"/>
    </row>
    <row r="16" spans="1:25" s="127" customFormat="1" ht="22.5" customHeight="1" x14ac:dyDescent="0.3">
      <c r="C16" s="132" t="s">
        <v>110</v>
      </c>
      <c r="E16" s="129"/>
      <c r="F16" s="130"/>
      <c r="G16" s="129"/>
      <c r="I16" s="132" t="s">
        <v>111</v>
      </c>
      <c r="J16" s="129"/>
      <c r="K16" s="130"/>
      <c r="L16" s="130"/>
      <c r="M16" s="130"/>
      <c r="N16" s="130"/>
      <c r="O16" s="128"/>
      <c r="P16" s="128"/>
      <c r="Q16" s="128"/>
      <c r="R16" s="131"/>
      <c r="S16" s="131"/>
      <c r="T16" s="131"/>
      <c r="U16" s="131"/>
      <c r="V16" s="131"/>
    </row>
    <row r="17" spans="2:24" s="127" customFormat="1" ht="194.25" customHeight="1" x14ac:dyDescent="0.3">
      <c r="B17" s="133"/>
      <c r="C17" s="168" t="s">
        <v>417</v>
      </c>
      <c r="D17" s="169"/>
      <c r="E17" s="169"/>
      <c r="F17" s="169"/>
      <c r="G17" s="169"/>
      <c r="H17" s="169"/>
      <c r="I17" s="230" t="s">
        <v>418</v>
      </c>
      <c r="J17" s="231"/>
      <c r="K17" s="231"/>
      <c r="L17" s="231"/>
      <c r="M17" s="231"/>
      <c r="N17" s="231"/>
      <c r="O17" s="231"/>
      <c r="P17" s="130"/>
      <c r="Q17" s="130"/>
      <c r="R17" s="131"/>
      <c r="S17" s="131"/>
      <c r="T17" s="131"/>
      <c r="U17" s="131"/>
      <c r="V17" s="131"/>
    </row>
    <row r="18" spans="2:24" s="101" customFormat="1" x14ac:dyDescent="0.25"/>
    <row r="19" spans="2:24" s="101" customFormat="1" ht="28.5" x14ac:dyDescent="0.25">
      <c r="B19" s="164" t="s">
        <v>76</v>
      </c>
      <c r="C19" s="164"/>
      <c r="D19" s="164"/>
      <c r="E19" s="164"/>
      <c r="F19" s="164"/>
      <c r="G19" s="164"/>
      <c r="H19" s="164"/>
      <c r="I19" s="164"/>
      <c r="J19" s="164"/>
      <c r="K19" s="164"/>
      <c r="L19" s="164"/>
      <c r="M19" s="164"/>
      <c r="N19" s="164"/>
      <c r="O19" s="164"/>
      <c r="P19" s="164"/>
      <c r="Q19" s="134"/>
      <c r="R19" s="134"/>
      <c r="S19" s="134"/>
      <c r="T19" s="134"/>
      <c r="U19" s="134"/>
      <c r="V19" s="134"/>
    </row>
    <row r="20" spans="2:24" s="101" customFormat="1" ht="5.25" customHeight="1" x14ac:dyDescent="0.25"/>
    <row r="21" spans="2:24" s="101" customFormat="1" ht="23.25" x14ac:dyDescent="0.25">
      <c r="B21" s="173" t="s">
        <v>70</v>
      </c>
      <c r="C21" s="173"/>
      <c r="D21" s="173"/>
      <c r="E21" s="173"/>
      <c r="F21" s="173"/>
      <c r="G21" s="173"/>
      <c r="H21" s="173"/>
      <c r="I21" s="173"/>
      <c r="J21" s="173"/>
      <c r="K21" s="173"/>
      <c r="L21" s="173"/>
      <c r="M21" s="173"/>
      <c r="N21" s="173"/>
      <c r="O21" s="173"/>
      <c r="P21" s="173"/>
      <c r="Q21" s="105"/>
      <c r="R21" s="105"/>
      <c r="S21" s="105"/>
      <c r="T21" s="105"/>
      <c r="U21" s="105"/>
      <c r="V21" s="105"/>
    </row>
    <row r="22" spans="2:24" s="101" customFormat="1" ht="6" customHeight="1" x14ac:dyDescent="0.25"/>
    <row r="23" spans="2:24" s="111" customFormat="1" ht="30" customHeight="1" x14ac:dyDescent="0.25">
      <c r="B23" s="174" t="s">
        <v>132</v>
      </c>
      <c r="C23" s="174"/>
      <c r="D23" s="174"/>
      <c r="E23" s="174"/>
      <c r="F23" s="174"/>
      <c r="G23" s="174"/>
      <c r="H23" s="174"/>
      <c r="I23" s="174"/>
      <c r="J23" s="174"/>
      <c r="K23" s="174"/>
      <c r="L23" s="174"/>
      <c r="M23" s="174"/>
      <c r="N23" s="174"/>
      <c r="O23" s="174"/>
      <c r="P23" s="174"/>
      <c r="Q23" s="101" t="str">
        <f>CONCATENATE(R23,Q48)</f>
        <v>25</v>
      </c>
      <c r="R23" s="101">
        <f>VLOOKUP(B23,[4]Hoja2!N3:Q8,4,FALSE)</f>
        <v>2</v>
      </c>
      <c r="S23" s="112"/>
      <c r="T23" s="112"/>
      <c r="U23" s="112"/>
      <c r="V23" s="112"/>
    </row>
    <row r="24" spans="2:24" s="101" customFormat="1" ht="15.75" customHeight="1" x14ac:dyDescent="0.25"/>
    <row r="25" spans="2:24" s="101" customFormat="1" ht="23.25" x14ac:dyDescent="0.25">
      <c r="B25" s="173" t="s">
        <v>71</v>
      </c>
      <c r="C25" s="173"/>
      <c r="D25" s="173"/>
      <c r="E25" s="173"/>
      <c r="F25" s="173"/>
      <c r="G25" s="173"/>
      <c r="H25" s="173"/>
      <c r="I25" s="173"/>
      <c r="J25" s="173"/>
      <c r="K25" s="173"/>
      <c r="L25" s="173"/>
      <c r="M25" s="173"/>
      <c r="N25" s="173"/>
      <c r="O25" s="173"/>
      <c r="P25" s="173"/>
      <c r="Q25" s="105"/>
      <c r="R25" s="105"/>
      <c r="S25" s="105"/>
      <c r="T25" s="105"/>
      <c r="U25" s="105"/>
      <c r="V25" s="105"/>
      <c r="X25" s="106"/>
    </row>
    <row r="26" spans="2:24" s="101" customFormat="1" ht="6" customHeight="1" x14ac:dyDescent="0.25"/>
    <row r="27" spans="2:24" s="101" customFormat="1" ht="23.25" customHeight="1" x14ac:dyDescent="0.25">
      <c r="D27" s="36"/>
      <c r="E27" s="175"/>
      <c r="F27" s="176"/>
      <c r="G27" s="176"/>
      <c r="H27" s="176"/>
      <c r="I27" s="176"/>
      <c r="J27" s="176"/>
      <c r="K27" s="176"/>
      <c r="L27" s="177"/>
      <c r="M27" s="175"/>
      <c r="N27" s="177"/>
    </row>
    <row r="28" spans="2:24" s="101" customFormat="1" ht="23.25" customHeight="1" x14ac:dyDescent="0.25">
      <c r="D28" s="65">
        <v>1</v>
      </c>
      <c r="E28" s="171" t="s">
        <v>113</v>
      </c>
      <c r="F28" s="171"/>
      <c r="G28" s="171"/>
      <c r="H28" s="171"/>
      <c r="I28" s="171"/>
      <c r="J28" s="171"/>
      <c r="K28" s="171"/>
      <c r="L28" s="171"/>
      <c r="M28" s="172" t="s">
        <v>181</v>
      </c>
      <c r="N28" s="172"/>
      <c r="S28" s="113"/>
      <c r="T28" s="113"/>
      <c r="U28" s="113"/>
      <c r="V28" s="113"/>
    </row>
    <row r="29" spans="2:24" s="101" customFormat="1" ht="23.25" customHeight="1" x14ac:dyDescent="0.25">
      <c r="D29" s="65">
        <v>2</v>
      </c>
      <c r="E29" s="171" t="s">
        <v>114</v>
      </c>
      <c r="F29" s="171"/>
      <c r="G29" s="171"/>
      <c r="H29" s="171"/>
      <c r="I29" s="171"/>
      <c r="J29" s="171"/>
      <c r="K29" s="171"/>
      <c r="L29" s="171"/>
      <c r="M29" s="172" t="s">
        <v>182</v>
      </c>
      <c r="N29" s="172"/>
      <c r="S29" s="113"/>
      <c r="T29" s="113"/>
      <c r="U29" s="113"/>
      <c r="V29" s="113"/>
    </row>
    <row r="30" spans="2:24" s="101" customFormat="1" ht="23.25" customHeight="1" x14ac:dyDescent="0.25">
      <c r="D30" s="65">
        <v>3</v>
      </c>
      <c r="E30" s="171" t="s">
        <v>115</v>
      </c>
      <c r="F30" s="171"/>
      <c r="G30" s="171"/>
      <c r="H30" s="171"/>
      <c r="I30" s="171"/>
      <c r="J30" s="171"/>
      <c r="K30" s="171"/>
      <c r="L30" s="171"/>
      <c r="M30" s="172" t="s">
        <v>181</v>
      </c>
      <c r="N30" s="172"/>
      <c r="S30" s="113"/>
      <c r="T30" s="113"/>
      <c r="U30" s="113"/>
      <c r="V30" s="113"/>
    </row>
    <row r="31" spans="2:24" s="101" customFormat="1" ht="23.25" customHeight="1" x14ac:dyDescent="0.25">
      <c r="D31" s="65">
        <v>4</v>
      </c>
      <c r="E31" s="171" t="s">
        <v>116</v>
      </c>
      <c r="F31" s="171"/>
      <c r="G31" s="171"/>
      <c r="H31" s="171"/>
      <c r="I31" s="171"/>
      <c r="J31" s="171"/>
      <c r="K31" s="171"/>
      <c r="L31" s="171"/>
      <c r="M31" s="172" t="s">
        <v>181</v>
      </c>
      <c r="N31" s="172"/>
      <c r="S31" s="113"/>
      <c r="T31" s="113"/>
      <c r="U31" s="113"/>
      <c r="V31" s="113"/>
    </row>
    <row r="32" spans="2:24" s="101" customFormat="1" ht="23.25" customHeight="1" x14ac:dyDescent="0.25">
      <c r="D32" s="65">
        <v>5</v>
      </c>
      <c r="E32" s="171" t="s">
        <v>117</v>
      </c>
      <c r="F32" s="171"/>
      <c r="G32" s="171"/>
      <c r="H32" s="171"/>
      <c r="I32" s="171"/>
      <c r="J32" s="171"/>
      <c r="K32" s="171"/>
      <c r="L32" s="171"/>
      <c r="M32" s="172" t="s">
        <v>181</v>
      </c>
      <c r="N32" s="172"/>
      <c r="S32" s="113"/>
      <c r="T32" s="113"/>
      <c r="U32" s="113"/>
      <c r="V32" s="113"/>
    </row>
    <row r="33" spans="2:22" s="101" customFormat="1" ht="23.25" customHeight="1" x14ac:dyDescent="0.25">
      <c r="D33" s="65">
        <v>6</v>
      </c>
      <c r="E33" s="171" t="s">
        <v>118</v>
      </c>
      <c r="F33" s="171"/>
      <c r="G33" s="171"/>
      <c r="H33" s="171"/>
      <c r="I33" s="171"/>
      <c r="J33" s="171"/>
      <c r="K33" s="171"/>
      <c r="L33" s="171"/>
      <c r="M33" s="172" t="s">
        <v>181</v>
      </c>
      <c r="N33" s="172"/>
      <c r="S33" s="113"/>
      <c r="T33" s="113"/>
      <c r="U33" s="113"/>
      <c r="V33" s="113"/>
    </row>
    <row r="34" spans="2:22" s="101" customFormat="1" ht="23.25" customHeight="1" x14ac:dyDescent="0.25">
      <c r="D34" s="65">
        <v>7</v>
      </c>
      <c r="E34" s="171" t="s">
        <v>119</v>
      </c>
      <c r="F34" s="171"/>
      <c r="G34" s="171"/>
      <c r="H34" s="171"/>
      <c r="I34" s="171"/>
      <c r="J34" s="171"/>
      <c r="K34" s="171"/>
      <c r="L34" s="171"/>
      <c r="M34" s="172" t="s">
        <v>181</v>
      </c>
      <c r="N34" s="172"/>
      <c r="S34" s="113"/>
      <c r="T34" s="113"/>
      <c r="U34" s="113"/>
      <c r="V34" s="113"/>
    </row>
    <row r="35" spans="2:22" s="101" customFormat="1" ht="23.25" customHeight="1" x14ac:dyDescent="0.25">
      <c r="D35" s="65">
        <v>8</v>
      </c>
      <c r="E35" s="171" t="s">
        <v>120</v>
      </c>
      <c r="F35" s="171"/>
      <c r="G35" s="171"/>
      <c r="H35" s="171"/>
      <c r="I35" s="171"/>
      <c r="J35" s="171"/>
      <c r="K35" s="171"/>
      <c r="L35" s="171"/>
      <c r="M35" s="172" t="s">
        <v>181</v>
      </c>
      <c r="N35" s="172"/>
      <c r="S35" s="113"/>
      <c r="T35" s="113"/>
      <c r="U35" s="113"/>
      <c r="V35" s="113"/>
    </row>
    <row r="36" spans="2:22" s="101" customFormat="1" ht="23.25" customHeight="1" x14ac:dyDescent="0.25">
      <c r="D36" s="65">
        <v>9</v>
      </c>
      <c r="E36" s="171" t="s">
        <v>121</v>
      </c>
      <c r="F36" s="171"/>
      <c r="G36" s="171"/>
      <c r="H36" s="171"/>
      <c r="I36" s="171"/>
      <c r="J36" s="171"/>
      <c r="K36" s="171"/>
      <c r="L36" s="171"/>
      <c r="M36" s="172" t="s">
        <v>181</v>
      </c>
      <c r="N36" s="172"/>
      <c r="S36" s="113"/>
      <c r="T36" s="113"/>
      <c r="U36" s="113"/>
      <c r="V36" s="113"/>
    </row>
    <row r="37" spans="2:22" s="101" customFormat="1" ht="23.25" customHeight="1" x14ac:dyDescent="0.25">
      <c r="D37" s="65">
        <v>10</v>
      </c>
      <c r="E37" s="171" t="s">
        <v>122</v>
      </c>
      <c r="F37" s="171"/>
      <c r="G37" s="171"/>
      <c r="H37" s="171"/>
      <c r="I37" s="171"/>
      <c r="J37" s="171"/>
      <c r="K37" s="171"/>
      <c r="L37" s="171"/>
      <c r="M37" s="172" t="s">
        <v>181</v>
      </c>
      <c r="N37" s="172"/>
      <c r="S37" s="113"/>
      <c r="T37" s="113"/>
      <c r="U37" s="113"/>
      <c r="V37" s="113"/>
    </row>
    <row r="38" spans="2:22" s="101" customFormat="1" ht="23.25" customHeight="1" x14ac:dyDescent="0.25">
      <c r="D38" s="65">
        <v>11</v>
      </c>
      <c r="E38" s="171" t="s">
        <v>123</v>
      </c>
      <c r="F38" s="171"/>
      <c r="G38" s="171"/>
      <c r="H38" s="171"/>
      <c r="I38" s="171"/>
      <c r="J38" s="171"/>
      <c r="K38" s="171"/>
      <c r="L38" s="171"/>
      <c r="M38" s="172" t="s">
        <v>181</v>
      </c>
      <c r="N38" s="172"/>
      <c r="S38" s="113"/>
      <c r="T38" s="113"/>
      <c r="U38" s="113"/>
      <c r="V38" s="113"/>
    </row>
    <row r="39" spans="2:22" s="101" customFormat="1" ht="23.25" customHeight="1" x14ac:dyDescent="0.25">
      <c r="D39" s="65">
        <v>12</v>
      </c>
      <c r="E39" s="171" t="s">
        <v>124</v>
      </c>
      <c r="F39" s="171"/>
      <c r="G39" s="171"/>
      <c r="H39" s="171"/>
      <c r="I39" s="171"/>
      <c r="J39" s="171"/>
      <c r="K39" s="171"/>
      <c r="L39" s="171"/>
      <c r="M39" s="172" t="s">
        <v>181</v>
      </c>
      <c r="N39" s="172"/>
      <c r="S39" s="113"/>
      <c r="T39" s="113"/>
      <c r="U39" s="113"/>
      <c r="V39" s="113"/>
    </row>
    <row r="40" spans="2:22" s="101" customFormat="1" ht="23.25" customHeight="1" x14ac:dyDescent="0.25">
      <c r="D40" s="65">
        <v>13</v>
      </c>
      <c r="E40" s="171" t="s">
        <v>125</v>
      </c>
      <c r="F40" s="171"/>
      <c r="G40" s="171"/>
      <c r="H40" s="171"/>
      <c r="I40" s="171"/>
      <c r="J40" s="171"/>
      <c r="K40" s="171"/>
      <c r="L40" s="171"/>
      <c r="M40" s="172" t="s">
        <v>181</v>
      </c>
      <c r="N40" s="172"/>
      <c r="S40" s="113"/>
      <c r="T40" s="113"/>
      <c r="U40" s="113"/>
      <c r="V40" s="113"/>
    </row>
    <row r="41" spans="2:22" s="101" customFormat="1" ht="23.25" customHeight="1" x14ac:dyDescent="0.25">
      <c r="D41" s="65">
        <v>14</v>
      </c>
      <c r="E41" s="171" t="s">
        <v>126</v>
      </c>
      <c r="F41" s="171"/>
      <c r="G41" s="171"/>
      <c r="H41" s="171"/>
      <c r="I41" s="171"/>
      <c r="J41" s="171"/>
      <c r="K41" s="171"/>
      <c r="L41" s="171"/>
      <c r="M41" s="172" t="s">
        <v>181</v>
      </c>
      <c r="N41" s="172"/>
      <c r="S41" s="113"/>
      <c r="T41" s="113"/>
      <c r="U41" s="113"/>
      <c r="V41" s="113"/>
    </row>
    <row r="42" spans="2:22" s="101" customFormat="1" ht="23.25" customHeight="1" x14ac:dyDescent="0.25">
      <c r="D42" s="65">
        <v>15</v>
      </c>
      <c r="E42" s="171" t="s">
        <v>127</v>
      </c>
      <c r="F42" s="171"/>
      <c r="G42" s="171"/>
      <c r="H42" s="171"/>
      <c r="I42" s="171"/>
      <c r="J42" s="171"/>
      <c r="K42" s="171"/>
      <c r="L42" s="171"/>
      <c r="M42" s="172" t="s">
        <v>181</v>
      </c>
      <c r="N42" s="172"/>
      <c r="S42" s="113"/>
      <c r="T42" s="113"/>
      <c r="U42" s="113"/>
      <c r="V42" s="113"/>
    </row>
    <row r="43" spans="2:22" s="101" customFormat="1" ht="23.25" customHeight="1" x14ac:dyDescent="0.25">
      <c r="D43" s="65">
        <v>16</v>
      </c>
      <c r="E43" s="171" t="s">
        <v>128</v>
      </c>
      <c r="F43" s="171"/>
      <c r="G43" s="171"/>
      <c r="H43" s="171"/>
      <c r="I43" s="171"/>
      <c r="J43" s="171"/>
      <c r="K43" s="171"/>
      <c r="L43" s="171"/>
      <c r="M43" s="172" t="s">
        <v>182</v>
      </c>
      <c r="N43" s="172"/>
      <c r="S43" s="113"/>
      <c r="T43" s="113"/>
      <c r="U43" s="113"/>
      <c r="V43" s="113"/>
    </row>
    <row r="44" spans="2:22" s="101" customFormat="1" ht="23.25" customHeight="1" x14ac:dyDescent="0.25">
      <c r="D44" s="65">
        <v>17</v>
      </c>
      <c r="E44" s="171" t="s">
        <v>129</v>
      </c>
      <c r="F44" s="171"/>
      <c r="G44" s="171"/>
      <c r="H44" s="171"/>
      <c r="I44" s="171"/>
      <c r="J44" s="171"/>
      <c r="K44" s="171"/>
      <c r="L44" s="171"/>
      <c r="M44" s="172" t="s">
        <v>181</v>
      </c>
      <c r="N44" s="172"/>
      <c r="S44" s="113"/>
      <c r="T44" s="113"/>
      <c r="U44" s="113"/>
      <c r="V44" s="113"/>
    </row>
    <row r="45" spans="2:22" s="101" customFormat="1" ht="23.25" customHeight="1" x14ac:dyDescent="0.25">
      <c r="D45" s="65">
        <v>18</v>
      </c>
      <c r="E45" s="171" t="s">
        <v>130</v>
      </c>
      <c r="F45" s="171"/>
      <c r="G45" s="171"/>
      <c r="H45" s="171"/>
      <c r="I45" s="171"/>
      <c r="J45" s="171"/>
      <c r="K45" s="171"/>
      <c r="L45" s="171"/>
      <c r="M45" s="172" t="s">
        <v>181</v>
      </c>
      <c r="N45" s="172"/>
      <c r="S45" s="113"/>
      <c r="T45" s="113"/>
      <c r="U45" s="113"/>
      <c r="V45" s="113"/>
    </row>
    <row r="46" spans="2:22" s="101" customFormat="1" ht="23.25" customHeight="1" x14ac:dyDescent="0.25">
      <c r="D46" s="65">
        <v>19</v>
      </c>
      <c r="E46" s="171" t="s">
        <v>131</v>
      </c>
      <c r="F46" s="171"/>
      <c r="G46" s="171"/>
      <c r="H46" s="171"/>
      <c r="I46" s="171"/>
      <c r="J46" s="171"/>
      <c r="K46" s="171"/>
      <c r="L46" s="171"/>
      <c r="M46" s="172" t="s">
        <v>182</v>
      </c>
      <c r="N46" s="172"/>
      <c r="S46" s="113"/>
      <c r="T46" s="113"/>
      <c r="U46" s="113"/>
      <c r="V46" s="113"/>
    </row>
    <row r="47" spans="2:22" s="101" customFormat="1" ht="15.75" customHeight="1" x14ac:dyDescent="0.25">
      <c r="E47" s="108"/>
      <c r="F47" s="108"/>
      <c r="G47" s="108"/>
      <c r="H47" s="108"/>
      <c r="I47" s="108"/>
      <c r="J47" s="108"/>
      <c r="K47" s="108"/>
      <c r="L47" s="108"/>
      <c r="M47" s="108"/>
      <c r="N47" s="108"/>
      <c r="O47" s="135">
        <f>IF(M43="SI",19,COUNTIFS(M28:M46,"SI"))</f>
        <v>16</v>
      </c>
      <c r="P47" s="136"/>
      <c r="Q47" s="136"/>
      <c r="R47" s="108"/>
      <c r="S47" s="108"/>
      <c r="T47" s="108"/>
      <c r="U47" s="108"/>
      <c r="V47" s="108"/>
    </row>
    <row r="48" spans="2:22" s="101" customFormat="1" ht="30" customHeight="1" x14ac:dyDescent="0.25">
      <c r="B48" s="178" t="str">
        <f>IF(AND(O47&gt;=1,O47&lt;=5),"Moderado",IF(AND(O47&gt;=6,O47&lt;=11),"Mayor",IF(AND(O47&gt;=12,O47&lt;=19),"Catastrófico","")))</f>
        <v>Catastrófico</v>
      </c>
      <c r="C48" s="178"/>
      <c r="D48" s="178"/>
      <c r="E48" s="178"/>
      <c r="F48" s="178"/>
      <c r="G48" s="178"/>
      <c r="H48" s="178"/>
      <c r="I48" s="178"/>
      <c r="J48" s="178"/>
      <c r="K48" s="178"/>
      <c r="L48" s="178"/>
      <c r="M48" s="178"/>
      <c r="N48" s="178"/>
      <c r="O48" s="178"/>
      <c r="P48" s="178"/>
      <c r="Q48" s="108">
        <f>IFERROR(VLOOKUP(B48,[4]Hoja2!N11:Q13,4,FALSE),"")</f>
        <v>5</v>
      </c>
      <c r="R48" s="108"/>
      <c r="S48" s="108"/>
      <c r="T48" s="108"/>
      <c r="U48" s="108"/>
      <c r="V48" s="108"/>
    </row>
    <row r="49" spans="2:25" s="101" customFormat="1" ht="15.75" customHeight="1" x14ac:dyDescent="0.25">
      <c r="E49" s="108"/>
      <c r="F49" s="108"/>
      <c r="G49" s="108"/>
      <c r="H49" s="108"/>
      <c r="I49" s="108"/>
      <c r="J49" s="108"/>
      <c r="K49" s="108"/>
      <c r="L49" s="108"/>
      <c r="M49" s="108"/>
      <c r="N49" s="108"/>
      <c r="P49" s="108"/>
      <c r="Q49" s="108"/>
      <c r="R49" s="108"/>
      <c r="S49" s="108"/>
      <c r="T49" s="108"/>
      <c r="U49" s="108"/>
      <c r="V49" s="108"/>
    </row>
    <row r="50" spans="2:25" s="101" customFormat="1" ht="28.5" x14ac:dyDescent="0.25">
      <c r="B50" s="164" t="s">
        <v>1</v>
      </c>
      <c r="C50" s="164"/>
      <c r="D50" s="164"/>
      <c r="E50" s="164"/>
      <c r="F50" s="164"/>
      <c r="G50" s="164"/>
      <c r="H50" s="164"/>
      <c r="I50" s="164"/>
      <c r="J50" s="164"/>
      <c r="K50" s="164"/>
      <c r="L50" s="164"/>
      <c r="M50" s="164"/>
      <c r="N50" s="164"/>
      <c r="O50" s="164"/>
      <c r="P50" s="164"/>
      <c r="Q50" s="134"/>
      <c r="R50" s="127">
        <f>IF(R52&lt;=0,1,R52)</f>
        <v>1</v>
      </c>
      <c r="S50" s="134"/>
      <c r="T50" s="134"/>
      <c r="U50" s="134"/>
      <c r="V50" s="134"/>
      <c r="W50" s="127"/>
    </row>
    <row r="51" spans="2:25" s="101" customFormat="1" ht="6" customHeight="1" x14ac:dyDescent="0.25"/>
    <row r="52" spans="2:25" s="101" customFormat="1" ht="37.5" customHeight="1" x14ac:dyDescent="0.3">
      <c r="B52" s="179" t="s">
        <v>166</v>
      </c>
      <c r="C52" s="180"/>
      <c r="D52" s="181"/>
      <c r="E52" s="62" t="s">
        <v>98</v>
      </c>
      <c r="F52" s="61" t="s">
        <v>156</v>
      </c>
      <c r="G52" s="62" t="s">
        <v>153</v>
      </c>
      <c r="H52" s="62" t="s">
        <v>154</v>
      </c>
      <c r="I52" s="37" t="s">
        <v>163</v>
      </c>
      <c r="J52" s="182" t="s">
        <v>164</v>
      </c>
      <c r="K52" s="182"/>
      <c r="L52" s="61" t="s">
        <v>157</v>
      </c>
      <c r="M52" s="183" t="s">
        <v>158</v>
      </c>
      <c r="N52" s="183"/>
      <c r="O52" s="61" t="s">
        <v>159</v>
      </c>
      <c r="P52" s="61" t="s">
        <v>160</v>
      </c>
      <c r="Q52" s="38">
        <f>AVERAGE(Q53:Q58)</f>
        <v>100</v>
      </c>
      <c r="R52" s="101">
        <f>IF(G60="Fuerte",R23-2,IF(G60="Moderado",R23-1,R23))</f>
        <v>0</v>
      </c>
      <c r="S52" s="115" t="str">
        <f>CONCATENATE(R50,Q48)</f>
        <v>15</v>
      </c>
      <c r="T52" s="114"/>
      <c r="U52" s="114"/>
      <c r="V52" s="114"/>
      <c r="X52" s="115"/>
      <c r="Y52" s="116"/>
    </row>
    <row r="53" spans="2:25" s="101" customFormat="1" ht="74.25" customHeight="1" x14ac:dyDescent="0.25">
      <c r="B53" s="187" t="s">
        <v>419</v>
      </c>
      <c r="C53" s="187"/>
      <c r="D53" s="187"/>
      <c r="E53" s="39" t="s">
        <v>184</v>
      </c>
      <c r="F53" s="39" t="s">
        <v>185</v>
      </c>
      <c r="G53" s="117" t="s">
        <v>186</v>
      </c>
      <c r="H53" s="39" t="s">
        <v>187</v>
      </c>
      <c r="I53" s="39" t="s">
        <v>188</v>
      </c>
      <c r="J53" s="185" t="s">
        <v>189</v>
      </c>
      <c r="K53" s="186"/>
      <c r="L53" s="39" t="s">
        <v>190</v>
      </c>
      <c r="M53" s="51">
        <f>IFERROR(IF(SUM(R53:X53)=0,"",SUM(R53:X53)),"")</f>
        <v>105</v>
      </c>
      <c r="N53" s="51" t="str">
        <f t="shared" ref="N53:N54" si="0">IF(M53="","",IF(AND(M53&gt;=0,M53&lt;=85),"Débil",IF(AND(M53&gt;=86,M53&lt;=95),"Moderado",IF(M53&gt;=96,"Fuerte",""))))</f>
        <v>Fuerte</v>
      </c>
      <c r="O53" s="40" t="s">
        <v>191</v>
      </c>
      <c r="P53" s="51" t="str">
        <f>IF(Q53="","",IF(Q53=100,"Fuerte",IF(Q53=50,"Moderado","Débil")))</f>
        <v>Fuerte</v>
      </c>
      <c r="Q53" s="36">
        <f t="shared" ref="Q53:Q54" si="1">IF(M53="","",IF(AND(N53="Fuerte",O53="Fuerte"),100,IF(OR(AND(N53="Moderado",O53="Moderado"),AND(N53&lt;&gt;"Débil",O53&lt;&gt;"Débil")),50,IF(OR(N53="Débil",O53="Débil"),0,""))))</f>
        <v>100</v>
      </c>
      <c r="R53" s="41">
        <f t="shared" ref="R53:R58" si="2">IF(E53="Asignado",15,IF(E53="No Asignado",0,""))</f>
        <v>15</v>
      </c>
      <c r="S53" s="41">
        <f t="shared" ref="S53:S58" si="3">IF(F53="Adecuado",15,IF(F53="Inadecuado",0,""))</f>
        <v>15</v>
      </c>
      <c r="T53" s="41">
        <f t="shared" ref="T53:T58" si="4">IF(G53="Oportuna",15,IF(G53="Inoportuna",0,""))</f>
        <v>15</v>
      </c>
      <c r="U53" s="41">
        <f t="shared" ref="U53:U58" si="5">IF(H53="Prevenir",15,IF(H53="Detectar",10,IF(H53="No es un Control",0,"")))</f>
        <v>15</v>
      </c>
      <c r="V53" s="41">
        <f t="shared" ref="V53:V58" si="6">IF(I53="Confiable",15,IF(I53="No Confiable",0,""))</f>
        <v>15</v>
      </c>
      <c r="W53" s="41">
        <f t="shared" ref="W53:W58" si="7">IF(J53="Se identifica y se gestionan para subsanar la observación",15,IF(J53="No se identifica y se gestionan para subsanar la observación",0,""))</f>
        <v>15</v>
      </c>
      <c r="X53" s="42">
        <f t="shared" ref="X53:X58" si="8">IF(L53="Completa",15,IF(L53="Incompleta",10,IF(L53="No Existe",0,"")))</f>
        <v>15</v>
      </c>
    </row>
    <row r="54" spans="2:25" s="101" customFormat="1" ht="72" customHeight="1" x14ac:dyDescent="0.25">
      <c r="B54" s="184" t="s">
        <v>420</v>
      </c>
      <c r="C54" s="184"/>
      <c r="D54" s="184"/>
      <c r="E54" s="39" t="s">
        <v>184</v>
      </c>
      <c r="F54" s="39" t="s">
        <v>185</v>
      </c>
      <c r="G54" s="117" t="s">
        <v>186</v>
      </c>
      <c r="H54" s="39" t="s">
        <v>187</v>
      </c>
      <c r="I54" s="39" t="s">
        <v>188</v>
      </c>
      <c r="J54" s="185" t="s">
        <v>189</v>
      </c>
      <c r="K54" s="186"/>
      <c r="L54" s="39" t="s">
        <v>190</v>
      </c>
      <c r="M54" s="51">
        <f t="shared" ref="M54:M58" si="9">IFERROR(IF(SUM(R54:X54)=0,"",SUM(R54:X54)),"")</f>
        <v>105</v>
      </c>
      <c r="N54" s="51" t="str">
        <f t="shared" si="0"/>
        <v>Fuerte</v>
      </c>
      <c r="O54" s="40" t="s">
        <v>191</v>
      </c>
      <c r="P54" s="51" t="str">
        <f t="shared" ref="P54:P58" si="10">IF(Q54="","",IF(Q54=100,"Fuerte",IF(Q54=50,"Moderado","Débil")))</f>
        <v>Fuerte</v>
      </c>
      <c r="Q54" s="36">
        <f t="shared" si="1"/>
        <v>100</v>
      </c>
      <c r="R54" s="41">
        <f t="shared" si="2"/>
        <v>15</v>
      </c>
      <c r="S54" s="41">
        <f t="shared" si="3"/>
        <v>15</v>
      </c>
      <c r="T54" s="41">
        <f t="shared" si="4"/>
        <v>15</v>
      </c>
      <c r="U54" s="41">
        <f t="shared" si="5"/>
        <v>15</v>
      </c>
      <c r="V54" s="41">
        <f t="shared" si="6"/>
        <v>15</v>
      </c>
      <c r="W54" s="41">
        <f t="shared" si="7"/>
        <v>15</v>
      </c>
      <c r="X54" s="42">
        <f t="shared" si="8"/>
        <v>15</v>
      </c>
    </row>
    <row r="55" spans="2:25" s="101" customFormat="1" ht="45" hidden="1" customHeight="1" x14ac:dyDescent="0.25">
      <c r="B55" s="184"/>
      <c r="C55" s="184"/>
      <c r="D55" s="184"/>
      <c r="E55" s="39"/>
      <c r="F55" s="39"/>
      <c r="G55" s="117"/>
      <c r="H55" s="39"/>
      <c r="I55" s="39"/>
      <c r="J55" s="185"/>
      <c r="K55" s="186"/>
      <c r="L55" s="39"/>
      <c r="M55" s="51" t="str">
        <f t="shared" si="9"/>
        <v/>
      </c>
      <c r="N55" s="51" t="str">
        <f>IF(M55="","",IF(AND(M55&gt;=0,M55&lt;=85),"Débil",IF(AND(M55&gt;=86,M55&lt;=95),"Moderado",IF(M55&gt;=96,"Fuerte",""))))</f>
        <v/>
      </c>
      <c r="O55" s="40"/>
      <c r="P55" s="51" t="str">
        <f t="shared" si="10"/>
        <v/>
      </c>
      <c r="Q55" s="36" t="str">
        <f>IF(M55="","",IF(AND(N55="Fuerte",O55="Fuerte"),100,IF(OR(AND(N55="Moderado",O55="Moderado"),AND(N55&lt;&gt;"Débil",O55&lt;&gt;"Débil")),50,IF(OR(N55="Débil",O55="Débil"),0,""))))</f>
        <v/>
      </c>
      <c r="R55" s="41" t="str">
        <f t="shared" si="2"/>
        <v/>
      </c>
      <c r="S55" s="41" t="str">
        <f t="shared" si="3"/>
        <v/>
      </c>
      <c r="T55" s="41" t="str">
        <f t="shared" si="4"/>
        <v/>
      </c>
      <c r="U55" s="41" t="str">
        <f t="shared" si="5"/>
        <v/>
      </c>
      <c r="V55" s="41" t="str">
        <f t="shared" si="6"/>
        <v/>
      </c>
      <c r="W55" s="41" t="str">
        <f t="shared" si="7"/>
        <v/>
      </c>
      <c r="X55" s="42" t="str">
        <f t="shared" si="8"/>
        <v/>
      </c>
    </row>
    <row r="56" spans="2:25" s="101" customFormat="1" ht="45" hidden="1" customHeight="1" x14ac:dyDescent="0.25">
      <c r="B56" s="184"/>
      <c r="C56" s="184"/>
      <c r="D56" s="184"/>
      <c r="E56" s="39"/>
      <c r="F56" s="39"/>
      <c r="G56" s="117"/>
      <c r="H56" s="39"/>
      <c r="I56" s="39"/>
      <c r="J56" s="185"/>
      <c r="K56" s="186"/>
      <c r="L56" s="39"/>
      <c r="M56" s="51" t="str">
        <f t="shared" si="9"/>
        <v/>
      </c>
      <c r="N56" s="51" t="str">
        <f t="shared" ref="N56:N58" si="11">IF(M56="","",IF(AND(M56&gt;=0,M56&lt;=85),"Débil",IF(AND(M56&gt;=86,M56&lt;=95),"Moderado",IF(M56&gt;=96,"Fuerte",""))))</f>
        <v/>
      </c>
      <c r="O56" s="40"/>
      <c r="P56" s="51" t="str">
        <f t="shared" si="10"/>
        <v/>
      </c>
      <c r="Q56" s="36" t="str">
        <f t="shared" ref="Q56:Q58" si="12">IF(M56="","",IF(AND(N56="Fuerte",O56="Fuerte"),100,IF(OR(AND(N56="Moderado",O56="Moderado"),AND(N56&lt;&gt;"Débil",O56&lt;&gt;"Débil")),50,IF(OR(N56="Débil",O56="Débil"),0,""))))</f>
        <v/>
      </c>
      <c r="R56" s="41" t="str">
        <f t="shared" si="2"/>
        <v/>
      </c>
      <c r="S56" s="41" t="str">
        <f t="shared" si="3"/>
        <v/>
      </c>
      <c r="T56" s="41" t="str">
        <f t="shared" si="4"/>
        <v/>
      </c>
      <c r="U56" s="41" t="str">
        <f t="shared" si="5"/>
        <v/>
      </c>
      <c r="V56" s="41" t="str">
        <f t="shared" si="6"/>
        <v/>
      </c>
      <c r="W56" s="41" t="str">
        <f t="shared" si="7"/>
        <v/>
      </c>
      <c r="X56" s="42" t="str">
        <f t="shared" si="8"/>
        <v/>
      </c>
    </row>
    <row r="57" spans="2:25" s="101" customFormat="1" ht="45" hidden="1" customHeight="1" x14ac:dyDescent="0.25">
      <c r="B57" s="184"/>
      <c r="C57" s="184"/>
      <c r="D57" s="184"/>
      <c r="E57" s="39"/>
      <c r="F57" s="39"/>
      <c r="G57" s="117"/>
      <c r="H57" s="39"/>
      <c r="I57" s="39"/>
      <c r="J57" s="185"/>
      <c r="K57" s="186"/>
      <c r="L57" s="39"/>
      <c r="M57" s="51" t="str">
        <f t="shared" si="9"/>
        <v/>
      </c>
      <c r="N57" s="51" t="str">
        <f t="shared" si="11"/>
        <v/>
      </c>
      <c r="O57" s="40"/>
      <c r="P57" s="51" t="str">
        <f t="shared" si="10"/>
        <v/>
      </c>
      <c r="Q57" s="36" t="str">
        <f t="shared" si="12"/>
        <v/>
      </c>
      <c r="R57" s="41" t="str">
        <f t="shared" si="2"/>
        <v/>
      </c>
      <c r="S57" s="41" t="str">
        <f t="shared" si="3"/>
        <v/>
      </c>
      <c r="T57" s="41" t="str">
        <f t="shared" si="4"/>
        <v/>
      </c>
      <c r="U57" s="41" t="str">
        <f t="shared" si="5"/>
        <v/>
      </c>
      <c r="V57" s="41" t="str">
        <f t="shared" si="6"/>
        <v/>
      </c>
      <c r="W57" s="41" t="str">
        <f t="shared" si="7"/>
        <v/>
      </c>
      <c r="X57" s="42" t="str">
        <f t="shared" si="8"/>
        <v/>
      </c>
    </row>
    <row r="58" spans="2:25" s="101" customFormat="1" ht="36.75" hidden="1" customHeight="1" x14ac:dyDescent="0.25">
      <c r="B58" s="184"/>
      <c r="C58" s="184"/>
      <c r="D58" s="184"/>
      <c r="E58" s="39"/>
      <c r="F58" s="39"/>
      <c r="G58" s="117"/>
      <c r="H58" s="39"/>
      <c r="I58" s="39"/>
      <c r="J58" s="185"/>
      <c r="K58" s="186"/>
      <c r="L58" s="39"/>
      <c r="M58" s="51" t="str">
        <f t="shared" si="9"/>
        <v/>
      </c>
      <c r="N58" s="51" t="str">
        <f t="shared" si="11"/>
        <v/>
      </c>
      <c r="O58" s="40"/>
      <c r="P58" s="51" t="str">
        <f t="shared" si="10"/>
        <v/>
      </c>
      <c r="Q58" s="36" t="str">
        <f t="shared" si="12"/>
        <v/>
      </c>
      <c r="R58" s="41" t="str">
        <f t="shared" si="2"/>
        <v/>
      </c>
      <c r="S58" s="41" t="str">
        <f t="shared" si="3"/>
        <v/>
      </c>
      <c r="T58" s="41" t="str">
        <f t="shared" si="4"/>
        <v/>
      </c>
      <c r="U58" s="41" t="str">
        <f t="shared" si="5"/>
        <v/>
      </c>
      <c r="V58" s="41" t="str">
        <f t="shared" si="6"/>
        <v/>
      </c>
      <c r="W58" s="41" t="str">
        <f t="shared" si="7"/>
        <v/>
      </c>
      <c r="X58" s="42" t="str">
        <f t="shared" si="8"/>
        <v/>
      </c>
    </row>
    <row r="59" spans="2:25" s="101" customFormat="1" x14ac:dyDescent="0.25">
      <c r="B59" s="108"/>
      <c r="C59" s="108"/>
      <c r="D59" s="108"/>
      <c r="R59" s="43"/>
      <c r="S59" s="43"/>
      <c r="T59" s="43"/>
      <c r="U59" s="43"/>
      <c r="V59" s="43"/>
      <c r="W59" s="115"/>
      <c r="X59" s="115"/>
    </row>
    <row r="60" spans="2:25" s="101" customFormat="1" ht="26.25" x14ac:dyDescent="0.25">
      <c r="B60" s="193" t="s">
        <v>161</v>
      </c>
      <c r="C60" s="193"/>
      <c r="D60" s="193"/>
      <c r="E60" s="193"/>
      <c r="F60" s="193"/>
      <c r="G60" s="178" t="str">
        <f>IFERROR(IF(Q52=100,"Fuerte",IF(AND(Q52&lt;100,Q52&gt;=50),"Moderado",IF(Q52&lt;50,"Débil",""))),"")</f>
        <v>Fuerte</v>
      </c>
      <c r="H60" s="178"/>
      <c r="I60" s="178"/>
      <c r="J60" s="178"/>
      <c r="K60" s="178"/>
      <c r="L60" s="178"/>
      <c r="M60" s="178"/>
      <c r="N60" s="178"/>
      <c r="O60" s="178"/>
      <c r="P60" s="178"/>
      <c r="R60" s="43"/>
      <c r="S60" s="43"/>
      <c r="T60" s="43"/>
      <c r="U60" s="43"/>
      <c r="V60" s="43"/>
      <c r="W60" s="115"/>
      <c r="X60" s="115"/>
    </row>
    <row r="61" spans="2:25" s="101" customFormat="1" x14ac:dyDescent="0.25">
      <c r="B61" s="108"/>
      <c r="C61" s="108"/>
      <c r="D61" s="108"/>
      <c r="R61" s="43"/>
      <c r="S61" s="43"/>
      <c r="T61" s="43"/>
      <c r="U61" s="43"/>
      <c r="V61" s="43"/>
      <c r="W61" s="115"/>
      <c r="X61" s="115"/>
    </row>
    <row r="62" spans="2:25" s="101" customFormat="1" ht="28.5" x14ac:dyDescent="0.25">
      <c r="B62" s="164" t="s">
        <v>94</v>
      </c>
      <c r="C62" s="164"/>
      <c r="D62" s="164"/>
      <c r="E62" s="164"/>
      <c r="F62" s="164"/>
      <c r="G62" s="164"/>
      <c r="H62" s="164"/>
      <c r="I62" s="164"/>
      <c r="J62" s="164"/>
      <c r="K62" s="164"/>
      <c r="L62" s="164"/>
      <c r="M62" s="164"/>
      <c r="N62" s="164"/>
      <c r="O62" s="164"/>
      <c r="P62" s="164"/>
      <c r="Q62" s="134"/>
      <c r="R62" s="134"/>
      <c r="S62" s="134"/>
      <c r="T62" s="134"/>
      <c r="U62" s="134"/>
      <c r="V62" s="134"/>
    </row>
    <row r="63" spans="2:25" s="101" customFormat="1" ht="5.25" customHeight="1" x14ac:dyDescent="0.25">
      <c r="Q63" s="127"/>
      <c r="R63" s="127"/>
      <c r="S63" s="127"/>
      <c r="T63" s="127"/>
      <c r="U63" s="127"/>
      <c r="V63" s="127"/>
    </row>
    <row r="64" spans="2:25" s="101" customFormat="1" ht="21" x14ac:dyDescent="0.35">
      <c r="B64" s="64" t="s">
        <v>99</v>
      </c>
      <c r="C64" s="194" t="s">
        <v>95</v>
      </c>
      <c r="D64" s="194"/>
      <c r="E64" s="194"/>
      <c r="F64" s="194"/>
      <c r="G64" s="194"/>
      <c r="H64" s="194"/>
      <c r="I64" s="64" t="s">
        <v>96</v>
      </c>
      <c r="J64" s="64" t="s">
        <v>97</v>
      </c>
      <c r="K64" s="195" t="s">
        <v>98</v>
      </c>
      <c r="L64" s="196"/>
      <c r="M64" s="197"/>
      <c r="N64" s="194" t="s">
        <v>3</v>
      </c>
      <c r="O64" s="194"/>
      <c r="P64" s="194"/>
      <c r="Q64" s="131"/>
      <c r="R64" s="131"/>
      <c r="S64" s="131"/>
      <c r="T64" s="131"/>
      <c r="U64" s="131"/>
      <c r="V64" s="131"/>
    </row>
    <row r="65" spans="2:22" s="101" customFormat="1" ht="30" customHeight="1" x14ac:dyDescent="0.25">
      <c r="B65" s="44" t="s">
        <v>169</v>
      </c>
      <c r="C65" s="188" t="s">
        <v>421</v>
      </c>
      <c r="D65" s="188"/>
      <c r="E65" s="188"/>
      <c r="F65" s="188"/>
      <c r="G65" s="188"/>
      <c r="H65" s="188"/>
      <c r="I65" s="156">
        <v>44593</v>
      </c>
      <c r="J65" s="45">
        <v>44910</v>
      </c>
      <c r="K65" s="189" t="s">
        <v>422</v>
      </c>
      <c r="L65" s="190"/>
      <c r="M65" s="191"/>
      <c r="N65" s="192" t="s">
        <v>423</v>
      </c>
      <c r="O65" s="192"/>
      <c r="P65" s="192"/>
      <c r="Q65" s="137"/>
      <c r="R65" s="138"/>
      <c r="S65" s="138"/>
      <c r="T65" s="138"/>
      <c r="U65" s="138"/>
      <c r="V65" s="138"/>
    </row>
    <row r="66" spans="2:22" s="101" customFormat="1" ht="30" customHeight="1" x14ac:dyDescent="0.25">
      <c r="B66" s="44" t="s">
        <v>103</v>
      </c>
      <c r="C66" s="188" t="s">
        <v>424</v>
      </c>
      <c r="D66" s="188"/>
      <c r="E66" s="188"/>
      <c r="F66" s="188"/>
      <c r="G66" s="188"/>
      <c r="H66" s="188"/>
      <c r="I66" s="156">
        <v>44593</v>
      </c>
      <c r="J66" s="45">
        <v>44910</v>
      </c>
      <c r="K66" s="189" t="s">
        <v>425</v>
      </c>
      <c r="L66" s="190"/>
      <c r="M66" s="191"/>
      <c r="N66" s="192" t="s">
        <v>423</v>
      </c>
      <c r="O66" s="192"/>
      <c r="P66" s="192"/>
      <c r="Q66" s="139"/>
      <c r="R66" s="138"/>
      <c r="S66" s="138"/>
      <c r="T66" s="138"/>
      <c r="U66" s="138"/>
      <c r="V66" s="138"/>
    </row>
    <row r="67" spans="2:22" s="101" customFormat="1" ht="30" hidden="1" customHeight="1" x14ac:dyDescent="0.25">
      <c r="B67" s="44"/>
      <c r="C67" s="188"/>
      <c r="D67" s="188"/>
      <c r="E67" s="188"/>
      <c r="F67" s="188"/>
      <c r="G67" s="188"/>
      <c r="H67" s="188"/>
      <c r="I67" s="45"/>
      <c r="J67" s="45"/>
      <c r="K67" s="189"/>
      <c r="L67" s="190"/>
      <c r="M67" s="191"/>
      <c r="N67" s="192"/>
      <c r="O67" s="192"/>
      <c r="P67" s="192"/>
      <c r="Q67" s="139"/>
      <c r="R67" s="138"/>
      <c r="S67" s="138"/>
      <c r="T67" s="138"/>
      <c r="U67" s="138"/>
      <c r="V67" s="138"/>
    </row>
    <row r="68" spans="2:22" s="101" customFormat="1" ht="30" hidden="1" customHeight="1" x14ac:dyDescent="0.25">
      <c r="B68" s="44"/>
      <c r="C68" s="188"/>
      <c r="D68" s="188"/>
      <c r="E68" s="188"/>
      <c r="F68" s="188"/>
      <c r="G68" s="188"/>
      <c r="H68" s="188"/>
      <c r="I68" s="45"/>
      <c r="J68" s="45"/>
      <c r="K68" s="189"/>
      <c r="L68" s="190"/>
      <c r="M68" s="191"/>
      <c r="N68" s="192"/>
      <c r="O68" s="192"/>
      <c r="P68" s="192"/>
      <c r="Q68" s="139"/>
      <c r="R68" s="138"/>
      <c r="S68" s="138"/>
      <c r="T68" s="138"/>
      <c r="U68" s="138"/>
      <c r="V68" s="138"/>
    </row>
    <row r="69" spans="2:22" s="101" customFormat="1" ht="30" hidden="1" customHeight="1" x14ac:dyDescent="0.25">
      <c r="B69" s="44"/>
      <c r="C69" s="188"/>
      <c r="D69" s="188"/>
      <c r="E69" s="188"/>
      <c r="F69" s="188"/>
      <c r="G69" s="188"/>
      <c r="H69" s="188"/>
      <c r="I69" s="45"/>
      <c r="J69" s="45"/>
      <c r="K69" s="189"/>
      <c r="L69" s="190"/>
      <c r="M69" s="191"/>
      <c r="N69" s="192"/>
      <c r="O69" s="192"/>
      <c r="P69" s="192"/>
      <c r="Q69" s="139"/>
      <c r="R69" s="138"/>
      <c r="S69" s="138"/>
      <c r="T69" s="138"/>
      <c r="U69" s="138"/>
      <c r="V69" s="138"/>
    </row>
    <row r="70" spans="2:22" s="101" customFormat="1" ht="30" hidden="1" customHeight="1" x14ac:dyDescent="0.25">
      <c r="B70" s="44"/>
      <c r="C70" s="188"/>
      <c r="D70" s="188"/>
      <c r="E70" s="188"/>
      <c r="F70" s="188"/>
      <c r="G70" s="188"/>
      <c r="H70" s="188"/>
      <c r="I70" s="45"/>
      <c r="J70" s="45"/>
      <c r="K70" s="189"/>
      <c r="L70" s="190"/>
      <c r="M70" s="191"/>
      <c r="N70" s="192"/>
      <c r="O70" s="192"/>
      <c r="P70" s="192"/>
      <c r="Q70" s="139"/>
      <c r="R70" s="138"/>
      <c r="S70" s="138"/>
      <c r="T70" s="138"/>
      <c r="U70" s="138"/>
      <c r="V70" s="138"/>
    </row>
    <row r="71" spans="2:22" s="101" customFormat="1" ht="30" hidden="1" customHeight="1" x14ac:dyDescent="0.25">
      <c r="B71" s="44"/>
      <c r="C71" s="188"/>
      <c r="D71" s="188"/>
      <c r="E71" s="188"/>
      <c r="F71" s="188"/>
      <c r="G71" s="188"/>
      <c r="H71" s="188"/>
      <c r="I71" s="45"/>
      <c r="J71" s="45"/>
      <c r="K71" s="189"/>
      <c r="L71" s="190"/>
      <c r="M71" s="191"/>
      <c r="N71" s="192"/>
      <c r="O71" s="192"/>
      <c r="P71" s="192"/>
      <c r="Q71" s="139"/>
      <c r="R71" s="138"/>
      <c r="S71" s="138"/>
      <c r="T71" s="138"/>
      <c r="U71" s="138"/>
      <c r="V71" s="138"/>
    </row>
    <row r="72" spans="2:22" s="101" customFormat="1" ht="30" hidden="1" customHeight="1" x14ac:dyDescent="0.25">
      <c r="B72" s="44"/>
      <c r="C72" s="188"/>
      <c r="D72" s="188"/>
      <c r="E72" s="188"/>
      <c r="F72" s="188"/>
      <c r="G72" s="188"/>
      <c r="H72" s="188"/>
      <c r="I72" s="45"/>
      <c r="J72" s="45"/>
      <c r="K72" s="189"/>
      <c r="L72" s="190"/>
      <c r="M72" s="191"/>
      <c r="N72" s="192"/>
      <c r="O72" s="192"/>
      <c r="P72" s="192"/>
      <c r="Q72" s="139"/>
      <c r="R72" s="138"/>
      <c r="S72" s="138"/>
      <c r="T72" s="138"/>
      <c r="U72" s="138"/>
      <c r="V72" s="138"/>
    </row>
    <row r="73" spans="2:22" s="101" customFormat="1" ht="30" hidden="1" customHeight="1" x14ac:dyDescent="0.25">
      <c r="B73" s="44"/>
      <c r="C73" s="188"/>
      <c r="D73" s="188"/>
      <c r="E73" s="188"/>
      <c r="F73" s="188"/>
      <c r="G73" s="188"/>
      <c r="H73" s="188"/>
      <c r="I73" s="45"/>
      <c r="J73" s="45"/>
      <c r="K73" s="189"/>
      <c r="L73" s="190"/>
      <c r="M73" s="191"/>
      <c r="N73" s="192"/>
      <c r="O73" s="192"/>
      <c r="P73" s="192"/>
      <c r="Q73" s="139"/>
      <c r="R73" s="138"/>
      <c r="S73" s="138"/>
      <c r="T73" s="138"/>
      <c r="U73" s="138"/>
      <c r="V73" s="138"/>
    </row>
    <row r="74" spans="2:22" s="101" customFormat="1" ht="30" hidden="1" customHeight="1" x14ac:dyDescent="0.25">
      <c r="B74" s="44"/>
      <c r="C74" s="188"/>
      <c r="D74" s="188"/>
      <c r="E74" s="188"/>
      <c r="F74" s="188"/>
      <c r="G74" s="188"/>
      <c r="H74" s="188"/>
      <c r="I74" s="45"/>
      <c r="J74" s="45"/>
      <c r="K74" s="189"/>
      <c r="L74" s="190"/>
      <c r="M74" s="191"/>
      <c r="N74" s="192"/>
      <c r="O74" s="192"/>
      <c r="P74" s="192"/>
      <c r="Q74" s="139"/>
      <c r="R74" s="138"/>
      <c r="S74" s="138"/>
      <c r="T74" s="138"/>
      <c r="U74" s="138"/>
      <c r="V74" s="138"/>
    </row>
    <row r="75" spans="2:22" s="101" customFormat="1" ht="30" hidden="1" customHeight="1" x14ac:dyDescent="0.25">
      <c r="B75" s="44"/>
      <c r="C75" s="188"/>
      <c r="D75" s="188"/>
      <c r="E75" s="188"/>
      <c r="F75" s="188"/>
      <c r="G75" s="188"/>
      <c r="H75" s="188"/>
      <c r="I75" s="45"/>
      <c r="J75" s="45"/>
      <c r="K75" s="189"/>
      <c r="L75" s="190"/>
      <c r="M75" s="191"/>
      <c r="N75" s="192"/>
      <c r="O75" s="192"/>
      <c r="P75" s="192"/>
      <c r="Q75" s="139"/>
      <c r="R75" s="138"/>
      <c r="S75" s="138"/>
      <c r="T75" s="138"/>
      <c r="U75" s="138"/>
      <c r="V75" s="138"/>
    </row>
    <row r="76" spans="2:22" s="101" customFormat="1" ht="30" hidden="1" customHeight="1" x14ac:dyDescent="0.25">
      <c r="B76" s="44"/>
      <c r="C76" s="188"/>
      <c r="D76" s="188"/>
      <c r="E76" s="188"/>
      <c r="F76" s="188"/>
      <c r="G76" s="188"/>
      <c r="H76" s="188"/>
      <c r="I76" s="45"/>
      <c r="J76" s="45"/>
      <c r="K76" s="189"/>
      <c r="L76" s="190"/>
      <c r="M76" s="191"/>
      <c r="N76" s="192"/>
      <c r="O76" s="192"/>
      <c r="P76" s="192"/>
      <c r="Q76" s="139"/>
      <c r="R76" s="138"/>
      <c r="S76" s="138"/>
      <c r="T76" s="138"/>
      <c r="U76" s="138"/>
      <c r="V76" s="138"/>
    </row>
    <row r="77" spans="2:22" s="101" customFormat="1" ht="30" hidden="1" customHeight="1" x14ac:dyDescent="0.25">
      <c r="B77" s="44"/>
      <c r="C77" s="188"/>
      <c r="D77" s="188"/>
      <c r="E77" s="188"/>
      <c r="F77" s="188"/>
      <c r="G77" s="188"/>
      <c r="H77" s="188"/>
      <c r="I77" s="45"/>
      <c r="J77" s="45"/>
      <c r="K77" s="189"/>
      <c r="L77" s="190"/>
      <c r="M77" s="191"/>
      <c r="N77" s="192"/>
      <c r="O77" s="192"/>
      <c r="P77" s="192"/>
      <c r="Q77" s="139"/>
      <c r="R77" s="138"/>
      <c r="S77" s="138"/>
      <c r="T77" s="138"/>
      <c r="U77" s="138"/>
      <c r="V77" s="138"/>
    </row>
    <row r="78" spans="2:22" s="101" customFormat="1" ht="30" hidden="1" customHeight="1" x14ac:dyDescent="0.25">
      <c r="B78" s="44"/>
      <c r="C78" s="188"/>
      <c r="D78" s="188"/>
      <c r="E78" s="188"/>
      <c r="F78" s="188"/>
      <c r="G78" s="188"/>
      <c r="H78" s="188"/>
      <c r="I78" s="45"/>
      <c r="J78" s="45"/>
      <c r="K78" s="189"/>
      <c r="L78" s="190"/>
      <c r="M78" s="191"/>
      <c r="N78" s="192"/>
      <c r="O78" s="192"/>
      <c r="P78" s="192"/>
      <c r="Q78" s="139"/>
      <c r="R78" s="138"/>
      <c r="S78" s="138"/>
      <c r="T78" s="138"/>
      <c r="U78" s="138"/>
      <c r="V78" s="138"/>
    </row>
    <row r="79" spans="2:22" s="101" customFormat="1" ht="30" hidden="1" customHeight="1" x14ac:dyDescent="0.25">
      <c r="B79" s="44"/>
      <c r="C79" s="188"/>
      <c r="D79" s="188"/>
      <c r="E79" s="188"/>
      <c r="F79" s="188"/>
      <c r="G79" s="188"/>
      <c r="H79" s="188"/>
      <c r="I79" s="45"/>
      <c r="J79" s="45"/>
      <c r="K79" s="189"/>
      <c r="L79" s="190"/>
      <c r="M79" s="191"/>
      <c r="N79" s="192"/>
      <c r="O79" s="192"/>
      <c r="P79" s="192"/>
      <c r="Q79" s="139"/>
      <c r="R79" s="138"/>
      <c r="S79" s="138"/>
      <c r="T79" s="138"/>
      <c r="U79" s="138"/>
      <c r="V79" s="138"/>
    </row>
    <row r="80" spans="2:22" s="101" customFormat="1" x14ac:dyDescent="0.25">
      <c r="Q80" s="127"/>
      <c r="R80" s="127"/>
      <c r="S80" s="127"/>
      <c r="T80" s="127"/>
      <c r="U80" s="127"/>
      <c r="V80" s="127"/>
    </row>
    <row r="81" spans="1:26" s="101" customFormat="1" ht="28.5" x14ac:dyDescent="0.25">
      <c r="B81" s="164" t="s">
        <v>100</v>
      </c>
      <c r="C81" s="164"/>
      <c r="D81" s="164"/>
      <c r="E81" s="164"/>
      <c r="F81" s="164"/>
      <c r="G81" s="164"/>
      <c r="H81" s="164"/>
      <c r="I81" s="164"/>
      <c r="J81" s="164"/>
      <c r="K81" s="164"/>
      <c r="L81" s="164"/>
      <c r="M81" s="164"/>
      <c r="N81" s="164"/>
      <c r="O81" s="164"/>
      <c r="P81" s="164"/>
      <c r="Q81" s="134"/>
      <c r="R81" s="134"/>
      <c r="S81" s="134"/>
      <c r="T81" s="134"/>
      <c r="U81" s="134"/>
      <c r="V81" s="134"/>
    </row>
    <row r="82" spans="1:26" s="101" customFormat="1" x14ac:dyDescent="0.25">
      <c r="Q82" s="127"/>
      <c r="R82" s="127"/>
      <c r="S82" s="127"/>
      <c r="T82" s="127"/>
      <c r="U82" s="127"/>
      <c r="V82" s="127"/>
    </row>
    <row r="83" spans="1:26" s="101" customFormat="1" ht="46.5" customHeight="1" x14ac:dyDescent="0.25">
      <c r="D83" s="200" t="s">
        <v>75</v>
      </c>
      <c r="E83" s="201"/>
      <c r="F83" s="202" t="str">
        <f>IFERROR(VLOOKUP(Q23,[4]Hoja2!B45:C59,2,FALSE),"")</f>
        <v>Extremo</v>
      </c>
      <c r="G83" s="202"/>
      <c r="H83" s="118"/>
      <c r="J83" s="203" t="s">
        <v>74</v>
      </c>
      <c r="K83" s="203"/>
      <c r="L83" s="202" t="str">
        <f>IFERROR(VLOOKUP(S52,[4]Hoja2!B45:C59,2,FALSE),"")</f>
        <v>Extremo</v>
      </c>
      <c r="M83" s="202"/>
      <c r="N83" s="202"/>
      <c r="O83" s="140"/>
      <c r="P83" s="140"/>
      <c r="Q83" s="141"/>
      <c r="R83" s="142"/>
      <c r="S83" s="142"/>
      <c r="T83" s="142"/>
      <c r="U83" s="142"/>
      <c r="V83" s="142"/>
    </row>
    <row r="84" spans="1:26" s="101" customFormat="1" x14ac:dyDescent="0.25"/>
    <row r="85" spans="1:26" s="101" customFormat="1" ht="26.25" x14ac:dyDescent="0.25">
      <c r="B85" s="106"/>
      <c r="C85" s="106"/>
      <c r="H85" s="198" t="s">
        <v>71</v>
      </c>
      <c r="I85" s="198"/>
      <c r="J85" s="198"/>
    </row>
    <row r="86" spans="1:26" s="101" customFormat="1" ht="21" x14ac:dyDescent="0.25">
      <c r="B86" s="106"/>
      <c r="C86" s="106"/>
      <c r="F86" s="119"/>
      <c r="G86" s="119"/>
      <c r="H86" s="143" t="s">
        <v>41</v>
      </c>
      <c r="I86" s="143" t="s">
        <v>72</v>
      </c>
      <c r="J86" s="143" t="s">
        <v>73</v>
      </c>
    </row>
    <row r="87" spans="1:26" s="101" customFormat="1" ht="5.25" customHeight="1" x14ac:dyDescent="0.25">
      <c r="B87" s="106"/>
      <c r="C87" s="106"/>
      <c r="F87" s="119"/>
      <c r="G87" s="119"/>
      <c r="H87" s="119"/>
      <c r="I87" s="119"/>
      <c r="J87" s="119"/>
    </row>
    <row r="88" spans="1:26" s="101" customFormat="1" ht="37.5" customHeight="1" x14ac:dyDescent="0.25">
      <c r="F88" s="199" t="s">
        <v>70</v>
      </c>
      <c r="G88" s="143" t="s">
        <v>135</v>
      </c>
      <c r="H88" s="144" t="str">
        <f>IFERROR(CONCATENATE(IF($Q$23="53","Inherente","")," ",IF($S$52="53","Residual","")),"")</f>
        <v xml:space="preserve"> </v>
      </c>
      <c r="I88" s="145" t="str">
        <f>IFERROR(CONCATENATE(IF($Q$23="54","Inherente","")," ",IF($S$52="54","Residual","")),"")</f>
        <v xml:space="preserve"> </v>
      </c>
      <c r="J88" s="145" t="str">
        <f>IFERROR(CONCATENATE(IF($Q$23="55","Inherente","")," ",IF($S$52="55","Residual","")),"")</f>
        <v xml:space="preserve"> </v>
      </c>
      <c r="O88" s="127"/>
      <c r="P88" s="127"/>
      <c r="Q88" s="127"/>
      <c r="R88" s="134"/>
      <c r="S88" s="134"/>
      <c r="T88" s="134"/>
      <c r="U88" s="134"/>
      <c r="V88" s="134"/>
    </row>
    <row r="89" spans="1:26" s="101" customFormat="1" ht="37.5" customHeight="1" x14ac:dyDescent="0.25">
      <c r="F89" s="199"/>
      <c r="G89" s="143" t="s">
        <v>134</v>
      </c>
      <c r="H89" s="146" t="str">
        <f>IFERROR(CONCATENATE(IF($Q$23="43","Inherente","")," ",IF($S$52="43","Residual","")),"")</f>
        <v xml:space="preserve"> </v>
      </c>
      <c r="I89" s="145" t="str">
        <f>IFERROR(CONCATENATE(IF($Q$23="44","Inherente","")," ",IF($S$52="44","Residual","")),"")</f>
        <v xml:space="preserve"> </v>
      </c>
      <c r="J89" s="145" t="str">
        <f>IFERROR(CONCATENATE(IF($Q$23="45","Inherente","")," ",IF($S$52="45","Residual","")),"")</f>
        <v xml:space="preserve"> </v>
      </c>
      <c r="L89" s="46" t="s">
        <v>43</v>
      </c>
      <c r="O89" s="127"/>
      <c r="P89" s="127"/>
      <c r="Q89" s="127"/>
      <c r="R89" s="130"/>
      <c r="S89" s="130"/>
      <c r="T89" s="130"/>
      <c r="U89" s="130"/>
      <c r="V89" s="130"/>
    </row>
    <row r="90" spans="1:26" s="101" customFormat="1" ht="37.5" customHeight="1" x14ac:dyDescent="0.25">
      <c r="F90" s="199"/>
      <c r="G90" s="143" t="s">
        <v>133</v>
      </c>
      <c r="H90" s="146" t="str">
        <f>IFERROR(CONCATENATE(IF($Q$23="33","Inherente","")," ",IF($S$52="33","Residual","")),"")</f>
        <v xml:space="preserve"> </v>
      </c>
      <c r="I90" s="145" t="str">
        <f>IFERROR(CONCATENATE(IF($Q$23="34","Inherente","")," ",IF($S$52="34","Residual","")),"")</f>
        <v xml:space="preserve"> </v>
      </c>
      <c r="J90" s="145" t="str">
        <f>IFERROR(CONCATENATE(IF($Q$23="35","Inherente","")," ",IF($S$52="35","Residual","")),"")</f>
        <v xml:space="preserve"> </v>
      </c>
      <c r="L90" s="47" t="s">
        <v>40</v>
      </c>
      <c r="O90" s="127"/>
      <c r="P90" s="127"/>
      <c r="Q90" s="127"/>
      <c r="R90" s="130"/>
      <c r="S90" s="130"/>
      <c r="T90" s="130"/>
      <c r="U90" s="130"/>
      <c r="V90" s="130"/>
    </row>
    <row r="91" spans="1:26" s="101" customFormat="1" ht="37.5" customHeight="1" x14ac:dyDescent="0.25">
      <c r="F91" s="199"/>
      <c r="G91" s="143" t="s">
        <v>132</v>
      </c>
      <c r="H91" s="147" t="str">
        <f>IFERROR(CONCATENATE(IF($Q$23="23","Inherente","")," ",IF($S$52="23","Residual","")),"")</f>
        <v xml:space="preserve"> </v>
      </c>
      <c r="I91" s="146" t="str">
        <f>IFERROR(CONCATENATE(IF($Q$23="24","Inherente","")," ",IF($S$52="24","Residual","")),"")</f>
        <v xml:space="preserve"> </v>
      </c>
      <c r="J91" s="145" t="str">
        <f>IFERROR(CONCATENATE(IF($Q$23="25","Inherente","")," ",IF($S$52="25","Residual","")),"")</f>
        <v xml:space="preserve">Inherente </v>
      </c>
      <c r="L91" s="48" t="s">
        <v>41</v>
      </c>
      <c r="O91" s="130"/>
      <c r="P91" s="130"/>
      <c r="Q91" s="130"/>
      <c r="R91" s="130"/>
      <c r="S91" s="130"/>
      <c r="T91" s="130"/>
      <c r="U91" s="130"/>
      <c r="V91" s="130"/>
    </row>
    <row r="92" spans="1:26" s="101" customFormat="1" ht="37.5" customHeight="1" x14ac:dyDescent="0.25">
      <c r="F92" s="199"/>
      <c r="G92" s="143" t="s">
        <v>112</v>
      </c>
      <c r="H92" s="147" t="str">
        <f>IFERROR(CONCATENATE(IF($Q$23="13","Inherente","")," ",IF($S$52="13","Residual","")),"")</f>
        <v xml:space="preserve"> </v>
      </c>
      <c r="I92" s="146" t="str">
        <f>IFERROR(CONCATENATE(IF($Q$23="14","Inherente","")," ",IF($S$52="14","Residual","")),"")</f>
        <v xml:space="preserve"> </v>
      </c>
      <c r="J92" s="145" t="str">
        <f>IFERROR(CONCATENATE(IF($Q$23="15","Inherente","")," ",IF($S$52="15","Residual","")),"")</f>
        <v xml:space="preserve"> Residual</v>
      </c>
    </row>
    <row r="93" spans="1:26" s="49" customFormat="1" x14ac:dyDescent="0.25">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row>
    <row r="94" spans="1:26" x14ac:dyDescent="0.25">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row>
    <row r="95" spans="1:26" x14ac:dyDescent="0.25">
      <c r="A95" s="101"/>
      <c r="B95" s="101"/>
      <c r="C95" s="101"/>
      <c r="D95" s="101"/>
      <c r="E95" s="101"/>
      <c r="F95" s="101"/>
      <c r="G95" s="101"/>
      <c r="H95" s="101"/>
      <c r="I95" s="101"/>
      <c r="J95" s="101"/>
      <c r="K95" s="101"/>
      <c r="L95" s="101"/>
      <c r="M95" s="101"/>
      <c r="N95" s="101"/>
      <c r="O95" s="101"/>
      <c r="P95" s="101"/>
      <c r="Y95" s="101"/>
      <c r="Z95" s="101"/>
    </row>
    <row r="96" spans="1:26" x14ac:dyDescent="0.25">
      <c r="A96" s="101"/>
      <c r="B96" s="101"/>
      <c r="C96" s="101"/>
      <c r="D96" s="101"/>
      <c r="E96" s="101"/>
      <c r="F96" s="101"/>
      <c r="G96" s="101"/>
      <c r="H96" s="101"/>
      <c r="I96" s="101"/>
      <c r="J96" s="101"/>
      <c r="K96" s="101"/>
      <c r="L96" s="101"/>
      <c r="M96" s="101"/>
      <c r="N96" s="101"/>
      <c r="O96" s="101"/>
      <c r="P96" s="101"/>
      <c r="Y96" s="101"/>
      <c r="Z96" s="101"/>
    </row>
    <row r="97" spans="2:16" x14ac:dyDescent="0.25">
      <c r="B97" s="101"/>
      <c r="C97" s="101"/>
      <c r="D97" s="101"/>
      <c r="E97" s="101"/>
      <c r="F97" s="101"/>
      <c r="G97" s="101"/>
      <c r="H97" s="101"/>
      <c r="I97" s="101"/>
      <c r="J97" s="101"/>
      <c r="K97" s="101"/>
      <c r="L97" s="101"/>
      <c r="M97" s="101"/>
      <c r="N97" s="101"/>
      <c r="O97" s="101"/>
      <c r="P97" s="101"/>
    </row>
  </sheetData>
  <sheetProtection selectLockedCells="1"/>
  <mergeCells count="126">
    <mergeCell ref="H85:J85"/>
    <mergeCell ref="F88:F92"/>
    <mergeCell ref="C79:H79"/>
    <mergeCell ref="K79:M79"/>
    <mergeCell ref="N79:P79"/>
    <mergeCell ref="B81:P81"/>
    <mergeCell ref="D83:E83"/>
    <mergeCell ref="F83:G83"/>
    <mergeCell ref="J83:K83"/>
    <mergeCell ref="L83:N83"/>
    <mergeCell ref="C77:H77"/>
    <mergeCell ref="K77:M77"/>
    <mergeCell ref="N77:P77"/>
    <mergeCell ref="C78:H78"/>
    <mergeCell ref="K78:M78"/>
    <mergeCell ref="N78:P78"/>
    <mergeCell ref="C75:H75"/>
    <mergeCell ref="K75:M75"/>
    <mergeCell ref="N75:P75"/>
    <mergeCell ref="C76:H76"/>
    <mergeCell ref="K76:M76"/>
    <mergeCell ref="N76:P76"/>
    <mergeCell ref="C73:H73"/>
    <mergeCell ref="K73:M73"/>
    <mergeCell ref="N73:P73"/>
    <mergeCell ref="C74:H74"/>
    <mergeCell ref="K74:M74"/>
    <mergeCell ref="N74:P74"/>
    <mergeCell ref="C71:H71"/>
    <mergeCell ref="K71:M71"/>
    <mergeCell ref="N71:P71"/>
    <mergeCell ref="C72:H72"/>
    <mergeCell ref="K72:M72"/>
    <mergeCell ref="N72:P72"/>
    <mergeCell ref="C69:H69"/>
    <mergeCell ref="K69:M69"/>
    <mergeCell ref="N69:P69"/>
    <mergeCell ref="C70:H70"/>
    <mergeCell ref="K70:M70"/>
    <mergeCell ref="N70:P70"/>
    <mergeCell ref="C67:H67"/>
    <mergeCell ref="K67:M67"/>
    <mergeCell ref="N67:P67"/>
    <mergeCell ref="C68:H68"/>
    <mergeCell ref="K68:M68"/>
    <mergeCell ref="N68:P68"/>
    <mergeCell ref="C65:H65"/>
    <mergeCell ref="K65:M65"/>
    <mergeCell ref="N65:P65"/>
    <mergeCell ref="C66:H66"/>
    <mergeCell ref="K66:M66"/>
    <mergeCell ref="N66:P66"/>
    <mergeCell ref="B60:F60"/>
    <mergeCell ref="G60:P60"/>
    <mergeCell ref="B62:P62"/>
    <mergeCell ref="C64:H64"/>
    <mergeCell ref="K64:M64"/>
    <mergeCell ref="N64:P64"/>
    <mergeCell ref="B56:D56"/>
    <mergeCell ref="J56:K56"/>
    <mergeCell ref="B57:D57"/>
    <mergeCell ref="J57:K57"/>
    <mergeCell ref="B58:D58"/>
    <mergeCell ref="J58:K58"/>
    <mergeCell ref="B53:D53"/>
    <mergeCell ref="J53:K53"/>
    <mergeCell ref="B54:D54"/>
    <mergeCell ref="J54:K54"/>
    <mergeCell ref="B55:D55"/>
    <mergeCell ref="J55:K55"/>
    <mergeCell ref="E46:L46"/>
    <mergeCell ref="M46:N46"/>
    <mergeCell ref="B48:P48"/>
    <mergeCell ref="B50:P50"/>
    <mergeCell ref="B52:D52"/>
    <mergeCell ref="J52:K52"/>
    <mergeCell ref="M52:N52"/>
    <mergeCell ref="E43:L43"/>
    <mergeCell ref="M43:N43"/>
    <mergeCell ref="E44:L44"/>
    <mergeCell ref="M44:N44"/>
    <mergeCell ref="E45:L45"/>
    <mergeCell ref="M45:N45"/>
    <mergeCell ref="E40:L40"/>
    <mergeCell ref="M40:N40"/>
    <mergeCell ref="E41:L41"/>
    <mergeCell ref="M41:N41"/>
    <mergeCell ref="E42:L42"/>
    <mergeCell ref="M42:N42"/>
    <mergeCell ref="E37:L37"/>
    <mergeCell ref="M37:N37"/>
    <mergeCell ref="E38:L38"/>
    <mergeCell ref="M38:N38"/>
    <mergeCell ref="E39:L39"/>
    <mergeCell ref="M39:N39"/>
    <mergeCell ref="E34:L34"/>
    <mergeCell ref="M34:N34"/>
    <mergeCell ref="E35:L35"/>
    <mergeCell ref="M35:N35"/>
    <mergeCell ref="E36:L36"/>
    <mergeCell ref="M36:N36"/>
    <mergeCell ref="E31:L31"/>
    <mergeCell ref="M31:N31"/>
    <mergeCell ref="E32:L32"/>
    <mergeCell ref="M32:N32"/>
    <mergeCell ref="E33:L33"/>
    <mergeCell ref="M33:N33"/>
    <mergeCell ref="E29:L29"/>
    <mergeCell ref="M29:N29"/>
    <mergeCell ref="E30:L30"/>
    <mergeCell ref="M30:N30"/>
    <mergeCell ref="B19:P19"/>
    <mergeCell ref="B21:P21"/>
    <mergeCell ref="B23:P23"/>
    <mergeCell ref="B25:P25"/>
    <mergeCell ref="E27:L27"/>
    <mergeCell ref="M27:N27"/>
    <mergeCell ref="B2:P2"/>
    <mergeCell ref="C4:G4"/>
    <mergeCell ref="J4:O4"/>
    <mergeCell ref="B7:P7"/>
    <mergeCell ref="M11:N11"/>
    <mergeCell ref="C17:H17"/>
    <mergeCell ref="I17:O17"/>
    <mergeCell ref="E28:L28"/>
    <mergeCell ref="M28:N28"/>
  </mergeCells>
  <conditionalFormatting sqref="B23">
    <cfRule type="expression" dxfId="307" priority="12">
      <formula>$B$23="Casi Seguro"</formula>
    </cfRule>
    <cfRule type="expression" dxfId="306" priority="13">
      <formula>$B$23="Probable"</formula>
    </cfRule>
    <cfRule type="expression" dxfId="305" priority="14">
      <formula>$B$23="Posible"</formula>
    </cfRule>
    <cfRule type="expression" dxfId="304" priority="15">
      <formula>$B$23="Improbable"</formula>
    </cfRule>
    <cfRule type="expression" dxfId="303" priority="16">
      <formula>$B$23="Rara Vez"</formula>
    </cfRule>
  </conditionalFormatting>
  <conditionalFormatting sqref="F83">
    <cfRule type="expression" dxfId="302" priority="17">
      <formula>$F$83="Extremo"</formula>
    </cfRule>
    <cfRule type="expression" dxfId="301" priority="18">
      <formula>$F$83="Alto"</formula>
    </cfRule>
    <cfRule type="expression" dxfId="300" priority="19">
      <formula>$F$83="Moderado"</formula>
    </cfRule>
    <cfRule type="expression" dxfId="299" priority="20">
      <formula>$F$83="Bajo"</formula>
    </cfRule>
  </conditionalFormatting>
  <conditionalFormatting sqref="L83">
    <cfRule type="expression" dxfId="298" priority="8">
      <formula>$L$83="Extremo"</formula>
    </cfRule>
    <cfRule type="expression" dxfId="297" priority="9">
      <formula>$L$83="Alto"</formula>
    </cfRule>
    <cfRule type="expression" dxfId="296" priority="10">
      <formula>$L$83="Moderado"</formula>
    </cfRule>
    <cfRule type="expression" dxfId="295" priority="11">
      <formula>$L$83="Bajo"</formula>
    </cfRule>
  </conditionalFormatting>
  <conditionalFormatting sqref="M28">
    <cfRule type="expression" dxfId="294" priority="7">
      <formula>AB28="SI"</formula>
    </cfRule>
  </conditionalFormatting>
  <conditionalFormatting sqref="B48">
    <cfRule type="expression" dxfId="293" priority="4">
      <formula>$B$48="Catastrófico"</formula>
    </cfRule>
    <cfRule type="expression" dxfId="292" priority="5">
      <formula>$B$48="Mayor"</formula>
    </cfRule>
    <cfRule type="expression" dxfId="291" priority="6">
      <formula>$B$48="Moderado"</formula>
    </cfRule>
  </conditionalFormatting>
  <conditionalFormatting sqref="M28">
    <cfRule type="expression" dxfId="290" priority="21">
      <formula>AC28="SI"</formula>
    </cfRule>
  </conditionalFormatting>
  <conditionalFormatting sqref="E28">
    <cfRule type="expression" dxfId="289" priority="22">
      <formula>M28="SI"</formula>
    </cfRule>
  </conditionalFormatting>
  <conditionalFormatting sqref="M29:M46">
    <cfRule type="expression" dxfId="288" priority="2">
      <formula>AB29="SI"</formula>
    </cfRule>
  </conditionalFormatting>
  <conditionalFormatting sqref="M29:M46">
    <cfRule type="expression" dxfId="287" priority="3">
      <formula>AC29="SI"</formula>
    </cfRule>
  </conditionalFormatting>
  <conditionalFormatting sqref="E29:E46">
    <cfRule type="expression" dxfId="286" priority="1">
      <formula>M29="SI"</formula>
    </cfRule>
  </conditionalFormatting>
  <dataValidations count="12">
    <dataValidation type="list" allowBlank="1" showInputMessage="1" showErrorMessage="1" sqref="B65:B79" xr:uid="{00000000-0002-0000-0200-000000000000}">
      <formula1>"Nacional,Regional,Centro Zonal"</formula1>
    </dataValidation>
    <dataValidation type="list" allowBlank="1" showInputMessage="1" showErrorMessage="1" sqref="O53:O58" xr:uid="{00000000-0002-0000-0200-000001000000}">
      <formula1>"Fuerte,Moderado,Débil"</formula1>
    </dataValidation>
    <dataValidation type="list" allowBlank="1" showInputMessage="1" showErrorMessage="1" sqref="L53:L58" xr:uid="{00000000-0002-0000-0200-000002000000}">
      <formula1>"Completa,Incompleta,NoExiste"</formula1>
    </dataValidation>
    <dataValidation type="list" allowBlank="1" showInputMessage="1" showErrorMessage="1" sqref="J53:K58" xr:uid="{00000000-0002-0000-0200-000003000000}">
      <formula1>"Se identifica y se gestionan para subsanar la observación,No se identifica y se gestionan para subsanar la observación"</formula1>
    </dataValidation>
    <dataValidation type="list" allowBlank="1" showInputMessage="1" showErrorMessage="1" sqref="L53:L58" xr:uid="{00000000-0002-0000-0200-000004000000}">
      <formula1>"Completa,Incompleta,No Existe"</formula1>
    </dataValidation>
    <dataValidation type="list" allowBlank="1" showInputMessage="1" showErrorMessage="1" sqref="I53:I58" xr:uid="{00000000-0002-0000-0200-000005000000}">
      <formula1>"Confiable,No Confiable"</formula1>
    </dataValidation>
    <dataValidation type="list" allowBlank="1" showInputMessage="1" showErrorMessage="1" sqref="H53:H58" xr:uid="{00000000-0002-0000-0200-000006000000}">
      <formula1>"Prevenir,Detectar,No es un Control"</formula1>
    </dataValidation>
    <dataValidation type="list" allowBlank="1" showInputMessage="1" showErrorMessage="1" sqref="G53:G58" xr:uid="{00000000-0002-0000-0200-000007000000}">
      <formula1>"Oportuna,Inoportuna"</formula1>
    </dataValidation>
    <dataValidation type="list" allowBlank="1" showInputMessage="1" showErrorMessage="1" sqref="F53:F58" xr:uid="{00000000-0002-0000-0200-000008000000}">
      <formula1>"Adecuado,Inadecuado"</formula1>
    </dataValidation>
    <dataValidation type="list" allowBlank="1" showInputMessage="1" showErrorMessage="1" sqref="E53:E58" xr:uid="{00000000-0002-0000-0200-000009000000}">
      <formula1>"Asignado,No Asignado"</formula1>
    </dataValidation>
    <dataValidation type="list" allowBlank="1" showInputMessage="1" showErrorMessage="1" sqref="M28:M46" xr:uid="{00000000-0002-0000-0200-00000A000000}">
      <formula1>"SI,NO"</formula1>
    </dataValidation>
    <dataValidation type="list" allowBlank="1" showInputMessage="1" showErrorMessage="1" sqref="B23" xr:uid="{00000000-0002-0000-0200-00000B000000}">
      <formula1>"Rara Vez,Improbable,Posible,Probable,Casi Seguro"</formula1>
    </dataValidation>
  </dataValidations>
  <pageMargins left="0.82677165354330717" right="0.62992125984251968" top="1.0629921259842521" bottom="0.74803149606299213" header="0.31496062992125984" footer="0.31496062992125984"/>
  <pageSetup scale="29" orientation="portrait" r:id="rId1"/>
  <headerFooter>
    <oddHeader>&amp;L&amp;G&amp;C&amp;16PROCESO
MEJORA E INNOVACIÓN&amp;11
&amp;"-,Negrita"&amp;20FORMATO IDENTIFICACIÓN, ANÁLISIS, EVALUACIÓN Y TRATAMIENTO DE 
RIESGOS DE CALIDAD Y CORRUPCIÓN&amp;R&amp;16F1.P14.MI
Versión 1
Página &amp;P de &amp;N
14/10/2021
Clasificación de la Información:
PÚBLICA</oddHeader>
    <oddFooter>&amp;C&amp;G</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C000000}">
          <x14:formula1>
            <xm:f>'C:\Users\USER\OneDrive - Instituto Colombiano de Bienestar Familiar\jorge.alvarez\1. Gestion de Riesgos\2022\RIESGOS PROCESOS 2022\RCok2\[RC - 2022.xlsx]Hoja2'!#REF!</xm:f>
          </x14:formula1>
          <xm:sqref>C4:H4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F93"/>
  <sheetViews>
    <sheetView showGridLines="0" zoomScale="55" zoomScaleNormal="55" zoomScalePageLayoutView="70" workbookViewId="0">
      <selection activeCell="N65" sqref="N65:P67"/>
    </sheetView>
  </sheetViews>
  <sheetFormatPr baseColWidth="10" defaultColWidth="0" defaultRowHeight="15" x14ac:dyDescent="0.25"/>
  <cols>
    <col min="1" max="1" width="2.85546875" style="50" customWidth="1"/>
    <col min="2" max="2" width="17.140625" style="50" customWidth="1"/>
    <col min="3" max="5" width="21.42578125" style="50" customWidth="1"/>
    <col min="6" max="6" width="23" style="50" customWidth="1"/>
    <col min="7" max="12" width="21.42578125" style="50" customWidth="1"/>
    <col min="13" max="13" width="8.5703125" style="50" customWidth="1"/>
    <col min="14" max="14" width="12.85546875" style="50" customWidth="1"/>
    <col min="15" max="16" width="21.42578125" style="50" customWidth="1"/>
    <col min="17" max="17" width="4.42578125" style="50" hidden="1" customWidth="1"/>
    <col min="18" max="24" width="3.42578125" style="50" hidden="1" customWidth="1"/>
    <col min="25" max="25" width="2.85546875" style="50" customWidth="1"/>
    <col min="26" max="32" width="0" style="50" hidden="1" customWidth="1"/>
    <col min="33" max="16384" width="11.42578125" style="50" hidden="1"/>
  </cols>
  <sheetData>
    <row r="1" spans="1:25" s="33" customFormat="1" x14ac:dyDescent="0.25">
      <c r="A1" s="50"/>
      <c r="B1" s="50"/>
      <c r="C1" s="50"/>
      <c r="D1" s="50"/>
      <c r="E1" s="50"/>
      <c r="F1" s="50"/>
      <c r="G1" s="50"/>
      <c r="H1" s="50"/>
      <c r="I1" s="50"/>
      <c r="J1" s="50"/>
      <c r="K1" s="50"/>
      <c r="L1" s="50"/>
      <c r="M1" s="50"/>
      <c r="N1" s="50"/>
      <c r="O1" s="50"/>
      <c r="P1" s="50"/>
      <c r="Q1" s="50"/>
      <c r="R1" s="50"/>
      <c r="S1" s="50"/>
      <c r="T1" s="50"/>
      <c r="U1" s="50"/>
      <c r="V1" s="50"/>
      <c r="W1" s="50"/>
      <c r="X1" s="50"/>
      <c r="Y1" s="50"/>
    </row>
    <row r="2" spans="1:25" ht="28.5" x14ac:dyDescent="0.25">
      <c r="B2" s="164" t="s">
        <v>77</v>
      </c>
      <c r="C2" s="164"/>
      <c r="D2" s="164"/>
      <c r="E2" s="164"/>
      <c r="F2" s="164"/>
      <c r="G2" s="164"/>
      <c r="H2" s="164"/>
      <c r="I2" s="164"/>
      <c r="J2" s="164"/>
      <c r="K2" s="164"/>
      <c r="L2" s="164"/>
      <c r="M2" s="164"/>
      <c r="N2" s="164"/>
      <c r="O2" s="164"/>
      <c r="P2" s="164"/>
      <c r="Q2" s="66"/>
      <c r="R2" s="66"/>
      <c r="S2" s="66"/>
      <c r="T2" s="66"/>
      <c r="U2" s="66"/>
      <c r="V2" s="66"/>
    </row>
    <row r="4" spans="1:25" ht="26.25" x14ac:dyDescent="0.25">
      <c r="B4" s="82" t="s">
        <v>162</v>
      </c>
      <c r="C4" s="165" t="s">
        <v>83</v>
      </c>
      <c r="D4" s="165"/>
      <c r="E4" s="165"/>
      <c r="F4" s="165"/>
      <c r="G4" s="165"/>
      <c r="H4" s="83"/>
      <c r="I4" s="84" t="s">
        <v>165</v>
      </c>
      <c r="J4" s="165" t="s">
        <v>377</v>
      </c>
      <c r="K4" s="165"/>
      <c r="L4" s="165"/>
      <c r="M4" s="165"/>
      <c r="N4" s="165"/>
      <c r="O4" s="165"/>
      <c r="P4" s="83"/>
      <c r="Q4" s="83"/>
      <c r="R4" s="68"/>
      <c r="S4" s="68"/>
      <c r="T4" s="68"/>
      <c r="U4" s="68"/>
      <c r="V4" s="68"/>
    </row>
    <row r="5" spans="1:25" ht="6" customHeight="1" x14ac:dyDescent="0.25">
      <c r="B5" s="69"/>
      <c r="C5" s="69"/>
      <c r="D5" s="69"/>
    </row>
    <row r="6" spans="1:25" ht="23.25" x14ac:dyDescent="0.35">
      <c r="B6" s="85" t="s">
        <v>167</v>
      </c>
      <c r="C6" s="67"/>
      <c r="D6" s="67"/>
    </row>
    <row r="7" spans="1:25" ht="45" customHeight="1" x14ac:dyDescent="0.25">
      <c r="B7" s="166" t="s">
        <v>378</v>
      </c>
      <c r="C7" s="166"/>
      <c r="D7" s="166"/>
      <c r="E7" s="166"/>
      <c r="F7" s="166"/>
      <c r="G7" s="166"/>
      <c r="H7" s="166"/>
      <c r="I7" s="166"/>
      <c r="J7" s="166"/>
      <c r="K7" s="166"/>
      <c r="L7" s="166"/>
      <c r="M7" s="166"/>
      <c r="N7" s="166"/>
      <c r="O7" s="166"/>
      <c r="P7" s="166"/>
      <c r="Q7" s="86"/>
      <c r="R7" s="71"/>
      <c r="S7" s="71"/>
      <c r="T7" s="71"/>
      <c r="U7" s="71"/>
      <c r="V7" s="71"/>
    </row>
    <row r="8" spans="1:25" ht="6" customHeight="1" x14ac:dyDescent="0.25"/>
    <row r="9" spans="1:25" ht="23.25" hidden="1" x14ac:dyDescent="0.35">
      <c r="B9" s="85" t="s">
        <v>105</v>
      </c>
    </row>
    <row r="10" spans="1:25" ht="6.75" hidden="1" customHeight="1" x14ac:dyDescent="0.3">
      <c r="B10" s="70"/>
    </row>
    <row r="11" spans="1:25" ht="60" hidden="1" customHeight="1" x14ac:dyDescent="0.3">
      <c r="B11" s="87"/>
      <c r="C11" s="34" t="s">
        <v>106</v>
      </c>
      <c r="D11" s="60"/>
      <c r="E11" s="88" t="s">
        <v>155</v>
      </c>
      <c r="F11" s="35" t="s">
        <v>107</v>
      </c>
      <c r="G11" s="60"/>
      <c r="H11" s="88" t="s">
        <v>155</v>
      </c>
      <c r="I11" s="34" t="s">
        <v>108</v>
      </c>
      <c r="J11" s="63"/>
      <c r="K11" s="88" t="s">
        <v>155</v>
      </c>
      <c r="L11" s="34" t="s">
        <v>109</v>
      </c>
      <c r="M11" s="167"/>
      <c r="N11" s="167"/>
      <c r="O11" s="87"/>
      <c r="P11" s="87"/>
      <c r="Q11" s="87"/>
      <c r="R11" s="72"/>
      <c r="S11" s="72"/>
      <c r="T11" s="72"/>
      <c r="U11" s="72"/>
      <c r="V11" s="72"/>
    </row>
    <row r="12" spans="1:25" ht="5.25" hidden="1" customHeight="1" x14ac:dyDescent="0.3">
      <c r="B12" s="73"/>
      <c r="C12" s="73"/>
      <c r="D12" s="73"/>
      <c r="E12" s="73"/>
      <c r="F12" s="73"/>
      <c r="G12" s="73"/>
      <c r="H12" s="73"/>
      <c r="I12" s="73"/>
      <c r="J12" s="73"/>
      <c r="K12" s="73"/>
      <c r="L12" s="73"/>
      <c r="M12" s="73"/>
      <c r="N12" s="73"/>
      <c r="O12" s="73"/>
      <c r="P12" s="73"/>
      <c r="Q12" s="73"/>
      <c r="R12" s="72"/>
      <c r="S12" s="72"/>
      <c r="T12" s="72"/>
      <c r="U12" s="72"/>
      <c r="V12" s="72"/>
    </row>
    <row r="13" spans="1:25" ht="22.5" customHeight="1" x14ac:dyDescent="0.35">
      <c r="B13" s="85" t="s">
        <v>101</v>
      </c>
      <c r="C13" s="73"/>
      <c r="D13" s="73"/>
      <c r="E13" s="73"/>
      <c r="F13" s="73"/>
      <c r="G13" s="73"/>
      <c r="H13" s="73"/>
      <c r="I13" s="73"/>
      <c r="J13" s="73"/>
      <c r="K13" s="73"/>
      <c r="L13" s="73"/>
      <c r="M13" s="73"/>
      <c r="N13" s="73"/>
      <c r="O13" s="73"/>
      <c r="P13" s="73"/>
      <c r="Q13" s="73"/>
      <c r="R13" s="72"/>
      <c r="S13" s="72"/>
      <c r="T13" s="72"/>
      <c r="U13" s="72"/>
      <c r="V13" s="72"/>
    </row>
    <row r="14" spans="1:25" ht="22.5" customHeight="1" x14ac:dyDescent="0.3">
      <c r="B14" s="73"/>
      <c r="F14" s="52" t="s">
        <v>102</v>
      </c>
      <c r="G14" s="65"/>
      <c r="H14" s="52" t="s">
        <v>103</v>
      </c>
      <c r="I14" s="65"/>
      <c r="J14" s="52" t="s">
        <v>104</v>
      </c>
      <c r="K14" s="65" t="s">
        <v>168</v>
      </c>
      <c r="L14" s="83"/>
      <c r="M14" s="83"/>
      <c r="N14" s="83"/>
      <c r="O14" s="73"/>
      <c r="P14" s="73"/>
      <c r="Q14" s="73"/>
      <c r="R14" s="72"/>
      <c r="S14" s="72"/>
      <c r="T14" s="72"/>
      <c r="U14" s="72"/>
      <c r="V14" s="72"/>
    </row>
    <row r="15" spans="1:25" ht="7.5" customHeight="1" x14ac:dyDescent="0.3">
      <c r="B15" s="73"/>
      <c r="E15" s="81"/>
      <c r="F15" s="83"/>
      <c r="G15" s="81"/>
      <c r="H15" s="81"/>
      <c r="I15" s="83"/>
      <c r="J15" s="81"/>
      <c r="K15" s="83"/>
      <c r="L15" s="83"/>
      <c r="M15" s="83"/>
      <c r="N15" s="83"/>
      <c r="O15" s="73"/>
      <c r="P15" s="73"/>
      <c r="Q15" s="73"/>
      <c r="R15" s="72"/>
      <c r="S15" s="72"/>
      <c r="T15" s="72"/>
      <c r="U15" s="72"/>
      <c r="V15" s="72"/>
    </row>
    <row r="16" spans="1:25" ht="22.5" customHeight="1" x14ac:dyDescent="0.3">
      <c r="C16" s="89" t="s">
        <v>110</v>
      </c>
      <c r="E16" s="81"/>
      <c r="F16" s="83"/>
      <c r="G16" s="81"/>
      <c r="I16" s="89" t="s">
        <v>111</v>
      </c>
      <c r="J16" s="81"/>
      <c r="K16" s="83"/>
      <c r="L16" s="83"/>
      <c r="M16" s="83"/>
      <c r="N16" s="83"/>
      <c r="O16" s="73"/>
      <c r="P16" s="73"/>
      <c r="Q16" s="73"/>
      <c r="R16" s="72"/>
      <c r="S16" s="72"/>
      <c r="T16" s="72"/>
      <c r="U16" s="72"/>
      <c r="V16" s="72"/>
    </row>
    <row r="17" spans="2:24" ht="158.25" customHeight="1" x14ac:dyDescent="0.3">
      <c r="B17" s="87"/>
      <c r="C17" s="232" t="s">
        <v>379</v>
      </c>
      <c r="D17" s="233"/>
      <c r="E17" s="233"/>
      <c r="F17" s="233"/>
      <c r="G17" s="233"/>
      <c r="H17" s="233"/>
      <c r="I17" s="234" t="s">
        <v>380</v>
      </c>
      <c r="J17" s="235"/>
      <c r="K17" s="235"/>
      <c r="L17" s="235"/>
      <c r="M17" s="235"/>
      <c r="N17" s="235"/>
      <c r="O17" s="235"/>
      <c r="P17" s="83"/>
      <c r="Q17" s="83"/>
      <c r="R17" s="72"/>
      <c r="S17" s="72"/>
      <c r="T17" s="72"/>
      <c r="U17" s="72"/>
      <c r="V17" s="72"/>
    </row>
    <row r="19" spans="2:24" ht="28.5" x14ac:dyDescent="0.25">
      <c r="B19" s="164" t="s">
        <v>76</v>
      </c>
      <c r="C19" s="164"/>
      <c r="D19" s="164"/>
      <c r="E19" s="164"/>
      <c r="F19" s="164"/>
      <c r="G19" s="164"/>
      <c r="H19" s="164"/>
      <c r="I19" s="164"/>
      <c r="J19" s="164"/>
      <c r="K19" s="164"/>
      <c r="L19" s="164"/>
      <c r="M19" s="164"/>
      <c r="N19" s="164"/>
      <c r="O19" s="164"/>
      <c r="P19" s="164"/>
      <c r="Q19" s="91"/>
      <c r="R19" s="91"/>
      <c r="S19" s="91"/>
      <c r="T19" s="91"/>
      <c r="U19" s="91"/>
      <c r="V19" s="91"/>
    </row>
    <row r="20" spans="2:24" ht="5.25" customHeight="1" x14ac:dyDescent="0.25"/>
    <row r="21" spans="2:24" ht="23.25" x14ac:dyDescent="0.25">
      <c r="B21" s="236" t="s">
        <v>70</v>
      </c>
      <c r="C21" s="236"/>
      <c r="D21" s="236"/>
      <c r="E21" s="236"/>
      <c r="F21" s="236"/>
      <c r="G21" s="236"/>
      <c r="H21" s="236"/>
      <c r="I21" s="236"/>
      <c r="J21" s="236"/>
      <c r="K21" s="236"/>
      <c r="L21" s="236"/>
      <c r="M21" s="236"/>
      <c r="N21" s="236"/>
      <c r="O21" s="236"/>
      <c r="P21" s="236"/>
      <c r="Q21" s="68"/>
      <c r="R21" s="68"/>
      <c r="S21" s="68"/>
      <c r="T21" s="68"/>
      <c r="U21" s="68"/>
      <c r="V21" s="68"/>
    </row>
    <row r="22" spans="2:24" ht="6" customHeight="1" x14ac:dyDescent="0.25"/>
    <row r="23" spans="2:24" s="53" customFormat="1" ht="30" customHeight="1" x14ac:dyDescent="0.25">
      <c r="B23" s="174" t="s">
        <v>132</v>
      </c>
      <c r="C23" s="174"/>
      <c r="D23" s="174"/>
      <c r="E23" s="174"/>
      <c r="F23" s="174"/>
      <c r="G23" s="174"/>
      <c r="H23" s="174"/>
      <c r="I23" s="174"/>
      <c r="J23" s="174"/>
      <c r="K23" s="174"/>
      <c r="L23" s="174"/>
      <c r="M23" s="174"/>
      <c r="N23" s="174"/>
      <c r="O23" s="174"/>
      <c r="P23" s="174"/>
      <c r="Q23" s="50" t="str">
        <f>CONCATENATE(R23,Q48)</f>
        <v>25</v>
      </c>
      <c r="R23" s="50">
        <f>VLOOKUP(B23,[5]Hoja2!N3:Q8,4,FALSE)</f>
        <v>2</v>
      </c>
      <c r="S23" s="74"/>
      <c r="T23" s="74"/>
      <c r="U23" s="74"/>
      <c r="V23" s="74"/>
    </row>
    <row r="24" spans="2:24" ht="15.75" customHeight="1" x14ac:dyDescent="0.25"/>
    <row r="25" spans="2:24" ht="23.25" x14ac:dyDescent="0.25">
      <c r="B25" s="236" t="s">
        <v>71</v>
      </c>
      <c r="C25" s="236"/>
      <c r="D25" s="236"/>
      <c r="E25" s="236"/>
      <c r="F25" s="236"/>
      <c r="G25" s="236"/>
      <c r="H25" s="236"/>
      <c r="I25" s="236"/>
      <c r="J25" s="236"/>
      <c r="K25" s="236"/>
      <c r="L25" s="236"/>
      <c r="M25" s="236"/>
      <c r="N25" s="236"/>
      <c r="O25" s="236"/>
      <c r="P25" s="236"/>
      <c r="Q25" s="68"/>
      <c r="R25" s="68"/>
      <c r="S25" s="68"/>
      <c r="T25" s="68"/>
      <c r="U25" s="68"/>
      <c r="V25" s="68"/>
      <c r="X25" s="69"/>
    </row>
    <row r="26" spans="2:24" ht="6" customHeight="1" x14ac:dyDescent="0.25"/>
    <row r="27" spans="2:24" ht="23.25" customHeight="1" x14ac:dyDescent="0.25">
      <c r="D27" s="36"/>
      <c r="E27" s="175"/>
      <c r="F27" s="176"/>
      <c r="G27" s="176"/>
      <c r="H27" s="176"/>
      <c r="I27" s="176"/>
      <c r="J27" s="176"/>
      <c r="K27" s="176"/>
      <c r="L27" s="177"/>
      <c r="M27" s="175"/>
      <c r="N27" s="177"/>
    </row>
    <row r="28" spans="2:24" ht="23.25" customHeight="1" x14ac:dyDescent="0.25">
      <c r="D28" s="65">
        <v>1</v>
      </c>
      <c r="E28" s="171" t="s">
        <v>113</v>
      </c>
      <c r="F28" s="171"/>
      <c r="G28" s="171"/>
      <c r="H28" s="171"/>
      <c r="I28" s="171"/>
      <c r="J28" s="171"/>
      <c r="K28" s="171"/>
      <c r="L28" s="171"/>
      <c r="M28" s="172" t="s">
        <v>181</v>
      </c>
      <c r="N28" s="172"/>
      <c r="S28" s="76"/>
      <c r="T28" s="76"/>
      <c r="U28" s="76"/>
      <c r="V28" s="76"/>
    </row>
    <row r="29" spans="2:24" ht="23.25" customHeight="1" x14ac:dyDescent="0.25">
      <c r="D29" s="65">
        <v>2</v>
      </c>
      <c r="E29" s="171" t="s">
        <v>114</v>
      </c>
      <c r="F29" s="171"/>
      <c r="G29" s="171"/>
      <c r="H29" s="171"/>
      <c r="I29" s="171"/>
      <c r="J29" s="171"/>
      <c r="K29" s="171"/>
      <c r="L29" s="171"/>
      <c r="M29" s="172" t="s">
        <v>181</v>
      </c>
      <c r="N29" s="172"/>
      <c r="S29" s="76"/>
      <c r="T29" s="76"/>
      <c r="U29" s="76"/>
      <c r="V29" s="76"/>
    </row>
    <row r="30" spans="2:24" ht="23.25" customHeight="1" x14ac:dyDescent="0.25">
      <c r="D30" s="65">
        <v>3</v>
      </c>
      <c r="E30" s="171" t="s">
        <v>115</v>
      </c>
      <c r="F30" s="171"/>
      <c r="G30" s="171"/>
      <c r="H30" s="171"/>
      <c r="I30" s="171"/>
      <c r="J30" s="171"/>
      <c r="K30" s="171"/>
      <c r="L30" s="171"/>
      <c r="M30" s="172" t="s">
        <v>181</v>
      </c>
      <c r="N30" s="172"/>
      <c r="S30" s="76"/>
      <c r="T30" s="76"/>
      <c r="U30" s="76"/>
      <c r="V30" s="76"/>
    </row>
    <row r="31" spans="2:24" ht="23.25" customHeight="1" x14ac:dyDescent="0.25">
      <c r="D31" s="65">
        <v>4</v>
      </c>
      <c r="E31" s="171" t="s">
        <v>116</v>
      </c>
      <c r="F31" s="171"/>
      <c r="G31" s="171"/>
      <c r="H31" s="171"/>
      <c r="I31" s="171"/>
      <c r="J31" s="171"/>
      <c r="K31" s="171"/>
      <c r="L31" s="171"/>
      <c r="M31" s="172" t="s">
        <v>181</v>
      </c>
      <c r="N31" s="172"/>
      <c r="S31" s="76"/>
      <c r="T31" s="76"/>
      <c r="U31" s="76"/>
      <c r="V31" s="76"/>
    </row>
    <row r="32" spans="2:24" ht="23.25" customHeight="1" x14ac:dyDescent="0.25">
      <c r="D32" s="65">
        <v>5</v>
      </c>
      <c r="E32" s="171" t="s">
        <v>117</v>
      </c>
      <c r="F32" s="171"/>
      <c r="G32" s="171"/>
      <c r="H32" s="171"/>
      <c r="I32" s="171"/>
      <c r="J32" s="171"/>
      <c r="K32" s="171"/>
      <c r="L32" s="171"/>
      <c r="M32" s="172" t="s">
        <v>181</v>
      </c>
      <c r="N32" s="172"/>
      <c r="S32" s="76"/>
      <c r="T32" s="76"/>
      <c r="U32" s="76"/>
      <c r="V32" s="76"/>
    </row>
    <row r="33" spans="2:22" ht="23.25" customHeight="1" x14ac:dyDescent="0.25">
      <c r="D33" s="65">
        <v>6</v>
      </c>
      <c r="E33" s="171" t="s">
        <v>118</v>
      </c>
      <c r="F33" s="171"/>
      <c r="G33" s="171"/>
      <c r="H33" s="171"/>
      <c r="I33" s="171"/>
      <c r="J33" s="171"/>
      <c r="K33" s="171"/>
      <c r="L33" s="171"/>
      <c r="M33" s="172" t="s">
        <v>182</v>
      </c>
      <c r="N33" s="172"/>
      <c r="S33" s="76"/>
      <c r="T33" s="76"/>
      <c r="U33" s="76"/>
      <c r="V33" s="76"/>
    </row>
    <row r="34" spans="2:22" ht="23.25" customHeight="1" x14ac:dyDescent="0.25">
      <c r="D34" s="65">
        <v>7</v>
      </c>
      <c r="E34" s="171" t="s">
        <v>119</v>
      </c>
      <c r="F34" s="171"/>
      <c r="G34" s="171"/>
      <c r="H34" s="171"/>
      <c r="I34" s="171"/>
      <c r="J34" s="171"/>
      <c r="K34" s="171"/>
      <c r="L34" s="171"/>
      <c r="M34" s="172" t="s">
        <v>181</v>
      </c>
      <c r="N34" s="172"/>
      <c r="S34" s="76"/>
      <c r="T34" s="76"/>
      <c r="U34" s="76"/>
      <c r="V34" s="76"/>
    </row>
    <row r="35" spans="2:22" ht="23.25" customHeight="1" x14ac:dyDescent="0.25">
      <c r="D35" s="65">
        <v>8</v>
      </c>
      <c r="E35" s="171" t="s">
        <v>120</v>
      </c>
      <c r="F35" s="171"/>
      <c r="G35" s="171"/>
      <c r="H35" s="171"/>
      <c r="I35" s="171"/>
      <c r="J35" s="171"/>
      <c r="K35" s="171"/>
      <c r="L35" s="171"/>
      <c r="M35" s="172" t="s">
        <v>182</v>
      </c>
      <c r="N35" s="172"/>
      <c r="S35" s="76"/>
      <c r="T35" s="76"/>
      <c r="U35" s="76"/>
      <c r="V35" s="76"/>
    </row>
    <row r="36" spans="2:22" ht="23.25" customHeight="1" x14ac:dyDescent="0.25">
      <c r="D36" s="65">
        <v>9</v>
      </c>
      <c r="E36" s="171" t="s">
        <v>121</v>
      </c>
      <c r="F36" s="171"/>
      <c r="G36" s="171"/>
      <c r="H36" s="171"/>
      <c r="I36" s="171"/>
      <c r="J36" s="171"/>
      <c r="K36" s="171"/>
      <c r="L36" s="171"/>
      <c r="M36" s="172" t="s">
        <v>182</v>
      </c>
      <c r="N36" s="172"/>
      <c r="S36" s="76"/>
      <c r="T36" s="76"/>
      <c r="U36" s="76"/>
      <c r="V36" s="76"/>
    </row>
    <row r="37" spans="2:22" ht="23.25" customHeight="1" x14ac:dyDescent="0.25">
      <c r="D37" s="65">
        <v>10</v>
      </c>
      <c r="E37" s="171" t="s">
        <v>122</v>
      </c>
      <c r="F37" s="171"/>
      <c r="G37" s="171"/>
      <c r="H37" s="171"/>
      <c r="I37" s="171"/>
      <c r="J37" s="171"/>
      <c r="K37" s="171"/>
      <c r="L37" s="171"/>
      <c r="M37" s="172" t="s">
        <v>181</v>
      </c>
      <c r="N37" s="172"/>
      <c r="S37" s="76"/>
      <c r="T37" s="76"/>
      <c r="U37" s="76"/>
      <c r="V37" s="76"/>
    </row>
    <row r="38" spans="2:22" ht="23.25" customHeight="1" x14ac:dyDescent="0.25">
      <c r="D38" s="65">
        <v>11</v>
      </c>
      <c r="E38" s="171" t="s">
        <v>123</v>
      </c>
      <c r="F38" s="171"/>
      <c r="G38" s="171"/>
      <c r="H38" s="171"/>
      <c r="I38" s="171"/>
      <c r="J38" s="171"/>
      <c r="K38" s="171"/>
      <c r="L38" s="171"/>
      <c r="M38" s="172" t="s">
        <v>181</v>
      </c>
      <c r="N38" s="172"/>
      <c r="S38" s="76"/>
      <c r="T38" s="76"/>
      <c r="U38" s="76"/>
      <c r="V38" s="76"/>
    </row>
    <row r="39" spans="2:22" ht="23.25" customHeight="1" x14ac:dyDescent="0.25">
      <c r="D39" s="65">
        <v>12</v>
      </c>
      <c r="E39" s="171" t="s">
        <v>124</v>
      </c>
      <c r="F39" s="171"/>
      <c r="G39" s="171"/>
      <c r="H39" s="171"/>
      <c r="I39" s="171"/>
      <c r="J39" s="171"/>
      <c r="K39" s="171"/>
      <c r="L39" s="171"/>
      <c r="M39" s="172" t="s">
        <v>181</v>
      </c>
      <c r="N39" s="172"/>
      <c r="S39" s="76"/>
      <c r="T39" s="76"/>
      <c r="U39" s="76"/>
      <c r="V39" s="76"/>
    </row>
    <row r="40" spans="2:22" ht="23.25" customHeight="1" x14ac:dyDescent="0.25">
      <c r="D40" s="65">
        <v>13</v>
      </c>
      <c r="E40" s="171" t="s">
        <v>125</v>
      </c>
      <c r="F40" s="171"/>
      <c r="G40" s="171"/>
      <c r="H40" s="171"/>
      <c r="I40" s="171"/>
      <c r="J40" s="171"/>
      <c r="K40" s="171"/>
      <c r="L40" s="171"/>
      <c r="M40" s="172" t="s">
        <v>181</v>
      </c>
      <c r="N40" s="172"/>
      <c r="S40" s="76"/>
      <c r="T40" s="76"/>
      <c r="U40" s="76"/>
      <c r="V40" s="76"/>
    </row>
    <row r="41" spans="2:22" ht="23.25" customHeight="1" x14ac:dyDescent="0.25">
      <c r="D41" s="65">
        <v>14</v>
      </c>
      <c r="E41" s="171" t="s">
        <v>126</v>
      </c>
      <c r="F41" s="171"/>
      <c r="G41" s="171"/>
      <c r="H41" s="171"/>
      <c r="I41" s="171"/>
      <c r="J41" s="171"/>
      <c r="K41" s="171"/>
      <c r="L41" s="171"/>
      <c r="M41" s="172" t="s">
        <v>181</v>
      </c>
      <c r="N41" s="172"/>
      <c r="S41" s="76"/>
      <c r="T41" s="76"/>
      <c r="U41" s="76"/>
      <c r="V41" s="76"/>
    </row>
    <row r="42" spans="2:22" ht="23.25" customHeight="1" x14ac:dyDescent="0.25">
      <c r="D42" s="65">
        <v>15</v>
      </c>
      <c r="E42" s="171" t="s">
        <v>127</v>
      </c>
      <c r="F42" s="171"/>
      <c r="G42" s="171"/>
      <c r="H42" s="171"/>
      <c r="I42" s="171"/>
      <c r="J42" s="171"/>
      <c r="K42" s="171"/>
      <c r="L42" s="171"/>
      <c r="M42" s="172" t="s">
        <v>181</v>
      </c>
      <c r="N42" s="172"/>
      <c r="S42" s="76"/>
      <c r="T42" s="76"/>
      <c r="U42" s="76"/>
      <c r="V42" s="76"/>
    </row>
    <row r="43" spans="2:22" ht="23.25" customHeight="1" x14ac:dyDescent="0.25">
      <c r="D43" s="65">
        <v>16</v>
      </c>
      <c r="E43" s="171" t="s">
        <v>128</v>
      </c>
      <c r="F43" s="171"/>
      <c r="G43" s="171"/>
      <c r="H43" s="171"/>
      <c r="I43" s="171"/>
      <c r="J43" s="171"/>
      <c r="K43" s="171"/>
      <c r="L43" s="171"/>
      <c r="M43" s="172" t="s">
        <v>181</v>
      </c>
      <c r="N43" s="172"/>
      <c r="S43" s="76"/>
      <c r="T43" s="76"/>
      <c r="U43" s="76"/>
      <c r="V43" s="76"/>
    </row>
    <row r="44" spans="2:22" ht="23.25" customHeight="1" x14ac:dyDescent="0.25">
      <c r="D44" s="65">
        <v>17</v>
      </c>
      <c r="E44" s="171" t="s">
        <v>129</v>
      </c>
      <c r="F44" s="171"/>
      <c r="G44" s="171"/>
      <c r="H44" s="171"/>
      <c r="I44" s="171"/>
      <c r="J44" s="171"/>
      <c r="K44" s="171"/>
      <c r="L44" s="171"/>
      <c r="M44" s="172" t="s">
        <v>181</v>
      </c>
      <c r="N44" s="172"/>
      <c r="S44" s="76"/>
      <c r="T44" s="76"/>
      <c r="U44" s="76"/>
      <c r="V44" s="76"/>
    </row>
    <row r="45" spans="2:22" ht="23.25" customHeight="1" x14ac:dyDescent="0.25">
      <c r="D45" s="65">
        <v>18</v>
      </c>
      <c r="E45" s="171" t="s">
        <v>130</v>
      </c>
      <c r="F45" s="171"/>
      <c r="G45" s="171"/>
      <c r="H45" s="171"/>
      <c r="I45" s="171"/>
      <c r="J45" s="171"/>
      <c r="K45" s="171"/>
      <c r="L45" s="171"/>
      <c r="M45" s="172" t="s">
        <v>181</v>
      </c>
      <c r="N45" s="172"/>
      <c r="S45" s="76"/>
      <c r="T45" s="76"/>
      <c r="U45" s="76"/>
      <c r="V45" s="76"/>
    </row>
    <row r="46" spans="2:22" ht="23.25" customHeight="1" x14ac:dyDescent="0.25">
      <c r="D46" s="65">
        <v>19</v>
      </c>
      <c r="E46" s="171" t="s">
        <v>131</v>
      </c>
      <c r="F46" s="171"/>
      <c r="G46" s="171"/>
      <c r="H46" s="171"/>
      <c r="I46" s="171"/>
      <c r="J46" s="171"/>
      <c r="K46" s="171"/>
      <c r="L46" s="171"/>
      <c r="M46" s="172" t="s">
        <v>182</v>
      </c>
      <c r="N46" s="172"/>
      <c r="S46" s="76"/>
      <c r="T46" s="76"/>
      <c r="U46" s="76"/>
      <c r="V46" s="76"/>
    </row>
    <row r="47" spans="2:22" ht="15.75" customHeight="1" x14ac:dyDescent="0.25">
      <c r="E47" s="71"/>
      <c r="F47" s="71"/>
      <c r="G47" s="71"/>
      <c r="H47" s="71"/>
      <c r="I47" s="71"/>
      <c r="J47" s="71"/>
      <c r="K47" s="71"/>
      <c r="L47" s="71"/>
      <c r="M47" s="71"/>
      <c r="N47" s="71"/>
      <c r="O47" s="92">
        <f>IF(M43="SI",19,COUNTIFS(M28:M46,"SI"))</f>
        <v>19</v>
      </c>
      <c r="P47" s="93"/>
      <c r="Q47" s="93"/>
      <c r="R47" s="71"/>
      <c r="S47" s="71"/>
      <c r="T47" s="71"/>
      <c r="U47" s="71"/>
      <c r="V47" s="71"/>
    </row>
    <row r="48" spans="2:22" ht="30" customHeight="1" x14ac:dyDescent="0.25">
      <c r="B48" s="237" t="str">
        <f>IF(AND(O47&gt;=1,O47&lt;=5),"Moderado",IF(AND(O47&gt;=6,O47&lt;=11),"Mayor",IF(AND(O47&gt;=12,O47&lt;=19),"Catastrófico","")))</f>
        <v>Catastrófico</v>
      </c>
      <c r="C48" s="237"/>
      <c r="D48" s="237"/>
      <c r="E48" s="237"/>
      <c r="F48" s="237"/>
      <c r="G48" s="237"/>
      <c r="H48" s="237"/>
      <c r="I48" s="237"/>
      <c r="J48" s="237"/>
      <c r="K48" s="237"/>
      <c r="L48" s="237"/>
      <c r="M48" s="237"/>
      <c r="N48" s="237"/>
      <c r="O48" s="237"/>
      <c r="P48" s="237"/>
      <c r="Q48" s="71">
        <f>IFERROR(VLOOKUP(B48,[5]Hoja2!N11:Q13,4,FALSE),"")</f>
        <v>5</v>
      </c>
      <c r="R48" s="71"/>
      <c r="S48" s="71"/>
      <c r="T48" s="71"/>
      <c r="U48" s="71"/>
      <c r="V48" s="71"/>
    </row>
    <row r="49" spans="2:25" ht="15.75" customHeight="1" x14ac:dyDescent="0.25">
      <c r="E49" s="71"/>
      <c r="F49" s="71"/>
      <c r="G49" s="71"/>
      <c r="H49" s="71"/>
      <c r="I49" s="71"/>
      <c r="J49" s="71"/>
      <c r="K49" s="71"/>
      <c r="L49" s="71"/>
      <c r="M49" s="71"/>
      <c r="N49" s="71"/>
      <c r="P49" s="71"/>
      <c r="Q49" s="71"/>
      <c r="R49" s="71"/>
      <c r="S49" s="71"/>
      <c r="T49" s="71"/>
      <c r="U49" s="71"/>
      <c r="V49" s="71"/>
    </row>
    <row r="50" spans="2:25" ht="28.5" x14ac:dyDescent="0.25">
      <c r="B50" s="164" t="s">
        <v>1</v>
      </c>
      <c r="C50" s="164"/>
      <c r="D50" s="164"/>
      <c r="E50" s="164"/>
      <c r="F50" s="164"/>
      <c r="G50" s="164"/>
      <c r="H50" s="164"/>
      <c r="I50" s="164"/>
      <c r="J50" s="164"/>
      <c r="K50" s="164"/>
      <c r="L50" s="164"/>
      <c r="M50" s="164"/>
      <c r="N50" s="164"/>
      <c r="O50" s="164"/>
      <c r="P50" s="164"/>
      <c r="Q50" s="91"/>
      <c r="R50" s="50">
        <f>IF(R52=0,1,R52)</f>
        <v>1</v>
      </c>
      <c r="S50" s="91"/>
      <c r="T50" s="91"/>
      <c r="U50" s="91"/>
      <c r="V50" s="91"/>
    </row>
    <row r="51" spans="2:25" ht="6" customHeight="1" x14ac:dyDescent="0.25"/>
    <row r="52" spans="2:25" ht="37.5" customHeight="1" x14ac:dyDescent="0.3">
      <c r="B52" s="179" t="s">
        <v>166</v>
      </c>
      <c r="C52" s="180"/>
      <c r="D52" s="181"/>
      <c r="E52" s="62" t="s">
        <v>98</v>
      </c>
      <c r="F52" s="61" t="s">
        <v>156</v>
      </c>
      <c r="G52" s="62" t="s">
        <v>153</v>
      </c>
      <c r="H52" s="62" t="s">
        <v>154</v>
      </c>
      <c r="I52" s="37" t="s">
        <v>163</v>
      </c>
      <c r="J52" s="182" t="s">
        <v>164</v>
      </c>
      <c r="K52" s="182"/>
      <c r="L52" s="61" t="s">
        <v>157</v>
      </c>
      <c r="M52" s="183" t="s">
        <v>158</v>
      </c>
      <c r="N52" s="183"/>
      <c r="O52" s="61" t="s">
        <v>159</v>
      </c>
      <c r="P52" s="61" t="s">
        <v>160</v>
      </c>
      <c r="Q52" s="38">
        <f>AVERAGE(Q53:Q58)</f>
        <v>100</v>
      </c>
      <c r="R52" s="50">
        <f>IF(G60="Fuerte",R23-2,IF(G60="Moderado",R23-1,R23))</f>
        <v>0</v>
      </c>
      <c r="S52" s="78" t="str">
        <f>CONCATENATE(R50,Q48)</f>
        <v>15</v>
      </c>
      <c r="T52" s="77"/>
      <c r="U52" s="77"/>
      <c r="V52" s="77"/>
      <c r="X52" s="78"/>
      <c r="Y52" s="79"/>
    </row>
    <row r="53" spans="2:25" ht="45" customHeight="1" x14ac:dyDescent="0.25">
      <c r="B53" s="187" t="s">
        <v>381</v>
      </c>
      <c r="C53" s="187"/>
      <c r="D53" s="187"/>
      <c r="E53" s="39" t="s">
        <v>184</v>
      </c>
      <c r="F53" s="39" t="s">
        <v>185</v>
      </c>
      <c r="G53" s="39" t="s">
        <v>186</v>
      </c>
      <c r="H53" s="39" t="s">
        <v>187</v>
      </c>
      <c r="I53" s="39" t="s">
        <v>188</v>
      </c>
      <c r="J53" s="185" t="s">
        <v>189</v>
      </c>
      <c r="K53" s="186"/>
      <c r="L53" s="39" t="s">
        <v>190</v>
      </c>
      <c r="M53" s="51">
        <f t="shared" ref="M53:M58" si="0">IFERROR(IF(SUM(R53:X53)=0,"",SUM(R53:X53)),"")</f>
        <v>100</v>
      </c>
      <c r="N53" s="51" t="str">
        <f t="shared" ref="N53:N58" si="1">IF(M53="","",IF(AND(M53&gt;=0,M53&lt;=85),"Débil",IF(AND(M53&gt;=86,M53&lt;=95),"Moderado",IF(M53&gt;=96,"Fuerte",""))))</f>
        <v>Fuerte</v>
      </c>
      <c r="O53" s="40" t="s">
        <v>191</v>
      </c>
      <c r="P53" s="51" t="str">
        <f t="shared" ref="P53:P58" si="2">IF(Q53="","",IF(Q53=100,"Fuerte",IF(Q53=50,"Moderado","Débil")))</f>
        <v>Fuerte</v>
      </c>
      <c r="Q53" s="36">
        <f t="shared" ref="Q53:Q58" si="3">IF(M53="","",IF(AND(N53="Fuerte",O53="Fuerte"),100,IF(OR(AND(N53="Moderado",O53="Moderado"),AND(N53&lt;&gt;"Débil",O53&lt;&gt;"Débil")),50,IF(OR(N53="Débil",O53="Débil"),0,""))))</f>
        <v>100</v>
      </c>
      <c r="R53" s="41">
        <f t="shared" ref="R53:R58" si="4">IF(E53="Asignado",15,IF(E53="No Asignado",0,""))</f>
        <v>15</v>
      </c>
      <c r="S53" s="41">
        <f t="shared" ref="S53:S58" si="5">IF(F53="Adecuado",15,IF(F53="Inadecuado",0,""))</f>
        <v>15</v>
      </c>
      <c r="T53" s="41">
        <f t="shared" ref="T53:T58" si="6">IF(G53="Oportuna",15,IF(G53="Inoportuna",0,""))</f>
        <v>15</v>
      </c>
      <c r="U53" s="41">
        <f t="shared" ref="U53:U58" si="7">IF(H53="Prevenir",15,IF(H53="Detectar",10,IF(H53="No es un Control",0,"")))</f>
        <v>15</v>
      </c>
      <c r="V53" s="41">
        <f t="shared" ref="V53:V58" si="8">IF(I53="Confiable",15,IF(I53="No Confiable",0,""))</f>
        <v>15</v>
      </c>
      <c r="W53" s="41">
        <f t="shared" ref="W53:W58" si="9">IF(J53="Se identifica y se gestionan para subsanar la observación",15,IF(J53="No se identifica y se gestionan para subsanar la observación",0,""))</f>
        <v>15</v>
      </c>
      <c r="X53" s="42">
        <f>IF(L53="Completa",10,IF(L53="Incompleta",5,IF(L53="No Existe",0,"")))</f>
        <v>10</v>
      </c>
    </row>
    <row r="54" spans="2:25" ht="95.25" customHeight="1" x14ac:dyDescent="0.25">
      <c r="B54" s="184" t="s">
        <v>382</v>
      </c>
      <c r="C54" s="184"/>
      <c r="D54" s="184"/>
      <c r="E54" s="39" t="s">
        <v>184</v>
      </c>
      <c r="F54" s="39" t="s">
        <v>185</v>
      </c>
      <c r="G54" s="39" t="s">
        <v>186</v>
      </c>
      <c r="H54" s="39" t="s">
        <v>187</v>
      </c>
      <c r="I54" s="39" t="s">
        <v>188</v>
      </c>
      <c r="J54" s="185" t="s">
        <v>189</v>
      </c>
      <c r="K54" s="186"/>
      <c r="L54" s="39" t="s">
        <v>190</v>
      </c>
      <c r="M54" s="51">
        <f t="shared" si="0"/>
        <v>100</v>
      </c>
      <c r="N54" s="51" t="str">
        <f t="shared" si="1"/>
        <v>Fuerte</v>
      </c>
      <c r="O54" s="40" t="s">
        <v>191</v>
      </c>
      <c r="P54" s="51" t="str">
        <f t="shared" si="2"/>
        <v>Fuerte</v>
      </c>
      <c r="Q54" s="36">
        <f t="shared" si="3"/>
        <v>100</v>
      </c>
      <c r="R54" s="41">
        <f t="shared" si="4"/>
        <v>15</v>
      </c>
      <c r="S54" s="41">
        <f t="shared" si="5"/>
        <v>15</v>
      </c>
      <c r="T54" s="41">
        <f t="shared" si="6"/>
        <v>15</v>
      </c>
      <c r="U54" s="41">
        <f t="shared" si="7"/>
        <v>15</v>
      </c>
      <c r="V54" s="41">
        <f t="shared" si="8"/>
        <v>15</v>
      </c>
      <c r="W54" s="41">
        <f t="shared" si="9"/>
        <v>15</v>
      </c>
      <c r="X54" s="42">
        <f t="shared" ref="X54:X58" si="10">IF(L54="Completa",10,IF(L54="Incompleta",5,IF(L54="No Existe",0,"")))</f>
        <v>10</v>
      </c>
    </row>
    <row r="55" spans="2:25" ht="113.25" customHeight="1" x14ac:dyDescent="0.25">
      <c r="B55" s="184" t="s">
        <v>383</v>
      </c>
      <c r="C55" s="184"/>
      <c r="D55" s="184"/>
      <c r="E55" s="39" t="s">
        <v>184</v>
      </c>
      <c r="F55" s="39" t="s">
        <v>185</v>
      </c>
      <c r="G55" s="39" t="s">
        <v>186</v>
      </c>
      <c r="H55" s="39" t="s">
        <v>187</v>
      </c>
      <c r="I55" s="39" t="s">
        <v>188</v>
      </c>
      <c r="J55" s="185" t="s">
        <v>189</v>
      </c>
      <c r="K55" s="186"/>
      <c r="L55" s="39" t="s">
        <v>190</v>
      </c>
      <c r="M55" s="51">
        <f t="shared" si="0"/>
        <v>100</v>
      </c>
      <c r="N55" s="51" t="str">
        <f t="shared" si="1"/>
        <v>Fuerte</v>
      </c>
      <c r="O55" s="40" t="s">
        <v>191</v>
      </c>
      <c r="P55" s="51" t="str">
        <f t="shared" si="2"/>
        <v>Fuerte</v>
      </c>
      <c r="Q55" s="36">
        <f t="shared" si="3"/>
        <v>100</v>
      </c>
      <c r="R55" s="41">
        <f t="shared" si="4"/>
        <v>15</v>
      </c>
      <c r="S55" s="41">
        <f t="shared" si="5"/>
        <v>15</v>
      </c>
      <c r="T55" s="41">
        <f t="shared" si="6"/>
        <v>15</v>
      </c>
      <c r="U55" s="41">
        <f t="shared" si="7"/>
        <v>15</v>
      </c>
      <c r="V55" s="41">
        <f t="shared" si="8"/>
        <v>15</v>
      </c>
      <c r="W55" s="41">
        <f t="shared" si="9"/>
        <v>15</v>
      </c>
      <c r="X55" s="42">
        <f t="shared" si="10"/>
        <v>10</v>
      </c>
    </row>
    <row r="56" spans="2:25" ht="45" hidden="1" customHeight="1" x14ac:dyDescent="0.25">
      <c r="B56" s="184"/>
      <c r="C56" s="184"/>
      <c r="D56" s="184"/>
      <c r="E56" s="39"/>
      <c r="F56" s="39"/>
      <c r="G56" s="39"/>
      <c r="H56" s="39"/>
      <c r="I56" s="39"/>
      <c r="J56" s="185"/>
      <c r="K56" s="186"/>
      <c r="L56" s="39"/>
      <c r="M56" s="51" t="str">
        <f t="shared" si="0"/>
        <v/>
      </c>
      <c r="N56" s="51" t="str">
        <f t="shared" si="1"/>
        <v/>
      </c>
      <c r="O56" s="40"/>
      <c r="P56" s="51" t="str">
        <f t="shared" si="2"/>
        <v/>
      </c>
      <c r="Q56" s="36" t="str">
        <f t="shared" si="3"/>
        <v/>
      </c>
      <c r="R56" s="41" t="str">
        <f t="shared" si="4"/>
        <v/>
      </c>
      <c r="S56" s="41" t="str">
        <f t="shared" si="5"/>
        <v/>
      </c>
      <c r="T56" s="41" t="str">
        <f t="shared" si="6"/>
        <v/>
      </c>
      <c r="U56" s="41" t="str">
        <f t="shared" si="7"/>
        <v/>
      </c>
      <c r="V56" s="41" t="str">
        <f t="shared" si="8"/>
        <v/>
      </c>
      <c r="W56" s="41" t="str">
        <f t="shared" si="9"/>
        <v/>
      </c>
      <c r="X56" s="42" t="str">
        <f t="shared" si="10"/>
        <v/>
      </c>
    </row>
    <row r="57" spans="2:25" ht="45" hidden="1" customHeight="1" x14ac:dyDescent="0.25">
      <c r="B57" s="184"/>
      <c r="C57" s="184"/>
      <c r="D57" s="184"/>
      <c r="E57" s="39"/>
      <c r="F57" s="39"/>
      <c r="G57" s="39"/>
      <c r="H57" s="39"/>
      <c r="I57" s="39"/>
      <c r="J57" s="185"/>
      <c r="K57" s="186"/>
      <c r="L57" s="39"/>
      <c r="M57" s="51" t="str">
        <f t="shared" si="0"/>
        <v/>
      </c>
      <c r="N57" s="51" t="str">
        <f t="shared" si="1"/>
        <v/>
      </c>
      <c r="O57" s="40"/>
      <c r="P57" s="51" t="str">
        <f t="shared" si="2"/>
        <v/>
      </c>
      <c r="Q57" s="36" t="str">
        <f t="shared" si="3"/>
        <v/>
      </c>
      <c r="R57" s="41" t="str">
        <f t="shared" si="4"/>
        <v/>
      </c>
      <c r="S57" s="41" t="str">
        <f t="shared" si="5"/>
        <v/>
      </c>
      <c r="T57" s="41" t="str">
        <f t="shared" si="6"/>
        <v/>
      </c>
      <c r="U57" s="41" t="str">
        <f t="shared" si="7"/>
        <v/>
      </c>
      <c r="V57" s="41" t="str">
        <f t="shared" si="8"/>
        <v/>
      </c>
      <c r="W57" s="41" t="str">
        <f t="shared" si="9"/>
        <v/>
      </c>
      <c r="X57" s="42" t="str">
        <f t="shared" si="10"/>
        <v/>
      </c>
    </row>
    <row r="58" spans="2:25" ht="45" hidden="1" customHeight="1" x14ac:dyDescent="0.25">
      <c r="B58" s="184"/>
      <c r="C58" s="184"/>
      <c r="D58" s="184"/>
      <c r="E58" s="39"/>
      <c r="F58" s="39"/>
      <c r="G58" s="39"/>
      <c r="H58" s="39"/>
      <c r="I58" s="39"/>
      <c r="J58" s="185"/>
      <c r="K58" s="186"/>
      <c r="L58" s="39"/>
      <c r="M58" s="51" t="str">
        <f t="shared" si="0"/>
        <v/>
      </c>
      <c r="N58" s="51" t="str">
        <f t="shared" si="1"/>
        <v/>
      </c>
      <c r="O58" s="40"/>
      <c r="P58" s="51" t="str">
        <f t="shared" si="2"/>
        <v/>
      </c>
      <c r="Q58" s="36" t="str">
        <f t="shared" si="3"/>
        <v/>
      </c>
      <c r="R58" s="41" t="str">
        <f t="shared" si="4"/>
        <v/>
      </c>
      <c r="S58" s="41" t="str">
        <f t="shared" si="5"/>
        <v/>
      </c>
      <c r="T58" s="41" t="str">
        <f t="shared" si="6"/>
        <v/>
      </c>
      <c r="U58" s="41" t="str">
        <f t="shared" si="7"/>
        <v/>
      </c>
      <c r="V58" s="41" t="str">
        <f t="shared" si="8"/>
        <v/>
      </c>
      <c r="W58" s="41" t="str">
        <f t="shared" si="9"/>
        <v/>
      </c>
      <c r="X58" s="42" t="str">
        <f t="shared" si="10"/>
        <v/>
      </c>
    </row>
    <row r="59" spans="2:25" x14ac:dyDescent="0.25">
      <c r="B59" s="71"/>
      <c r="C59" s="71"/>
      <c r="D59" s="71"/>
      <c r="R59" s="43"/>
      <c r="S59" s="43"/>
      <c r="T59" s="43"/>
      <c r="U59" s="43"/>
      <c r="V59" s="43"/>
      <c r="W59" s="78"/>
      <c r="X59" s="78"/>
    </row>
    <row r="60" spans="2:25" ht="26.25" x14ac:dyDescent="0.25">
      <c r="B60" s="193" t="s">
        <v>161</v>
      </c>
      <c r="C60" s="193"/>
      <c r="D60" s="193"/>
      <c r="E60" s="193"/>
      <c r="F60" s="193"/>
      <c r="G60" s="237" t="str">
        <f>IFERROR(IF(Q52=100,"Fuerte",IF(AND(Q52&lt;100,Q52&gt;=50),"Moderado",IF(Q52&lt;50,"Débil",""))),"")</f>
        <v>Fuerte</v>
      </c>
      <c r="H60" s="237"/>
      <c r="I60" s="237"/>
      <c r="J60" s="237"/>
      <c r="K60" s="237"/>
      <c r="L60" s="237"/>
      <c r="M60" s="237"/>
      <c r="N60" s="237"/>
      <c r="O60" s="237"/>
      <c r="P60" s="237"/>
      <c r="R60" s="43"/>
      <c r="S60" s="43"/>
      <c r="T60" s="43"/>
      <c r="U60" s="43"/>
      <c r="V60" s="43"/>
      <c r="W60" s="78"/>
      <c r="X60" s="78"/>
    </row>
    <row r="61" spans="2:25" x14ac:dyDescent="0.25">
      <c r="B61" s="71"/>
      <c r="C61" s="71"/>
      <c r="D61" s="71"/>
      <c r="R61" s="43"/>
      <c r="S61" s="43"/>
      <c r="T61" s="43"/>
      <c r="U61" s="43"/>
      <c r="V61" s="43"/>
      <c r="W61" s="78"/>
      <c r="X61" s="78"/>
    </row>
    <row r="62" spans="2:25" ht="28.5" x14ac:dyDescent="0.25">
      <c r="B62" s="164" t="s">
        <v>94</v>
      </c>
      <c r="C62" s="164"/>
      <c r="D62" s="164"/>
      <c r="E62" s="164"/>
      <c r="F62" s="164"/>
      <c r="G62" s="164"/>
      <c r="H62" s="164"/>
      <c r="I62" s="164"/>
      <c r="J62" s="164"/>
      <c r="K62" s="164"/>
      <c r="L62" s="164"/>
      <c r="M62" s="164"/>
      <c r="N62" s="164"/>
      <c r="O62" s="164"/>
      <c r="P62" s="164"/>
      <c r="Q62" s="91"/>
      <c r="R62" s="91"/>
      <c r="S62" s="91"/>
      <c r="T62" s="91"/>
      <c r="U62" s="91"/>
      <c r="V62" s="91"/>
    </row>
    <row r="63" spans="2:25" ht="5.25" customHeight="1" x14ac:dyDescent="0.25"/>
    <row r="64" spans="2:25" ht="21" x14ac:dyDescent="0.35">
      <c r="B64" s="64" t="s">
        <v>99</v>
      </c>
      <c r="C64" s="194" t="s">
        <v>95</v>
      </c>
      <c r="D64" s="194"/>
      <c r="E64" s="194"/>
      <c r="F64" s="194"/>
      <c r="G64" s="194"/>
      <c r="H64" s="194"/>
      <c r="I64" s="64" t="s">
        <v>96</v>
      </c>
      <c r="J64" s="64" t="s">
        <v>97</v>
      </c>
      <c r="K64" s="195" t="s">
        <v>98</v>
      </c>
      <c r="L64" s="196"/>
      <c r="M64" s="197"/>
      <c r="N64" s="194" t="s">
        <v>3</v>
      </c>
      <c r="O64" s="194"/>
      <c r="P64" s="194"/>
      <c r="Q64" s="72"/>
      <c r="R64" s="72"/>
      <c r="S64" s="72"/>
      <c r="T64" s="72"/>
      <c r="U64" s="72"/>
      <c r="V64" s="72"/>
    </row>
    <row r="65" spans="2:22" ht="69.75" customHeight="1" x14ac:dyDescent="0.25">
      <c r="B65" s="44" t="s">
        <v>169</v>
      </c>
      <c r="C65" s="188" t="s">
        <v>384</v>
      </c>
      <c r="D65" s="188"/>
      <c r="E65" s="188"/>
      <c r="F65" s="188"/>
      <c r="G65" s="188"/>
      <c r="H65" s="188"/>
      <c r="I65" s="45">
        <v>44593</v>
      </c>
      <c r="J65" s="45">
        <v>44910</v>
      </c>
      <c r="K65" s="189" t="s">
        <v>385</v>
      </c>
      <c r="L65" s="190"/>
      <c r="M65" s="191"/>
      <c r="N65" s="192" t="s">
        <v>386</v>
      </c>
      <c r="O65" s="192"/>
      <c r="P65" s="192"/>
      <c r="Q65" s="94"/>
      <c r="R65" s="71"/>
      <c r="S65" s="71"/>
      <c r="T65" s="71"/>
      <c r="U65" s="71"/>
      <c r="V65" s="71"/>
    </row>
    <row r="66" spans="2:22" ht="72" customHeight="1" x14ac:dyDescent="0.25">
      <c r="B66" s="44" t="s">
        <v>169</v>
      </c>
      <c r="C66" s="188" t="s">
        <v>387</v>
      </c>
      <c r="D66" s="188"/>
      <c r="E66" s="188"/>
      <c r="F66" s="188"/>
      <c r="G66" s="188"/>
      <c r="H66" s="188"/>
      <c r="I66" s="45">
        <v>44576</v>
      </c>
      <c r="J66" s="45">
        <v>44910</v>
      </c>
      <c r="K66" s="189" t="s">
        <v>385</v>
      </c>
      <c r="L66" s="190"/>
      <c r="M66" s="191"/>
      <c r="N66" s="192" t="s">
        <v>388</v>
      </c>
      <c r="O66" s="192"/>
      <c r="P66" s="192"/>
      <c r="Q66" s="75"/>
      <c r="R66" s="71"/>
      <c r="S66" s="71"/>
      <c r="T66" s="71"/>
      <c r="U66" s="71"/>
      <c r="V66" s="71"/>
    </row>
    <row r="67" spans="2:22" ht="66.75" customHeight="1" x14ac:dyDescent="0.25">
      <c r="B67" s="44" t="s">
        <v>103</v>
      </c>
      <c r="C67" s="188" t="s">
        <v>389</v>
      </c>
      <c r="D67" s="188"/>
      <c r="E67" s="188"/>
      <c r="F67" s="188"/>
      <c r="G67" s="188"/>
      <c r="H67" s="188"/>
      <c r="I67" s="45">
        <v>44593</v>
      </c>
      <c r="J67" s="45">
        <v>44910</v>
      </c>
      <c r="K67" s="189" t="s">
        <v>390</v>
      </c>
      <c r="L67" s="190"/>
      <c r="M67" s="191"/>
      <c r="N67" s="192" t="s">
        <v>391</v>
      </c>
      <c r="O67" s="192"/>
      <c r="P67" s="192"/>
      <c r="Q67" s="75"/>
      <c r="R67" s="71"/>
      <c r="S67" s="71"/>
      <c r="T67" s="71"/>
      <c r="U67" s="71"/>
      <c r="V67" s="71"/>
    </row>
    <row r="68" spans="2:22" ht="30" hidden="1" customHeight="1" x14ac:dyDescent="0.25">
      <c r="B68" s="44"/>
      <c r="C68" s="188"/>
      <c r="D68" s="188"/>
      <c r="E68" s="188"/>
      <c r="F68" s="188"/>
      <c r="G68" s="188"/>
      <c r="H68" s="188"/>
      <c r="I68" s="45"/>
      <c r="J68" s="45"/>
      <c r="K68" s="189"/>
      <c r="L68" s="190"/>
      <c r="M68" s="191"/>
      <c r="N68" s="192"/>
      <c r="O68" s="192"/>
      <c r="P68" s="192"/>
      <c r="Q68" s="75"/>
      <c r="R68" s="71"/>
      <c r="S68" s="71"/>
      <c r="T68" s="71"/>
      <c r="U68" s="71"/>
      <c r="V68" s="71"/>
    </row>
    <row r="69" spans="2:22" ht="30" hidden="1" customHeight="1" x14ac:dyDescent="0.25">
      <c r="B69" s="44"/>
      <c r="C69" s="188"/>
      <c r="D69" s="188"/>
      <c r="E69" s="188"/>
      <c r="F69" s="188"/>
      <c r="G69" s="188"/>
      <c r="H69" s="188"/>
      <c r="I69" s="45"/>
      <c r="J69" s="45"/>
      <c r="K69" s="189"/>
      <c r="L69" s="190"/>
      <c r="M69" s="191"/>
      <c r="N69" s="192"/>
      <c r="O69" s="192"/>
      <c r="P69" s="192"/>
      <c r="Q69" s="75"/>
      <c r="R69" s="71"/>
      <c r="S69" s="71"/>
      <c r="T69" s="71"/>
      <c r="U69" s="71"/>
      <c r="V69" s="71"/>
    </row>
    <row r="70" spans="2:22" ht="30" hidden="1" customHeight="1" x14ac:dyDescent="0.25">
      <c r="B70" s="44"/>
      <c r="C70" s="188"/>
      <c r="D70" s="188"/>
      <c r="E70" s="188"/>
      <c r="F70" s="188"/>
      <c r="G70" s="188"/>
      <c r="H70" s="188"/>
      <c r="I70" s="45"/>
      <c r="J70" s="45"/>
      <c r="K70" s="189"/>
      <c r="L70" s="190"/>
      <c r="M70" s="191"/>
      <c r="N70" s="192"/>
      <c r="O70" s="192"/>
      <c r="P70" s="192"/>
      <c r="Q70" s="75"/>
      <c r="R70" s="71"/>
      <c r="S70" s="71"/>
      <c r="T70" s="71"/>
      <c r="U70" s="71"/>
      <c r="V70" s="71"/>
    </row>
    <row r="71" spans="2:22" ht="30" hidden="1" customHeight="1" x14ac:dyDescent="0.25">
      <c r="B71" s="44"/>
      <c r="C71" s="188"/>
      <c r="D71" s="188"/>
      <c r="E71" s="188"/>
      <c r="F71" s="188"/>
      <c r="G71" s="188"/>
      <c r="H71" s="188"/>
      <c r="I71" s="45"/>
      <c r="J71" s="45"/>
      <c r="K71" s="189"/>
      <c r="L71" s="190"/>
      <c r="M71" s="191"/>
      <c r="N71" s="192"/>
      <c r="O71" s="192"/>
      <c r="P71" s="192"/>
      <c r="Q71" s="75"/>
      <c r="R71" s="71"/>
      <c r="S71" s="71"/>
      <c r="T71" s="71"/>
      <c r="U71" s="71"/>
      <c r="V71" s="71"/>
    </row>
    <row r="72" spans="2:22" ht="30" hidden="1" customHeight="1" x14ac:dyDescent="0.25">
      <c r="B72" s="44"/>
      <c r="C72" s="188"/>
      <c r="D72" s="188"/>
      <c r="E72" s="188"/>
      <c r="F72" s="188"/>
      <c r="G72" s="188"/>
      <c r="H72" s="188"/>
      <c r="I72" s="45"/>
      <c r="J72" s="45"/>
      <c r="K72" s="189"/>
      <c r="L72" s="190"/>
      <c r="M72" s="191"/>
      <c r="N72" s="192"/>
      <c r="O72" s="192"/>
      <c r="P72" s="192"/>
      <c r="Q72" s="75"/>
      <c r="R72" s="71"/>
      <c r="S72" s="71"/>
      <c r="T72" s="71"/>
      <c r="U72" s="71"/>
      <c r="V72" s="71"/>
    </row>
    <row r="73" spans="2:22" ht="30" hidden="1" customHeight="1" x14ac:dyDescent="0.25">
      <c r="B73" s="44"/>
      <c r="C73" s="188"/>
      <c r="D73" s="188"/>
      <c r="E73" s="188"/>
      <c r="F73" s="188"/>
      <c r="G73" s="188"/>
      <c r="H73" s="188"/>
      <c r="I73" s="45"/>
      <c r="J73" s="45"/>
      <c r="K73" s="189"/>
      <c r="L73" s="190"/>
      <c r="M73" s="191"/>
      <c r="N73" s="192"/>
      <c r="O73" s="192"/>
      <c r="P73" s="192"/>
      <c r="Q73" s="75"/>
      <c r="R73" s="71"/>
      <c r="S73" s="71"/>
      <c r="T73" s="71"/>
      <c r="U73" s="71"/>
      <c r="V73" s="71"/>
    </row>
    <row r="74" spans="2:22" ht="30" hidden="1" customHeight="1" x14ac:dyDescent="0.25">
      <c r="B74" s="44"/>
      <c r="C74" s="188"/>
      <c r="D74" s="188"/>
      <c r="E74" s="188"/>
      <c r="F74" s="188"/>
      <c r="G74" s="188"/>
      <c r="H74" s="188"/>
      <c r="I74" s="45"/>
      <c r="J74" s="45"/>
      <c r="K74" s="189"/>
      <c r="L74" s="190"/>
      <c r="M74" s="191"/>
      <c r="N74" s="192"/>
      <c r="O74" s="192"/>
      <c r="P74" s="192"/>
      <c r="Q74" s="75"/>
      <c r="R74" s="71"/>
      <c r="S74" s="71"/>
      <c r="T74" s="71"/>
      <c r="U74" s="71"/>
      <c r="V74" s="71"/>
    </row>
    <row r="75" spans="2:22" ht="30" hidden="1" customHeight="1" x14ac:dyDescent="0.25">
      <c r="B75" s="44"/>
      <c r="C75" s="188"/>
      <c r="D75" s="188"/>
      <c r="E75" s="188"/>
      <c r="F75" s="188"/>
      <c r="G75" s="188"/>
      <c r="H75" s="188"/>
      <c r="I75" s="45"/>
      <c r="J75" s="45"/>
      <c r="K75" s="189"/>
      <c r="L75" s="190"/>
      <c r="M75" s="191"/>
      <c r="N75" s="192"/>
      <c r="O75" s="192"/>
      <c r="P75" s="192"/>
      <c r="Q75" s="75"/>
      <c r="R75" s="71"/>
      <c r="S75" s="71"/>
      <c r="T75" s="71"/>
      <c r="U75" s="71"/>
      <c r="V75" s="71"/>
    </row>
    <row r="76" spans="2:22" ht="30" hidden="1" customHeight="1" x14ac:dyDescent="0.25">
      <c r="B76" s="44"/>
      <c r="C76" s="188"/>
      <c r="D76" s="188"/>
      <c r="E76" s="188"/>
      <c r="F76" s="188"/>
      <c r="G76" s="188"/>
      <c r="H76" s="188"/>
      <c r="I76" s="45"/>
      <c r="J76" s="45"/>
      <c r="K76" s="189"/>
      <c r="L76" s="190"/>
      <c r="M76" s="191"/>
      <c r="N76" s="192"/>
      <c r="O76" s="192"/>
      <c r="P76" s="192"/>
      <c r="Q76" s="75"/>
      <c r="R76" s="71"/>
      <c r="S76" s="71"/>
      <c r="T76" s="71"/>
      <c r="U76" s="71"/>
      <c r="V76" s="71"/>
    </row>
    <row r="77" spans="2:22" ht="30" hidden="1" customHeight="1" x14ac:dyDescent="0.25">
      <c r="B77" s="44"/>
      <c r="C77" s="188"/>
      <c r="D77" s="188"/>
      <c r="E77" s="188"/>
      <c r="F77" s="188"/>
      <c r="G77" s="188"/>
      <c r="H77" s="188"/>
      <c r="I77" s="45"/>
      <c r="J77" s="45"/>
      <c r="K77" s="189"/>
      <c r="L77" s="190"/>
      <c r="M77" s="191"/>
      <c r="N77" s="192"/>
      <c r="O77" s="192"/>
      <c r="P77" s="192"/>
      <c r="Q77" s="75"/>
      <c r="R77" s="71"/>
      <c r="S77" s="71"/>
      <c r="T77" s="71"/>
      <c r="U77" s="71"/>
      <c r="V77" s="71"/>
    </row>
    <row r="78" spans="2:22" ht="30" hidden="1" customHeight="1" x14ac:dyDescent="0.25">
      <c r="B78" s="44"/>
      <c r="C78" s="188"/>
      <c r="D78" s="188"/>
      <c r="E78" s="188"/>
      <c r="F78" s="188"/>
      <c r="G78" s="188"/>
      <c r="H78" s="188"/>
      <c r="I78" s="45"/>
      <c r="J78" s="45"/>
      <c r="K78" s="189"/>
      <c r="L78" s="190"/>
      <c r="M78" s="191"/>
      <c r="N78" s="192"/>
      <c r="O78" s="192"/>
      <c r="P78" s="192"/>
      <c r="Q78" s="75"/>
      <c r="R78" s="71"/>
      <c r="S78" s="71"/>
      <c r="T78" s="71"/>
      <c r="U78" s="71"/>
      <c r="V78" s="71"/>
    </row>
    <row r="79" spans="2:22" ht="30" hidden="1" customHeight="1" x14ac:dyDescent="0.25">
      <c r="B79" s="44"/>
      <c r="C79" s="188"/>
      <c r="D79" s="188"/>
      <c r="E79" s="188"/>
      <c r="F79" s="188"/>
      <c r="G79" s="188"/>
      <c r="H79" s="188"/>
      <c r="I79" s="45"/>
      <c r="J79" s="45"/>
      <c r="K79" s="189"/>
      <c r="L79" s="190"/>
      <c r="M79" s="191"/>
      <c r="N79" s="192"/>
      <c r="O79" s="192"/>
      <c r="P79" s="192"/>
      <c r="Q79" s="75"/>
      <c r="R79" s="71"/>
      <c r="S79" s="71"/>
      <c r="T79" s="71"/>
      <c r="U79" s="71"/>
      <c r="V79" s="71"/>
    </row>
    <row r="81" spans="1:26" ht="28.5" x14ac:dyDescent="0.25">
      <c r="B81" s="164" t="s">
        <v>100</v>
      </c>
      <c r="C81" s="164"/>
      <c r="D81" s="164"/>
      <c r="E81" s="164"/>
      <c r="F81" s="164"/>
      <c r="G81" s="164"/>
      <c r="H81" s="164"/>
      <c r="I81" s="164"/>
      <c r="J81" s="164"/>
      <c r="K81" s="164"/>
      <c r="L81" s="164"/>
      <c r="M81" s="164"/>
      <c r="N81" s="164"/>
      <c r="O81" s="164"/>
      <c r="P81" s="164"/>
      <c r="Q81" s="91"/>
      <c r="R81" s="91"/>
      <c r="S81" s="91"/>
      <c r="T81" s="91"/>
      <c r="U81" s="91"/>
      <c r="V81" s="91"/>
    </row>
    <row r="83" spans="1:26" ht="46.5" customHeight="1" x14ac:dyDescent="0.25">
      <c r="D83" s="200" t="s">
        <v>75</v>
      </c>
      <c r="E83" s="201"/>
      <c r="F83" s="240" t="str">
        <f>IFERROR(VLOOKUP(Q23,[5]Hoja2!B45:C59,2,FALSE),"")</f>
        <v>Extremo</v>
      </c>
      <c r="G83" s="240"/>
      <c r="H83" s="80"/>
      <c r="J83" s="203" t="s">
        <v>74</v>
      </c>
      <c r="K83" s="203"/>
      <c r="L83" s="240" t="str">
        <f>IFERROR(VLOOKUP(S52,[5]Hoja2!B45:C59,2,FALSE),"")</f>
        <v>Extremo</v>
      </c>
      <c r="M83" s="240"/>
      <c r="N83" s="240"/>
      <c r="O83" s="95"/>
      <c r="P83" s="95"/>
      <c r="Q83" s="95"/>
      <c r="R83" s="80"/>
      <c r="S83" s="80"/>
      <c r="T83" s="80"/>
      <c r="U83" s="80"/>
      <c r="V83" s="80"/>
    </row>
    <row r="85" spans="1:26" ht="26.25" x14ac:dyDescent="0.25">
      <c r="B85" s="69"/>
      <c r="C85" s="69"/>
      <c r="H85" s="238" t="s">
        <v>71</v>
      </c>
      <c r="I85" s="238"/>
      <c r="J85" s="238"/>
    </row>
    <row r="86" spans="1:26" ht="21" x14ac:dyDescent="0.25">
      <c r="B86" s="69"/>
      <c r="C86" s="69"/>
      <c r="F86" s="81"/>
      <c r="G86" s="81"/>
      <c r="H86" s="96" t="s">
        <v>41</v>
      </c>
      <c r="I86" s="96" t="s">
        <v>72</v>
      </c>
      <c r="J86" s="96" t="s">
        <v>73</v>
      </c>
    </row>
    <row r="87" spans="1:26" ht="5.25" customHeight="1" x14ac:dyDescent="0.25">
      <c r="B87" s="69"/>
      <c r="C87" s="69"/>
      <c r="F87" s="81"/>
      <c r="G87" s="81"/>
      <c r="H87" s="81"/>
      <c r="I87" s="81"/>
      <c r="J87" s="81"/>
    </row>
    <row r="88" spans="1:26" ht="37.5" customHeight="1" x14ac:dyDescent="0.25">
      <c r="F88" s="239" t="s">
        <v>70</v>
      </c>
      <c r="G88" s="96" t="s">
        <v>135</v>
      </c>
      <c r="H88" s="97" t="str">
        <f>IFERROR(CONCATENATE(IF($Q$23="53","Inherente","")," ",IF($S$52="53","Residual","")),"")</f>
        <v xml:space="preserve"> </v>
      </c>
      <c r="I88" s="98" t="str">
        <f>IFERROR(CONCATENATE(IF($Q$23="54","Inherente","")," ",IF($S$52="54","Residual","")),"")</f>
        <v xml:space="preserve"> </v>
      </c>
      <c r="J88" s="98" t="str">
        <f>IFERROR(CONCATENATE(IF($Q$23="55","Inherente","")," ",IF($S$52="55","Residual","")),"")</f>
        <v xml:space="preserve"> </v>
      </c>
      <c r="R88" s="91"/>
      <c r="S88" s="91"/>
      <c r="T88" s="91"/>
      <c r="U88" s="91"/>
      <c r="V88" s="91"/>
    </row>
    <row r="89" spans="1:26" ht="37.5" customHeight="1" x14ac:dyDescent="0.25">
      <c r="F89" s="239"/>
      <c r="G89" s="96" t="s">
        <v>134</v>
      </c>
      <c r="H89" s="99" t="str">
        <f>IFERROR(CONCATENATE(IF($Q$23="43","Inherente","")," ",IF($S$52="43","Residual","")),"")</f>
        <v xml:space="preserve"> </v>
      </c>
      <c r="I89" s="98" t="str">
        <f>IFERROR(CONCATENATE(IF($Q$23="44","Inherente","")," ",IF($S$52="44","Residual","")),"")</f>
        <v xml:space="preserve"> </v>
      </c>
      <c r="J89" s="98" t="str">
        <f>IFERROR(CONCATENATE(IF($Q$23="45","Inherente","")," ",IF($S$52="45","Residual","")),"")</f>
        <v xml:space="preserve"> </v>
      </c>
      <c r="L89" s="46" t="s">
        <v>43</v>
      </c>
      <c r="R89" s="83"/>
      <c r="S89" s="83"/>
      <c r="T89" s="83"/>
      <c r="U89" s="83"/>
      <c r="V89" s="83"/>
    </row>
    <row r="90" spans="1:26" ht="37.5" customHeight="1" x14ac:dyDescent="0.25">
      <c r="F90" s="239"/>
      <c r="G90" s="96" t="s">
        <v>133</v>
      </c>
      <c r="H90" s="99" t="str">
        <f>IFERROR(CONCATENATE(IF($Q$23="33","Inherente","")," ",IF($S$52="33","Residual","")),"")</f>
        <v xml:space="preserve"> </v>
      </c>
      <c r="I90" s="98" t="str">
        <f>IFERROR(CONCATENATE(IF($Q$23="34","Inherente","")," ",IF($S$52="34","Residual","")),"")</f>
        <v xml:space="preserve"> </v>
      </c>
      <c r="J90" s="98" t="str">
        <f>IFERROR(CONCATENATE(IF($Q$23="35","Inherente","")," ",IF($S$52="35","Residual","")),"")</f>
        <v xml:space="preserve"> </v>
      </c>
      <c r="L90" s="47" t="s">
        <v>40</v>
      </c>
      <c r="R90" s="83"/>
      <c r="S90" s="83"/>
      <c r="T90" s="83"/>
      <c r="U90" s="83"/>
      <c r="V90" s="83"/>
    </row>
    <row r="91" spans="1:26" ht="37.5" customHeight="1" x14ac:dyDescent="0.25">
      <c r="F91" s="239"/>
      <c r="G91" s="96" t="s">
        <v>132</v>
      </c>
      <c r="H91" s="100" t="str">
        <f>IFERROR(CONCATENATE(IF($Q$23="23","Inherente","")," ",IF($S$52="23","Residual","")),"")</f>
        <v xml:space="preserve"> </v>
      </c>
      <c r="I91" s="99" t="str">
        <f>IFERROR(CONCATENATE(IF($Q$23="24","Inherente","")," ",IF($S$52="24","Residual","")),"")</f>
        <v xml:space="preserve"> </v>
      </c>
      <c r="J91" s="98" t="str">
        <f>IFERROR(CONCATENATE(IF($Q$23="25","Inherente","")," ",IF($S$52="25","Residual","")),"")</f>
        <v xml:space="preserve">Inherente </v>
      </c>
      <c r="L91" s="48" t="s">
        <v>41</v>
      </c>
      <c r="O91" s="83"/>
      <c r="P91" s="83"/>
      <c r="Q91" s="83"/>
      <c r="R91" s="83"/>
      <c r="S91" s="83"/>
      <c r="T91" s="83"/>
      <c r="U91" s="83"/>
      <c r="V91" s="83"/>
    </row>
    <row r="92" spans="1:26" ht="37.5" customHeight="1" x14ac:dyDescent="0.25">
      <c r="F92" s="239"/>
      <c r="G92" s="96" t="s">
        <v>112</v>
      </c>
      <c r="H92" s="100" t="str">
        <f>IFERROR(CONCATENATE(IF($Q$23="13","Inherente","")," ",IF($S$52="13","Residual","")),"")</f>
        <v xml:space="preserve"> </v>
      </c>
      <c r="I92" s="99" t="str">
        <f>IFERROR(CONCATENATE(IF($Q$23="14","Inherente","")," ",IF($S$52="14","Residual","")),"")</f>
        <v xml:space="preserve"> </v>
      </c>
      <c r="J92" s="98" t="str">
        <f>IFERROR(CONCATENATE(IF($Q$23="15","Inherente","")," ",IF($S$52="15","Residual","")),"")</f>
        <v xml:space="preserve"> Residual</v>
      </c>
    </row>
    <row r="93" spans="1:26" s="49" customFormat="1" x14ac:dyDescent="0.25">
      <c r="A93" s="50"/>
      <c r="B93" s="50"/>
      <c r="C93" s="50"/>
      <c r="D93" s="50"/>
      <c r="E93" s="50"/>
      <c r="F93" s="50"/>
      <c r="G93" s="50"/>
      <c r="H93" s="50"/>
      <c r="I93" s="50"/>
      <c r="J93" s="50"/>
      <c r="K93" s="50"/>
      <c r="L93" s="50"/>
      <c r="M93" s="50"/>
      <c r="N93" s="50"/>
      <c r="O93" s="50"/>
      <c r="P93" s="50"/>
      <c r="Q93" s="50"/>
      <c r="R93" s="50"/>
      <c r="S93" s="50"/>
      <c r="T93" s="50"/>
      <c r="U93" s="50"/>
      <c r="V93" s="50"/>
      <c r="W93" s="50"/>
      <c r="X93" s="50"/>
      <c r="Y93" s="50"/>
      <c r="Z93" s="50"/>
    </row>
  </sheetData>
  <sheetProtection selectLockedCells="1"/>
  <mergeCells count="126">
    <mergeCell ref="H85:J85"/>
    <mergeCell ref="F88:F92"/>
    <mergeCell ref="C79:H79"/>
    <mergeCell ref="K79:M79"/>
    <mergeCell ref="N79:P79"/>
    <mergeCell ref="B81:P81"/>
    <mergeCell ref="D83:E83"/>
    <mergeCell ref="F83:G83"/>
    <mergeCell ref="J83:K83"/>
    <mergeCell ref="L83:N83"/>
    <mergeCell ref="C77:H77"/>
    <mergeCell ref="K77:M77"/>
    <mergeCell ref="N77:P77"/>
    <mergeCell ref="C78:H78"/>
    <mergeCell ref="K78:M78"/>
    <mergeCell ref="N78:P78"/>
    <mergeCell ref="C75:H75"/>
    <mergeCell ref="K75:M75"/>
    <mergeCell ref="N75:P75"/>
    <mergeCell ref="C76:H76"/>
    <mergeCell ref="K76:M76"/>
    <mergeCell ref="N76:P76"/>
    <mergeCell ref="C73:H73"/>
    <mergeCell ref="K73:M73"/>
    <mergeCell ref="N73:P73"/>
    <mergeCell ref="C74:H74"/>
    <mergeCell ref="K74:M74"/>
    <mergeCell ref="N74:P74"/>
    <mergeCell ref="C71:H71"/>
    <mergeCell ref="K71:M71"/>
    <mergeCell ref="N71:P71"/>
    <mergeCell ref="C72:H72"/>
    <mergeCell ref="K72:M72"/>
    <mergeCell ref="N72:P72"/>
    <mergeCell ref="C69:H69"/>
    <mergeCell ref="K69:M69"/>
    <mergeCell ref="N69:P69"/>
    <mergeCell ref="C70:H70"/>
    <mergeCell ref="K70:M70"/>
    <mergeCell ref="N70:P70"/>
    <mergeCell ref="C67:H67"/>
    <mergeCell ref="K67:M67"/>
    <mergeCell ref="N67:P67"/>
    <mergeCell ref="C68:H68"/>
    <mergeCell ref="K68:M68"/>
    <mergeCell ref="N68:P68"/>
    <mergeCell ref="C65:H65"/>
    <mergeCell ref="K65:M65"/>
    <mergeCell ref="N65:P65"/>
    <mergeCell ref="C66:H66"/>
    <mergeCell ref="K66:M66"/>
    <mergeCell ref="N66:P66"/>
    <mergeCell ref="B60:F60"/>
    <mergeCell ref="G60:P60"/>
    <mergeCell ref="B62:P62"/>
    <mergeCell ref="C64:H64"/>
    <mergeCell ref="K64:M64"/>
    <mergeCell ref="N64:P64"/>
    <mergeCell ref="B56:D56"/>
    <mergeCell ref="J56:K56"/>
    <mergeCell ref="B57:D57"/>
    <mergeCell ref="J57:K57"/>
    <mergeCell ref="B58:D58"/>
    <mergeCell ref="J58:K58"/>
    <mergeCell ref="B53:D53"/>
    <mergeCell ref="J53:K53"/>
    <mergeCell ref="B54:D54"/>
    <mergeCell ref="J54:K54"/>
    <mergeCell ref="B55:D55"/>
    <mergeCell ref="J55:K55"/>
    <mergeCell ref="E46:L46"/>
    <mergeCell ref="M46:N46"/>
    <mergeCell ref="B48:P48"/>
    <mergeCell ref="B50:P50"/>
    <mergeCell ref="B52:D52"/>
    <mergeCell ref="J52:K52"/>
    <mergeCell ref="M52:N52"/>
    <mergeCell ref="E43:L43"/>
    <mergeCell ref="M43:N43"/>
    <mergeCell ref="E44:L44"/>
    <mergeCell ref="M44:N44"/>
    <mergeCell ref="E45:L45"/>
    <mergeCell ref="M45:N45"/>
    <mergeCell ref="E40:L40"/>
    <mergeCell ref="M40:N40"/>
    <mergeCell ref="E41:L41"/>
    <mergeCell ref="M41:N41"/>
    <mergeCell ref="E42:L42"/>
    <mergeCell ref="M42:N42"/>
    <mergeCell ref="E37:L37"/>
    <mergeCell ref="M37:N37"/>
    <mergeCell ref="E38:L38"/>
    <mergeCell ref="M38:N38"/>
    <mergeCell ref="E39:L39"/>
    <mergeCell ref="M39:N39"/>
    <mergeCell ref="E34:L34"/>
    <mergeCell ref="M34:N34"/>
    <mergeCell ref="E35:L35"/>
    <mergeCell ref="M35:N35"/>
    <mergeCell ref="E36:L36"/>
    <mergeCell ref="M36:N36"/>
    <mergeCell ref="E31:L31"/>
    <mergeCell ref="M31:N31"/>
    <mergeCell ref="E32:L32"/>
    <mergeCell ref="M32:N32"/>
    <mergeCell ref="E33:L33"/>
    <mergeCell ref="M33:N33"/>
    <mergeCell ref="E29:L29"/>
    <mergeCell ref="M29:N29"/>
    <mergeCell ref="E30:L30"/>
    <mergeCell ref="M30:N30"/>
    <mergeCell ref="B19:P19"/>
    <mergeCell ref="B21:P21"/>
    <mergeCell ref="B23:P23"/>
    <mergeCell ref="B25:P25"/>
    <mergeCell ref="E27:L27"/>
    <mergeCell ref="M27:N27"/>
    <mergeCell ref="B2:P2"/>
    <mergeCell ref="C4:G4"/>
    <mergeCell ref="J4:O4"/>
    <mergeCell ref="B7:P7"/>
    <mergeCell ref="M11:N11"/>
    <mergeCell ref="C17:H17"/>
    <mergeCell ref="I17:O17"/>
    <mergeCell ref="E28:L28"/>
    <mergeCell ref="M28:N28"/>
  </mergeCells>
  <conditionalFormatting sqref="B23">
    <cfRule type="expression" dxfId="285" priority="12">
      <formula>$B$23="Casi Seguro"</formula>
    </cfRule>
    <cfRule type="expression" dxfId="284" priority="13">
      <formula>$B$23="Probable"</formula>
    </cfRule>
    <cfRule type="expression" dxfId="283" priority="14">
      <formula>$B$23="Posible"</formula>
    </cfRule>
    <cfRule type="expression" dxfId="282" priority="15">
      <formula>$B$23="Improbable"</formula>
    </cfRule>
    <cfRule type="expression" dxfId="281" priority="16">
      <formula>$B$23="Rara Vez"</formula>
    </cfRule>
  </conditionalFormatting>
  <conditionalFormatting sqref="F83">
    <cfRule type="expression" dxfId="280" priority="17">
      <formula>$F$83="Extremo"</formula>
    </cfRule>
    <cfRule type="expression" dxfId="279" priority="18">
      <formula>$F$83="Alto"</formula>
    </cfRule>
    <cfRule type="expression" dxfId="278" priority="19">
      <formula>$F$83="Moderado"</formula>
    </cfRule>
    <cfRule type="expression" dxfId="277" priority="20">
      <formula>$F$83="Bajo"</formula>
    </cfRule>
  </conditionalFormatting>
  <conditionalFormatting sqref="L83">
    <cfRule type="expression" dxfId="276" priority="8">
      <formula>$L$83="Extremo"</formula>
    </cfRule>
    <cfRule type="expression" dxfId="275" priority="9">
      <formula>$L$83="Alto"</formula>
    </cfRule>
    <cfRule type="expression" dxfId="274" priority="10">
      <formula>$L$83="Moderado"</formula>
    </cfRule>
    <cfRule type="expression" dxfId="273" priority="11">
      <formula>$L$83="Bajo"</formula>
    </cfRule>
  </conditionalFormatting>
  <conditionalFormatting sqref="M28">
    <cfRule type="expression" dxfId="272" priority="7">
      <formula>AB28="SI"</formula>
    </cfRule>
  </conditionalFormatting>
  <conditionalFormatting sqref="B48">
    <cfRule type="expression" dxfId="271" priority="4">
      <formula>$B$48="Catastrófico"</formula>
    </cfRule>
    <cfRule type="expression" dxfId="270" priority="5">
      <formula>$B$48="Mayor"</formula>
    </cfRule>
    <cfRule type="expression" dxfId="269" priority="6">
      <formula>$B$48="Moderado"</formula>
    </cfRule>
  </conditionalFormatting>
  <conditionalFormatting sqref="M28">
    <cfRule type="expression" dxfId="268" priority="21">
      <formula>AC28="SI"</formula>
    </cfRule>
  </conditionalFormatting>
  <conditionalFormatting sqref="E28">
    <cfRule type="expression" dxfId="267" priority="22">
      <formula>M28="SI"</formula>
    </cfRule>
  </conditionalFormatting>
  <conditionalFormatting sqref="M29:M46">
    <cfRule type="expression" dxfId="266" priority="2">
      <formula>AB29="SI"</formula>
    </cfRule>
  </conditionalFormatting>
  <conditionalFormatting sqref="M29:M46">
    <cfRule type="expression" dxfId="265" priority="3">
      <formula>AC29="SI"</formula>
    </cfRule>
  </conditionalFormatting>
  <conditionalFormatting sqref="E29:E46">
    <cfRule type="expression" dxfId="264" priority="1">
      <formula>M29="SI"</formula>
    </cfRule>
  </conditionalFormatting>
  <dataValidations count="12">
    <dataValidation type="list" allowBlank="1" showInputMessage="1" showErrorMessage="1" sqref="B65:B79" xr:uid="{00000000-0002-0000-0300-000000000000}">
      <formula1>"Nacional,Regional,Centro Zonal"</formula1>
    </dataValidation>
    <dataValidation type="list" allowBlank="1" showInputMessage="1" showErrorMessage="1" sqref="O53:O58" xr:uid="{00000000-0002-0000-0300-000001000000}">
      <formula1>"Fuerte,Moderado,Débil"</formula1>
    </dataValidation>
    <dataValidation type="list" allowBlank="1" showInputMessage="1" showErrorMessage="1" sqref="L53:L58" xr:uid="{00000000-0002-0000-0300-000002000000}">
      <formula1>"Completa,Incompleta,NoExiste"</formula1>
    </dataValidation>
    <dataValidation type="list" allowBlank="1" showInputMessage="1" showErrorMessage="1" sqref="J53:K58" xr:uid="{00000000-0002-0000-0300-000003000000}">
      <formula1>"Se identifica y se gestionan para subsanar la observación,No se identifica y se gestionan para subsanar la observación"</formula1>
    </dataValidation>
    <dataValidation type="list" allowBlank="1" showInputMessage="1" showErrorMessage="1" sqref="L53:L58" xr:uid="{00000000-0002-0000-0300-000004000000}">
      <formula1>"Completa,Incompleta,No Existe"</formula1>
    </dataValidation>
    <dataValidation type="list" allowBlank="1" showInputMessage="1" showErrorMessage="1" sqref="I53:I58" xr:uid="{00000000-0002-0000-0300-000005000000}">
      <formula1>"Confiable,No Confiable"</formula1>
    </dataValidation>
    <dataValidation type="list" allowBlank="1" showInputMessage="1" showErrorMessage="1" sqref="H53:H58" xr:uid="{00000000-0002-0000-0300-000006000000}">
      <formula1>"Prevenir,Detectar,No es un Control"</formula1>
    </dataValidation>
    <dataValidation type="list" allowBlank="1" showInputMessage="1" showErrorMessage="1" sqref="G53:G58" xr:uid="{00000000-0002-0000-0300-000007000000}">
      <formula1>"Oportuna,Inoportuna"</formula1>
    </dataValidation>
    <dataValidation type="list" allowBlank="1" showInputMessage="1" showErrorMessage="1" sqref="F53:F58" xr:uid="{00000000-0002-0000-0300-000008000000}">
      <formula1>"Adecuado,Inadecuado"</formula1>
    </dataValidation>
    <dataValidation type="list" allowBlank="1" showInputMessage="1" showErrorMessage="1" sqref="E53:E58" xr:uid="{00000000-0002-0000-0300-000009000000}">
      <formula1>"Asignado,No Asignado"</formula1>
    </dataValidation>
    <dataValidation type="list" allowBlank="1" showInputMessage="1" showErrorMessage="1" sqref="M28:M46" xr:uid="{00000000-0002-0000-0300-00000A000000}">
      <formula1>"SI,NO"</formula1>
    </dataValidation>
    <dataValidation type="list" allowBlank="1" showInputMessage="1" showErrorMessage="1" sqref="B23" xr:uid="{00000000-0002-0000-0300-00000B000000}">
      <formula1>"Rara Vez,Improbable,Posible,Probable,Casi Seguro"</formula1>
    </dataValidation>
  </dataValidations>
  <pageMargins left="0.82677165354330717" right="0.62992125984251968" top="1.0629921259842521" bottom="0.74803149606299213" header="0.31496062992125984" footer="0.31496062992125984"/>
  <pageSetup scale="29" orientation="portrait" r:id="rId1"/>
  <headerFooter>
    <oddHeader>&amp;L&amp;G&amp;C&amp;16PROCESO
MEJORA E INNOVACIÓN&amp;11
&amp;"-,Negrita"&amp;20FORMATO IDENTIFICACIÓN, ANÁLISIS, EVALUACIÓN Y TRATAMIENTO DE 
RIESGOS DE CALIDAD Y CORRUPCIÓN&amp;R&amp;16F1.P14.MI
Versión 1
Página &amp;P de &amp;N
14/10/2021
Clasificación de la Información:
PÚBLICA</oddHeader>
    <oddFooter>&amp;C&amp;G</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C000000}">
          <x14:formula1>
            <xm:f>'C:\Users\USER\OneDrive - Instituto Colombiano de Bienestar Familiar\jorge.alvarez\1. Gestion de Riesgos\2022\RIESGOS PROCESOS 2022\PROT-ok2\[Riesgos Protección 2022.xlsx]Hoja2'!#REF!</xm:f>
          </x14:formula1>
          <xm:sqref>C4:H4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F93"/>
  <sheetViews>
    <sheetView showGridLines="0" zoomScale="55" zoomScaleNormal="55" zoomScalePageLayoutView="70" workbookViewId="0">
      <selection activeCell="N65" sqref="N65:P67"/>
    </sheetView>
  </sheetViews>
  <sheetFormatPr baseColWidth="10" defaultColWidth="0" defaultRowHeight="15" x14ac:dyDescent="0.25"/>
  <cols>
    <col min="1" max="1" width="2.85546875" style="50" customWidth="1"/>
    <col min="2" max="2" width="17.140625" style="50" customWidth="1"/>
    <col min="3" max="5" width="21.42578125" style="50" customWidth="1"/>
    <col min="6" max="6" width="23" style="50" customWidth="1"/>
    <col min="7" max="12" width="21.42578125" style="50" customWidth="1"/>
    <col min="13" max="13" width="8.5703125" style="50" customWidth="1"/>
    <col min="14" max="14" width="12.85546875" style="50" customWidth="1"/>
    <col min="15" max="16" width="21.42578125" style="50" customWidth="1"/>
    <col min="17" max="17" width="4.42578125" style="50" hidden="1" customWidth="1"/>
    <col min="18" max="24" width="3.42578125" style="50" hidden="1" customWidth="1"/>
    <col min="25" max="25" width="2.85546875" style="50" customWidth="1"/>
    <col min="26" max="32" width="0" style="50" hidden="1" customWidth="1"/>
    <col min="33" max="16384" width="11.42578125" style="50" hidden="1"/>
  </cols>
  <sheetData>
    <row r="1" spans="1:25" s="33" customFormat="1" x14ac:dyDescent="0.25">
      <c r="A1" s="50"/>
      <c r="B1" s="50"/>
      <c r="C1" s="50"/>
      <c r="D1" s="50"/>
      <c r="E1" s="50"/>
      <c r="F1" s="50"/>
      <c r="G1" s="50"/>
      <c r="H1" s="50"/>
      <c r="I1" s="50"/>
      <c r="J1" s="50"/>
      <c r="K1" s="50"/>
      <c r="L1" s="50"/>
      <c r="M1" s="50"/>
      <c r="N1" s="50"/>
      <c r="O1" s="50"/>
      <c r="P1" s="50"/>
      <c r="Q1" s="50"/>
      <c r="R1" s="50"/>
      <c r="S1" s="50"/>
      <c r="T1" s="50"/>
      <c r="U1" s="50"/>
      <c r="V1" s="50"/>
      <c r="W1" s="50"/>
      <c r="X1" s="50"/>
      <c r="Y1" s="50"/>
    </row>
    <row r="2" spans="1:25" ht="28.5" x14ac:dyDescent="0.25">
      <c r="B2" s="164" t="s">
        <v>77</v>
      </c>
      <c r="C2" s="164"/>
      <c r="D2" s="164"/>
      <c r="E2" s="164"/>
      <c r="F2" s="164"/>
      <c r="G2" s="164"/>
      <c r="H2" s="164"/>
      <c r="I2" s="164"/>
      <c r="J2" s="164"/>
      <c r="K2" s="164"/>
      <c r="L2" s="164"/>
      <c r="M2" s="164"/>
      <c r="N2" s="164"/>
      <c r="O2" s="164"/>
      <c r="P2" s="164"/>
      <c r="Q2" s="66"/>
      <c r="R2" s="66"/>
      <c r="S2" s="66"/>
      <c r="T2" s="66"/>
      <c r="U2" s="66"/>
      <c r="V2" s="66"/>
    </row>
    <row r="4" spans="1:25" ht="26.25" x14ac:dyDescent="0.25">
      <c r="B4" s="82" t="s">
        <v>162</v>
      </c>
      <c r="C4" s="165" t="s">
        <v>83</v>
      </c>
      <c r="D4" s="165"/>
      <c r="E4" s="165"/>
      <c r="F4" s="165"/>
      <c r="G4" s="165"/>
      <c r="H4" s="83"/>
      <c r="I4" s="84" t="s">
        <v>165</v>
      </c>
      <c r="J4" s="165" t="s">
        <v>396</v>
      </c>
      <c r="K4" s="165"/>
      <c r="L4" s="165"/>
      <c r="M4" s="165"/>
      <c r="N4" s="165"/>
      <c r="O4" s="165"/>
      <c r="P4" s="83"/>
      <c r="Q4" s="83"/>
      <c r="R4" s="68"/>
      <c r="S4" s="68"/>
      <c r="T4" s="68"/>
      <c r="U4" s="68"/>
      <c r="V4" s="68"/>
    </row>
    <row r="5" spans="1:25" ht="6" customHeight="1" x14ac:dyDescent="0.25">
      <c r="B5" s="69"/>
      <c r="C5" s="69"/>
      <c r="D5" s="69"/>
    </row>
    <row r="6" spans="1:25" ht="23.25" x14ac:dyDescent="0.35">
      <c r="B6" s="85" t="s">
        <v>167</v>
      </c>
      <c r="C6" s="67"/>
      <c r="D6" s="67"/>
    </row>
    <row r="7" spans="1:25" ht="45" customHeight="1" x14ac:dyDescent="0.25">
      <c r="B7" s="166" t="s">
        <v>397</v>
      </c>
      <c r="C7" s="166"/>
      <c r="D7" s="166"/>
      <c r="E7" s="166"/>
      <c r="F7" s="166"/>
      <c r="G7" s="166"/>
      <c r="H7" s="166"/>
      <c r="I7" s="166"/>
      <c r="J7" s="166"/>
      <c r="K7" s="166"/>
      <c r="L7" s="166"/>
      <c r="M7" s="166"/>
      <c r="N7" s="166"/>
      <c r="O7" s="166"/>
      <c r="P7" s="166"/>
      <c r="Q7" s="86"/>
      <c r="R7" s="71"/>
      <c r="S7" s="71"/>
      <c r="T7" s="71"/>
      <c r="U7" s="71"/>
      <c r="V7" s="71"/>
    </row>
    <row r="8" spans="1:25" ht="6" customHeight="1" x14ac:dyDescent="0.25"/>
    <row r="9" spans="1:25" ht="23.25" hidden="1" x14ac:dyDescent="0.35">
      <c r="B9" s="85" t="s">
        <v>105</v>
      </c>
    </row>
    <row r="10" spans="1:25" ht="6.75" hidden="1" customHeight="1" x14ac:dyDescent="0.3">
      <c r="B10" s="70"/>
    </row>
    <row r="11" spans="1:25" ht="60" hidden="1" customHeight="1" x14ac:dyDescent="0.3">
      <c r="B11" s="87"/>
      <c r="C11" s="34" t="s">
        <v>106</v>
      </c>
      <c r="D11" s="60"/>
      <c r="E11" s="88" t="s">
        <v>155</v>
      </c>
      <c r="F11" s="35" t="s">
        <v>107</v>
      </c>
      <c r="G11" s="60"/>
      <c r="H11" s="88" t="s">
        <v>155</v>
      </c>
      <c r="I11" s="34" t="s">
        <v>108</v>
      </c>
      <c r="J11" s="63"/>
      <c r="K11" s="88" t="s">
        <v>155</v>
      </c>
      <c r="L11" s="34" t="s">
        <v>109</v>
      </c>
      <c r="M11" s="167"/>
      <c r="N11" s="167"/>
      <c r="O11" s="87"/>
      <c r="P11" s="87"/>
      <c r="Q11" s="87"/>
      <c r="R11" s="72"/>
      <c r="S11" s="72"/>
      <c r="T11" s="72"/>
      <c r="U11" s="72"/>
      <c r="V11" s="72"/>
    </row>
    <row r="12" spans="1:25" ht="5.25" hidden="1" customHeight="1" x14ac:dyDescent="0.3">
      <c r="B12" s="73"/>
      <c r="C12" s="73"/>
      <c r="D12" s="73"/>
      <c r="E12" s="73"/>
      <c r="F12" s="73"/>
      <c r="G12" s="73"/>
      <c r="H12" s="73"/>
      <c r="I12" s="73"/>
      <c r="J12" s="73"/>
      <c r="K12" s="73"/>
      <c r="L12" s="73"/>
      <c r="M12" s="73"/>
      <c r="N12" s="73"/>
      <c r="O12" s="73"/>
      <c r="P12" s="73"/>
      <c r="Q12" s="73"/>
      <c r="R12" s="72"/>
      <c r="S12" s="72"/>
      <c r="T12" s="72"/>
      <c r="U12" s="72"/>
      <c r="V12" s="72"/>
    </row>
    <row r="13" spans="1:25" ht="22.5" customHeight="1" x14ac:dyDescent="0.35">
      <c r="B13" s="85" t="s">
        <v>101</v>
      </c>
      <c r="C13" s="73"/>
      <c r="D13" s="73"/>
      <c r="E13" s="73"/>
      <c r="F13" s="73"/>
      <c r="G13" s="73"/>
      <c r="H13" s="73"/>
      <c r="I13" s="73"/>
      <c r="J13" s="73"/>
      <c r="K13" s="73"/>
      <c r="L13" s="73"/>
      <c r="M13" s="73"/>
      <c r="N13" s="73"/>
      <c r="O13" s="73"/>
      <c r="P13" s="73"/>
      <c r="Q13" s="73"/>
      <c r="R13" s="72"/>
      <c r="S13" s="72"/>
      <c r="T13" s="72"/>
      <c r="U13" s="72"/>
      <c r="V13" s="72"/>
    </row>
    <row r="14" spans="1:25" ht="22.5" customHeight="1" x14ac:dyDescent="0.3">
      <c r="B14" s="73"/>
      <c r="F14" s="52" t="s">
        <v>102</v>
      </c>
      <c r="G14" s="65" t="s">
        <v>168</v>
      </c>
      <c r="H14" s="52" t="s">
        <v>103</v>
      </c>
      <c r="I14" s="65" t="s">
        <v>168</v>
      </c>
      <c r="J14" s="52" t="s">
        <v>104</v>
      </c>
      <c r="K14" s="65"/>
      <c r="L14" s="83"/>
      <c r="M14" s="83"/>
      <c r="N14" s="83"/>
      <c r="O14" s="73"/>
      <c r="P14" s="73"/>
      <c r="Q14" s="73"/>
      <c r="R14" s="72"/>
      <c r="S14" s="72"/>
      <c r="T14" s="72"/>
      <c r="U14" s="72"/>
      <c r="V14" s="72"/>
    </row>
    <row r="15" spans="1:25" ht="7.5" customHeight="1" x14ac:dyDescent="0.3">
      <c r="B15" s="73"/>
      <c r="E15" s="81"/>
      <c r="F15" s="83"/>
      <c r="G15" s="81"/>
      <c r="H15" s="81"/>
      <c r="I15" s="83"/>
      <c r="J15" s="81"/>
      <c r="K15" s="83"/>
      <c r="L15" s="83"/>
      <c r="M15" s="83"/>
      <c r="N15" s="83"/>
      <c r="O15" s="73"/>
      <c r="P15" s="73"/>
      <c r="Q15" s="73"/>
      <c r="R15" s="72"/>
      <c r="S15" s="72"/>
      <c r="T15" s="72"/>
      <c r="U15" s="72"/>
      <c r="V15" s="72"/>
    </row>
    <row r="16" spans="1:25" ht="22.5" customHeight="1" x14ac:dyDescent="0.3">
      <c r="C16" s="89" t="s">
        <v>110</v>
      </c>
      <c r="E16" s="81"/>
      <c r="F16" s="83"/>
      <c r="G16" s="81"/>
      <c r="I16" s="89" t="s">
        <v>111</v>
      </c>
      <c r="J16" s="81"/>
      <c r="K16" s="83"/>
      <c r="L16" s="83"/>
      <c r="M16" s="83"/>
      <c r="N16" s="83"/>
      <c r="O16" s="73"/>
      <c r="P16" s="73"/>
      <c r="Q16" s="73"/>
      <c r="R16" s="72"/>
      <c r="S16" s="72"/>
      <c r="T16" s="72"/>
      <c r="U16" s="72"/>
      <c r="V16" s="72"/>
    </row>
    <row r="17" spans="2:24" ht="121.5" customHeight="1" x14ac:dyDescent="0.3">
      <c r="B17" s="87"/>
      <c r="C17" s="241" t="s">
        <v>398</v>
      </c>
      <c r="D17" s="209"/>
      <c r="E17" s="209"/>
      <c r="F17" s="209"/>
      <c r="G17" s="209"/>
      <c r="H17" s="209"/>
      <c r="I17" s="234" t="s">
        <v>399</v>
      </c>
      <c r="J17" s="241"/>
      <c r="K17" s="241"/>
      <c r="L17" s="241"/>
      <c r="M17" s="241"/>
      <c r="N17" s="241"/>
      <c r="O17" s="241"/>
      <c r="P17" s="83"/>
      <c r="Q17" s="83"/>
      <c r="R17" s="72"/>
      <c r="S17" s="72"/>
      <c r="T17" s="72"/>
      <c r="U17" s="72"/>
      <c r="V17" s="72"/>
    </row>
    <row r="19" spans="2:24" ht="28.5" x14ac:dyDescent="0.25">
      <c r="B19" s="164" t="s">
        <v>76</v>
      </c>
      <c r="C19" s="164"/>
      <c r="D19" s="164"/>
      <c r="E19" s="164"/>
      <c r="F19" s="164"/>
      <c r="G19" s="164"/>
      <c r="H19" s="164"/>
      <c r="I19" s="164"/>
      <c r="J19" s="164"/>
      <c r="K19" s="164"/>
      <c r="L19" s="164"/>
      <c r="M19" s="164"/>
      <c r="N19" s="164"/>
      <c r="O19" s="164"/>
      <c r="P19" s="164"/>
      <c r="Q19" s="91"/>
      <c r="R19" s="91"/>
      <c r="S19" s="91"/>
      <c r="T19" s="91"/>
      <c r="U19" s="91"/>
      <c r="V19" s="91"/>
    </row>
    <row r="20" spans="2:24" ht="5.25" customHeight="1" x14ac:dyDescent="0.25"/>
    <row r="21" spans="2:24" ht="23.25" x14ac:dyDescent="0.25">
      <c r="B21" s="236" t="s">
        <v>70</v>
      </c>
      <c r="C21" s="236"/>
      <c r="D21" s="236"/>
      <c r="E21" s="236"/>
      <c r="F21" s="236"/>
      <c r="G21" s="236"/>
      <c r="H21" s="236"/>
      <c r="I21" s="236"/>
      <c r="J21" s="236"/>
      <c r="K21" s="236"/>
      <c r="L21" s="236"/>
      <c r="M21" s="236"/>
      <c r="N21" s="236"/>
      <c r="O21" s="236"/>
      <c r="P21" s="236"/>
      <c r="Q21" s="68"/>
      <c r="R21" s="68"/>
      <c r="S21" s="68"/>
      <c r="T21" s="68"/>
      <c r="U21" s="68"/>
      <c r="V21" s="68"/>
    </row>
    <row r="22" spans="2:24" ht="6" customHeight="1" x14ac:dyDescent="0.25"/>
    <row r="23" spans="2:24" s="53" customFormat="1" ht="30" customHeight="1" x14ac:dyDescent="0.25">
      <c r="B23" s="174" t="s">
        <v>112</v>
      </c>
      <c r="C23" s="174"/>
      <c r="D23" s="174"/>
      <c r="E23" s="174"/>
      <c r="F23" s="174"/>
      <c r="G23" s="174"/>
      <c r="H23" s="174"/>
      <c r="I23" s="174"/>
      <c r="J23" s="174"/>
      <c r="K23" s="174"/>
      <c r="L23" s="174"/>
      <c r="M23" s="174"/>
      <c r="N23" s="174"/>
      <c r="O23" s="174"/>
      <c r="P23" s="174"/>
      <c r="Q23" s="50" t="str">
        <f>CONCATENATE(R23,Q48)</f>
        <v>15</v>
      </c>
      <c r="R23" s="50">
        <f>VLOOKUP(B23,[5]Hoja2!N3:Q8,4,FALSE)</f>
        <v>1</v>
      </c>
      <c r="S23" s="74"/>
      <c r="T23" s="74"/>
      <c r="U23" s="74"/>
      <c r="V23" s="74"/>
    </row>
    <row r="24" spans="2:24" ht="15.75" customHeight="1" x14ac:dyDescent="0.25"/>
    <row r="25" spans="2:24" ht="23.25" x14ac:dyDescent="0.25">
      <c r="B25" s="236" t="s">
        <v>71</v>
      </c>
      <c r="C25" s="236"/>
      <c r="D25" s="236"/>
      <c r="E25" s="236"/>
      <c r="F25" s="236"/>
      <c r="G25" s="236"/>
      <c r="H25" s="236"/>
      <c r="I25" s="236"/>
      <c r="J25" s="236"/>
      <c r="K25" s="236"/>
      <c r="L25" s="236"/>
      <c r="M25" s="236"/>
      <c r="N25" s="236"/>
      <c r="O25" s="236"/>
      <c r="P25" s="236"/>
      <c r="Q25" s="68"/>
      <c r="R25" s="68"/>
      <c r="S25" s="68"/>
      <c r="T25" s="68"/>
      <c r="U25" s="68"/>
      <c r="V25" s="68"/>
      <c r="X25" s="69"/>
    </row>
    <row r="26" spans="2:24" ht="6" customHeight="1" x14ac:dyDescent="0.25"/>
    <row r="27" spans="2:24" ht="23.25" customHeight="1" x14ac:dyDescent="0.25">
      <c r="D27" s="36"/>
      <c r="E27" s="175"/>
      <c r="F27" s="176"/>
      <c r="G27" s="176"/>
      <c r="H27" s="176"/>
      <c r="I27" s="176"/>
      <c r="J27" s="176"/>
      <c r="K27" s="176"/>
      <c r="L27" s="177"/>
      <c r="M27" s="175"/>
      <c r="N27" s="177"/>
    </row>
    <row r="28" spans="2:24" ht="23.25" customHeight="1" x14ac:dyDescent="0.25">
      <c r="D28" s="65">
        <v>1</v>
      </c>
      <c r="E28" s="171" t="s">
        <v>113</v>
      </c>
      <c r="F28" s="171"/>
      <c r="G28" s="171"/>
      <c r="H28" s="171"/>
      <c r="I28" s="171"/>
      <c r="J28" s="171"/>
      <c r="K28" s="171"/>
      <c r="L28" s="171"/>
      <c r="M28" s="172" t="s">
        <v>181</v>
      </c>
      <c r="N28" s="172"/>
      <c r="S28" s="76"/>
      <c r="T28" s="76"/>
      <c r="U28" s="76"/>
      <c r="V28" s="76"/>
    </row>
    <row r="29" spans="2:24" ht="23.25" customHeight="1" x14ac:dyDescent="0.25">
      <c r="D29" s="65">
        <v>2</v>
      </c>
      <c r="E29" s="171" t="s">
        <v>114</v>
      </c>
      <c r="F29" s="171"/>
      <c r="G29" s="171"/>
      <c r="H29" s="171"/>
      <c r="I29" s="171"/>
      <c r="J29" s="171"/>
      <c r="K29" s="171"/>
      <c r="L29" s="171"/>
      <c r="M29" s="172" t="s">
        <v>181</v>
      </c>
      <c r="N29" s="172"/>
      <c r="S29" s="76"/>
      <c r="T29" s="76"/>
      <c r="U29" s="76"/>
      <c r="V29" s="76"/>
    </row>
    <row r="30" spans="2:24" ht="23.25" customHeight="1" x14ac:dyDescent="0.25">
      <c r="D30" s="65">
        <v>3</v>
      </c>
      <c r="E30" s="171" t="s">
        <v>115</v>
      </c>
      <c r="F30" s="171"/>
      <c r="G30" s="171"/>
      <c r="H30" s="171"/>
      <c r="I30" s="171"/>
      <c r="J30" s="171"/>
      <c r="K30" s="171"/>
      <c r="L30" s="171"/>
      <c r="M30" s="172" t="s">
        <v>181</v>
      </c>
      <c r="N30" s="172"/>
      <c r="S30" s="76"/>
      <c r="T30" s="76"/>
      <c r="U30" s="76"/>
      <c r="V30" s="76"/>
    </row>
    <row r="31" spans="2:24" ht="23.25" customHeight="1" x14ac:dyDescent="0.25">
      <c r="D31" s="65">
        <v>4</v>
      </c>
      <c r="E31" s="171" t="s">
        <v>116</v>
      </c>
      <c r="F31" s="171"/>
      <c r="G31" s="171"/>
      <c r="H31" s="171"/>
      <c r="I31" s="171"/>
      <c r="J31" s="171"/>
      <c r="K31" s="171"/>
      <c r="L31" s="171"/>
      <c r="M31" s="172" t="s">
        <v>181</v>
      </c>
      <c r="N31" s="172"/>
      <c r="S31" s="76"/>
      <c r="T31" s="76"/>
      <c r="U31" s="76"/>
      <c r="V31" s="76"/>
    </row>
    <row r="32" spans="2:24" ht="23.25" customHeight="1" x14ac:dyDescent="0.25">
      <c r="D32" s="65">
        <v>5</v>
      </c>
      <c r="E32" s="171" t="s">
        <v>117</v>
      </c>
      <c r="F32" s="171"/>
      <c r="G32" s="171"/>
      <c r="H32" s="171"/>
      <c r="I32" s="171"/>
      <c r="J32" s="171"/>
      <c r="K32" s="171"/>
      <c r="L32" s="171"/>
      <c r="M32" s="172" t="s">
        <v>181</v>
      </c>
      <c r="N32" s="172"/>
      <c r="S32" s="76"/>
      <c r="T32" s="76"/>
      <c r="U32" s="76"/>
      <c r="V32" s="76"/>
    </row>
    <row r="33" spans="2:22" ht="23.25" customHeight="1" x14ac:dyDescent="0.25">
      <c r="D33" s="65">
        <v>6</v>
      </c>
      <c r="E33" s="171" t="s">
        <v>118</v>
      </c>
      <c r="F33" s="171"/>
      <c r="G33" s="171"/>
      <c r="H33" s="171"/>
      <c r="I33" s="171"/>
      <c r="J33" s="171"/>
      <c r="K33" s="171"/>
      <c r="L33" s="171"/>
      <c r="M33" s="172" t="s">
        <v>182</v>
      </c>
      <c r="N33" s="172"/>
      <c r="S33" s="76"/>
      <c r="T33" s="76"/>
      <c r="U33" s="76"/>
      <c r="V33" s="76"/>
    </row>
    <row r="34" spans="2:22" ht="23.25" customHeight="1" x14ac:dyDescent="0.25">
      <c r="D34" s="65">
        <v>7</v>
      </c>
      <c r="E34" s="171" t="s">
        <v>119</v>
      </c>
      <c r="F34" s="171"/>
      <c r="G34" s="171"/>
      <c r="H34" s="171"/>
      <c r="I34" s="171"/>
      <c r="J34" s="171"/>
      <c r="K34" s="171"/>
      <c r="L34" s="171"/>
      <c r="M34" s="172" t="s">
        <v>182</v>
      </c>
      <c r="N34" s="172"/>
      <c r="S34" s="76"/>
      <c r="T34" s="76"/>
      <c r="U34" s="76"/>
      <c r="V34" s="76"/>
    </row>
    <row r="35" spans="2:22" ht="23.25" customHeight="1" x14ac:dyDescent="0.25">
      <c r="D35" s="65">
        <v>8</v>
      </c>
      <c r="E35" s="171" t="s">
        <v>120</v>
      </c>
      <c r="F35" s="171"/>
      <c r="G35" s="171"/>
      <c r="H35" s="171"/>
      <c r="I35" s="171"/>
      <c r="J35" s="171"/>
      <c r="K35" s="171"/>
      <c r="L35" s="171"/>
      <c r="M35" s="172" t="s">
        <v>182</v>
      </c>
      <c r="N35" s="172"/>
      <c r="S35" s="76"/>
      <c r="T35" s="76"/>
      <c r="U35" s="76"/>
      <c r="V35" s="76"/>
    </row>
    <row r="36" spans="2:22" ht="23.25" customHeight="1" x14ac:dyDescent="0.25">
      <c r="D36" s="65">
        <v>9</v>
      </c>
      <c r="E36" s="171" t="s">
        <v>121</v>
      </c>
      <c r="F36" s="171"/>
      <c r="G36" s="171"/>
      <c r="H36" s="171"/>
      <c r="I36" s="171"/>
      <c r="J36" s="171"/>
      <c r="K36" s="171"/>
      <c r="L36" s="171"/>
      <c r="M36" s="172" t="s">
        <v>182</v>
      </c>
      <c r="N36" s="172"/>
      <c r="S36" s="76"/>
      <c r="T36" s="76"/>
      <c r="U36" s="76"/>
      <c r="V36" s="76"/>
    </row>
    <row r="37" spans="2:22" ht="23.25" customHeight="1" x14ac:dyDescent="0.25">
      <c r="D37" s="65">
        <v>10</v>
      </c>
      <c r="E37" s="171" t="s">
        <v>122</v>
      </c>
      <c r="F37" s="171"/>
      <c r="G37" s="171"/>
      <c r="H37" s="171"/>
      <c r="I37" s="171"/>
      <c r="J37" s="171"/>
      <c r="K37" s="171"/>
      <c r="L37" s="171"/>
      <c r="M37" s="172" t="s">
        <v>181</v>
      </c>
      <c r="N37" s="172"/>
      <c r="S37" s="76"/>
      <c r="T37" s="76"/>
      <c r="U37" s="76"/>
      <c r="V37" s="76"/>
    </row>
    <row r="38" spans="2:22" ht="23.25" customHeight="1" x14ac:dyDescent="0.25">
      <c r="D38" s="65">
        <v>11</v>
      </c>
      <c r="E38" s="171" t="s">
        <v>123</v>
      </c>
      <c r="F38" s="171"/>
      <c r="G38" s="171"/>
      <c r="H38" s="171"/>
      <c r="I38" s="171"/>
      <c r="J38" s="171"/>
      <c r="K38" s="171"/>
      <c r="L38" s="171"/>
      <c r="M38" s="172" t="s">
        <v>181</v>
      </c>
      <c r="N38" s="172"/>
      <c r="S38" s="76"/>
      <c r="T38" s="76"/>
      <c r="U38" s="76"/>
      <c r="V38" s="76"/>
    </row>
    <row r="39" spans="2:22" ht="23.25" customHeight="1" x14ac:dyDescent="0.25">
      <c r="D39" s="65">
        <v>12</v>
      </c>
      <c r="E39" s="171" t="s">
        <v>124</v>
      </c>
      <c r="F39" s="171"/>
      <c r="G39" s="171"/>
      <c r="H39" s="171"/>
      <c r="I39" s="171"/>
      <c r="J39" s="171"/>
      <c r="K39" s="171"/>
      <c r="L39" s="171"/>
      <c r="M39" s="172" t="s">
        <v>181</v>
      </c>
      <c r="N39" s="172"/>
      <c r="S39" s="76"/>
      <c r="T39" s="76"/>
      <c r="U39" s="76"/>
      <c r="V39" s="76"/>
    </row>
    <row r="40" spans="2:22" ht="23.25" customHeight="1" x14ac:dyDescent="0.25">
      <c r="D40" s="65">
        <v>13</v>
      </c>
      <c r="E40" s="171" t="s">
        <v>125</v>
      </c>
      <c r="F40" s="171"/>
      <c r="G40" s="171"/>
      <c r="H40" s="171"/>
      <c r="I40" s="171"/>
      <c r="J40" s="171"/>
      <c r="K40" s="171"/>
      <c r="L40" s="171"/>
      <c r="M40" s="172" t="s">
        <v>182</v>
      </c>
      <c r="N40" s="172"/>
      <c r="S40" s="76"/>
      <c r="T40" s="76"/>
      <c r="U40" s="76"/>
      <c r="V40" s="76"/>
    </row>
    <row r="41" spans="2:22" ht="23.25" customHeight="1" x14ac:dyDescent="0.25">
      <c r="D41" s="65">
        <v>14</v>
      </c>
      <c r="E41" s="171" t="s">
        <v>126</v>
      </c>
      <c r="F41" s="171"/>
      <c r="G41" s="171"/>
      <c r="H41" s="171"/>
      <c r="I41" s="171"/>
      <c r="J41" s="171"/>
      <c r="K41" s="171"/>
      <c r="L41" s="171"/>
      <c r="M41" s="172" t="s">
        <v>181</v>
      </c>
      <c r="N41" s="172"/>
      <c r="S41" s="76"/>
      <c r="T41" s="76"/>
      <c r="U41" s="76"/>
      <c r="V41" s="76"/>
    </row>
    <row r="42" spans="2:22" ht="23.25" customHeight="1" x14ac:dyDescent="0.25">
      <c r="D42" s="65">
        <v>15</v>
      </c>
      <c r="E42" s="171" t="s">
        <v>127</v>
      </c>
      <c r="F42" s="171"/>
      <c r="G42" s="171"/>
      <c r="H42" s="171"/>
      <c r="I42" s="171"/>
      <c r="J42" s="171"/>
      <c r="K42" s="171"/>
      <c r="L42" s="171"/>
      <c r="M42" s="172" t="s">
        <v>181</v>
      </c>
      <c r="N42" s="172"/>
      <c r="S42" s="76"/>
      <c r="T42" s="76"/>
      <c r="U42" s="76"/>
      <c r="V42" s="76"/>
    </row>
    <row r="43" spans="2:22" ht="23.25" customHeight="1" x14ac:dyDescent="0.25">
      <c r="D43" s="65">
        <v>16</v>
      </c>
      <c r="E43" s="171" t="s">
        <v>128</v>
      </c>
      <c r="F43" s="171"/>
      <c r="G43" s="171"/>
      <c r="H43" s="171"/>
      <c r="I43" s="171"/>
      <c r="J43" s="171"/>
      <c r="K43" s="171"/>
      <c r="L43" s="171"/>
      <c r="M43" s="172" t="s">
        <v>182</v>
      </c>
      <c r="N43" s="172"/>
      <c r="S43" s="76"/>
      <c r="T43" s="76"/>
      <c r="U43" s="76"/>
      <c r="V43" s="76"/>
    </row>
    <row r="44" spans="2:22" ht="23.25" customHeight="1" x14ac:dyDescent="0.25">
      <c r="D44" s="65">
        <v>17</v>
      </c>
      <c r="E44" s="171" t="s">
        <v>129</v>
      </c>
      <c r="F44" s="171"/>
      <c r="G44" s="171"/>
      <c r="H44" s="171"/>
      <c r="I44" s="171"/>
      <c r="J44" s="171"/>
      <c r="K44" s="171"/>
      <c r="L44" s="171"/>
      <c r="M44" s="172" t="s">
        <v>181</v>
      </c>
      <c r="N44" s="172"/>
      <c r="S44" s="76"/>
      <c r="T44" s="76"/>
      <c r="U44" s="76"/>
      <c r="V44" s="76"/>
    </row>
    <row r="45" spans="2:22" ht="23.25" customHeight="1" x14ac:dyDescent="0.25">
      <c r="D45" s="65">
        <v>18</v>
      </c>
      <c r="E45" s="171" t="s">
        <v>130</v>
      </c>
      <c r="F45" s="171"/>
      <c r="G45" s="171"/>
      <c r="H45" s="171"/>
      <c r="I45" s="171"/>
      <c r="J45" s="171"/>
      <c r="K45" s="171"/>
      <c r="L45" s="171"/>
      <c r="M45" s="172" t="s">
        <v>181</v>
      </c>
      <c r="N45" s="172"/>
      <c r="S45" s="76"/>
      <c r="T45" s="76"/>
      <c r="U45" s="76"/>
      <c r="V45" s="76"/>
    </row>
    <row r="46" spans="2:22" ht="23.25" customHeight="1" x14ac:dyDescent="0.25">
      <c r="D46" s="65">
        <v>19</v>
      </c>
      <c r="E46" s="171" t="s">
        <v>131</v>
      </c>
      <c r="F46" s="171"/>
      <c r="G46" s="171"/>
      <c r="H46" s="171"/>
      <c r="I46" s="171"/>
      <c r="J46" s="171"/>
      <c r="K46" s="171"/>
      <c r="L46" s="171"/>
      <c r="M46" s="172" t="s">
        <v>182</v>
      </c>
      <c r="N46" s="172"/>
      <c r="S46" s="76"/>
      <c r="T46" s="76"/>
      <c r="U46" s="76"/>
      <c r="V46" s="76"/>
    </row>
    <row r="47" spans="2:22" ht="15.75" customHeight="1" x14ac:dyDescent="0.25">
      <c r="E47" s="71"/>
      <c r="F47" s="71"/>
      <c r="G47" s="71"/>
      <c r="H47" s="71"/>
      <c r="I47" s="71"/>
      <c r="J47" s="71"/>
      <c r="K47" s="71"/>
      <c r="L47" s="71"/>
      <c r="M47" s="71"/>
      <c r="N47" s="71"/>
      <c r="O47" s="92">
        <f>IF(M43="SI",19,COUNTIFS(M28:M46,"SI"))</f>
        <v>12</v>
      </c>
      <c r="P47" s="93"/>
      <c r="Q47" s="93"/>
      <c r="R47" s="71"/>
      <c r="S47" s="71"/>
      <c r="T47" s="71"/>
      <c r="U47" s="71"/>
      <c r="V47" s="71"/>
    </row>
    <row r="48" spans="2:22" ht="30" customHeight="1" x14ac:dyDescent="0.25">
      <c r="B48" s="237" t="str">
        <f>IF(AND(O47&gt;=1,O47&lt;=5),"Moderado",IF(AND(O47&gt;=6,O47&lt;=11),"Mayor",IF(AND(O47&gt;=12,O47&lt;=19),"Catastrófico","")))</f>
        <v>Catastrófico</v>
      </c>
      <c r="C48" s="237"/>
      <c r="D48" s="237"/>
      <c r="E48" s="237"/>
      <c r="F48" s="237"/>
      <c r="G48" s="237"/>
      <c r="H48" s="237"/>
      <c r="I48" s="237"/>
      <c r="J48" s="237"/>
      <c r="K48" s="237"/>
      <c r="L48" s="237"/>
      <c r="M48" s="237"/>
      <c r="N48" s="237"/>
      <c r="O48" s="237"/>
      <c r="P48" s="237"/>
      <c r="Q48" s="71">
        <f>IFERROR(VLOOKUP(B48,[5]Hoja2!N11:Q13,4,FALSE),"")</f>
        <v>5</v>
      </c>
      <c r="R48" s="71"/>
      <c r="S48" s="71"/>
      <c r="T48" s="71"/>
      <c r="U48" s="71"/>
      <c r="V48" s="71"/>
    </row>
    <row r="49" spans="2:25" ht="15.75" customHeight="1" x14ac:dyDescent="0.25">
      <c r="E49" s="71"/>
      <c r="F49" s="71"/>
      <c r="G49" s="71"/>
      <c r="H49" s="71"/>
      <c r="I49" s="71"/>
      <c r="J49" s="71"/>
      <c r="K49" s="71"/>
      <c r="L49" s="71"/>
      <c r="M49" s="71"/>
      <c r="N49" s="71"/>
      <c r="P49" s="71"/>
      <c r="Q49" s="71"/>
      <c r="R49" s="71"/>
      <c r="S49" s="71"/>
      <c r="T49" s="71"/>
      <c r="U49" s="71"/>
      <c r="V49" s="71"/>
    </row>
    <row r="50" spans="2:25" ht="28.5" x14ac:dyDescent="0.25">
      <c r="B50" s="164" t="s">
        <v>1</v>
      </c>
      <c r="C50" s="164"/>
      <c r="D50" s="164"/>
      <c r="E50" s="164"/>
      <c r="F50" s="164"/>
      <c r="G50" s="164"/>
      <c r="H50" s="164"/>
      <c r="I50" s="164"/>
      <c r="J50" s="164"/>
      <c r="K50" s="164"/>
      <c r="L50" s="164"/>
      <c r="M50" s="164"/>
      <c r="N50" s="164"/>
      <c r="O50" s="164"/>
      <c r="P50" s="164"/>
      <c r="Q50" s="91"/>
      <c r="R50" s="50">
        <f>IF(R52&lt;=0,1,R52)</f>
        <v>1</v>
      </c>
      <c r="S50" s="91"/>
      <c r="T50" s="91"/>
      <c r="U50" s="91"/>
      <c r="V50" s="91"/>
    </row>
    <row r="51" spans="2:25" ht="6" customHeight="1" x14ac:dyDescent="0.25"/>
    <row r="52" spans="2:25" ht="37.5" customHeight="1" x14ac:dyDescent="0.3">
      <c r="B52" s="179" t="s">
        <v>166</v>
      </c>
      <c r="C52" s="180"/>
      <c r="D52" s="181"/>
      <c r="E52" s="62" t="s">
        <v>98</v>
      </c>
      <c r="F52" s="61" t="s">
        <v>156</v>
      </c>
      <c r="G52" s="62" t="s">
        <v>153</v>
      </c>
      <c r="H52" s="62" t="s">
        <v>154</v>
      </c>
      <c r="I52" s="37" t="s">
        <v>163</v>
      </c>
      <c r="J52" s="182" t="s">
        <v>164</v>
      </c>
      <c r="K52" s="182"/>
      <c r="L52" s="61" t="s">
        <v>157</v>
      </c>
      <c r="M52" s="183" t="s">
        <v>158</v>
      </c>
      <c r="N52" s="183"/>
      <c r="O52" s="61" t="s">
        <v>159</v>
      </c>
      <c r="P52" s="61" t="s">
        <v>160</v>
      </c>
      <c r="Q52" s="38">
        <f>AVERAGE(Q53:Q58)</f>
        <v>100</v>
      </c>
      <c r="R52" s="50">
        <f>IF(G60="Fuerte",R23-2,IF(G60="Moderado",R23-1,R23))</f>
        <v>-1</v>
      </c>
      <c r="S52" s="78" t="str">
        <f>CONCATENATE(R50,Q48)</f>
        <v>15</v>
      </c>
      <c r="T52" s="77"/>
      <c r="U52" s="77"/>
      <c r="V52" s="77"/>
      <c r="X52" s="78"/>
      <c r="Y52" s="79"/>
    </row>
    <row r="53" spans="2:25" ht="45" customHeight="1" x14ac:dyDescent="0.25">
      <c r="B53" s="187" t="s">
        <v>400</v>
      </c>
      <c r="C53" s="187"/>
      <c r="D53" s="187"/>
      <c r="E53" s="39" t="s">
        <v>184</v>
      </c>
      <c r="F53" s="39" t="s">
        <v>185</v>
      </c>
      <c r="G53" s="39" t="s">
        <v>186</v>
      </c>
      <c r="H53" s="39" t="s">
        <v>187</v>
      </c>
      <c r="I53" s="39" t="s">
        <v>188</v>
      </c>
      <c r="J53" s="185" t="s">
        <v>189</v>
      </c>
      <c r="K53" s="186"/>
      <c r="L53" s="39" t="s">
        <v>190</v>
      </c>
      <c r="M53" s="51">
        <f t="shared" ref="M53:M58" si="0">IFERROR(IF(SUM(R53:X53)=0,"",SUM(R53:X53)),"")</f>
        <v>100</v>
      </c>
      <c r="N53" s="51" t="str">
        <f t="shared" ref="N53:N58" si="1">IF(M53="","",IF(AND(M53&gt;=0,M53&lt;=85),"Débil",IF(AND(M53&gt;=86,M53&lt;=95),"Moderado",IF(M53&gt;=96,"Fuerte",""))))</f>
        <v>Fuerte</v>
      </c>
      <c r="O53" s="40" t="s">
        <v>191</v>
      </c>
      <c r="P53" s="51" t="str">
        <f t="shared" ref="P53:P58" si="2">IF(Q53="","",IF(Q53=100,"Fuerte",IF(Q53=50,"Moderado","Débil")))</f>
        <v>Fuerte</v>
      </c>
      <c r="Q53" s="36">
        <f t="shared" ref="Q53:Q58" si="3">IF(M53="","",IF(AND(N53="Fuerte",O53="Fuerte"),100,IF(OR(AND(N53="Moderado",O53="Moderado"),AND(N53&lt;&gt;"Débil",O53&lt;&gt;"Débil")),50,IF(OR(N53="Débil",O53="Débil"),0,""))))</f>
        <v>100</v>
      </c>
      <c r="R53" s="41">
        <f t="shared" ref="R53:R58" si="4">IF(E53="Asignado",15,IF(E53="No Asignado",0,""))</f>
        <v>15</v>
      </c>
      <c r="S53" s="41">
        <f t="shared" ref="S53:S58" si="5">IF(F53="Adecuado",15,IF(F53="Inadecuado",0,""))</f>
        <v>15</v>
      </c>
      <c r="T53" s="41">
        <f t="shared" ref="T53:T58" si="6">IF(G53="Oportuna",15,IF(G53="Inoportuna",0,""))</f>
        <v>15</v>
      </c>
      <c r="U53" s="41">
        <f t="shared" ref="U53:U58" si="7">IF(H53="Prevenir",15,IF(H53="Detectar",10,IF(H53="No es un Control",0,"")))</f>
        <v>15</v>
      </c>
      <c r="V53" s="41">
        <f t="shared" ref="V53:V58" si="8">IF(I53="Confiable",15,IF(I53="No Confiable",0,""))</f>
        <v>15</v>
      </c>
      <c r="W53" s="41">
        <f t="shared" ref="W53:W58" si="9">IF(J53="Se identifica y se gestionan para subsanar la observación",15,IF(J53="No se identifica y se gestionan para subsanar la observación",0,""))</f>
        <v>15</v>
      </c>
      <c r="X53" s="42">
        <f>IF(L53="Completa",10,IF(L53="Incompleta",5,IF(L53="No Existe",0,"")))</f>
        <v>10</v>
      </c>
    </row>
    <row r="54" spans="2:25" ht="63" customHeight="1" x14ac:dyDescent="0.25">
      <c r="B54" s="184" t="s">
        <v>401</v>
      </c>
      <c r="C54" s="184"/>
      <c r="D54" s="184"/>
      <c r="E54" s="39" t="s">
        <v>184</v>
      </c>
      <c r="F54" s="39" t="s">
        <v>185</v>
      </c>
      <c r="G54" s="39" t="s">
        <v>186</v>
      </c>
      <c r="H54" s="39" t="s">
        <v>187</v>
      </c>
      <c r="I54" s="39" t="s">
        <v>188</v>
      </c>
      <c r="J54" s="185" t="s">
        <v>189</v>
      </c>
      <c r="K54" s="186"/>
      <c r="L54" s="39" t="s">
        <v>190</v>
      </c>
      <c r="M54" s="51">
        <f t="shared" si="0"/>
        <v>100</v>
      </c>
      <c r="N54" s="51" t="str">
        <f t="shared" si="1"/>
        <v>Fuerte</v>
      </c>
      <c r="O54" s="40" t="s">
        <v>191</v>
      </c>
      <c r="P54" s="51" t="str">
        <f t="shared" si="2"/>
        <v>Fuerte</v>
      </c>
      <c r="Q54" s="36">
        <f t="shared" si="3"/>
        <v>100</v>
      </c>
      <c r="R54" s="41">
        <f t="shared" si="4"/>
        <v>15</v>
      </c>
      <c r="S54" s="41">
        <f t="shared" si="5"/>
        <v>15</v>
      </c>
      <c r="T54" s="41">
        <f t="shared" si="6"/>
        <v>15</v>
      </c>
      <c r="U54" s="41">
        <f t="shared" si="7"/>
        <v>15</v>
      </c>
      <c r="V54" s="41">
        <f t="shared" si="8"/>
        <v>15</v>
      </c>
      <c r="W54" s="41">
        <f t="shared" si="9"/>
        <v>15</v>
      </c>
      <c r="X54" s="42">
        <f t="shared" ref="X54:X58" si="10">IF(L54="Completa",10,IF(L54="Incompleta",5,IF(L54="No Existe",0,"")))</f>
        <v>10</v>
      </c>
    </row>
    <row r="55" spans="2:25" ht="45" hidden="1" customHeight="1" x14ac:dyDescent="0.25">
      <c r="B55" s="184"/>
      <c r="C55" s="184"/>
      <c r="D55" s="184"/>
      <c r="E55" s="39"/>
      <c r="F55" s="39"/>
      <c r="G55" s="39"/>
      <c r="H55" s="39"/>
      <c r="I55" s="39"/>
      <c r="J55" s="185"/>
      <c r="K55" s="186"/>
      <c r="L55" s="39"/>
      <c r="M55" s="51" t="str">
        <f t="shared" si="0"/>
        <v/>
      </c>
      <c r="N55" s="51" t="str">
        <f t="shared" si="1"/>
        <v/>
      </c>
      <c r="O55" s="40"/>
      <c r="P55" s="51" t="str">
        <f t="shared" si="2"/>
        <v/>
      </c>
      <c r="Q55" s="36" t="str">
        <f t="shared" si="3"/>
        <v/>
      </c>
      <c r="R55" s="41" t="str">
        <f t="shared" si="4"/>
        <v/>
      </c>
      <c r="S55" s="41" t="str">
        <f t="shared" si="5"/>
        <v/>
      </c>
      <c r="T55" s="41" t="str">
        <f t="shared" si="6"/>
        <v/>
      </c>
      <c r="U55" s="41" t="str">
        <f t="shared" si="7"/>
        <v/>
      </c>
      <c r="V55" s="41" t="str">
        <f t="shared" si="8"/>
        <v/>
      </c>
      <c r="W55" s="41" t="str">
        <f t="shared" si="9"/>
        <v/>
      </c>
      <c r="X55" s="42" t="str">
        <f t="shared" si="10"/>
        <v/>
      </c>
    </row>
    <row r="56" spans="2:25" ht="45" hidden="1" customHeight="1" x14ac:dyDescent="0.25">
      <c r="B56" s="184"/>
      <c r="C56" s="184"/>
      <c r="D56" s="184"/>
      <c r="E56" s="39"/>
      <c r="F56" s="39"/>
      <c r="G56" s="39"/>
      <c r="H56" s="39"/>
      <c r="I56" s="39"/>
      <c r="J56" s="185"/>
      <c r="K56" s="186"/>
      <c r="L56" s="39"/>
      <c r="M56" s="51" t="str">
        <f t="shared" si="0"/>
        <v/>
      </c>
      <c r="N56" s="51" t="str">
        <f t="shared" si="1"/>
        <v/>
      </c>
      <c r="O56" s="40"/>
      <c r="P56" s="51" t="str">
        <f t="shared" si="2"/>
        <v/>
      </c>
      <c r="Q56" s="36" t="str">
        <f t="shared" si="3"/>
        <v/>
      </c>
      <c r="R56" s="41" t="str">
        <f t="shared" si="4"/>
        <v/>
      </c>
      <c r="S56" s="41" t="str">
        <f t="shared" si="5"/>
        <v/>
      </c>
      <c r="T56" s="41" t="str">
        <f t="shared" si="6"/>
        <v/>
      </c>
      <c r="U56" s="41" t="str">
        <f t="shared" si="7"/>
        <v/>
      </c>
      <c r="V56" s="41" t="str">
        <f t="shared" si="8"/>
        <v/>
      </c>
      <c r="W56" s="41" t="str">
        <f t="shared" si="9"/>
        <v/>
      </c>
      <c r="X56" s="42" t="str">
        <f t="shared" si="10"/>
        <v/>
      </c>
    </row>
    <row r="57" spans="2:25" ht="45" hidden="1" customHeight="1" x14ac:dyDescent="0.25">
      <c r="B57" s="184"/>
      <c r="C57" s="184"/>
      <c r="D57" s="184"/>
      <c r="E57" s="39"/>
      <c r="F57" s="39"/>
      <c r="G57" s="39"/>
      <c r="H57" s="39"/>
      <c r="I57" s="39"/>
      <c r="J57" s="185"/>
      <c r="K57" s="186"/>
      <c r="L57" s="39"/>
      <c r="M57" s="51" t="str">
        <f t="shared" si="0"/>
        <v/>
      </c>
      <c r="N57" s="51" t="str">
        <f t="shared" si="1"/>
        <v/>
      </c>
      <c r="O57" s="40"/>
      <c r="P57" s="51" t="str">
        <f t="shared" si="2"/>
        <v/>
      </c>
      <c r="Q57" s="36" t="str">
        <f t="shared" si="3"/>
        <v/>
      </c>
      <c r="R57" s="41" t="str">
        <f t="shared" si="4"/>
        <v/>
      </c>
      <c r="S57" s="41" t="str">
        <f t="shared" si="5"/>
        <v/>
      </c>
      <c r="T57" s="41" t="str">
        <f t="shared" si="6"/>
        <v/>
      </c>
      <c r="U57" s="41" t="str">
        <f t="shared" si="7"/>
        <v/>
      </c>
      <c r="V57" s="41" t="str">
        <f t="shared" si="8"/>
        <v/>
      </c>
      <c r="W57" s="41" t="str">
        <f t="shared" si="9"/>
        <v/>
      </c>
      <c r="X57" s="42" t="str">
        <f t="shared" si="10"/>
        <v/>
      </c>
    </row>
    <row r="58" spans="2:25" ht="45" hidden="1" customHeight="1" x14ac:dyDescent="0.25">
      <c r="B58" s="184"/>
      <c r="C58" s="184"/>
      <c r="D58" s="184"/>
      <c r="E58" s="39"/>
      <c r="F58" s="39"/>
      <c r="G58" s="39"/>
      <c r="H58" s="39"/>
      <c r="I58" s="39"/>
      <c r="J58" s="185"/>
      <c r="K58" s="186"/>
      <c r="L58" s="39"/>
      <c r="M58" s="51" t="str">
        <f t="shared" si="0"/>
        <v/>
      </c>
      <c r="N58" s="51" t="str">
        <f t="shared" si="1"/>
        <v/>
      </c>
      <c r="O58" s="40"/>
      <c r="P58" s="51" t="str">
        <f t="shared" si="2"/>
        <v/>
      </c>
      <c r="Q58" s="36" t="str">
        <f t="shared" si="3"/>
        <v/>
      </c>
      <c r="R58" s="41" t="str">
        <f t="shared" si="4"/>
        <v/>
      </c>
      <c r="S58" s="41" t="str">
        <f t="shared" si="5"/>
        <v/>
      </c>
      <c r="T58" s="41" t="str">
        <f t="shared" si="6"/>
        <v/>
      </c>
      <c r="U58" s="41" t="str">
        <f t="shared" si="7"/>
        <v/>
      </c>
      <c r="V58" s="41" t="str">
        <f t="shared" si="8"/>
        <v/>
      </c>
      <c r="W58" s="41" t="str">
        <f t="shared" si="9"/>
        <v/>
      </c>
      <c r="X58" s="42" t="str">
        <f t="shared" si="10"/>
        <v/>
      </c>
    </row>
    <row r="59" spans="2:25" x14ac:dyDescent="0.25">
      <c r="B59" s="71"/>
      <c r="C59" s="71"/>
      <c r="D59" s="71"/>
      <c r="R59" s="43"/>
      <c r="S59" s="43"/>
      <c r="T59" s="43"/>
      <c r="U59" s="43"/>
      <c r="V59" s="43"/>
      <c r="W59" s="78"/>
      <c r="X59" s="78"/>
    </row>
    <row r="60" spans="2:25" ht="26.25" x14ac:dyDescent="0.25">
      <c r="B60" s="193" t="s">
        <v>161</v>
      </c>
      <c r="C60" s="193"/>
      <c r="D60" s="193"/>
      <c r="E60" s="193"/>
      <c r="F60" s="193"/>
      <c r="G60" s="237" t="str">
        <f>IFERROR(IF(Q52=100,"Fuerte",IF(AND(Q52&lt;100,Q52&gt;=50),"Moderado",IF(Q52&lt;50,"Débil",""))),"")</f>
        <v>Fuerte</v>
      </c>
      <c r="H60" s="237"/>
      <c r="I60" s="237"/>
      <c r="J60" s="237"/>
      <c r="K60" s="237"/>
      <c r="L60" s="237"/>
      <c r="M60" s="237"/>
      <c r="N60" s="237"/>
      <c r="O60" s="237"/>
      <c r="P60" s="237"/>
      <c r="R60" s="43"/>
      <c r="S60" s="43"/>
      <c r="T60" s="43"/>
      <c r="U60" s="43"/>
      <c r="V60" s="43"/>
      <c r="W60" s="78"/>
      <c r="X60" s="78"/>
    </row>
    <row r="61" spans="2:25" x14ac:dyDescent="0.25">
      <c r="B61" s="71"/>
      <c r="C61" s="71"/>
      <c r="D61" s="71"/>
      <c r="R61" s="43"/>
      <c r="S61" s="43"/>
      <c r="T61" s="43"/>
      <c r="U61" s="43"/>
      <c r="V61" s="43"/>
      <c r="W61" s="78"/>
      <c r="X61" s="78"/>
    </row>
    <row r="62" spans="2:25" ht="28.5" x14ac:dyDescent="0.25">
      <c r="B62" s="164" t="s">
        <v>94</v>
      </c>
      <c r="C62" s="164"/>
      <c r="D62" s="164"/>
      <c r="E62" s="164"/>
      <c r="F62" s="164"/>
      <c r="G62" s="164"/>
      <c r="H62" s="164"/>
      <c r="I62" s="164"/>
      <c r="J62" s="164"/>
      <c r="K62" s="164"/>
      <c r="L62" s="164"/>
      <c r="M62" s="164"/>
      <c r="N62" s="164"/>
      <c r="O62" s="164"/>
      <c r="P62" s="164"/>
      <c r="Q62" s="91"/>
      <c r="R62" s="91"/>
      <c r="S62" s="91"/>
      <c r="T62" s="91"/>
      <c r="U62" s="91"/>
      <c r="V62" s="91"/>
    </row>
    <row r="63" spans="2:25" ht="5.25" customHeight="1" x14ac:dyDescent="0.25"/>
    <row r="64" spans="2:25" ht="21" x14ac:dyDescent="0.35">
      <c r="B64" s="64" t="s">
        <v>99</v>
      </c>
      <c r="C64" s="194" t="s">
        <v>95</v>
      </c>
      <c r="D64" s="194"/>
      <c r="E64" s="194"/>
      <c r="F64" s="194"/>
      <c r="G64" s="194"/>
      <c r="H64" s="194"/>
      <c r="I64" s="64" t="s">
        <v>96</v>
      </c>
      <c r="J64" s="64" t="s">
        <v>97</v>
      </c>
      <c r="K64" s="195" t="s">
        <v>98</v>
      </c>
      <c r="L64" s="196"/>
      <c r="M64" s="197"/>
      <c r="N64" s="194" t="s">
        <v>3</v>
      </c>
      <c r="O64" s="194"/>
      <c r="P64" s="194"/>
      <c r="Q64" s="72"/>
      <c r="R64" s="72"/>
      <c r="S64" s="72"/>
      <c r="T64" s="72"/>
      <c r="U64" s="72"/>
      <c r="V64" s="72"/>
    </row>
    <row r="65" spans="2:22" ht="30" customHeight="1" x14ac:dyDescent="0.25">
      <c r="B65" s="44" t="s">
        <v>169</v>
      </c>
      <c r="C65" s="188" t="s">
        <v>392</v>
      </c>
      <c r="D65" s="188"/>
      <c r="E65" s="188"/>
      <c r="F65" s="188"/>
      <c r="G65" s="188"/>
      <c r="H65" s="188"/>
      <c r="I65" s="45">
        <v>44593</v>
      </c>
      <c r="J65" s="45">
        <v>41258</v>
      </c>
      <c r="K65" s="189" t="s">
        <v>393</v>
      </c>
      <c r="L65" s="190"/>
      <c r="M65" s="191"/>
      <c r="N65" s="192" t="s">
        <v>394</v>
      </c>
      <c r="O65" s="192"/>
      <c r="P65" s="192"/>
      <c r="Q65" s="94"/>
      <c r="R65" s="71"/>
      <c r="S65" s="71"/>
      <c r="T65" s="71"/>
      <c r="U65" s="71"/>
      <c r="V65" s="71"/>
    </row>
    <row r="66" spans="2:22" ht="37.5" customHeight="1" x14ac:dyDescent="0.25">
      <c r="B66" s="44" t="s">
        <v>169</v>
      </c>
      <c r="C66" s="188" t="s">
        <v>402</v>
      </c>
      <c r="D66" s="188"/>
      <c r="E66" s="188"/>
      <c r="F66" s="188"/>
      <c r="G66" s="188"/>
      <c r="H66" s="188"/>
      <c r="I66" s="45">
        <v>44593</v>
      </c>
      <c r="J66" s="45">
        <v>41258</v>
      </c>
      <c r="K66" s="189" t="s">
        <v>393</v>
      </c>
      <c r="L66" s="190"/>
      <c r="M66" s="191"/>
      <c r="N66" s="192" t="s">
        <v>403</v>
      </c>
      <c r="O66" s="192"/>
      <c r="P66" s="192"/>
      <c r="Q66" s="75"/>
      <c r="R66" s="71"/>
      <c r="S66" s="71"/>
      <c r="T66" s="71"/>
      <c r="U66" s="71"/>
      <c r="V66" s="71"/>
    </row>
    <row r="67" spans="2:22" ht="43.5" customHeight="1" x14ac:dyDescent="0.25">
      <c r="B67" s="44" t="s">
        <v>103</v>
      </c>
      <c r="C67" s="188" t="s">
        <v>404</v>
      </c>
      <c r="D67" s="188"/>
      <c r="E67" s="188"/>
      <c r="F67" s="188"/>
      <c r="G67" s="188"/>
      <c r="H67" s="188"/>
      <c r="I67" s="45">
        <v>44593</v>
      </c>
      <c r="J67" s="45">
        <v>41258</v>
      </c>
      <c r="K67" s="189" t="s">
        <v>405</v>
      </c>
      <c r="L67" s="190"/>
      <c r="M67" s="191"/>
      <c r="N67" s="192" t="s">
        <v>403</v>
      </c>
      <c r="O67" s="192"/>
      <c r="P67" s="192"/>
      <c r="Q67" s="75"/>
      <c r="R67" s="71"/>
      <c r="S67" s="71"/>
      <c r="T67" s="71"/>
      <c r="U67" s="71"/>
      <c r="V67" s="71"/>
    </row>
    <row r="68" spans="2:22" ht="30" hidden="1" customHeight="1" x14ac:dyDescent="0.25">
      <c r="B68" s="44"/>
      <c r="C68" s="188"/>
      <c r="D68" s="188"/>
      <c r="E68" s="188"/>
      <c r="F68" s="188"/>
      <c r="G68" s="188"/>
      <c r="H68" s="188"/>
      <c r="I68" s="45"/>
      <c r="J68" s="45"/>
      <c r="K68" s="189"/>
      <c r="L68" s="190"/>
      <c r="M68" s="191"/>
      <c r="N68" s="192"/>
      <c r="O68" s="192"/>
      <c r="P68" s="192"/>
      <c r="Q68" s="75"/>
      <c r="R68" s="71"/>
      <c r="S68" s="71"/>
      <c r="T68" s="71"/>
      <c r="U68" s="71"/>
      <c r="V68" s="71"/>
    </row>
    <row r="69" spans="2:22" ht="30" hidden="1" customHeight="1" x14ac:dyDescent="0.25">
      <c r="B69" s="44"/>
      <c r="C69" s="188"/>
      <c r="D69" s="188"/>
      <c r="E69" s="188"/>
      <c r="F69" s="188"/>
      <c r="G69" s="188"/>
      <c r="H69" s="188"/>
      <c r="I69" s="45"/>
      <c r="J69" s="45"/>
      <c r="K69" s="189"/>
      <c r="L69" s="190"/>
      <c r="M69" s="191"/>
      <c r="N69" s="192"/>
      <c r="O69" s="192"/>
      <c r="P69" s="192"/>
      <c r="Q69" s="75"/>
      <c r="R69" s="71"/>
      <c r="S69" s="71"/>
      <c r="T69" s="71"/>
      <c r="U69" s="71"/>
      <c r="V69" s="71"/>
    </row>
    <row r="70" spans="2:22" ht="30" hidden="1" customHeight="1" x14ac:dyDescent="0.25">
      <c r="B70" s="44"/>
      <c r="C70" s="188"/>
      <c r="D70" s="188"/>
      <c r="E70" s="188"/>
      <c r="F70" s="188"/>
      <c r="G70" s="188"/>
      <c r="H70" s="188"/>
      <c r="I70" s="45"/>
      <c r="J70" s="45"/>
      <c r="K70" s="189"/>
      <c r="L70" s="190"/>
      <c r="M70" s="191"/>
      <c r="N70" s="192"/>
      <c r="O70" s="192"/>
      <c r="P70" s="192"/>
      <c r="Q70" s="75"/>
      <c r="R70" s="71"/>
      <c r="S70" s="71"/>
      <c r="T70" s="71"/>
      <c r="U70" s="71"/>
      <c r="V70" s="71"/>
    </row>
    <row r="71" spans="2:22" ht="30" hidden="1" customHeight="1" x14ac:dyDescent="0.25">
      <c r="B71" s="44"/>
      <c r="C71" s="188"/>
      <c r="D71" s="188"/>
      <c r="E71" s="188"/>
      <c r="F71" s="188"/>
      <c r="G71" s="188"/>
      <c r="H71" s="188"/>
      <c r="I71" s="45"/>
      <c r="J71" s="45"/>
      <c r="K71" s="189"/>
      <c r="L71" s="190"/>
      <c r="M71" s="191"/>
      <c r="N71" s="192"/>
      <c r="O71" s="192"/>
      <c r="P71" s="192"/>
      <c r="Q71" s="75"/>
      <c r="R71" s="71"/>
      <c r="S71" s="71"/>
      <c r="T71" s="71"/>
      <c r="U71" s="71"/>
      <c r="V71" s="71"/>
    </row>
    <row r="72" spans="2:22" ht="30" hidden="1" customHeight="1" x14ac:dyDescent="0.25">
      <c r="B72" s="44"/>
      <c r="C72" s="188"/>
      <c r="D72" s="188"/>
      <c r="E72" s="188"/>
      <c r="F72" s="188"/>
      <c r="G72" s="188"/>
      <c r="H72" s="188"/>
      <c r="I72" s="45"/>
      <c r="J72" s="45"/>
      <c r="K72" s="189"/>
      <c r="L72" s="190"/>
      <c r="M72" s="191"/>
      <c r="N72" s="192"/>
      <c r="O72" s="192"/>
      <c r="P72" s="192"/>
      <c r="Q72" s="75"/>
      <c r="R72" s="71"/>
      <c r="S72" s="71"/>
      <c r="T72" s="71"/>
      <c r="U72" s="71"/>
      <c r="V72" s="71"/>
    </row>
    <row r="73" spans="2:22" ht="30" hidden="1" customHeight="1" x14ac:dyDescent="0.25">
      <c r="B73" s="44"/>
      <c r="C73" s="188"/>
      <c r="D73" s="188"/>
      <c r="E73" s="188"/>
      <c r="F73" s="188"/>
      <c r="G73" s="188"/>
      <c r="H73" s="188"/>
      <c r="I73" s="45"/>
      <c r="J73" s="45"/>
      <c r="K73" s="189"/>
      <c r="L73" s="190"/>
      <c r="M73" s="191"/>
      <c r="N73" s="192"/>
      <c r="O73" s="192"/>
      <c r="P73" s="192"/>
      <c r="Q73" s="75"/>
      <c r="R73" s="71"/>
      <c r="S73" s="71"/>
      <c r="T73" s="71"/>
      <c r="U73" s="71"/>
      <c r="V73" s="71"/>
    </row>
    <row r="74" spans="2:22" ht="30" hidden="1" customHeight="1" x14ac:dyDescent="0.25">
      <c r="B74" s="44"/>
      <c r="C74" s="188"/>
      <c r="D74" s="188"/>
      <c r="E74" s="188"/>
      <c r="F74" s="188"/>
      <c r="G74" s="188"/>
      <c r="H74" s="188"/>
      <c r="I74" s="45"/>
      <c r="J74" s="45"/>
      <c r="K74" s="189"/>
      <c r="L74" s="190"/>
      <c r="M74" s="191"/>
      <c r="N74" s="192"/>
      <c r="O74" s="192"/>
      <c r="P74" s="192"/>
      <c r="Q74" s="75"/>
      <c r="R74" s="71"/>
      <c r="S74" s="71"/>
      <c r="T74" s="71"/>
      <c r="U74" s="71"/>
      <c r="V74" s="71"/>
    </row>
    <row r="75" spans="2:22" ht="30" hidden="1" customHeight="1" x14ac:dyDescent="0.25">
      <c r="B75" s="44"/>
      <c r="C75" s="188"/>
      <c r="D75" s="188"/>
      <c r="E75" s="188"/>
      <c r="F75" s="188"/>
      <c r="G75" s="188"/>
      <c r="H75" s="188"/>
      <c r="I75" s="45"/>
      <c r="J75" s="45"/>
      <c r="K75" s="189"/>
      <c r="L75" s="190"/>
      <c r="M75" s="191"/>
      <c r="N75" s="192"/>
      <c r="O75" s="192"/>
      <c r="P75" s="192"/>
      <c r="Q75" s="75"/>
      <c r="R75" s="71"/>
      <c r="S75" s="71"/>
      <c r="T75" s="71"/>
      <c r="U75" s="71"/>
      <c r="V75" s="71"/>
    </row>
    <row r="76" spans="2:22" ht="30" hidden="1" customHeight="1" x14ac:dyDescent="0.25">
      <c r="B76" s="44"/>
      <c r="C76" s="188"/>
      <c r="D76" s="188"/>
      <c r="E76" s="188"/>
      <c r="F76" s="188"/>
      <c r="G76" s="188"/>
      <c r="H76" s="188"/>
      <c r="I76" s="45"/>
      <c r="J76" s="45"/>
      <c r="K76" s="189"/>
      <c r="L76" s="190"/>
      <c r="M76" s="191"/>
      <c r="N76" s="192"/>
      <c r="O76" s="192"/>
      <c r="P76" s="192"/>
      <c r="Q76" s="75"/>
      <c r="R76" s="71"/>
      <c r="S76" s="71"/>
      <c r="T76" s="71"/>
      <c r="U76" s="71"/>
      <c r="V76" s="71"/>
    </row>
    <row r="77" spans="2:22" ht="30" hidden="1" customHeight="1" x14ac:dyDescent="0.25">
      <c r="B77" s="44"/>
      <c r="C77" s="188"/>
      <c r="D77" s="188"/>
      <c r="E77" s="188"/>
      <c r="F77" s="188"/>
      <c r="G77" s="188"/>
      <c r="H77" s="188"/>
      <c r="I77" s="45"/>
      <c r="J77" s="45"/>
      <c r="K77" s="189"/>
      <c r="L77" s="190"/>
      <c r="M77" s="191"/>
      <c r="N77" s="192"/>
      <c r="O77" s="192"/>
      <c r="P77" s="192"/>
      <c r="Q77" s="75"/>
      <c r="R77" s="71"/>
      <c r="S77" s="71"/>
      <c r="T77" s="71"/>
      <c r="U77" s="71"/>
      <c r="V77" s="71"/>
    </row>
    <row r="78" spans="2:22" ht="30" hidden="1" customHeight="1" x14ac:dyDescent="0.25">
      <c r="B78" s="44"/>
      <c r="C78" s="188"/>
      <c r="D78" s="188"/>
      <c r="E78" s="188"/>
      <c r="F78" s="188"/>
      <c r="G78" s="188"/>
      <c r="H78" s="188"/>
      <c r="I78" s="45"/>
      <c r="J78" s="45"/>
      <c r="K78" s="189"/>
      <c r="L78" s="190"/>
      <c r="M78" s="191"/>
      <c r="N78" s="192"/>
      <c r="O78" s="192"/>
      <c r="P78" s="192"/>
      <c r="Q78" s="75"/>
      <c r="R78" s="71"/>
      <c r="S78" s="71"/>
      <c r="T78" s="71"/>
      <c r="U78" s="71"/>
      <c r="V78" s="71"/>
    </row>
    <row r="79" spans="2:22" ht="30" hidden="1" customHeight="1" x14ac:dyDescent="0.25">
      <c r="B79" s="44"/>
      <c r="C79" s="188"/>
      <c r="D79" s="188"/>
      <c r="E79" s="188"/>
      <c r="F79" s="188"/>
      <c r="G79" s="188"/>
      <c r="H79" s="188"/>
      <c r="I79" s="45"/>
      <c r="J79" s="45"/>
      <c r="K79" s="189"/>
      <c r="L79" s="190"/>
      <c r="M79" s="191"/>
      <c r="N79" s="192"/>
      <c r="O79" s="192"/>
      <c r="P79" s="192"/>
      <c r="Q79" s="75"/>
      <c r="R79" s="71"/>
      <c r="S79" s="71"/>
      <c r="T79" s="71"/>
      <c r="U79" s="71"/>
      <c r="V79" s="71"/>
    </row>
    <row r="81" spans="1:26" ht="28.5" x14ac:dyDescent="0.25">
      <c r="B81" s="164" t="s">
        <v>100</v>
      </c>
      <c r="C81" s="164"/>
      <c r="D81" s="164"/>
      <c r="E81" s="164"/>
      <c r="F81" s="164"/>
      <c r="G81" s="164"/>
      <c r="H81" s="164"/>
      <c r="I81" s="164"/>
      <c r="J81" s="164"/>
      <c r="K81" s="164"/>
      <c r="L81" s="164"/>
      <c r="M81" s="164"/>
      <c r="N81" s="164"/>
      <c r="O81" s="164"/>
      <c r="P81" s="164"/>
      <c r="Q81" s="91"/>
      <c r="R81" s="91"/>
      <c r="S81" s="91"/>
      <c r="T81" s="91"/>
      <c r="U81" s="91"/>
      <c r="V81" s="91"/>
    </row>
    <row r="83" spans="1:26" ht="46.5" customHeight="1" x14ac:dyDescent="0.25">
      <c r="D83" s="200" t="s">
        <v>75</v>
      </c>
      <c r="E83" s="201"/>
      <c r="F83" s="240" t="str">
        <f>IFERROR(VLOOKUP(Q23,[5]Hoja2!B45:C59,2,FALSE),"")</f>
        <v>Extremo</v>
      </c>
      <c r="G83" s="240"/>
      <c r="H83" s="80"/>
      <c r="J83" s="203" t="s">
        <v>74</v>
      </c>
      <c r="K83" s="203"/>
      <c r="L83" s="240" t="str">
        <f>IFERROR(VLOOKUP(S52,[5]Hoja2!B45:C59,2,FALSE),"")</f>
        <v>Extremo</v>
      </c>
      <c r="M83" s="240"/>
      <c r="N83" s="240"/>
      <c r="O83" s="95"/>
      <c r="P83" s="95"/>
      <c r="Q83" s="95"/>
      <c r="R83" s="80"/>
      <c r="S83" s="80"/>
      <c r="T83" s="80"/>
      <c r="U83" s="80"/>
      <c r="V83" s="80"/>
    </row>
    <row r="85" spans="1:26" ht="26.25" x14ac:dyDescent="0.25">
      <c r="B85" s="69"/>
      <c r="C85" s="69"/>
      <c r="H85" s="238" t="s">
        <v>71</v>
      </c>
      <c r="I85" s="238"/>
      <c r="J85" s="238"/>
    </row>
    <row r="86" spans="1:26" ht="21" x14ac:dyDescent="0.25">
      <c r="B86" s="69"/>
      <c r="C86" s="69"/>
      <c r="F86" s="81"/>
      <c r="G86" s="81"/>
      <c r="H86" s="96" t="s">
        <v>41</v>
      </c>
      <c r="I86" s="96" t="s">
        <v>72</v>
      </c>
      <c r="J86" s="96" t="s">
        <v>73</v>
      </c>
    </row>
    <row r="87" spans="1:26" ht="5.25" customHeight="1" x14ac:dyDescent="0.25">
      <c r="B87" s="69"/>
      <c r="C87" s="69"/>
      <c r="F87" s="81"/>
      <c r="G87" s="81"/>
      <c r="H87" s="81"/>
      <c r="I87" s="81"/>
      <c r="J87" s="81"/>
    </row>
    <row r="88" spans="1:26" ht="37.5" customHeight="1" x14ac:dyDescent="0.25">
      <c r="F88" s="239" t="s">
        <v>70</v>
      </c>
      <c r="G88" s="96" t="s">
        <v>135</v>
      </c>
      <c r="H88" s="97" t="str">
        <f>IFERROR(CONCATENATE(IF($Q$23="53","Inherente","")," ",IF($S$52="53","Residual","")),"")</f>
        <v xml:space="preserve"> </v>
      </c>
      <c r="I88" s="98" t="str">
        <f>IFERROR(CONCATENATE(IF($Q$23="54","Inherente","")," ",IF($S$52="54","Residual","")),"")</f>
        <v xml:space="preserve"> </v>
      </c>
      <c r="J88" s="98" t="str">
        <f>IFERROR(CONCATENATE(IF($Q$23="55","Inherente","")," ",IF($S$52="55","Residual","")),"")</f>
        <v xml:space="preserve"> </v>
      </c>
      <c r="R88" s="91"/>
      <c r="S88" s="91"/>
      <c r="T88" s="91"/>
      <c r="U88" s="91"/>
      <c r="V88" s="91"/>
    </row>
    <row r="89" spans="1:26" ht="37.5" customHeight="1" x14ac:dyDescent="0.25">
      <c r="F89" s="239"/>
      <c r="G89" s="96" t="s">
        <v>134</v>
      </c>
      <c r="H89" s="99" t="str">
        <f>IFERROR(CONCATENATE(IF($Q$23="43","Inherente","")," ",IF($S$52="43","Residual","")),"")</f>
        <v xml:space="preserve"> </v>
      </c>
      <c r="I89" s="98" t="str">
        <f>IFERROR(CONCATENATE(IF($Q$23="44","Inherente","")," ",IF($S$52="44","Residual","")),"")</f>
        <v xml:space="preserve"> </v>
      </c>
      <c r="J89" s="98" t="str">
        <f>IFERROR(CONCATENATE(IF($Q$23="45","Inherente","")," ",IF($S$52="45","Residual","")),"")</f>
        <v xml:space="preserve"> </v>
      </c>
      <c r="L89" s="46" t="s">
        <v>43</v>
      </c>
      <c r="R89" s="83"/>
      <c r="S89" s="83"/>
      <c r="T89" s="83"/>
      <c r="U89" s="83"/>
      <c r="V89" s="83"/>
    </row>
    <row r="90" spans="1:26" ht="37.5" customHeight="1" x14ac:dyDescent="0.25">
      <c r="F90" s="239"/>
      <c r="G90" s="96" t="s">
        <v>133</v>
      </c>
      <c r="H90" s="99" t="str">
        <f>IFERROR(CONCATENATE(IF($Q$23="33","Inherente","")," ",IF($S$52="33","Residual","")),"")</f>
        <v xml:space="preserve"> </v>
      </c>
      <c r="I90" s="98" t="str">
        <f>IFERROR(CONCATENATE(IF($Q$23="34","Inherente","")," ",IF($S$52="34","Residual","")),"")</f>
        <v xml:space="preserve"> </v>
      </c>
      <c r="J90" s="98" t="str">
        <f>IFERROR(CONCATENATE(IF($Q$23="35","Inherente","")," ",IF($S$52="35","Residual","")),"")</f>
        <v xml:space="preserve"> </v>
      </c>
      <c r="L90" s="47" t="s">
        <v>40</v>
      </c>
      <c r="R90" s="83"/>
      <c r="S90" s="83"/>
      <c r="T90" s="83"/>
      <c r="U90" s="83"/>
      <c r="V90" s="83"/>
    </row>
    <row r="91" spans="1:26" ht="37.5" customHeight="1" x14ac:dyDescent="0.25">
      <c r="F91" s="239"/>
      <c r="G91" s="96" t="s">
        <v>132</v>
      </c>
      <c r="H91" s="100" t="str">
        <f>IFERROR(CONCATENATE(IF($Q$23="23","Inherente","")," ",IF($S$52="23","Residual","")),"")</f>
        <v xml:space="preserve"> </v>
      </c>
      <c r="I91" s="99" t="str">
        <f>IFERROR(CONCATENATE(IF($Q$23="24","Inherente","")," ",IF($S$52="24","Residual","")),"")</f>
        <v xml:space="preserve"> </v>
      </c>
      <c r="J91" s="98" t="str">
        <f>IFERROR(CONCATENATE(IF($Q$23="25","Inherente","")," ",IF($S$52="25","Residual","")),"")</f>
        <v xml:space="preserve"> </v>
      </c>
      <c r="L91" s="48" t="s">
        <v>41</v>
      </c>
      <c r="O91" s="83"/>
      <c r="P91" s="83"/>
      <c r="Q91" s="83"/>
      <c r="R91" s="83"/>
      <c r="S91" s="83"/>
      <c r="T91" s="83"/>
      <c r="U91" s="83"/>
      <c r="V91" s="83"/>
    </row>
    <row r="92" spans="1:26" ht="37.5" customHeight="1" x14ac:dyDescent="0.25">
      <c r="F92" s="239"/>
      <c r="G92" s="96" t="s">
        <v>112</v>
      </c>
      <c r="H92" s="100" t="str">
        <f>IFERROR(CONCATENATE(IF($Q$23="13","Inherente","")," ",IF($S$52="13","Residual","")),"")</f>
        <v xml:space="preserve"> </v>
      </c>
      <c r="I92" s="99" t="str">
        <f>IFERROR(CONCATENATE(IF($Q$23="14","Inherente","")," ",IF($S$52="14","Residual","")),"")</f>
        <v xml:space="preserve"> </v>
      </c>
      <c r="J92" s="98" t="str">
        <f>IFERROR(CONCATENATE(IF($Q$23="15","Inherente","")," ",IF($S$52="15","Residual","")),"")</f>
        <v>Inherente Residual</v>
      </c>
    </row>
    <row r="93" spans="1:26" s="49" customFormat="1" x14ac:dyDescent="0.25">
      <c r="A93" s="50"/>
      <c r="B93" s="50"/>
      <c r="C93" s="50"/>
      <c r="D93" s="50"/>
      <c r="E93" s="50"/>
      <c r="F93" s="50"/>
      <c r="G93" s="50"/>
      <c r="H93" s="50"/>
      <c r="I93" s="50"/>
      <c r="J93" s="50"/>
      <c r="K93" s="50"/>
      <c r="L93" s="50"/>
      <c r="M93" s="50"/>
      <c r="N93" s="50"/>
      <c r="O93" s="50"/>
      <c r="P93" s="50"/>
      <c r="Q93" s="50"/>
      <c r="R93" s="50"/>
      <c r="S93" s="50"/>
      <c r="T93" s="50"/>
      <c r="U93" s="50"/>
      <c r="V93" s="50"/>
      <c r="W93" s="50"/>
      <c r="X93" s="50"/>
      <c r="Y93" s="50"/>
      <c r="Z93" s="50"/>
    </row>
  </sheetData>
  <sheetProtection selectLockedCells="1"/>
  <mergeCells count="126">
    <mergeCell ref="H85:J85"/>
    <mergeCell ref="F88:F92"/>
    <mergeCell ref="C79:H79"/>
    <mergeCell ref="K79:M79"/>
    <mergeCell ref="N79:P79"/>
    <mergeCell ref="B81:P81"/>
    <mergeCell ref="D83:E83"/>
    <mergeCell ref="F83:G83"/>
    <mergeCell ref="J83:K83"/>
    <mergeCell ref="L83:N83"/>
    <mergeCell ref="C77:H77"/>
    <mergeCell ref="K77:M77"/>
    <mergeCell ref="N77:P77"/>
    <mergeCell ref="C78:H78"/>
    <mergeCell ref="K78:M78"/>
    <mergeCell ref="N78:P78"/>
    <mergeCell ref="C75:H75"/>
    <mergeCell ref="K75:M75"/>
    <mergeCell ref="N75:P75"/>
    <mergeCell ref="C76:H76"/>
    <mergeCell ref="K76:M76"/>
    <mergeCell ref="N76:P76"/>
    <mergeCell ref="C73:H73"/>
    <mergeCell ref="K73:M73"/>
    <mergeCell ref="N73:P73"/>
    <mergeCell ref="C74:H74"/>
    <mergeCell ref="K74:M74"/>
    <mergeCell ref="N74:P74"/>
    <mergeCell ref="C71:H71"/>
    <mergeCell ref="K71:M71"/>
    <mergeCell ref="N71:P71"/>
    <mergeCell ref="C72:H72"/>
    <mergeCell ref="K72:M72"/>
    <mergeCell ref="N72:P72"/>
    <mergeCell ref="C69:H69"/>
    <mergeCell ref="K69:M69"/>
    <mergeCell ref="N69:P69"/>
    <mergeCell ref="C70:H70"/>
    <mergeCell ref="K70:M70"/>
    <mergeCell ref="N70:P70"/>
    <mergeCell ref="C67:H67"/>
    <mergeCell ref="K67:M67"/>
    <mergeCell ref="N67:P67"/>
    <mergeCell ref="C68:H68"/>
    <mergeCell ref="K68:M68"/>
    <mergeCell ref="N68:P68"/>
    <mergeCell ref="C65:H65"/>
    <mergeCell ref="K65:M65"/>
    <mergeCell ref="N65:P65"/>
    <mergeCell ref="C66:H66"/>
    <mergeCell ref="K66:M66"/>
    <mergeCell ref="N66:P66"/>
    <mergeCell ref="B60:F60"/>
    <mergeCell ref="G60:P60"/>
    <mergeCell ref="B62:P62"/>
    <mergeCell ref="C64:H64"/>
    <mergeCell ref="K64:M64"/>
    <mergeCell ref="N64:P64"/>
    <mergeCell ref="B56:D56"/>
    <mergeCell ref="J56:K56"/>
    <mergeCell ref="B57:D57"/>
    <mergeCell ref="J57:K57"/>
    <mergeCell ref="B58:D58"/>
    <mergeCell ref="J58:K58"/>
    <mergeCell ref="B53:D53"/>
    <mergeCell ref="J53:K53"/>
    <mergeCell ref="B54:D54"/>
    <mergeCell ref="J54:K54"/>
    <mergeCell ref="B55:D55"/>
    <mergeCell ref="J55:K55"/>
    <mergeCell ref="E46:L46"/>
    <mergeCell ref="M46:N46"/>
    <mergeCell ref="B48:P48"/>
    <mergeCell ref="B50:P50"/>
    <mergeCell ref="B52:D52"/>
    <mergeCell ref="J52:K52"/>
    <mergeCell ref="M52:N52"/>
    <mergeCell ref="E43:L43"/>
    <mergeCell ref="M43:N43"/>
    <mergeCell ref="E44:L44"/>
    <mergeCell ref="M44:N44"/>
    <mergeCell ref="E45:L45"/>
    <mergeCell ref="M45:N45"/>
    <mergeCell ref="E40:L40"/>
    <mergeCell ref="M40:N40"/>
    <mergeCell ref="E41:L41"/>
    <mergeCell ref="M41:N41"/>
    <mergeCell ref="E42:L42"/>
    <mergeCell ref="M42:N42"/>
    <mergeCell ref="E37:L37"/>
    <mergeCell ref="M37:N37"/>
    <mergeCell ref="E38:L38"/>
    <mergeCell ref="M38:N38"/>
    <mergeCell ref="E39:L39"/>
    <mergeCell ref="M39:N39"/>
    <mergeCell ref="E34:L34"/>
    <mergeCell ref="M34:N34"/>
    <mergeCell ref="E35:L35"/>
    <mergeCell ref="M35:N35"/>
    <mergeCell ref="E36:L36"/>
    <mergeCell ref="M36:N36"/>
    <mergeCell ref="E31:L31"/>
    <mergeCell ref="M31:N31"/>
    <mergeCell ref="E32:L32"/>
    <mergeCell ref="M32:N32"/>
    <mergeCell ref="E33:L33"/>
    <mergeCell ref="M33:N33"/>
    <mergeCell ref="E29:L29"/>
    <mergeCell ref="M29:N29"/>
    <mergeCell ref="E30:L30"/>
    <mergeCell ref="M30:N30"/>
    <mergeCell ref="B19:P19"/>
    <mergeCell ref="B21:P21"/>
    <mergeCell ref="B23:P23"/>
    <mergeCell ref="B25:P25"/>
    <mergeCell ref="E27:L27"/>
    <mergeCell ref="M27:N27"/>
    <mergeCell ref="B2:P2"/>
    <mergeCell ref="C4:G4"/>
    <mergeCell ref="J4:O4"/>
    <mergeCell ref="B7:P7"/>
    <mergeCell ref="M11:N11"/>
    <mergeCell ref="C17:H17"/>
    <mergeCell ref="I17:O17"/>
    <mergeCell ref="E28:L28"/>
    <mergeCell ref="M28:N28"/>
  </mergeCells>
  <conditionalFormatting sqref="B23">
    <cfRule type="expression" dxfId="263" priority="12">
      <formula>$B$23="Casi Seguro"</formula>
    </cfRule>
    <cfRule type="expression" dxfId="262" priority="13">
      <formula>$B$23="Probable"</formula>
    </cfRule>
    <cfRule type="expression" dxfId="261" priority="14">
      <formula>$B$23="Posible"</formula>
    </cfRule>
    <cfRule type="expression" dxfId="260" priority="15">
      <formula>$B$23="Improbable"</formula>
    </cfRule>
    <cfRule type="expression" dxfId="259" priority="16">
      <formula>$B$23="Rara Vez"</formula>
    </cfRule>
  </conditionalFormatting>
  <conditionalFormatting sqref="F83">
    <cfRule type="expression" dxfId="258" priority="17">
      <formula>$F$83="Extremo"</formula>
    </cfRule>
    <cfRule type="expression" dxfId="257" priority="18">
      <formula>$F$83="Alto"</formula>
    </cfRule>
    <cfRule type="expression" dxfId="256" priority="19">
      <formula>$F$83="Moderado"</formula>
    </cfRule>
    <cfRule type="expression" dxfId="255" priority="20">
      <formula>$F$83="Bajo"</formula>
    </cfRule>
  </conditionalFormatting>
  <conditionalFormatting sqref="L83">
    <cfRule type="expression" dxfId="254" priority="8">
      <formula>$L$83="Extremo"</formula>
    </cfRule>
    <cfRule type="expression" dxfId="253" priority="9">
      <formula>$L$83="Alto"</formula>
    </cfRule>
    <cfRule type="expression" dxfId="252" priority="10">
      <formula>$L$83="Moderado"</formula>
    </cfRule>
    <cfRule type="expression" dxfId="251" priority="11">
      <formula>$L$83="Bajo"</formula>
    </cfRule>
  </conditionalFormatting>
  <conditionalFormatting sqref="M28">
    <cfRule type="expression" dxfId="250" priority="7">
      <formula>AB28="SI"</formula>
    </cfRule>
  </conditionalFormatting>
  <conditionalFormatting sqref="B48">
    <cfRule type="expression" dxfId="249" priority="4">
      <formula>$B$48="Catastrófico"</formula>
    </cfRule>
    <cfRule type="expression" dxfId="248" priority="5">
      <formula>$B$48="Mayor"</formula>
    </cfRule>
    <cfRule type="expression" dxfId="247" priority="6">
      <formula>$B$48="Moderado"</formula>
    </cfRule>
  </conditionalFormatting>
  <conditionalFormatting sqref="M28">
    <cfRule type="expression" dxfId="246" priority="21">
      <formula>AC28="SI"</formula>
    </cfRule>
  </conditionalFormatting>
  <conditionalFormatting sqref="E28">
    <cfRule type="expression" dxfId="245" priority="22">
      <formula>M28="SI"</formula>
    </cfRule>
  </conditionalFormatting>
  <conditionalFormatting sqref="M29:M46">
    <cfRule type="expression" dxfId="244" priority="2">
      <formula>AB29="SI"</formula>
    </cfRule>
  </conditionalFormatting>
  <conditionalFormatting sqref="M29:M46">
    <cfRule type="expression" dxfId="243" priority="3">
      <formula>AC29="SI"</formula>
    </cfRule>
  </conditionalFormatting>
  <conditionalFormatting sqref="E29:E46">
    <cfRule type="expression" dxfId="242" priority="1">
      <formula>M29="SI"</formula>
    </cfRule>
  </conditionalFormatting>
  <dataValidations count="12">
    <dataValidation type="list" allowBlank="1" showInputMessage="1" showErrorMessage="1" sqref="B65:B79" xr:uid="{00000000-0002-0000-0400-000000000000}">
      <formula1>"Nacional,Regional,Centro Zonal"</formula1>
    </dataValidation>
    <dataValidation type="list" allowBlank="1" showInputMessage="1" showErrorMessage="1" sqref="O53:O58" xr:uid="{00000000-0002-0000-0400-000001000000}">
      <formula1>"Fuerte,Moderado,Débil"</formula1>
    </dataValidation>
    <dataValidation type="list" allowBlank="1" showInputMessage="1" showErrorMessage="1" sqref="L53:L58" xr:uid="{00000000-0002-0000-0400-000002000000}">
      <formula1>"Completa,Incompleta,NoExiste"</formula1>
    </dataValidation>
    <dataValidation type="list" allowBlank="1" showInputMessage="1" showErrorMessage="1" sqref="J53:K58" xr:uid="{00000000-0002-0000-0400-000003000000}">
      <formula1>"Se identifica y se gestionan para subsanar la observación,No se identifica y se gestionan para subsanar la observación"</formula1>
    </dataValidation>
    <dataValidation type="list" allowBlank="1" showInputMessage="1" showErrorMessage="1" sqref="L53:L58" xr:uid="{00000000-0002-0000-0400-000004000000}">
      <formula1>"Completa,Incompleta,No Existe"</formula1>
    </dataValidation>
    <dataValidation type="list" allowBlank="1" showInputMessage="1" showErrorMessage="1" sqref="I53:I58" xr:uid="{00000000-0002-0000-0400-000005000000}">
      <formula1>"Confiable,No Confiable"</formula1>
    </dataValidation>
    <dataValidation type="list" allowBlank="1" showInputMessage="1" showErrorMessage="1" sqref="H53:H58" xr:uid="{00000000-0002-0000-0400-000006000000}">
      <formula1>"Prevenir,Detectar,No es un Control"</formula1>
    </dataValidation>
    <dataValidation type="list" allowBlank="1" showInputMessage="1" showErrorMessage="1" sqref="G53:G58" xr:uid="{00000000-0002-0000-0400-000007000000}">
      <formula1>"Oportuna,Inoportuna"</formula1>
    </dataValidation>
    <dataValidation type="list" allowBlank="1" showInputMessage="1" showErrorMessage="1" sqref="F53:F58" xr:uid="{00000000-0002-0000-0400-000008000000}">
      <formula1>"Adecuado,Inadecuado"</formula1>
    </dataValidation>
    <dataValidation type="list" allowBlank="1" showInputMessage="1" showErrorMessage="1" sqref="E53:E58" xr:uid="{00000000-0002-0000-0400-000009000000}">
      <formula1>"Asignado,No Asignado"</formula1>
    </dataValidation>
    <dataValidation type="list" allowBlank="1" showInputMessage="1" showErrorMessage="1" sqref="M28:M46" xr:uid="{00000000-0002-0000-0400-00000A000000}">
      <formula1>"SI,NO"</formula1>
    </dataValidation>
    <dataValidation type="list" allowBlank="1" showInputMessage="1" showErrorMessage="1" sqref="B23" xr:uid="{00000000-0002-0000-0400-00000B000000}">
      <formula1>"Rara Vez,Improbable,Posible,Probable,Casi Seguro"</formula1>
    </dataValidation>
  </dataValidations>
  <pageMargins left="0.82677165354330717" right="0.62992125984251968" top="1.0629921259842521" bottom="0.74803149606299213" header="0.31496062992125984" footer="0.31496062992125984"/>
  <pageSetup scale="29" orientation="portrait" r:id="rId1"/>
  <headerFooter>
    <oddHeader>&amp;L&amp;G&amp;C&amp;16PROCESO
MEJORA E INNOVACIÓN&amp;11
&amp;"-,Negrita"&amp;20FORMATO IDENTIFICACIÓN, ANÁLISIS, EVALUACIÓN Y TRATAMIENTO DE 
RIESGOS DE CALIDAD Y CORRUPCIÓN&amp;R&amp;16F1.P14.MI
Versión 1
Página &amp;P de &amp;N
14/10/2021
Clasificación de la Información:
PÚBLICA</oddHeader>
    <oddFooter>&amp;C&amp;G</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C000000}">
          <x14:formula1>
            <xm:f>'C:\Users\USER\OneDrive - Instituto Colombiano de Bienestar Familiar\jorge.alvarez\1. Gestion de Riesgos\2022\RIESGOS PROCESOS 2022\PROT-ok2\[Riesgos Protección 2022.xlsx]Hoja2'!#REF!</xm:f>
          </x14:formula1>
          <xm:sqref>C4:H4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F93"/>
  <sheetViews>
    <sheetView showGridLines="0" zoomScale="55" zoomScaleNormal="55" zoomScalePageLayoutView="70" workbookViewId="0">
      <selection activeCell="N65" sqref="N65:P67"/>
    </sheetView>
  </sheetViews>
  <sheetFormatPr baseColWidth="10" defaultColWidth="0" defaultRowHeight="15" x14ac:dyDescent="0.25"/>
  <cols>
    <col min="1" max="1" width="2.85546875" style="50" customWidth="1"/>
    <col min="2" max="2" width="17.140625" style="50" customWidth="1"/>
    <col min="3" max="5" width="21.42578125" style="50" customWidth="1"/>
    <col min="6" max="6" width="23" style="50" customWidth="1"/>
    <col min="7" max="12" width="21.42578125" style="50" customWidth="1"/>
    <col min="13" max="13" width="8.5703125" style="50" customWidth="1"/>
    <col min="14" max="14" width="12.85546875" style="50" customWidth="1"/>
    <col min="15" max="16" width="21.42578125" style="50" customWidth="1"/>
    <col min="17" max="17" width="4.42578125" style="50" hidden="1" customWidth="1"/>
    <col min="18" max="24" width="3.42578125" style="50" hidden="1" customWidth="1"/>
    <col min="25" max="25" width="2.85546875" style="50" customWidth="1"/>
    <col min="26" max="32" width="0" style="50" hidden="1" customWidth="1"/>
    <col min="33" max="16384" width="11.42578125" style="50" hidden="1"/>
  </cols>
  <sheetData>
    <row r="1" spans="1:25" s="33" customFormat="1" x14ac:dyDescent="0.25">
      <c r="A1" s="50"/>
      <c r="B1" s="50"/>
      <c r="C1" s="50"/>
      <c r="D1" s="50"/>
      <c r="E1" s="50"/>
      <c r="F1" s="50"/>
      <c r="G1" s="50"/>
      <c r="H1" s="50"/>
      <c r="I1" s="50"/>
      <c r="J1" s="50"/>
      <c r="K1" s="50"/>
      <c r="L1" s="50"/>
      <c r="M1" s="50"/>
      <c r="N1" s="50"/>
      <c r="O1" s="50"/>
      <c r="P1" s="50"/>
      <c r="Q1" s="50"/>
      <c r="R1" s="50"/>
      <c r="S1" s="50"/>
      <c r="T1" s="50"/>
      <c r="U1" s="50"/>
      <c r="V1" s="50"/>
      <c r="W1" s="50"/>
      <c r="X1" s="50"/>
      <c r="Y1" s="50"/>
    </row>
    <row r="2" spans="1:25" ht="28.5" x14ac:dyDescent="0.25">
      <c r="B2" s="164" t="s">
        <v>77</v>
      </c>
      <c r="C2" s="164"/>
      <c r="D2" s="164"/>
      <c r="E2" s="164"/>
      <c r="F2" s="164"/>
      <c r="G2" s="164"/>
      <c r="H2" s="164"/>
      <c r="I2" s="164"/>
      <c r="J2" s="164"/>
      <c r="K2" s="164"/>
      <c r="L2" s="164"/>
      <c r="M2" s="164"/>
      <c r="N2" s="164"/>
      <c r="O2" s="164"/>
      <c r="P2" s="164"/>
      <c r="Q2" s="66"/>
      <c r="R2" s="66"/>
      <c r="S2" s="66"/>
      <c r="T2" s="66"/>
      <c r="U2" s="66"/>
      <c r="V2" s="66"/>
    </row>
    <row r="4" spans="1:25" ht="26.25" x14ac:dyDescent="0.25">
      <c r="B4" s="82" t="s">
        <v>162</v>
      </c>
      <c r="C4" s="165" t="s">
        <v>83</v>
      </c>
      <c r="D4" s="165"/>
      <c r="E4" s="165"/>
      <c r="F4" s="165"/>
      <c r="G4" s="165"/>
      <c r="H4" s="83"/>
      <c r="I4" s="84" t="s">
        <v>165</v>
      </c>
      <c r="J4" s="165" t="s">
        <v>406</v>
      </c>
      <c r="K4" s="165"/>
      <c r="L4" s="165"/>
      <c r="M4" s="165"/>
      <c r="N4" s="165"/>
      <c r="O4" s="165"/>
      <c r="P4" s="83"/>
      <c r="Q4" s="83"/>
      <c r="R4" s="68"/>
      <c r="S4" s="68"/>
      <c r="T4" s="68"/>
      <c r="U4" s="68"/>
      <c r="V4" s="68"/>
    </row>
    <row r="5" spans="1:25" ht="6" customHeight="1" x14ac:dyDescent="0.25">
      <c r="B5" s="69"/>
      <c r="C5" s="69"/>
      <c r="D5" s="69"/>
    </row>
    <row r="6" spans="1:25" ht="23.25" x14ac:dyDescent="0.35">
      <c r="B6" s="85" t="s">
        <v>167</v>
      </c>
      <c r="C6" s="67"/>
      <c r="D6" s="67"/>
    </row>
    <row r="7" spans="1:25" ht="45" customHeight="1" x14ac:dyDescent="0.25">
      <c r="B7" s="166" t="s">
        <v>407</v>
      </c>
      <c r="C7" s="166"/>
      <c r="D7" s="166"/>
      <c r="E7" s="166"/>
      <c r="F7" s="166"/>
      <c r="G7" s="166"/>
      <c r="H7" s="166"/>
      <c r="I7" s="166"/>
      <c r="J7" s="166"/>
      <c r="K7" s="166"/>
      <c r="L7" s="166"/>
      <c r="M7" s="166"/>
      <c r="N7" s="166"/>
      <c r="O7" s="166"/>
      <c r="P7" s="166"/>
      <c r="Q7" s="86"/>
      <c r="R7" s="71"/>
      <c r="S7" s="71"/>
      <c r="T7" s="71"/>
      <c r="U7" s="71"/>
      <c r="V7" s="71"/>
    </row>
    <row r="8" spans="1:25" ht="6" customHeight="1" x14ac:dyDescent="0.25"/>
    <row r="9" spans="1:25" ht="23.25" hidden="1" x14ac:dyDescent="0.35">
      <c r="B9" s="85" t="s">
        <v>105</v>
      </c>
    </row>
    <row r="10" spans="1:25" ht="6.75" hidden="1" customHeight="1" x14ac:dyDescent="0.3">
      <c r="B10" s="70"/>
    </row>
    <row r="11" spans="1:25" ht="60" hidden="1" customHeight="1" x14ac:dyDescent="0.3">
      <c r="B11" s="87"/>
      <c r="C11" s="34" t="s">
        <v>106</v>
      </c>
      <c r="D11" s="60"/>
      <c r="E11" s="88" t="s">
        <v>155</v>
      </c>
      <c r="F11" s="35" t="s">
        <v>107</v>
      </c>
      <c r="G11" s="60"/>
      <c r="H11" s="88" t="s">
        <v>155</v>
      </c>
      <c r="I11" s="34" t="s">
        <v>108</v>
      </c>
      <c r="J11" s="63"/>
      <c r="K11" s="88" t="s">
        <v>155</v>
      </c>
      <c r="L11" s="34" t="s">
        <v>109</v>
      </c>
      <c r="M11" s="167"/>
      <c r="N11" s="167"/>
      <c r="O11" s="87"/>
      <c r="P11" s="87"/>
      <c r="Q11" s="87"/>
      <c r="R11" s="72"/>
      <c r="S11" s="72"/>
      <c r="T11" s="72"/>
      <c r="U11" s="72"/>
      <c r="V11" s="72"/>
    </row>
    <row r="12" spans="1:25" ht="5.25" hidden="1" customHeight="1" x14ac:dyDescent="0.3">
      <c r="B12" s="73"/>
      <c r="C12" s="73"/>
      <c r="D12" s="73"/>
      <c r="E12" s="73"/>
      <c r="F12" s="73"/>
      <c r="G12" s="73"/>
      <c r="H12" s="73"/>
      <c r="I12" s="73"/>
      <c r="J12" s="73"/>
      <c r="K12" s="73"/>
      <c r="L12" s="73"/>
      <c r="M12" s="73"/>
      <c r="N12" s="73"/>
      <c r="O12" s="73"/>
      <c r="P12" s="73"/>
      <c r="Q12" s="73"/>
      <c r="R12" s="72"/>
      <c r="S12" s="72"/>
      <c r="T12" s="72"/>
      <c r="U12" s="72"/>
      <c r="V12" s="72"/>
    </row>
    <row r="13" spans="1:25" ht="22.5" customHeight="1" x14ac:dyDescent="0.35">
      <c r="B13" s="85" t="s">
        <v>101</v>
      </c>
      <c r="C13" s="73"/>
      <c r="D13" s="73"/>
      <c r="E13" s="73"/>
      <c r="F13" s="73"/>
      <c r="G13" s="73"/>
      <c r="H13" s="73"/>
      <c r="I13" s="73"/>
      <c r="J13" s="73"/>
      <c r="K13" s="73"/>
      <c r="L13" s="73"/>
      <c r="M13" s="73"/>
      <c r="N13" s="73"/>
      <c r="O13" s="73"/>
      <c r="P13" s="73"/>
      <c r="Q13" s="73"/>
      <c r="R13" s="72"/>
      <c r="S13" s="72"/>
      <c r="T13" s="72"/>
      <c r="U13" s="72"/>
      <c r="V13" s="72"/>
    </row>
    <row r="14" spans="1:25" ht="22.5" customHeight="1" x14ac:dyDescent="0.3">
      <c r="B14" s="73"/>
      <c r="F14" s="52" t="s">
        <v>102</v>
      </c>
      <c r="G14" s="65" t="s">
        <v>168</v>
      </c>
      <c r="H14" s="52" t="s">
        <v>103</v>
      </c>
      <c r="I14" s="65" t="s">
        <v>168</v>
      </c>
      <c r="J14" s="52" t="s">
        <v>104</v>
      </c>
      <c r="K14" s="65"/>
      <c r="L14" s="83"/>
      <c r="M14" s="83"/>
      <c r="N14" s="83"/>
      <c r="O14" s="73"/>
      <c r="P14" s="73"/>
      <c r="Q14" s="73"/>
      <c r="R14" s="72"/>
      <c r="S14" s="72"/>
      <c r="T14" s="72"/>
      <c r="U14" s="72"/>
      <c r="V14" s="72"/>
    </row>
    <row r="15" spans="1:25" ht="7.5" customHeight="1" x14ac:dyDescent="0.3">
      <c r="B15" s="73"/>
      <c r="E15" s="81"/>
      <c r="F15" s="83"/>
      <c r="G15" s="81"/>
      <c r="H15" s="81"/>
      <c r="I15" s="83"/>
      <c r="J15" s="81"/>
      <c r="K15" s="83"/>
      <c r="L15" s="83"/>
      <c r="M15" s="83"/>
      <c r="N15" s="83"/>
      <c r="O15" s="73"/>
      <c r="P15" s="73"/>
      <c r="Q15" s="73"/>
      <c r="R15" s="72"/>
      <c r="S15" s="72"/>
      <c r="T15" s="72"/>
      <c r="U15" s="72"/>
      <c r="V15" s="72"/>
    </row>
    <row r="16" spans="1:25" ht="22.5" customHeight="1" x14ac:dyDescent="0.3">
      <c r="C16" s="89" t="s">
        <v>110</v>
      </c>
      <c r="E16" s="81"/>
      <c r="F16" s="83"/>
      <c r="G16" s="81"/>
      <c r="I16" s="89" t="s">
        <v>111</v>
      </c>
      <c r="J16" s="81"/>
      <c r="K16" s="83"/>
      <c r="L16" s="83"/>
      <c r="M16" s="83"/>
      <c r="N16" s="83"/>
      <c r="O16" s="73"/>
      <c r="P16" s="73"/>
      <c r="Q16" s="73"/>
      <c r="R16" s="72"/>
      <c r="S16" s="72"/>
      <c r="T16" s="72"/>
      <c r="U16" s="72"/>
      <c r="V16" s="72"/>
    </row>
    <row r="17" spans="2:24" ht="136.5" customHeight="1" x14ac:dyDescent="0.3">
      <c r="B17" s="87"/>
      <c r="C17" s="241" t="s">
        <v>408</v>
      </c>
      <c r="D17" s="209"/>
      <c r="E17" s="209"/>
      <c r="F17" s="209"/>
      <c r="G17" s="209"/>
      <c r="H17" s="209"/>
      <c r="I17" s="234" t="s">
        <v>409</v>
      </c>
      <c r="J17" s="209"/>
      <c r="K17" s="209"/>
      <c r="L17" s="209"/>
      <c r="M17" s="209"/>
      <c r="N17" s="209"/>
      <c r="O17" s="209"/>
      <c r="P17" s="83"/>
      <c r="Q17" s="83"/>
      <c r="R17" s="72"/>
      <c r="S17" s="72"/>
      <c r="T17" s="72"/>
      <c r="U17" s="72"/>
      <c r="V17" s="72"/>
    </row>
    <row r="19" spans="2:24" ht="28.5" x14ac:dyDescent="0.25">
      <c r="B19" s="164" t="s">
        <v>76</v>
      </c>
      <c r="C19" s="164"/>
      <c r="D19" s="164"/>
      <c r="E19" s="164"/>
      <c r="F19" s="164"/>
      <c r="G19" s="164"/>
      <c r="H19" s="164"/>
      <c r="I19" s="164"/>
      <c r="J19" s="164"/>
      <c r="K19" s="164"/>
      <c r="L19" s="164"/>
      <c r="M19" s="164"/>
      <c r="N19" s="164"/>
      <c r="O19" s="164"/>
      <c r="P19" s="164"/>
      <c r="Q19" s="91"/>
      <c r="R19" s="91"/>
      <c r="S19" s="91"/>
      <c r="T19" s="91"/>
      <c r="U19" s="91"/>
      <c r="V19" s="91"/>
    </row>
    <row r="20" spans="2:24" ht="5.25" customHeight="1" x14ac:dyDescent="0.25"/>
    <row r="21" spans="2:24" ht="23.25" x14ac:dyDescent="0.25">
      <c r="B21" s="236" t="s">
        <v>70</v>
      </c>
      <c r="C21" s="236"/>
      <c r="D21" s="236"/>
      <c r="E21" s="236"/>
      <c r="F21" s="236"/>
      <c r="G21" s="236"/>
      <c r="H21" s="236"/>
      <c r="I21" s="236"/>
      <c r="J21" s="236"/>
      <c r="K21" s="236"/>
      <c r="L21" s="236"/>
      <c r="M21" s="236"/>
      <c r="N21" s="236"/>
      <c r="O21" s="236"/>
      <c r="P21" s="236"/>
      <c r="Q21" s="68"/>
      <c r="R21" s="68"/>
      <c r="S21" s="68"/>
      <c r="T21" s="68"/>
      <c r="U21" s="68"/>
      <c r="V21" s="68"/>
    </row>
    <row r="22" spans="2:24" ht="6" customHeight="1" x14ac:dyDescent="0.25"/>
    <row r="23" spans="2:24" s="53" customFormat="1" ht="30" customHeight="1" x14ac:dyDescent="0.25">
      <c r="B23" s="174" t="s">
        <v>112</v>
      </c>
      <c r="C23" s="174"/>
      <c r="D23" s="174"/>
      <c r="E23" s="174"/>
      <c r="F23" s="174"/>
      <c r="G23" s="174"/>
      <c r="H23" s="174"/>
      <c r="I23" s="174"/>
      <c r="J23" s="174"/>
      <c r="K23" s="174"/>
      <c r="L23" s="174"/>
      <c r="M23" s="174"/>
      <c r="N23" s="174"/>
      <c r="O23" s="174"/>
      <c r="P23" s="174"/>
      <c r="Q23" s="50" t="str">
        <f>CONCATENATE(R23,Q48)</f>
        <v>15</v>
      </c>
      <c r="R23" s="50">
        <f>VLOOKUP(B23,[5]Hoja2!N3:Q8,4,FALSE)</f>
        <v>1</v>
      </c>
      <c r="S23" s="74"/>
      <c r="T23" s="74"/>
      <c r="U23" s="74"/>
      <c r="V23" s="74"/>
    </row>
    <row r="24" spans="2:24" ht="15.75" customHeight="1" x14ac:dyDescent="0.25"/>
    <row r="25" spans="2:24" ht="23.25" x14ac:dyDescent="0.25">
      <c r="B25" s="236" t="s">
        <v>71</v>
      </c>
      <c r="C25" s="236"/>
      <c r="D25" s="236"/>
      <c r="E25" s="236"/>
      <c r="F25" s="236"/>
      <c r="G25" s="236"/>
      <c r="H25" s="236"/>
      <c r="I25" s="236"/>
      <c r="J25" s="236"/>
      <c r="K25" s="236"/>
      <c r="L25" s="236"/>
      <c r="M25" s="236"/>
      <c r="N25" s="236"/>
      <c r="O25" s="236"/>
      <c r="P25" s="236"/>
      <c r="Q25" s="68"/>
      <c r="R25" s="68"/>
      <c r="S25" s="68"/>
      <c r="T25" s="68"/>
      <c r="U25" s="68"/>
      <c r="V25" s="68"/>
      <c r="X25" s="69"/>
    </row>
    <row r="26" spans="2:24" ht="6" customHeight="1" x14ac:dyDescent="0.25"/>
    <row r="27" spans="2:24" ht="23.25" customHeight="1" x14ac:dyDescent="0.25">
      <c r="D27" s="36"/>
      <c r="E27" s="175"/>
      <c r="F27" s="176"/>
      <c r="G27" s="176"/>
      <c r="H27" s="176"/>
      <c r="I27" s="176"/>
      <c r="J27" s="176"/>
      <c r="K27" s="176"/>
      <c r="L27" s="177"/>
      <c r="M27" s="175"/>
      <c r="N27" s="177"/>
    </row>
    <row r="28" spans="2:24" ht="23.25" customHeight="1" x14ac:dyDescent="0.25">
      <c r="D28" s="65">
        <v>1</v>
      </c>
      <c r="E28" s="171" t="s">
        <v>113</v>
      </c>
      <c r="F28" s="171"/>
      <c r="G28" s="171"/>
      <c r="H28" s="171"/>
      <c r="I28" s="171"/>
      <c r="J28" s="171"/>
      <c r="K28" s="171"/>
      <c r="L28" s="171"/>
      <c r="M28" s="172" t="s">
        <v>181</v>
      </c>
      <c r="N28" s="172"/>
      <c r="S28" s="76"/>
      <c r="T28" s="76"/>
      <c r="U28" s="76"/>
      <c r="V28" s="76"/>
    </row>
    <row r="29" spans="2:24" ht="23.25" customHeight="1" x14ac:dyDescent="0.25">
      <c r="D29" s="65">
        <v>2</v>
      </c>
      <c r="E29" s="171" t="s">
        <v>114</v>
      </c>
      <c r="F29" s="171"/>
      <c r="G29" s="171"/>
      <c r="H29" s="171"/>
      <c r="I29" s="171"/>
      <c r="J29" s="171"/>
      <c r="K29" s="171"/>
      <c r="L29" s="171"/>
      <c r="M29" s="172" t="s">
        <v>181</v>
      </c>
      <c r="N29" s="172"/>
      <c r="S29" s="76"/>
      <c r="T29" s="76"/>
      <c r="U29" s="76"/>
      <c r="V29" s="76"/>
    </row>
    <row r="30" spans="2:24" ht="23.25" customHeight="1" x14ac:dyDescent="0.25">
      <c r="D30" s="65">
        <v>3</v>
      </c>
      <c r="E30" s="171" t="s">
        <v>115</v>
      </c>
      <c r="F30" s="171"/>
      <c r="G30" s="171"/>
      <c r="H30" s="171"/>
      <c r="I30" s="171"/>
      <c r="J30" s="171"/>
      <c r="K30" s="171"/>
      <c r="L30" s="171"/>
      <c r="M30" s="172" t="s">
        <v>181</v>
      </c>
      <c r="N30" s="172"/>
      <c r="S30" s="76"/>
      <c r="T30" s="76"/>
      <c r="U30" s="76"/>
      <c r="V30" s="76"/>
    </row>
    <row r="31" spans="2:24" ht="23.25" customHeight="1" x14ac:dyDescent="0.25">
      <c r="D31" s="65">
        <v>4</v>
      </c>
      <c r="E31" s="171" t="s">
        <v>116</v>
      </c>
      <c r="F31" s="171"/>
      <c r="G31" s="171"/>
      <c r="H31" s="171"/>
      <c r="I31" s="171"/>
      <c r="J31" s="171"/>
      <c r="K31" s="171"/>
      <c r="L31" s="171"/>
      <c r="M31" s="172" t="s">
        <v>181</v>
      </c>
      <c r="N31" s="172"/>
      <c r="S31" s="76"/>
      <c r="T31" s="76"/>
      <c r="U31" s="76"/>
      <c r="V31" s="76"/>
    </row>
    <row r="32" spans="2:24" ht="23.25" customHeight="1" x14ac:dyDescent="0.25">
      <c r="D32" s="65">
        <v>5</v>
      </c>
      <c r="E32" s="171" t="s">
        <v>117</v>
      </c>
      <c r="F32" s="171"/>
      <c r="G32" s="171"/>
      <c r="H32" s="171"/>
      <c r="I32" s="171"/>
      <c r="J32" s="171"/>
      <c r="K32" s="171"/>
      <c r="L32" s="171"/>
      <c r="M32" s="172" t="s">
        <v>181</v>
      </c>
      <c r="N32" s="172"/>
      <c r="S32" s="76"/>
      <c r="T32" s="76"/>
      <c r="U32" s="76"/>
      <c r="V32" s="76"/>
    </row>
    <row r="33" spans="2:22" ht="23.25" customHeight="1" x14ac:dyDescent="0.25">
      <c r="D33" s="65">
        <v>6</v>
      </c>
      <c r="E33" s="171" t="s">
        <v>118</v>
      </c>
      <c r="F33" s="171"/>
      <c r="G33" s="171"/>
      <c r="H33" s="171"/>
      <c r="I33" s="171"/>
      <c r="J33" s="171"/>
      <c r="K33" s="171"/>
      <c r="L33" s="171"/>
      <c r="M33" s="172" t="s">
        <v>182</v>
      </c>
      <c r="N33" s="172"/>
      <c r="S33" s="76"/>
      <c r="T33" s="76"/>
      <c r="U33" s="76"/>
      <c r="V33" s="76"/>
    </row>
    <row r="34" spans="2:22" ht="23.25" customHeight="1" x14ac:dyDescent="0.25">
      <c r="D34" s="65">
        <v>7</v>
      </c>
      <c r="E34" s="171" t="s">
        <v>119</v>
      </c>
      <c r="F34" s="171"/>
      <c r="G34" s="171"/>
      <c r="H34" s="171"/>
      <c r="I34" s="171"/>
      <c r="J34" s="171"/>
      <c r="K34" s="171"/>
      <c r="L34" s="171"/>
      <c r="M34" s="172" t="s">
        <v>182</v>
      </c>
      <c r="N34" s="172"/>
      <c r="S34" s="76"/>
      <c r="T34" s="76"/>
      <c r="U34" s="76"/>
      <c r="V34" s="76"/>
    </row>
    <row r="35" spans="2:22" ht="23.25" customHeight="1" x14ac:dyDescent="0.25">
      <c r="D35" s="65">
        <v>8</v>
      </c>
      <c r="E35" s="171" t="s">
        <v>120</v>
      </c>
      <c r="F35" s="171"/>
      <c r="G35" s="171"/>
      <c r="H35" s="171"/>
      <c r="I35" s="171"/>
      <c r="J35" s="171"/>
      <c r="K35" s="171"/>
      <c r="L35" s="171"/>
      <c r="M35" s="172" t="s">
        <v>182</v>
      </c>
      <c r="N35" s="172"/>
      <c r="S35" s="76"/>
      <c r="T35" s="76"/>
      <c r="U35" s="76"/>
      <c r="V35" s="76"/>
    </row>
    <row r="36" spans="2:22" ht="23.25" customHeight="1" x14ac:dyDescent="0.25">
      <c r="D36" s="65">
        <v>9</v>
      </c>
      <c r="E36" s="171" t="s">
        <v>121</v>
      </c>
      <c r="F36" s="171"/>
      <c r="G36" s="171"/>
      <c r="H36" s="171"/>
      <c r="I36" s="171"/>
      <c r="J36" s="171"/>
      <c r="K36" s="171"/>
      <c r="L36" s="171"/>
      <c r="M36" s="172" t="s">
        <v>182</v>
      </c>
      <c r="N36" s="172"/>
      <c r="S36" s="76"/>
      <c r="T36" s="76"/>
      <c r="U36" s="76"/>
      <c r="V36" s="76"/>
    </row>
    <row r="37" spans="2:22" ht="23.25" customHeight="1" x14ac:dyDescent="0.25">
      <c r="D37" s="65">
        <v>10</v>
      </c>
      <c r="E37" s="171" t="s">
        <v>122</v>
      </c>
      <c r="F37" s="171"/>
      <c r="G37" s="171"/>
      <c r="H37" s="171"/>
      <c r="I37" s="171"/>
      <c r="J37" s="171"/>
      <c r="K37" s="171"/>
      <c r="L37" s="171"/>
      <c r="M37" s="172" t="s">
        <v>181</v>
      </c>
      <c r="N37" s="172"/>
      <c r="S37" s="76"/>
      <c r="T37" s="76"/>
      <c r="U37" s="76"/>
      <c r="V37" s="76"/>
    </row>
    <row r="38" spans="2:22" ht="23.25" customHeight="1" x14ac:dyDescent="0.25">
      <c r="D38" s="65">
        <v>11</v>
      </c>
      <c r="E38" s="171" t="s">
        <v>123</v>
      </c>
      <c r="F38" s="171"/>
      <c r="G38" s="171"/>
      <c r="H38" s="171"/>
      <c r="I38" s="171"/>
      <c r="J38" s="171"/>
      <c r="K38" s="171"/>
      <c r="L38" s="171"/>
      <c r="M38" s="172" t="s">
        <v>181</v>
      </c>
      <c r="N38" s="172"/>
      <c r="S38" s="76"/>
      <c r="T38" s="76"/>
      <c r="U38" s="76"/>
      <c r="V38" s="76"/>
    </row>
    <row r="39" spans="2:22" ht="23.25" customHeight="1" x14ac:dyDescent="0.25">
      <c r="D39" s="65">
        <v>12</v>
      </c>
      <c r="E39" s="171" t="s">
        <v>124</v>
      </c>
      <c r="F39" s="171"/>
      <c r="G39" s="171"/>
      <c r="H39" s="171"/>
      <c r="I39" s="171"/>
      <c r="J39" s="171"/>
      <c r="K39" s="171"/>
      <c r="L39" s="171"/>
      <c r="M39" s="172" t="s">
        <v>181</v>
      </c>
      <c r="N39" s="172"/>
      <c r="S39" s="76"/>
      <c r="T39" s="76"/>
      <c r="U39" s="76"/>
      <c r="V39" s="76"/>
    </row>
    <row r="40" spans="2:22" ht="23.25" customHeight="1" x14ac:dyDescent="0.25">
      <c r="D40" s="65">
        <v>13</v>
      </c>
      <c r="E40" s="171" t="s">
        <v>125</v>
      </c>
      <c r="F40" s="171"/>
      <c r="G40" s="171"/>
      <c r="H40" s="171"/>
      <c r="I40" s="171"/>
      <c r="J40" s="171"/>
      <c r="K40" s="171"/>
      <c r="L40" s="171"/>
      <c r="M40" s="172" t="s">
        <v>181</v>
      </c>
      <c r="N40" s="172"/>
      <c r="S40" s="76"/>
      <c r="T40" s="76"/>
      <c r="U40" s="76"/>
      <c r="V40" s="76"/>
    </row>
    <row r="41" spans="2:22" ht="23.25" customHeight="1" x14ac:dyDescent="0.25">
      <c r="D41" s="65">
        <v>14</v>
      </c>
      <c r="E41" s="171" t="s">
        <v>126</v>
      </c>
      <c r="F41" s="171"/>
      <c r="G41" s="171"/>
      <c r="H41" s="171"/>
      <c r="I41" s="171"/>
      <c r="J41" s="171"/>
      <c r="K41" s="171"/>
      <c r="L41" s="171"/>
      <c r="M41" s="172" t="s">
        <v>181</v>
      </c>
      <c r="N41" s="172"/>
      <c r="S41" s="76"/>
      <c r="T41" s="76"/>
      <c r="U41" s="76"/>
      <c r="V41" s="76"/>
    </row>
    <row r="42" spans="2:22" ht="23.25" customHeight="1" x14ac:dyDescent="0.25">
      <c r="D42" s="65">
        <v>15</v>
      </c>
      <c r="E42" s="171" t="s">
        <v>127</v>
      </c>
      <c r="F42" s="171"/>
      <c r="G42" s="171"/>
      <c r="H42" s="171"/>
      <c r="I42" s="171"/>
      <c r="J42" s="171"/>
      <c r="K42" s="171"/>
      <c r="L42" s="171"/>
      <c r="M42" s="172" t="s">
        <v>181</v>
      </c>
      <c r="N42" s="172"/>
      <c r="S42" s="76"/>
      <c r="T42" s="76"/>
      <c r="U42" s="76"/>
      <c r="V42" s="76"/>
    </row>
    <row r="43" spans="2:22" ht="23.25" customHeight="1" x14ac:dyDescent="0.25">
      <c r="D43" s="65">
        <v>16</v>
      </c>
      <c r="E43" s="171" t="s">
        <v>128</v>
      </c>
      <c r="F43" s="171"/>
      <c r="G43" s="171"/>
      <c r="H43" s="171"/>
      <c r="I43" s="171"/>
      <c r="J43" s="171"/>
      <c r="K43" s="171"/>
      <c r="L43" s="171"/>
      <c r="M43" s="172" t="s">
        <v>182</v>
      </c>
      <c r="N43" s="172"/>
      <c r="S43" s="76"/>
      <c r="T43" s="76"/>
      <c r="U43" s="76"/>
      <c r="V43" s="76"/>
    </row>
    <row r="44" spans="2:22" ht="23.25" customHeight="1" x14ac:dyDescent="0.25">
      <c r="D44" s="65">
        <v>17</v>
      </c>
      <c r="E44" s="171" t="s">
        <v>129</v>
      </c>
      <c r="F44" s="171"/>
      <c r="G44" s="171"/>
      <c r="H44" s="171"/>
      <c r="I44" s="171"/>
      <c r="J44" s="171"/>
      <c r="K44" s="171"/>
      <c r="L44" s="171"/>
      <c r="M44" s="172" t="s">
        <v>181</v>
      </c>
      <c r="N44" s="172"/>
      <c r="S44" s="76"/>
      <c r="T44" s="76"/>
      <c r="U44" s="76"/>
      <c r="V44" s="76"/>
    </row>
    <row r="45" spans="2:22" ht="23.25" customHeight="1" x14ac:dyDescent="0.25">
      <c r="D45" s="65">
        <v>18</v>
      </c>
      <c r="E45" s="171" t="s">
        <v>130</v>
      </c>
      <c r="F45" s="171"/>
      <c r="G45" s="171"/>
      <c r="H45" s="171"/>
      <c r="I45" s="171"/>
      <c r="J45" s="171"/>
      <c r="K45" s="171"/>
      <c r="L45" s="171"/>
      <c r="M45" s="172" t="s">
        <v>181</v>
      </c>
      <c r="N45" s="172"/>
      <c r="S45" s="76"/>
      <c r="T45" s="76"/>
      <c r="U45" s="76"/>
      <c r="V45" s="76"/>
    </row>
    <row r="46" spans="2:22" ht="23.25" customHeight="1" x14ac:dyDescent="0.25">
      <c r="D46" s="65">
        <v>19</v>
      </c>
      <c r="E46" s="171" t="s">
        <v>131</v>
      </c>
      <c r="F46" s="171"/>
      <c r="G46" s="171"/>
      <c r="H46" s="171"/>
      <c r="I46" s="171"/>
      <c r="J46" s="171"/>
      <c r="K46" s="171"/>
      <c r="L46" s="171"/>
      <c r="M46" s="172" t="s">
        <v>182</v>
      </c>
      <c r="N46" s="172"/>
      <c r="S46" s="76"/>
      <c r="T46" s="76"/>
      <c r="U46" s="76"/>
      <c r="V46" s="76"/>
    </row>
    <row r="47" spans="2:22" ht="15.75" customHeight="1" x14ac:dyDescent="0.25">
      <c r="E47" s="71"/>
      <c r="F47" s="71"/>
      <c r="G47" s="71"/>
      <c r="H47" s="71"/>
      <c r="I47" s="71"/>
      <c r="J47" s="71"/>
      <c r="K47" s="71"/>
      <c r="L47" s="71"/>
      <c r="M47" s="71"/>
      <c r="N47" s="71"/>
      <c r="O47" s="92">
        <f>IF(M43="SI",19,COUNTIFS(M28:M46,"SI"))</f>
        <v>13</v>
      </c>
      <c r="P47" s="93"/>
      <c r="Q47" s="93"/>
      <c r="R47" s="71"/>
      <c r="S47" s="71"/>
      <c r="T47" s="71"/>
      <c r="U47" s="71"/>
      <c r="V47" s="71"/>
    </row>
    <row r="48" spans="2:22" ht="30" customHeight="1" x14ac:dyDescent="0.25">
      <c r="B48" s="237" t="str">
        <f>IF(AND(O47&gt;=1,O47&lt;=5),"Moderado",IF(AND(O47&gt;=6,O47&lt;=11),"Mayor",IF(AND(O47&gt;=12,O47&lt;=19),"Catastrófico","")))</f>
        <v>Catastrófico</v>
      </c>
      <c r="C48" s="237"/>
      <c r="D48" s="237"/>
      <c r="E48" s="237"/>
      <c r="F48" s="237"/>
      <c r="G48" s="237"/>
      <c r="H48" s="237"/>
      <c r="I48" s="237"/>
      <c r="J48" s="237"/>
      <c r="K48" s="237"/>
      <c r="L48" s="237"/>
      <c r="M48" s="237"/>
      <c r="N48" s="237"/>
      <c r="O48" s="237"/>
      <c r="P48" s="237"/>
      <c r="Q48" s="71">
        <f>IFERROR(VLOOKUP(B48,[5]Hoja2!N11:Q13,4,FALSE),"")</f>
        <v>5</v>
      </c>
      <c r="R48" s="71"/>
      <c r="S48" s="71"/>
      <c r="T48" s="71"/>
      <c r="U48" s="71"/>
      <c r="V48" s="71"/>
    </row>
    <row r="49" spans="2:25" ht="15.75" customHeight="1" x14ac:dyDescent="0.25">
      <c r="E49" s="71"/>
      <c r="F49" s="71"/>
      <c r="G49" s="71"/>
      <c r="H49" s="71"/>
      <c r="I49" s="71"/>
      <c r="J49" s="71"/>
      <c r="K49" s="71"/>
      <c r="L49" s="71"/>
      <c r="M49" s="71"/>
      <c r="N49" s="71"/>
      <c r="P49" s="71"/>
      <c r="Q49" s="71"/>
      <c r="R49" s="71"/>
      <c r="S49" s="71"/>
      <c r="T49" s="71"/>
      <c r="U49" s="71"/>
      <c r="V49" s="71"/>
    </row>
    <row r="50" spans="2:25" ht="28.5" x14ac:dyDescent="0.25">
      <c r="B50" s="164" t="s">
        <v>1</v>
      </c>
      <c r="C50" s="164"/>
      <c r="D50" s="164"/>
      <c r="E50" s="164"/>
      <c r="F50" s="164"/>
      <c r="G50" s="164"/>
      <c r="H50" s="164"/>
      <c r="I50" s="164"/>
      <c r="J50" s="164"/>
      <c r="K50" s="164"/>
      <c r="L50" s="164"/>
      <c r="M50" s="164"/>
      <c r="N50" s="164"/>
      <c r="O50" s="164"/>
      <c r="P50" s="164"/>
      <c r="Q50" s="91"/>
      <c r="R50" s="50">
        <f>IF(R52&lt;=0,1,R52)</f>
        <v>1</v>
      </c>
      <c r="S50" s="91"/>
      <c r="T50" s="91"/>
      <c r="U50" s="91"/>
      <c r="V50" s="91"/>
    </row>
    <row r="51" spans="2:25" ht="6" customHeight="1" x14ac:dyDescent="0.25"/>
    <row r="52" spans="2:25" ht="37.5" customHeight="1" x14ac:dyDescent="0.3">
      <c r="B52" s="179" t="s">
        <v>166</v>
      </c>
      <c r="C52" s="180"/>
      <c r="D52" s="181"/>
      <c r="E52" s="62" t="s">
        <v>98</v>
      </c>
      <c r="F52" s="61" t="s">
        <v>156</v>
      </c>
      <c r="G52" s="62" t="s">
        <v>153</v>
      </c>
      <c r="H52" s="62" t="s">
        <v>154</v>
      </c>
      <c r="I52" s="37" t="s">
        <v>163</v>
      </c>
      <c r="J52" s="182" t="s">
        <v>164</v>
      </c>
      <c r="K52" s="182"/>
      <c r="L52" s="61" t="s">
        <v>157</v>
      </c>
      <c r="M52" s="183" t="s">
        <v>158</v>
      </c>
      <c r="N52" s="183"/>
      <c r="O52" s="61" t="s">
        <v>159</v>
      </c>
      <c r="P52" s="61" t="s">
        <v>160</v>
      </c>
      <c r="Q52" s="38">
        <f>AVERAGE(Q53:Q58)</f>
        <v>100</v>
      </c>
      <c r="R52" s="50">
        <f>IF(G60="Fuerte",R23-2,IF(G60="Moderado",R23-1,R23))</f>
        <v>-1</v>
      </c>
      <c r="S52" s="78" t="str">
        <f>CONCATENATE(R50,Q48)</f>
        <v>15</v>
      </c>
      <c r="T52" s="77"/>
      <c r="U52" s="77"/>
      <c r="V52" s="77"/>
      <c r="X52" s="78"/>
      <c r="Y52" s="79"/>
    </row>
    <row r="53" spans="2:25" ht="45" customHeight="1" x14ac:dyDescent="0.25">
      <c r="B53" s="187" t="s">
        <v>410</v>
      </c>
      <c r="C53" s="187"/>
      <c r="D53" s="187"/>
      <c r="E53" s="39" t="s">
        <v>184</v>
      </c>
      <c r="F53" s="39" t="s">
        <v>185</v>
      </c>
      <c r="G53" s="39" t="s">
        <v>186</v>
      </c>
      <c r="H53" s="39" t="s">
        <v>187</v>
      </c>
      <c r="I53" s="39" t="s">
        <v>188</v>
      </c>
      <c r="J53" s="185" t="s">
        <v>189</v>
      </c>
      <c r="K53" s="186"/>
      <c r="L53" s="39" t="s">
        <v>190</v>
      </c>
      <c r="M53" s="51">
        <f t="shared" ref="M53:M58" si="0">IFERROR(IF(SUM(R53:X53)=0,"",SUM(R53:X53)),"")</f>
        <v>100</v>
      </c>
      <c r="N53" s="51" t="str">
        <f t="shared" ref="N53:N58" si="1">IF(M53="","",IF(AND(M53&gt;=0,M53&lt;=85),"Débil",IF(AND(M53&gt;=86,M53&lt;=95),"Moderado",IF(M53&gt;=96,"Fuerte",""))))</f>
        <v>Fuerte</v>
      </c>
      <c r="O53" s="40" t="s">
        <v>191</v>
      </c>
      <c r="P53" s="51" t="str">
        <f t="shared" ref="P53:P58" si="2">IF(Q53="","",IF(Q53=100,"Fuerte",IF(Q53=50,"Moderado","Débil")))</f>
        <v>Fuerte</v>
      </c>
      <c r="Q53" s="36">
        <f t="shared" ref="Q53:Q58" si="3">IF(M53="","",IF(AND(N53="Fuerte",O53="Fuerte"),100,IF(OR(AND(N53="Moderado",O53="Moderado"),AND(N53&lt;&gt;"Débil",O53&lt;&gt;"Débil")),50,IF(OR(N53="Débil",O53="Débil"),0,""))))</f>
        <v>100</v>
      </c>
      <c r="R53" s="41">
        <f t="shared" ref="R53:R58" si="4">IF(E53="Asignado",15,IF(E53="No Asignado",0,""))</f>
        <v>15</v>
      </c>
      <c r="S53" s="41">
        <f t="shared" ref="S53:S58" si="5">IF(F53="Adecuado",15,IF(F53="Inadecuado",0,""))</f>
        <v>15</v>
      </c>
      <c r="T53" s="41">
        <f t="shared" ref="T53:T58" si="6">IF(G53="Oportuna",15,IF(G53="Inoportuna",0,""))</f>
        <v>15</v>
      </c>
      <c r="U53" s="41">
        <f t="shared" ref="U53:U58" si="7">IF(H53="Prevenir",15,IF(H53="Detectar",10,IF(H53="No es un Control",0,"")))</f>
        <v>15</v>
      </c>
      <c r="V53" s="41">
        <f t="shared" ref="V53:V58" si="8">IF(I53="Confiable",15,IF(I53="No Confiable",0,""))</f>
        <v>15</v>
      </c>
      <c r="W53" s="41">
        <f t="shared" ref="W53:W58" si="9">IF(J53="Se identifica y se gestionan para subsanar la observación",15,IF(J53="No se identifica y se gestionan para subsanar la observación",0,""))</f>
        <v>15</v>
      </c>
      <c r="X53" s="42">
        <f>IF(L53="Completa",10,IF(L53="Incompleta",5,IF(L53="No Existe",0,"")))</f>
        <v>10</v>
      </c>
    </row>
    <row r="54" spans="2:25" ht="45" customHeight="1" x14ac:dyDescent="0.25">
      <c r="B54" s="184" t="s">
        <v>411</v>
      </c>
      <c r="C54" s="184"/>
      <c r="D54" s="184"/>
      <c r="E54" s="39" t="s">
        <v>184</v>
      </c>
      <c r="F54" s="39" t="s">
        <v>185</v>
      </c>
      <c r="G54" s="39" t="s">
        <v>186</v>
      </c>
      <c r="H54" s="39" t="s">
        <v>187</v>
      </c>
      <c r="I54" s="39" t="s">
        <v>188</v>
      </c>
      <c r="J54" s="185" t="s">
        <v>189</v>
      </c>
      <c r="K54" s="186"/>
      <c r="L54" s="39" t="s">
        <v>190</v>
      </c>
      <c r="M54" s="51">
        <f t="shared" si="0"/>
        <v>100</v>
      </c>
      <c r="N54" s="51" t="str">
        <f t="shared" si="1"/>
        <v>Fuerte</v>
      </c>
      <c r="O54" s="40" t="s">
        <v>191</v>
      </c>
      <c r="P54" s="51" t="str">
        <f t="shared" si="2"/>
        <v>Fuerte</v>
      </c>
      <c r="Q54" s="36">
        <f t="shared" si="3"/>
        <v>100</v>
      </c>
      <c r="R54" s="41">
        <f t="shared" si="4"/>
        <v>15</v>
      </c>
      <c r="S54" s="41">
        <f t="shared" si="5"/>
        <v>15</v>
      </c>
      <c r="T54" s="41">
        <f t="shared" si="6"/>
        <v>15</v>
      </c>
      <c r="U54" s="41">
        <f t="shared" si="7"/>
        <v>15</v>
      </c>
      <c r="V54" s="41">
        <f t="shared" si="8"/>
        <v>15</v>
      </c>
      <c r="W54" s="41">
        <f t="shared" si="9"/>
        <v>15</v>
      </c>
      <c r="X54" s="42">
        <f t="shared" ref="X54:X58" si="10">IF(L54="Completa",10,IF(L54="Incompleta",5,IF(L54="No Existe",0,"")))</f>
        <v>10</v>
      </c>
    </row>
    <row r="55" spans="2:25" ht="45" hidden="1" customHeight="1" x14ac:dyDescent="0.25">
      <c r="B55" s="184"/>
      <c r="C55" s="184"/>
      <c r="D55" s="184"/>
      <c r="E55" s="39"/>
      <c r="F55" s="39"/>
      <c r="G55" s="39"/>
      <c r="H55" s="39"/>
      <c r="I55" s="39"/>
      <c r="J55" s="185"/>
      <c r="K55" s="186"/>
      <c r="L55" s="39"/>
      <c r="M55" s="51" t="str">
        <f t="shared" si="0"/>
        <v/>
      </c>
      <c r="N55" s="51" t="str">
        <f t="shared" si="1"/>
        <v/>
      </c>
      <c r="O55" s="40"/>
      <c r="P55" s="51" t="str">
        <f t="shared" si="2"/>
        <v/>
      </c>
      <c r="Q55" s="36" t="str">
        <f t="shared" si="3"/>
        <v/>
      </c>
      <c r="R55" s="41" t="str">
        <f t="shared" si="4"/>
        <v/>
      </c>
      <c r="S55" s="41" t="str">
        <f t="shared" si="5"/>
        <v/>
      </c>
      <c r="T55" s="41" t="str">
        <f t="shared" si="6"/>
        <v/>
      </c>
      <c r="U55" s="41" t="str">
        <f t="shared" si="7"/>
        <v/>
      </c>
      <c r="V55" s="41" t="str">
        <f t="shared" si="8"/>
        <v/>
      </c>
      <c r="W55" s="41" t="str">
        <f t="shared" si="9"/>
        <v/>
      </c>
      <c r="X55" s="42" t="str">
        <f t="shared" si="10"/>
        <v/>
      </c>
    </row>
    <row r="56" spans="2:25" ht="45" hidden="1" customHeight="1" x14ac:dyDescent="0.25">
      <c r="B56" s="184"/>
      <c r="C56" s="184"/>
      <c r="D56" s="184"/>
      <c r="E56" s="39"/>
      <c r="F56" s="39"/>
      <c r="G56" s="39"/>
      <c r="H56" s="39"/>
      <c r="I56" s="39"/>
      <c r="J56" s="185"/>
      <c r="K56" s="186"/>
      <c r="L56" s="39"/>
      <c r="M56" s="51" t="str">
        <f t="shared" si="0"/>
        <v/>
      </c>
      <c r="N56" s="51" t="str">
        <f t="shared" si="1"/>
        <v/>
      </c>
      <c r="O56" s="40"/>
      <c r="P56" s="51" t="str">
        <f t="shared" si="2"/>
        <v/>
      </c>
      <c r="Q56" s="36" t="str">
        <f t="shared" si="3"/>
        <v/>
      </c>
      <c r="R56" s="41" t="str">
        <f t="shared" si="4"/>
        <v/>
      </c>
      <c r="S56" s="41" t="str">
        <f t="shared" si="5"/>
        <v/>
      </c>
      <c r="T56" s="41" t="str">
        <f t="shared" si="6"/>
        <v/>
      </c>
      <c r="U56" s="41" t="str">
        <f t="shared" si="7"/>
        <v/>
      </c>
      <c r="V56" s="41" t="str">
        <f t="shared" si="8"/>
        <v/>
      </c>
      <c r="W56" s="41" t="str">
        <f t="shared" si="9"/>
        <v/>
      </c>
      <c r="X56" s="42" t="str">
        <f t="shared" si="10"/>
        <v/>
      </c>
    </row>
    <row r="57" spans="2:25" ht="45" hidden="1" customHeight="1" x14ac:dyDescent="0.25">
      <c r="B57" s="184"/>
      <c r="C57" s="184"/>
      <c r="D57" s="184"/>
      <c r="E57" s="39"/>
      <c r="F57" s="39"/>
      <c r="G57" s="39"/>
      <c r="H57" s="39"/>
      <c r="I57" s="39"/>
      <c r="J57" s="185"/>
      <c r="K57" s="186"/>
      <c r="L57" s="39"/>
      <c r="M57" s="51" t="str">
        <f t="shared" si="0"/>
        <v/>
      </c>
      <c r="N57" s="51" t="str">
        <f t="shared" si="1"/>
        <v/>
      </c>
      <c r="O57" s="40"/>
      <c r="P57" s="51" t="str">
        <f t="shared" si="2"/>
        <v/>
      </c>
      <c r="Q57" s="36" t="str">
        <f t="shared" si="3"/>
        <v/>
      </c>
      <c r="R57" s="41" t="str">
        <f t="shared" si="4"/>
        <v/>
      </c>
      <c r="S57" s="41" t="str">
        <f t="shared" si="5"/>
        <v/>
      </c>
      <c r="T57" s="41" t="str">
        <f t="shared" si="6"/>
        <v/>
      </c>
      <c r="U57" s="41" t="str">
        <f t="shared" si="7"/>
        <v/>
      </c>
      <c r="V57" s="41" t="str">
        <f t="shared" si="8"/>
        <v/>
      </c>
      <c r="W57" s="41" t="str">
        <f t="shared" si="9"/>
        <v/>
      </c>
      <c r="X57" s="42" t="str">
        <f t="shared" si="10"/>
        <v/>
      </c>
    </row>
    <row r="58" spans="2:25" ht="45" hidden="1" customHeight="1" x14ac:dyDescent="0.25">
      <c r="B58" s="184"/>
      <c r="C58" s="184"/>
      <c r="D58" s="184"/>
      <c r="E58" s="39"/>
      <c r="F58" s="39"/>
      <c r="G58" s="39"/>
      <c r="H58" s="39"/>
      <c r="I58" s="39"/>
      <c r="J58" s="185"/>
      <c r="K58" s="186"/>
      <c r="L58" s="39"/>
      <c r="M58" s="51" t="str">
        <f t="shared" si="0"/>
        <v/>
      </c>
      <c r="N58" s="51" t="str">
        <f t="shared" si="1"/>
        <v/>
      </c>
      <c r="O58" s="40"/>
      <c r="P58" s="51" t="str">
        <f t="shared" si="2"/>
        <v/>
      </c>
      <c r="Q58" s="36" t="str">
        <f t="shared" si="3"/>
        <v/>
      </c>
      <c r="R58" s="41" t="str">
        <f t="shared" si="4"/>
        <v/>
      </c>
      <c r="S58" s="41" t="str">
        <f t="shared" si="5"/>
        <v/>
      </c>
      <c r="T58" s="41" t="str">
        <f t="shared" si="6"/>
        <v/>
      </c>
      <c r="U58" s="41" t="str">
        <f t="shared" si="7"/>
        <v/>
      </c>
      <c r="V58" s="41" t="str">
        <f t="shared" si="8"/>
        <v/>
      </c>
      <c r="W58" s="41" t="str">
        <f t="shared" si="9"/>
        <v/>
      </c>
      <c r="X58" s="42" t="str">
        <f t="shared" si="10"/>
        <v/>
      </c>
    </row>
    <row r="59" spans="2:25" x14ac:dyDescent="0.25">
      <c r="B59" s="71"/>
      <c r="C59" s="71"/>
      <c r="D59" s="71"/>
      <c r="R59" s="43"/>
      <c r="S59" s="43"/>
      <c r="T59" s="43"/>
      <c r="U59" s="43"/>
      <c r="V59" s="43"/>
      <c r="W59" s="78"/>
      <c r="X59" s="78"/>
    </row>
    <row r="60" spans="2:25" ht="26.25" x14ac:dyDescent="0.25">
      <c r="B60" s="193" t="s">
        <v>161</v>
      </c>
      <c r="C60" s="193"/>
      <c r="D60" s="193"/>
      <c r="E60" s="193"/>
      <c r="F60" s="193"/>
      <c r="G60" s="237" t="str">
        <f>IFERROR(IF(Q52=100,"Fuerte",IF(AND(Q52&lt;100,Q52&gt;=50),"Moderado",IF(Q52&lt;50,"Débil",""))),"")</f>
        <v>Fuerte</v>
      </c>
      <c r="H60" s="237"/>
      <c r="I60" s="237"/>
      <c r="J60" s="237"/>
      <c r="K60" s="237"/>
      <c r="L60" s="237"/>
      <c r="M60" s="237"/>
      <c r="N60" s="237"/>
      <c r="O60" s="237"/>
      <c r="P60" s="237"/>
      <c r="R60" s="43"/>
      <c r="S60" s="43"/>
      <c r="T60" s="43"/>
      <c r="U60" s="43"/>
      <c r="V60" s="43"/>
      <c r="W60" s="78"/>
      <c r="X60" s="78"/>
    </row>
    <row r="61" spans="2:25" x14ac:dyDescent="0.25">
      <c r="B61" s="71"/>
      <c r="C61" s="71"/>
      <c r="D61" s="71"/>
      <c r="R61" s="43"/>
      <c r="S61" s="43"/>
      <c r="T61" s="43"/>
      <c r="U61" s="43"/>
      <c r="V61" s="43"/>
      <c r="W61" s="78"/>
      <c r="X61" s="78"/>
    </row>
    <row r="62" spans="2:25" ht="28.5" x14ac:dyDescent="0.25">
      <c r="B62" s="164" t="s">
        <v>94</v>
      </c>
      <c r="C62" s="164"/>
      <c r="D62" s="164"/>
      <c r="E62" s="164"/>
      <c r="F62" s="164"/>
      <c r="G62" s="164"/>
      <c r="H62" s="164"/>
      <c r="I62" s="164"/>
      <c r="J62" s="164"/>
      <c r="K62" s="164"/>
      <c r="L62" s="164"/>
      <c r="M62" s="164"/>
      <c r="N62" s="164"/>
      <c r="O62" s="164"/>
      <c r="P62" s="164"/>
      <c r="Q62" s="91"/>
      <c r="R62" s="91"/>
      <c r="S62" s="91"/>
      <c r="T62" s="91"/>
      <c r="U62" s="91"/>
      <c r="V62" s="91"/>
    </row>
    <row r="63" spans="2:25" ht="5.25" customHeight="1" x14ac:dyDescent="0.25"/>
    <row r="64" spans="2:25" ht="21" x14ac:dyDescent="0.35">
      <c r="B64" s="64" t="s">
        <v>99</v>
      </c>
      <c r="C64" s="194" t="s">
        <v>95</v>
      </c>
      <c r="D64" s="194"/>
      <c r="E64" s="194"/>
      <c r="F64" s="194"/>
      <c r="G64" s="194"/>
      <c r="H64" s="194"/>
      <c r="I64" s="64" t="s">
        <v>96</v>
      </c>
      <c r="J64" s="64" t="s">
        <v>97</v>
      </c>
      <c r="K64" s="195" t="s">
        <v>98</v>
      </c>
      <c r="L64" s="196"/>
      <c r="M64" s="197"/>
      <c r="N64" s="194" t="s">
        <v>3</v>
      </c>
      <c r="O64" s="194"/>
      <c r="P64" s="194"/>
      <c r="Q64" s="72"/>
      <c r="R64" s="72"/>
      <c r="S64" s="72"/>
      <c r="T64" s="72"/>
      <c r="U64" s="72"/>
      <c r="V64" s="72"/>
    </row>
    <row r="65" spans="2:22" ht="33" customHeight="1" x14ac:dyDescent="0.25">
      <c r="B65" s="44" t="s">
        <v>169</v>
      </c>
      <c r="C65" s="188" t="s">
        <v>412</v>
      </c>
      <c r="D65" s="188"/>
      <c r="E65" s="188"/>
      <c r="F65" s="188"/>
      <c r="G65" s="188"/>
      <c r="H65" s="188"/>
      <c r="I65" s="45">
        <v>44593</v>
      </c>
      <c r="J65" s="45">
        <v>44910</v>
      </c>
      <c r="K65" s="189" t="s">
        <v>393</v>
      </c>
      <c r="L65" s="190"/>
      <c r="M65" s="191"/>
      <c r="N65" s="192" t="s">
        <v>395</v>
      </c>
      <c r="O65" s="192"/>
      <c r="P65" s="192"/>
      <c r="Q65" s="94"/>
      <c r="R65" s="71"/>
      <c r="S65" s="71"/>
      <c r="T65" s="71"/>
      <c r="U65" s="71"/>
      <c r="V65" s="71"/>
    </row>
    <row r="66" spans="2:22" ht="30" customHeight="1" x14ac:dyDescent="0.25">
      <c r="B66" s="44" t="s">
        <v>103</v>
      </c>
      <c r="C66" s="188" t="s">
        <v>413</v>
      </c>
      <c r="D66" s="188"/>
      <c r="E66" s="188"/>
      <c r="F66" s="188"/>
      <c r="G66" s="188"/>
      <c r="H66" s="188"/>
      <c r="I66" s="45">
        <v>44593</v>
      </c>
      <c r="J66" s="45">
        <v>44910</v>
      </c>
      <c r="K66" s="189" t="s">
        <v>414</v>
      </c>
      <c r="L66" s="190"/>
      <c r="M66" s="191"/>
      <c r="N66" s="192" t="s">
        <v>395</v>
      </c>
      <c r="O66" s="192"/>
      <c r="P66" s="192"/>
      <c r="Q66" s="75"/>
      <c r="R66" s="71"/>
      <c r="S66" s="71"/>
      <c r="T66" s="71"/>
      <c r="U66" s="71"/>
      <c r="V66" s="71"/>
    </row>
    <row r="67" spans="2:22" ht="30" hidden="1" customHeight="1" x14ac:dyDescent="0.25">
      <c r="B67" s="44"/>
      <c r="C67" s="188"/>
      <c r="D67" s="188"/>
      <c r="E67" s="188"/>
      <c r="F67" s="188"/>
      <c r="G67" s="188"/>
      <c r="H67" s="188"/>
      <c r="I67" s="45"/>
      <c r="J67" s="45"/>
      <c r="K67" s="189"/>
      <c r="L67" s="190"/>
      <c r="M67" s="191"/>
      <c r="N67" s="192"/>
      <c r="O67" s="192"/>
      <c r="P67" s="192"/>
      <c r="Q67" s="75"/>
      <c r="R67" s="71"/>
      <c r="S67" s="71"/>
      <c r="T67" s="71"/>
      <c r="U67" s="71"/>
      <c r="V67" s="71"/>
    </row>
    <row r="68" spans="2:22" ht="30" hidden="1" customHeight="1" x14ac:dyDescent="0.25">
      <c r="B68" s="44"/>
      <c r="C68" s="188"/>
      <c r="D68" s="188"/>
      <c r="E68" s="188"/>
      <c r="F68" s="188"/>
      <c r="G68" s="188"/>
      <c r="H68" s="188"/>
      <c r="I68" s="45"/>
      <c r="J68" s="45"/>
      <c r="K68" s="189"/>
      <c r="L68" s="190"/>
      <c r="M68" s="191"/>
      <c r="N68" s="192"/>
      <c r="O68" s="192"/>
      <c r="P68" s="192"/>
      <c r="Q68" s="75"/>
      <c r="R68" s="71"/>
      <c r="S68" s="71"/>
      <c r="T68" s="71"/>
      <c r="U68" s="71"/>
      <c r="V68" s="71"/>
    </row>
    <row r="69" spans="2:22" ht="30" hidden="1" customHeight="1" x14ac:dyDescent="0.25">
      <c r="B69" s="44"/>
      <c r="C69" s="188"/>
      <c r="D69" s="188"/>
      <c r="E69" s="188"/>
      <c r="F69" s="188"/>
      <c r="G69" s="188"/>
      <c r="H69" s="188"/>
      <c r="I69" s="45"/>
      <c r="J69" s="45"/>
      <c r="K69" s="189"/>
      <c r="L69" s="190"/>
      <c r="M69" s="191"/>
      <c r="N69" s="192"/>
      <c r="O69" s="192"/>
      <c r="P69" s="192"/>
      <c r="Q69" s="75"/>
      <c r="R69" s="71"/>
      <c r="S69" s="71"/>
      <c r="T69" s="71"/>
      <c r="U69" s="71"/>
      <c r="V69" s="71"/>
    </row>
    <row r="70" spans="2:22" ht="30" hidden="1" customHeight="1" x14ac:dyDescent="0.25">
      <c r="B70" s="44"/>
      <c r="C70" s="188"/>
      <c r="D70" s="188"/>
      <c r="E70" s="188"/>
      <c r="F70" s="188"/>
      <c r="G70" s="188"/>
      <c r="H70" s="188"/>
      <c r="I70" s="45"/>
      <c r="J70" s="45"/>
      <c r="K70" s="189"/>
      <c r="L70" s="190"/>
      <c r="M70" s="191"/>
      <c r="N70" s="192"/>
      <c r="O70" s="192"/>
      <c r="P70" s="192"/>
      <c r="Q70" s="75"/>
      <c r="R70" s="71"/>
      <c r="S70" s="71"/>
      <c r="T70" s="71"/>
      <c r="U70" s="71"/>
      <c r="V70" s="71"/>
    </row>
    <row r="71" spans="2:22" ht="30" hidden="1" customHeight="1" x14ac:dyDescent="0.25">
      <c r="B71" s="44"/>
      <c r="C71" s="188"/>
      <c r="D71" s="188"/>
      <c r="E71" s="188"/>
      <c r="F71" s="188"/>
      <c r="G71" s="188"/>
      <c r="H71" s="188"/>
      <c r="I71" s="45"/>
      <c r="J71" s="45"/>
      <c r="K71" s="189"/>
      <c r="L71" s="190"/>
      <c r="M71" s="191"/>
      <c r="N71" s="192"/>
      <c r="O71" s="192"/>
      <c r="P71" s="192"/>
      <c r="Q71" s="75"/>
      <c r="R71" s="71"/>
      <c r="S71" s="71"/>
      <c r="T71" s="71"/>
      <c r="U71" s="71"/>
      <c r="V71" s="71"/>
    </row>
    <row r="72" spans="2:22" ht="30" hidden="1" customHeight="1" x14ac:dyDescent="0.25">
      <c r="B72" s="44"/>
      <c r="C72" s="188"/>
      <c r="D72" s="188"/>
      <c r="E72" s="188"/>
      <c r="F72" s="188"/>
      <c r="G72" s="188"/>
      <c r="H72" s="188"/>
      <c r="I72" s="45"/>
      <c r="J72" s="45"/>
      <c r="K72" s="189"/>
      <c r="L72" s="190"/>
      <c r="M72" s="191"/>
      <c r="N72" s="192"/>
      <c r="O72" s="192"/>
      <c r="P72" s="192"/>
      <c r="Q72" s="75"/>
      <c r="R72" s="71"/>
      <c r="S72" s="71"/>
      <c r="T72" s="71"/>
      <c r="U72" s="71"/>
      <c r="V72" s="71"/>
    </row>
    <row r="73" spans="2:22" ht="30" hidden="1" customHeight="1" x14ac:dyDescent="0.25">
      <c r="B73" s="44"/>
      <c r="C73" s="188"/>
      <c r="D73" s="188"/>
      <c r="E73" s="188"/>
      <c r="F73" s="188"/>
      <c r="G73" s="188"/>
      <c r="H73" s="188"/>
      <c r="I73" s="45"/>
      <c r="J73" s="45"/>
      <c r="K73" s="189"/>
      <c r="L73" s="190"/>
      <c r="M73" s="191"/>
      <c r="N73" s="192"/>
      <c r="O73" s="192"/>
      <c r="P73" s="192"/>
      <c r="Q73" s="75"/>
      <c r="R73" s="71"/>
      <c r="S73" s="71"/>
      <c r="T73" s="71"/>
      <c r="U73" s="71"/>
      <c r="V73" s="71"/>
    </row>
    <row r="74" spans="2:22" ht="30" hidden="1" customHeight="1" x14ac:dyDescent="0.25">
      <c r="B74" s="44"/>
      <c r="C74" s="188"/>
      <c r="D74" s="188"/>
      <c r="E74" s="188"/>
      <c r="F74" s="188"/>
      <c r="G74" s="188"/>
      <c r="H74" s="188"/>
      <c r="I74" s="45"/>
      <c r="J74" s="45"/>
      <c r="K74" s="189"/>
      <c r="L74" s="190"/>
      <c r="M74" s="191"/>
      <c r="N74" s="192"/>
      <c r="O74" s="192"/>
      <c r="P74" s="192"/>
      <c r="Q74" s="75"/>
      <c r="R74" s="71"/>
      <c r="S74" s="71"/>
      <c r="T74" s="71"/>
      <c r="U74" s="71"/>
      <c r="V74" s="71"/>
    </row>
    <row r="75" spans="2:22" ht="30" hidden="1" customHeight="1" x14ac:dyDescent="0.25">
      <c r="B75" s="44"/>
      <c r="C75" s="188"/>
      <c r="D75" s="188"/>
      <c r="E75" s="188"/>
      <c r="F75" s="188"/>
      <c r="G75" s="188"/>
      <c r="H75" s="188"/>
      <c r="I75" s="45"/>
      <c r="J75" s="45"/>
      <c r="K75" s="189"/>
      <c r="L75" s="190"/>
      <c r="M75" s="191"/>
      <c r="N75" s="192"/>
      <c r="O75" s="192"/>
      <c r="P75" s="192"/>
      <c r="Q75" s="75"/>
      <c r="R75" s="71"/>
      <c r="S75" s="71"/>
      <c r="T75" s="71"/>
      <c r="U75" s="71"/>
      <c r="V75" s="71"/>
    </row>
    <row r="76" spans="2:22" ht="30" hidden="1" customHeight="1" x14ac:dyDescent="0.25">
      <c r="B76" s="44"/>
      <c r="C76" s="188"/>
      <c r="D76" s="188"/>
      <c r="E76" s="188"/>
      <c r="F76" s="188"/>
      <c r="G76" s="188"/>
      <c r="H76" s="188"/>
      <c r="I76" s="45"/>
      <c r="J76" s="45"/>
      <c r="K76" s="189"/>
      <c r="L76" s="190"/>
      <c r="M76" s="191"/>
      <c r="N76" s="192"/>
      <c r="O76" s="192"/>
      <c r="P76" s="192"/>
      <c r="Q76" s="75"/>
      <c r="R76" s="71"/>
      <c r="S76" s="71"/>
      <c r="T76" s="71"/>
      <c r="U76" s="71"/>
      <c r="V76" s="71"/>
    </row>
    <row r="77" spans="2:22" ht="30" hidden="1" customHeight="1" x14ac:dyDescent="0.25">
      <c r="B77" s="44"/>
      <c r="C77" s="188"/>
      <c r="D77" s="188"/>
      <c r="E77" s="188"/>
      <c r="F77" s="188"/>
      <c r="G77" s="188"/>
      <c r="H77" s="188"/>
      <c r="I77" s="45"/>
      <c r="J77" s="45"/>
      <c r="K77" s="189"/>
      <c r="L77" s="190"/>
      <c r="M77" s="191"/>
      <c r="N77" s="192"/>
      <c r="O77" s="192"/>
      <c r="P77" s="192"/>
      <c r="Q77" s="75"/>
      <c r="R77" s="71"/>
      <c r="S77" s="71"/>
      <c r="T77" s="71"/>
      <c r="U77" s="71"/>
      <c r="V77" s="71"/>
    </row>
    <row r="78" spans="2:22" ht="30" hidden="1" customHeight="1" x14ac:dyDescent="0.25">
      <c r="B78" s="44"/>
      <c r="C78" s="188"/>
      <c r="D78" s="188"/>
      <c r="E78" s="188"/>
      <c r="F78" s="188"/>
      <c r="G78" s="188"/>
      <c r="H78" s="188"/>
      <c r="I78" s="45"/>
      <c r="J78" s="45"/>
      <c r="K78" s="189"/>
      <c r="L78" s="190"/>
      <c r="M78" s="191"/>
      <c r="N78" s="192"/>
      <c r="O78" s="192"/>
      <c r="P78" s="192"/>
      <c r="Q78" s="75"/>
      <c r="R78" s="71"/>
      <c r="S78" s="71"/>
      <c r="T78" s="71"/>
      <c r="U78" s="71"/>
      <c r="V78" s="71"/>
    </row>
    <row r="79" spans="2:22" ht="30" hidden="1" customHeight="1" x14ac:dyDescent="0.25">
      <c r="B79" s="44"/>
      <c r="C79" s="188"/>
      <c r="D79" s="188"/>
      <c r="E79" s="188"/>
      <c r="F79" s="188"/>
      <c r="G79" s="188"/>
      <c r="H79" s="188"/>
      <c r="I79" s="45"/>
      <c r="J79" s="45"/>
      <c r="K79" s="189"/>
      <c r="L79" s="190"/>
      <c r="M79" s="191"/>
      <c r="N79" s="192"/>
      <c r="O79" s="192"/>
      <c r="P79" s="192"/>
      <c r="Q79" s="75"/>
      <c r="R79" s="71"/>
      <c r="S79" s="71"/>
      <c r="T79" s="71"/>
      <c r="U79" s="71"/>
      <c r="V79" s="71"/>
    </row>
    <row r="81" spans="1:26" ht="28.5" x14ac:dyDescent="0.25">
      <c r="B81" s="164" t="s">
        <v>100</v>
      </c>
      <c r="C81" s="164"/>
      <c r="D81" s="164"/>
      <c r="E81" s="164"/>
      <c r="F81" s="164"/>
      <c r="G81" s="164"/>
      <c r="H81" s="164"/>
      <c r="I81" s="164"/>
      <c r="J81" s="164"/>
      <c r="K81" s="164"/>
      <c r="L81" s="164"/>
      <c r="M81" s="164"/>
      <c r="N81" s="164"/>
      <c r="O81" s="164"/>
      <c r="P81" s="164"/>
      <c r="Q81" s="91"/>
      <c r="R81" s="91"/>
      <c r="S81" s="91"/>
      <c r="T81" s="91"/>
      <c r="U81" s="91"/>
      <c r="V81" s="91"/>
    </row>
    <row r="83" spans="1:26" ht="46.5" customHeight="1" x14ac:dyDescent="0.25">
      <c r="D83" s="200" t="s">
        <v>75</v>
      </c>
      <c r="E83" s="201"/>
      <c r="F83" s="240" t="str">
        <f>IFERROR(VLOOKUP(Q23,[5]Hoja2!B45:C59,2,FALSE),"")</f>
        <v>Extremo</v>
      </c>
      <c r="G83" s="240"/>
      <c r="H83" s="80"/>
      <c r="J83" s="203" t="s">
        <v>74</v>
      </c>
      <c r="K83" s="203"/>
      <c r="L83" s="240" t="str">
        <f>IFERROR(VLOOKUP(S52,[5]Hoja2!B45:C59,2,FALSE),"")</f>
        <v>Extremo</v>
      </c>
      <c r="M83" s="240"/>
      <c r="N83" s="240"/>
      <c r="O83" s="95"/>
      <c r="P83" s="95"/>
      <c r="Q83" s="95"/>
      <c r="R83" s="80"/>
      <c r="S83" s="80"/>
      <c r="T83" s="80"/>
      <c r="U83" s="80"/>
      <c r="V83" s="80"/>
    </row>
    <row r="85" spans="1:26" ht="26.25" x14ac:dyDescent="0.25">
      <c r="B85" s="69"/>
      <c r="C85" s="69"/>
      <c r="H85" s="238" t="s">
        <v>71</v>
      </c>
      <c r="I85" s="238"/>
      <c r="J85" s="238"/>
    </row>
    <row r="86" spans="1:26" ht="21" x14ac:dyDescent="0.25">
      <c r="B86" s="69"/>
      <c r="C86" s="69"/>
      <c r="F86" s="81"/>
      <c r="G86" s="81"/>
      <c r="H86" s="96" t="s">
        <v>41</v>
      </c>
      <c r="I86" s="96" t="s">
        <v>72</v>
      </c>
      <c r="J86" s="96" t="s">
        <v>73</v>
      </c>
    </row>
    <row r="87" spans="1:26" ht="5.25" customHeight="1" x14ac:dyDescent="0.25">
      <c r="B87" s="69"/>
      <c r="C87" s="69"/>
      <c r="F87" s="81"/>
      <c r="G87" s="81"/>
      <c r="H87" s="81"/>
      <c r="I87" s="81"/>
      <c r="J87" s="81"/>
    </row>
    <row r="88" spans="1:26" ht="37.5" customHeight="1" x14ac:dyDescent="0.25">
      <c r="F88" s="239" t="s">
        <v>70</v>
      </c>
      <c r="G88" s="96" t="s">
        <v>135</v>
      </c>
      <c r="H88" s="97" t="str">
        <f>IFERROR(CONCATENATE(IF($Q$23="53","Inherente","")," ",IF($S$52="53","Residual","")),"")</f>
        <v xml:space="preserve"> </v>
      </c>
      <c r="I88" s="98" t="str">
        <f>IFERROR(CONCATENATE(IF($Q$23="54","Inherente","")," ",IF($S$52="54","Residual","")),"")</f>
        <v xml:space="preserve"> </v>
      </c>
      <c r="J88" s="98" t="str">
        <f>IFERROR(CONCATENATE(IF($Q$23="55","Inherente","")," ",IF($S$52="55","Residual","")),"")</f>
        <v xml:space="preserve"> </v>
      </c>
      <c r="R88" s="91"/>
      <c r="S88" s="91"/>
      <c r="T88" s="91"/>
      <c r="U88" s="91"/>
      <c r="V88" s="91"/>
    </row>
    <row r="89" spans="1:26" ht="37.5" customHeight="1" x14ac:dyDescent="0.25">
      <c r="F89" s="239"/>
      <c r="G89" s="96" t="s">
        <v>134</v>
      </c>
      <c r="H89" s="99" t="str">
        <f>IFERROR(CONCATENATE(IF($Q$23="43","Inherente","")," ",IF($S$52="43","Residual","")),"")</f>
        <v xml:space="preserve"> </v>
      </c>
      <c r="I89" s="98" t="str">
        <f>IFERROR(CONCATENATE(IF($Q$23="44","Inherente","")," ",IF($S$52="44","Residual","")),"")</f>
        <v xml:space="preserve"> </v>
      </c>
      <c r="J89" s="98" t="str">
        <f>IFERROR(CONCATENATE(IF($Q$23="45","Inherente","")," ",IF($S$52="45","Residual","")),"")</f>
        <v xml:space="preserve"> </v>
      </c>
      <c r="L89" s="46" t="s">
        <v>43</v>
      </c>
      <c r="R89" s="83"/>
      <c r="S89" s="83"/>
      <c r="T89" s="83"/>
      <c r="U89" s="83"/>
      <c r="V89" s="83"/>
    </row>
    <row r="90" spans="1:26" ht="37.5" customHeight="1" x14ac:dyDescent="0.25">
      <c r="F90" s="239"/>
      <c r="G90" s="96" t="s">
        <v>133</v>
      </c>
      <c r="H90" s="99" t="str">
        <f>IFERROR(CONCATENATE(IF($Q$23="33","Inherente","")," ",IF($S$52="33","Residual","")),"")</f>
        <v xml:space="preserve"> </v>
      </c>
      <c r="I90" s="98" t="str">
        <f>IFERROR(CONCATENATE(IF($Q$23="34","Inherente","")," ",IF($S$52="34","Residual","")),"")</f>
        <v xml:space="preserve"> </v>
      </c>
      <c r="J90" s="98" t="str">
        <f>IFERROR(CONCATENATE(IF($Q$23="35","Inherente","")," ",IF($S$52="35","Residual","")),"")</f>
        <v xml:space="preserve"> </v>
      </c>
      <c r="L90" s="47" t="s">
        <v>40</v>
      </c>
      <c r="R90" s="83"/>
      <c r="S90" s="83"/>
      <c r="T90" s="83"/>
      <c r="U90" s="83"/>
      <c r="V90" s="83"/>
    </row>
    <row r="91" spans="1:26" ht="37.5" customHeight="1" x14ac:dyDescent="0.25">
      <c r="F91" s="239"/>
      <c r="G91" s="96" t="s">
        <v>132</v>
      </c>
      <c r="H91" s="100" t="str">
        <f>IFERROR(CONCATENATE(IF($Q$23="23","Inherente","")," ",IF($S$52="23","Residual","")),"")</f>
        <v xml:space="preserve"> </v>
      </c>
      <c r="I91" s="99" t="str">
        <f>IFERROR(CONCATENATE(IF($Q$23="24","Inherente","")," ",IF($S$52="24","Residual","")),"")</f>
        <v xml:space="preserve"> </v>
      </c>
      <c r="J91" s="98" t="str">
        <f>IFERROR(CONCATENATE(IF($Q$23="25","Inherente","")," ",IF($S$52="25","Residual","")),"")</f>
        <v xml:space="preserve"> </v>
      </c>
      <c r="L91" s="48" t="s">
        <v>41</v>
      </c>
      <c r="O91" s="83"/>
      <c r="P91" s="83"/>
      <c r="Q91" s="83"/>
      <c r="R91" s="83"/>
      <c r="S91" s="83"/>
      <c r="T91" s="83"/>
      <c r="U91" s="83"/>
      <c r="V91" s="83"/>
    </row>
    <row r="92" spans="1:26" ht="37.5" customHeight="1" x14ac:dyDescent="0.25">
      <c r="F92" s="239"/>
      <c r="G92" s="96" t="s">
        <v>112</v>
      </c>
      <c r="H92" s="100" t="str">
        <f>IFERROR(CONCATENATE(IF($Q$23="13","Inherente","")," ",IF($S$52="13","Residual","")),"")</f>
        <v xml:space="preserve"> </v>
      </c>
      <c r="I92" s="99" t="str">
        <f>IFERROR(CONCATENATE(IF($Q$23="14","Inherente","")," ",IF($S$52="14","Residual","")),"")</f>
        <v xml:space="preserve"> </v>
      </c>
      <c r="J92" s="98" t="str">
        <f>IFERROR(CONCATENATE(IF($Q$23="15","Inherente","")," ",IF($S$52="15","Residual","")),"")</f>
        <v>Inherente Residual</v>
      </c>
    </row>
    <row r="93" spans="1:26" s="49" customFormat="1" x14ac:dyDescent="0.25">
      <c r="A93" s="50"/>
      <c r="B93" s="50"/>
      <c r="C93" s="50"/>
      <c r="D93" s="50"/>
      <c r="E93" s="50"/>
      <c r="F93" s="50"/>
      <c r="G93" s="50"/>
      <c r="H93" s="50"/>
      <c r="I93" s="50"/>
      <c r="J93" s="50"/>
      <c r="K93" s="50"/>
      <c r="L93" s="50"/>
      <c r="M93" s="50"/>
      <c r="N93" s="50"/>
      <c r="O93" s="50"/>
      <c r="P93" s="50"/>
      <c r="Q93" s="50"/>
      <c r="R93" s="50"/>
      <c r="S93" s="50"/>
      <c r="T93" s="50"/>
      <c r="U93" s="50"/>
      <c r="V93" s="50"/>
      <c r="W93" s="50"/>
      <c r="X93" s="50"/>
      <c r="Y93" s="50"/>
      <c r="Z93" s="50"/>
    </row>
  </sheetData>
  <sheetProtection selectLockedCells="1"/>
  <mergeCells count="126">
    <mergeCell ref="H85:J85"/>
    <mergeCell ref="F88:F92"/>
    <mergeCell ref="C79:H79"/>
    <mergeCell ref="K79:M79"/>
    <mergeCell ref="N79:P79"/>
    <mergeCell ref="B81:P81"/>
    <mergeCell ref="D83:E83"/>
    <mergeCell ref="F83:G83"/>
    <mergeCell ref="J83:K83"/>
    <mergeCell ref="L83:N83"/>
    <mergeCell ref="C77:H77"/>
    <mergeCell ref="K77:M77"/>
    <mergeCell ref="N77:P77"/>
    <mergeCell ref="C78:H78"/>
    <mergeCell ref="K78:M78"/>
    <mergeCell ref="N78:P78"/>
    <mergeCell ref="C75:H75"/>
    <mergeCell ref="K75:M75"/>
    <mergeCell ref="N75:P75"/>
    <mergeCell ref="C76:H76"/>
    <mergeCell ref="K76:M76"/>
    <mergeCell ref="N76:P76"/>
    <mergeCell ref="C73:H73"/>
    <mergeCell ref="K73:M73"/>
    <mergeCell ref="N73:P73"/>
    <mergeCell ref="C74:H74"/>
    <mergeCell ref="K74:M74"/>
    <mergeCell ref="N74:P74"/>
    <mergeCell ref="C71:H71"/>
    <mergeCell ref="K71:M71"/>
    <mergeCell ref="N71:P71"/>
    <mergeCell ref="C72:H72"/>
    <mergeCell ref="K72:M72"/>
    <mergeCell ref="N72:P72"/>
    <mergeCell ref="C69:H69"/>
    <mergeCell ref="K69:M69"/>
    <mergeCell ref="N69:P69"/>
    <mergeCell ref="C70:H70"/>
    <mergeCell ref="K70:M70"/>
    <mergeCell ref="N70:P70"/>
    <mergeCell ref="C67:H67"/>
    <mergeCell ref="K67:M67"/>
    <mergeCell ref="N67:P67"/>
    <mergeCell ref="C68:H68"/>
    <mergeCell ref="K68:M68"/>
    <mergeCell ref="N68:P68"/>
    <mergeCell ref="C65:H65"/>
    <mergeCell ref="K65:M65"/>
    <mergeCell ref="N65:P65"/>
    <mergeCell ref="C66:H66"/>
    <mergeCell ref="K66:M66"/>
    <mergeCell ref="N66:P66"/>
    <mergeCell ref="B60:F60"/>
    <mergeCell ref="G60:P60"/>
    <mergeCell ref="B62:P62"/>
    <mergeCell ref="C64:H64"/>
    <mergeCell ref="K64:M64"/>
    <mergeCell ref="N64:P64"/>
    <mergeCell ref="B56:D56"/>
    <mergeCell ref="J56:K56"/>
    <mergeCell ref="B57:D57"/>
    <mergeCell ref="J57:K57"/>
    <mergeCell ref="B58:D58"/>
    <mergeCell ref="J58:K58"/>
    <mergeCell ref="B53:D53"/>
    <mergeCell ref="J53:K53"/>
    <mergeCell ref="B54:D54"/>
    <mergeCell ref="J54:K54"/>
    <mergeCell ref="B55:D55"/>
    <mergeCell ref="J55:K55"/>
    <mergeCell ref="E46:L46"/>
    <mergeCell ref="M46:N46"/>
    <mergeCell ref="B48:P48"/>
    <mergeCell ref="B50:P50"/>
    <mergeCell ref="B52:D52"/>
    <mergeCell ref="J52:K52"/>
    <mergeCell ref="M52:N52"/>
    <mergeCell ref="E43:L43"/>
    <mergeCell ref="M43:N43"/>
    <mergeCell ref="E44:L44"/>
    <mergeCell ref="M44:N44"/>
    <mergeCell ref="E45:L45"/>
    <mergeCell ref="M45:N45"/>
    <mergeCell ref="E40:L40"/>
    <mergeCell ref="M40:N40"/>
    <mergeCell ref="E41:L41"/>
    <mergeCell ref="M41:N41"/>
    <mergeCell ref="E42:L42"/>
    <mergeCell ref="M42:N42"/>
    <mergeCell ref="E37:L37"/>
    <mergeCell ref="M37:N37"/>
    <mergeCell ref="E38:L38"/>
    <mergeCell ref="M38:N38"/>
    <mergeCell ref="E39:L39"/>
    <mergeCell ref="M39:N39"/>
    <mergeCell ref="E34:L34"/>
    <mergeCell ref="M34:N34"/>
    <mergeCell ref="E35:L35"/>
    <mergeCell ref="M35:N35"/>
    <mergeCell ref="E36:L36"/>
    <mergeCell ref="M36:N36"/>
    <mergeCell ref="E31:L31"/>
    <mergeCell ref="M31:N31"/>
    <mergeCell ref="E32:L32"/>
    <mergeCell ref="M32:N32"/>
    <mergeCell ref="E33:L33"/>
    <mergeCell ref="M33:N33"/>
    <mergeCell ref="E29:L29"/>
    <mergeCell ref="M29:N29"/>
    <mergeCell ref="E30:L30"/>
    <mergeCell ref="M30:N30"/>
    <mergeCell ref="B19:P19"/>
    <mergeCell ref="B21:P21"/>
    <mergeCell ref="B23:P23"/>
    <mergeCell ref="B25:P25"/>
    <mergeCell ref="E27:L27"/>
    <mergeCell ref="M27:N27"/>
    <mergeCell ref="B2:P2"/>
    <mergeCell ref="C4:G4"/>
    <mergeCell ref="J4:O4"/>
    <mergeCell ref="B7:P7"/>
    <mergeCell ref="M11:N11"/>
    <mergeCell ref="C17:H17"/>
    <mergeCell ref="I17:O17"/>
    <mergeCell ref="E28:L28"/>
    <mergeCell ref="M28:N28"/>
  </mergeCells>
  <conditionalFormatting sqref="B23">
    <cfRule type="expression" dxfId="241" priority="12">
      <formula>$B$23="Casi Seguro"</formula>
    </cfRule>
    <cfRule type="expression" dxfId="240" priority="13">
      <formula>$B$23="Probable"</formula>
    </cfRule>
    <cfRule type="expression" dxfId="239" priority="14">
      <formula>$B$23="Posible"</formula>
    </cfRule>
    <cfRule type="expression" dxfId="238" priority="15">
      <formula>$B$23="Improbable"</formula>
    </cfRule>
    <cfRule type="expression" dxfId="237" priority="16">
      <formula>$B$23="Rara Vez"</formula>
    </cfRule>
  </conditionalFormatting>
  <conditionalFormatting sqref="F83">
    <cfRule type="expression" dxfId="236" priority="17">
      <formula>$F$83="Extremo"</formula>
    </cfRule>
    <cfRule type="expression" dxfId="235" priority="18">
      <formula>$F$83="Alto"</formula>
    </cfRule>
    <cfRule type="expression" dxfId="234" priority="19">
      <formula>$F$83="Moderado"</formula>
    </cfRule>
    <cfRule type="expression" dxfId="233" priority="20">
      <formula>$F$83="Bajo"</formula>
    </cfRule>
  </conditionalFormatting>
  <conditionalFormatting sqref="L83">
    <cfRule type="expression" dxfId="232" priority="8">
      <formula>$L$83="Extremo"</formula>
    </cfRule>
    <cfRule type="expression" dxfId="231" priority="9">
      <formula>$L$83="Alto"</formula>
    </cfRule>
    <cfRule type="expression" dxfId="230" priority="10">
      <formula>$L$83="Moderado"</formula>
    </cfRule>
    <cfRule type="expression" dxfId="229" priority="11">
      <formula>$L$83="Bajo"</formula>
    </cfRule>
  </conditionalFormatting>
  <conditionalFormatting sqref="M28:M32">
    <cfRule type="expression" dxfId="228" priority="7">
      <formula>AB28="SI"</formula>
    </cfRule>
  </conditionalFormatting>
  <conditionalFormatting sqref="B48">
    <cfRule type="expression" dxfId="227" priority="4">
      <formula>$B$48="Catastrófico"</formula>
    </cfRule>
    <cfRule type="expression" dxfId="226" priority="5">
      <formula>$B$48="Mayor"</formula>
    </cfRule>
    <cfRule type="expression" dxfId="225" priority="6">
      <formula>$B$48="Moderado"</formula>
    </cfRule>
  </conditionalFormatting>
  <conditionalFormatting sqref="M28:M32">
    <cfRule type="expression" dxfId="224" priority="21">
      <formula>AC28="SI"</formula>
    </cfRule>
  </conditionalFormatting>
  <conditionalFormatting sqref="E28">
    <cfRule type="expression" dxfId="223" priority="22">
      <formula>M28="SI"</formula>
    </cfRule>
  </conditionalFormatting>
  <conditionalFormatting sqref="M33:M46">
    <cfRule type="expression" dxfId="222" priority="2">
      <formula>AB33="SI"</formula>
    </cfRule>
  </conditionalFormatting>
  <conditionalFormatting sqref="M33:M46">
    <cfRule type="expression" dxfId="221" priority="3">
      <formula>AC33="SI"</formula>
    </cfRule>
  </conditionalFormatting>
  <conditionalFormatting sqref="E29:E46">
    <cfRule type="expression" dxfId="220" priority="1">
      <formula>M29="SI"</formula>
    </cfRule>
  </conditionalFormatting>
  <dataValidations count="12">
    <dataValidation type="list" allowBlank="1" showInputMessage="1" showErrorMessage="1" sqref="B23" xr:uid="{00000000-0002-0000-0500-000000000000}">
      <formula1>"Rara Vez,Improbable,Posible,Probable,Casi Seguro"</formula1>
    </dataValidation>
    <dataValidation type="list" allowBlank="1" showInputMessage="1" showErrorMessage="1" sqref="M28:M46" xr:uid="{00000000-0002-0000-0500-000001000000}">
      <formula1>"SI,NO"</formula1>
    </dataValidation>
    <dataValidation type="list" allowBlank="1" showInputMessage="1" showErrorMessage="1" sqref="E53:E58" xr:uid="{00000000-0002-0000-0500-000002000000}">
      <formula1>"Asignado,No Asignado"</formula1>
    </dataValidation>
    <dataValidation type="list" allowBlank="1" showInputMessage="1" showErrorMessage="1" sqref="F53:F58" xr:uid="{00000000-0002-0000-0500-000003000000}">
      <formula1>"Adecuado,Inadecuado"</formula1>
    </dataValidation>
    <dataValidation type="list" allowBlank="1" showInputMessage="1" showErrorMessage="1" sqref="G53:G58" xr:uid="{00000000-0002-0000-0500-000004000000}">
      <formula1>"Oportuna,Inoportuna"</formula1>
    </dataValidation>
    <dataValidation type="list" allowBlank="1" showInputMessage="1" showErrorMessage="1" sqref="H53:H58" xr:uid="{00000000-0002-0000-0500-000005000000}">
      <formula1>"Prevenir,Detectar,No es un Control"</formula1>
    </dataValidation>
    <dataValidation type="list" allowBlank="1" showInputMessage="1" showErrorMessage="1" sqref="I53:I58" xr:uid="{00000000-0002-0000-0500-000006000000}">
      <formula1>"Confiable,No Confiable"</formula1>
    </dataValidation>
    <dataValidation type="list" allowBlank="1" showInputMessage="1" showErrorMessage="1" sqref="L53:L58" xr:uid="{00000000-0002-0000-0500-000007000000}">
      <formula1>"Completa,Incompleta,No Existe"</formula1>
    </dataValidation>
    <dataValidation type="list" allowBlank="1" showInputMessage="1" showErrorMessage="1" sqref="J53:K58" xr:uid="{00000000-0002-0000-0500-000008000000}">
      <formula1>"Se identifica y se gestionan para subsanar la observación,No se identifica y se gestionan para subsanar la observación"</formula1>
    </dataValidation>
    <dataValidation type="list" allowBlank="1" showInputMessage="1" showErrorMessage="1" sqref="L53:L58" xr:uid="{00000000-0002-0000-0500-000009000000}">
      <formula1>"Completa,Incompleta,NoExiste"</formula1>
    </dataValidation>
    <dataValidation type="list" allowBlank="1" showInputMessage="1" showErrorMessage="1" sqref="O53:O58" xr:uid="{00000000-0002-0000-0500-00000A000000}">
      <formula1>"Fuerte,Moderado,Débil"</formula1>
    </dataValidation>
    <dataValidation type="list" allowBlank="1" showInputMessage="1" showErrorMessage="1" sqref="B65:B79" xr:uid="{00000000-0002-0000-0500-00000B000000}">
      <formula1>"Nacional,Regional,Centro Zonal"</formula1>
    </dataValidation>
  </dataValidations>
  <pageMargins left="0.82677165354330717" right="0.62992125984251968" top="1.0629921259842521" bottom="0.74803149606299213" header="0.31496062992125984" footer="0.31496062992125984"/>
  <pageSetup scale="29" fitToHeight="0" orientation="portrait" r:id="rId1"/>
  <headerFooter>
    <oddHeader>&amp;L&amp;G&amp;C&amp;16PROCESO
MEJORA E INNOVACIÓN&amp;11
&amp;"-,Negrita"&amp;20FORMATO IDENTIFICACIÓN, ANÁLISIS, EVALUACIÓN Y TRATAMIENTO DE 
RIESGOS DE CALIDAD Y CORRUPCIÓN&amp;R&amp;16F1.P14.MI
Versión 1
Página &amp;P de &amp;N
14/10/2021
Clasificación de la Información:
PÚBLICA</oddHeader>
    <oddFooter>&amp;C&amp;G</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C000000}">
          <x14:formula1>
            <xm:f>'C:\Users\USER\OneDrive - Instituto Colombiano de Bienestar Familiar\jorge.alvarez\1. Gestion de Riesgos\2022\RIESGOS PROCESOS 2022\PROT-ok2\[Riesgos Protección 2022.xlsx]Hoja2'!#REF!</xm:f>
          </x14:formula1>
          <xm:sqref>C4:H4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F103"/>
  <sheetViews>
    <sheetView showGridLines="0" zoomScale="68" zoomScaleNormal="68" zoomScalePageLayoutView="70" workbookViewId="0">
      <selection activeCell="A47" sqref="A47:XFD55"/>
    </sheetView>
  </sheetViews>
  <sheetFormatPr baseColWidth="10" defaultColWidth="0" defaultRowHeight="15" x14ac:dyDescent="0.25"/>
  <cols>
    <col min="1" max="1" width="2.7109375" style="50" customWidth="1"/>
    <col min="2" max="2" width="17.28515625" style="50" customWidth="1"/>
    <col min="3" max="5" width="21.42578125" style="50" customWidth="1"/>
    <col min="6" max="6" width="25.28515625" style="50" customWidth="1"/>
    <col min="7" max="7" width="21.42578125" style="50" customWidth="1"/>
    <col min="8" max="8" width="23.140625" style="50" customWidth="1"/>
    <col min="9" max="12" width="21.42578125" style="50" customWidth="1"/>
    <col min="13" max="13" width="8.5703125" style="50" customWidth="1"/>
    <col min="14" max="14" width="12.7109375" style="50" customWidth="1"/>
    <col min="15" max="16" width="21.42578125" style="50" customWidth="1"/>
    <col min="17" max="17" width="4.42578125" style="50" hidden="1" customWidth="1"/>
    <col min="18" max="24" width="3.42578125" style="50" hidden="1" customWidth="1"/>
    <col min="25" max="25" width="2.7109375" style="50" customWidth="1"/>
    <col min="26" max="32" width="0" style="50" hidden="1" customWidth="1"/>
    <col min="33" max="16384" width="11.42578125" style="50" hidden="1"/>
  </cols>
  <sheetData>
    <row r="1" spans="1:25" s="33" customFormat="1" x14ac:dyDescent="0.25">
      <c r="A1" s="50"/>
      <c r="B1" s="50"/>
      <c r="C1" s="50"/>
      <c r="D1" s="50"/>
      <c r="E1" s="50"/>
      <c r="F1" s="50"/>
      <c r="G1" s="50"/>
      <c r="H1" s="50"/>
      <c r="I1" s="50"/>
      <c r="J1" s="50"/>
      <c r="K1" s="50"/>
      <c r="L1" s="50"/>
      <c r="M1" s="50"/>
      <c r="N1" s="50"/>
      <c r="O1" s="50"/>
      <c r="P1" s="50"/>
      <c r="Q1" s="50"/>
      <c r="R1" s="50"/>
      <c r="S1" s="50"/>
      <c r="T1" s="50"/>
      <c r="U1" s="50"/>
      <c r="V1" s="50"/>
      <c r="W1" s="50"/>
      <c r="X1" s="50"/>
      <c r="Y1" s="50"/>
    </row>
    <row r="2" spans="1:25" ht="28.5" x14ac:dyDescent="0.25">
      <c r="B2" s="164" t="s">
        <v>77</v>
      </c>
      <c r="C2" s="164"/>
      <c r="D2" s="164"/>
      <c r="E2" s="164"/>
      <c r="F2" s="164"/>
      <c r="G2" s="164"/>
      <c r="H2" s="164"/>
      <c r="I2" s="164"/>
      <c r="J2" s="164"/>
      <c r="K2" s="164"/>
      <c r="L2" s="164"/>
      <c r="M2" s="164"/>
      <c r="N2" s="164"/>
      <c r="O2" s="164"/>
      <c r="P2" s="164"/>
      <c r="Q2" s="66"/>
      <c r="R2" s="66"/>
      <c r="S2" s="66"/>
      <c r="T2" s="66"/>
      <c r="U2" s="66"/>
      <c r="V2" s="66"/>
    </row>
    <row r="4" spans="1:25" ht="26.25" x14ac:dyDescent="0.25">
      <c r="B4" s="82" t="s">
        <v>162</v>
      </c>
      <c r="C4" s="165" t="s">
        <v>82</v>
      </c>
      <c r="D4" s="165"/>
      <c r="E4" s="165"/>
      <c r="F4" s="165"/>
      <c r="G4" s="165"/>
      <c r="H4" s="83"/>
      <c r="I4" s="84" t="s">
        <v>165</v>
      </c>
      <c r="J4" s="165" t="s">
        <v>311</v>
      </c>
      <c r="K4" s="165"/>
      <c r="L4" s="165"/>
      <c r="M4" s="165"/>
      <c r="N4" s="165"/>
      <c r="O4" s="165"/>
      <c r="P4" s="83"/>
      <c r="Q4" s="83"/>
      <c r="R4" s="68"/>
      <c r="S4" s="68"/>
      <c r="T4" s="68"/>
      <c r="U4" s="68"/>
      <c r="V4" s="68"/>
    </row>
    <row r="5" spans="1:25" ht="6" customHeight="1" x14ac:dyDescent="0.25">
      <c r="B5" s="69"/>
      <c r="C5" s="69"/>
      <c r="D5" s="69"/>
    </row>
    <row r="6" spans="1:25" ht="23.25" x14ac:dyDescent="0.35">
      <c r="B6" s="85" t="s">
        <v>167</v>
      </c>
      <c r="C6" s="67"/>
      <c r="D6" s="67"/>
    </row>
    <row r="7" spans="1:25" ht="45" customHeight="1" x14ac:dyDescent="0.25">
      <c r="B7" s="166" t="s">
        <v>312</v>
      </c>
      <c r="C7" s="166"/>
      <c r="D7" s="166"/>
      <c r="E7" s="166"/>
      <c r="F7" s="166"/>
      <c r="G7" s="166"/>
      <c r="H7" s="166"/>
      <c r="I7" s="166"/>
      <c r="J7" s="166"/>
      <c r="K7" s="166"/>
      <c r="L7" s="166"/>
      <c r="M7" s="166"/>
      <c r="N7" s="166"/>
      <c r="O7" s="166"/>
      <c r="P7" s="166"/>
      <c r="Q7" s="86"/>
      <c r="R7" s="71"/>
      <c r="S7" s="71"/>
      <c r="T7" s="71"/>
      <c r="U7" s="71"/>
      <c r="V7" s="71"/>
    </row>
    <row r="8" spans="1:25" ht="6" customHeight="1" x14ac:dyDescent="0.25"/>
    <row r="9" spans="1:25" ht="23.25" hidden="1" x14ac:dyDescent="0.35">
      <c r="B9" s="85" t="s">
        <v>105</v>
      </c>
    </row>
    <row r="10" spans="1:25" ht="6.75" hidden="1" customHeight="1" x14ac:dyDescent="0.3">
      <c r="B10" s="70"/>
    </row>
    <row r="11" spans="1:25" ht="60" hidden="1" customHeight="1" x14ac:dyDescent="0.3">
      <c r="B11" s="87"/>
      <c r="C11" s="34" t="s">
        <v>106</v>
      </c>
      <c r="D11" s="60"/>
      <c r="E11" s="88" t="s">
        <v>155</v>
      </c>
      <c r="F11" s="35" t="s">
        <v>107</v>
      </c>
      <c r="G11" s="60"/>
      <c r="H11" s="88" t="s">
        <v>155</v>
      </c>
      <c r="I11" s="34" t="s">
        <v>108</v>
      </c>
      <c r="J11" s="63"/>
      <c r="K11" s="88" t="s">
        <v>155</v>
      </c>
      <c r="L11" s="34" t="s">
        <v>109</v>
      </c>
      <c r="M11" s="167"/>
      <c r="N11" s="167"/>
      <c r="O11" s="87"/>
      <c r="P11" s="87"/>
      <c r="Q11" s="87"/>
      <c r="R11" s="72"/>
      <c r="S11" s="72"/>
      <c r="T11" s="72"/>
      <c r="U11" s="72"/>
      <c r="V11" s="72"/>
    </row>
    <row r="12" spans="1:25" ht="5.25" hidden="1" customHeight="1" x14ac:dyDescent="0.3">
      <c r="B12" s="73"/>
      <c r="C12" s="73"/>
      <c r="D12" s="73"/>
      <c r="E12" s="73"/>
      <c r="F12" s="73"/>
      <c r="G12" s="73"/>
      <c r="H12" s="73"/>
      <c r="I12" s="73"/>
      <c r="J12" s="73"/>
      <c r="K12" s="73"/>
      <c r="L12" s="73"/>
      <c r="M12" s="73"/>
      <c r="N12" s="73"/>
      <c r="O12" s="73"/>
      <c r="P12" s="73"/>
      <c r="Q12" s="73"/>
      <c r="R12" s="72"/>
      <c r="S12" s="72"/>
      <c r="T12" s="72"/>
      <c r="U12" s="72"/>
      <c r="V12" s="72"/>
    </row>
    <row r="13" spans="1:25" ht="22.5" customHeight="1" x14ac:dyDescent="0.35">
      <c r="B13" s="85" t="s">
        <v>101</v>
      </c>
      <c r="C13" s="73"/>
      <c r="D13" s="73"/>
      <c r="E13" s="73"/>
      <c r="F13" s="73"/>
      <c r="G13" s="73"/>
      <c r="H13" s="73"/>
      <c r="I13" s="73"/>
      <c r="J13" s="73"/>
      <c r="K13" s="73"/>
      <c r="L13" s="73"/>
      <c r="M13" s="73"/>
      <c r="N13" s="73"/>
      <c r="O13" s="73"/>
      <c r="P13" s="73"/>
      <c r="Q13" s="73"/>
      <c r="R13" s="72"/>
      <c r="S13" s="72"/>
      <c r="T13" s="72"/>
      <c r="U13" s="72"/>
      <c r="V13" s="72"/>
    </row>
    <row r="14" spans="1:25" ht="22.5" customHeight="1" x14ac:dyDescent="0.3">
      <c r="B14" s="73"/>
      <c r="F14" s="52" t="s">
        <v>102</v>
      </c>
      <c r="G14" s="65"/>
      <c r="H14" s="52" t="s">
        <v>103</v>
      </c>
      <c r="I14" s="65" t="s">
        <v>168</v>
      </c>
      <c r="J14" s="52" t="s">
        <v>104</v>
      </c>
      <c r="K14" s="65" t="s">
        <v>168</v>
      </c>
      <c r="L14" s="83"/>
      <c r="M14" s="83"/>
      <c r="N14" s="83"/>
      <c r="O14" s="73"/>
      <c r="P14" s="73"/>
      <c r="Q14" s="73"/>
      <c r="R14" s="72"/>
      <c r="S14" s="72"/>
      <c r="T14" s="72"/>
      <c r="U14" s="72"/>
      <c r="V14" s="72"/>
    </row>
    <row r="15" spans="1:25" ht="7.5" customHeight="1" x14ac:dyDescent="0.3">
      <c r="B15" s="73"/>
      <c r="E15" s="81"/>
      <c r="F15" s="83"/>
      <c r="G15" s="81"/>
      <c r="H15" s="81"/>
      <c r="I15" s="83"/>
      <c r="J15" s="81"/>
      <c r="K15" s="83"/>
      <c r="L15" s="83"/>
      <c r="M15" s="83"/>
      <c r="N15" s="83"/>
      <c r="O15" s="73"/>
      <c r="P15" s="73"/>
      <c r="Q15" s="73"/>
      <c r="R15" s="72"/>
      <c r="S15" s="72"/>
      <c r="T15" s="72"/>
      <c r="U15" s="72"/>
      <c r="V15" s="72"/>
    </row>
    <row r="16" spans="1:25" ht="22.5" customHeight="1" x14ac:dyDescent="0.3">
      <c r="C16" s="89" t="s">
        <v>110</v>
      </c>
      <c r="E16" s="81"/>
      <c r="F16" s="83"/>
      <c r="G16" s="81"/>
      <c r="I16" s="89" t="s">
        <v>111</v>
      </c>
      <c r="J16" s="81"/>
      <c r="K16" s="83"/>
      <c r="L16" s="83"/>
      <c r="M16" s="83"/>
      <c r="N16" s="83"/>
      <c r="O16" s="73"/>
      <c r="P16" s="73"/>
      <c r="Q16" s="73"/>
      <c r="R16" s="72"/>
      <c r="S16" s="72"/>
      <c r="T16" s="72"/>
      <c r="U16" s="72"/>
      <c r="V16" s="72"/>
    </row>
    <row r="17" spans="2:24" ht="260.25" customHeight="1" x14ac:dyDescent="0.3">
      <c r="B17" s="87"/>
      <c r="C17" s="242" t="s">
        <v>313</v>
      </c>
      <c r="D17" s="243"/>
      <c r="E17" s="243"/>
      <c r="F17" s="243"/>
      <c r="G17" s="243"/>
      <c r="H17" s="243"/>
      <c r="I17" s="244" t="s">
        <v>314</v>
      </c>
      <c r="J17" s="243"/>
      <c r="K17" s="243"/>
      <c r="L17" s="243"/>
      <c r="M17" s="243"/>
      <c r="N17" s="243"/>
      <c r="O17" s="243"/>
      <c r="P17" s="83"/>
      <c r="Q17" s="83"/>
      <c r="R17" s="72"/>
      <c r="S17" s="72"/>
      <c r="T17" s="72"/>
      <c r="U17" s="72"/>
      <c r="V17" s="72"/>
    </row>
    <row r="19" spans="2:24" ht="28.5" x14ac:dyDescent="0.25">
      <c r="B19" s="164" t="s">
        <v>76</v>
      </c>
      <c r="C19" s="164"/>
      <c r="D19" s="164"/>
      <c r="E19" s="164"/>
      <c r="F19" s="164"/>
      <c r="G19" s="164"/>
      <c r="H19" s="164"/>
      <c r="I19" s="164"/>
      <c r="J19" s="164"/>
      <c r="K19" s="164"/>
      <c r="L19" s="164"/>
      <c r="M19" s="164"/>
      <c r="N19" s="164"/>
      <c r="O19" s="164"/>
      <c r="P19" s="164"/>
      <c r="Q19" s="91"/>
      <c r="R19" s="91"/>
      <c r="S19" s="91"/>
      <c r="T19" s="91"/>
      <c r="U19" s="91"/>
      <c r="V19" s="91"/>
    </row>
    <row r="20" spans="2:24" ht="5.25" customHeight="1" x14ac:dyDescent="0.25"/>
    <row r="21" spans="2:24" ht="23.25" x14ac:dyDescent="0.25">
      <c r="B21" s="236" t="s">
        <v>70</v>
      </c>
      <c r="C21" s="236"/>
      <c r="D21" s="236"/>
      <c r="E21" s="236"/>
      <c r="F21" s="236"/>
      <c r="G21" s="236"/>
      <c r="H21" s="236"/>
      <c r="I21" s="236"/>
      <c r="J21" s="236"/>
      <c r="K21" s="236"/>
      <c r="L21" s="236"/>
      <c r="M21" s="236"/>
      <c r="N21" s="236"/>
      <c r="O21" s="236"/>
      <c r="P21" s="236"/>
      <c r="Q21" s="68"/>
      <c r="R21" s="68"/>
      <c r="S21" s="68"/>
      <c r="T21" s="68"/>
      <c r="U21" s="68"/>
      <c r="V21" s="68"/>
    </row>
    <row r="22" spans="2:24" ht="6" customHeight="1" x14ac:dyDescent="0.25"/>
    <row r="23" spans="2:24" s="53" customFormat="1" ht="30" customHeight="1" x14ac:dyDescent="0.25">
      <c r="B23" s="174" t="s">
        <v>134</v>
      </c>
      <c r="C23" s="174"/>
      <c r="D23" s="174"/>
      <c r="E23" s="174"/>
      <c r="F23" s="174"/>
      <c r="G23" s="174"/>
      <c r="H23" s="174"/>
      <c r="I23" s="174"/>
      <c r="J23" s="174"/>
      <c r="K23" s="174"/>
      <c r="L23" s="174"/>
      <c r="M23" s="174"/>
      <c r="N23" s="174"/>
      <c r="O23" s="174"/>
      <c r="P23" s="174"/>
      <c r="Q23" s="50" t="str">
        <f>CONCATENATE(R23,Q48)</f>
        <v>45</v>
      </c>
      <c r="R23" s="50">
        <f>VLOOKUP(B23,[6]Hoja2!N3:Q8,4,FALSE)</f>
        <v>4</v>
      </c>
      <c r="S23" s="74"/>
      <c r="T23" s="74"/>
      <c r="U23" s="74"/>
      <c r="V23" s="74"/>
    </row>
    <row r="24" spans="2:24" ht="15.75" customHeight="1" x14ac:dyDescent="0.25"/>
    <row r="25" spans="2:24" ht="23.25" x14ac:dyDescent="0.25">
      <c r="B25" s="236" t="s">
        <v>71</v>
      </c>
      <c r="C25" s="236"/>
      <c r="D25" s="236"/>
      <c r="E25" s="236"/>
      <c r="F25" s="236"/>
      <c r="G25" s="236"/>
      <c r="H25" s="236"/>
      <c r="I25" s="236"/>
      <c r="J25" s="236"/>
      <c r="K25" s="236"/>
      <c r="L25" s="236"/>
      <c r="M25" s="236"/>
      <c r="N25" s="236"/>
      <c r="O25" s="236"/>
      <c r="P25" s="236"/>
      <c r="Q25" s="68"/>
      <c r="R25" s="68"/>
      <c r="S25" s="68"/>
      <c r="T25" s="68"/>
      <c r="U25" s="68"/>
      <c r="V25" s="68"/>
      <c r="X25" s="69"/>
    </row>
    <row r="26" spans="2:24" ht="6" customHeight="1" x14ac:dyDescent="0.25"/>
    <row r="27" spans="2:24" ht="23.25" customHeight="1" x14ac:dyDescent="0.25">
      <c r="D27" s="36"/>
      <c r="E27" s="175"/>
      <c r="F27" s="176"/>
      <c r="G27" s="176"/>
      <c r="H27" s="176"/>
      <c r="I27" s="176"/>
      <c r="J27" s="176"/>
      <c r="K27" s="176"/>
      <c r="L27" s="177"/>
      <c r="M27" s="175"/>
      <c r="N27" s="177"/>
    </row>
    <row r="28" spans="2:24" ht="23.25" customHeight="1" x14ac:dyDescent="0.25">
      <c r="D28" s="65">
        <v>1</v>
      </c>
      <c r="E28" s="171" t="s">
        <v>113</v>
      </c>
      <c r="F28" s="171"/>
      <c r="G28" s="171"/>
      <c r="H28" s="171"/>
      <c r="I28" s="171"/>
      <c r="J28" s="171"/>
      <c r="K28" s="171"/>
      <c r="L28" s="171"/>
      <c r="M28" s="172" t="s">
        <v>181</v>
      </c>
      <c r="N28" s="172"/>
      <c r="S28" s="76"/>
      <c r="T28" s="76"/>
      <c r="U28" s="76"/>
      <c r="V28" s="76"/>
    </row>
    <row r="29" spans="2:24" ht="23.25" customHeight="1" x14ac:dyDescent="0.25">
      <c r="D29" s="65">
        <v>2</v>
      </c>
      <c r="E29" s="171" t="s">
        <v>114</v>
      </c>
      <c r="F29" s="171"/>
      <c r="G29" s="171"/>
      <c r="H29" s="171"/>
      <c r="I29" s="171"/>
      <c r="J29" s="171"/>
      <c r="K29" s="171"/>
      <c r="L29" s="171"/>
      <c r="M29" s="172" t="s">
        <v>181</v>
      </c>
      <c r="N29" s="172"/>
      <c r="S29" s="76"/>
      <c r="T29" s="76"/>
      <c r="U29" s="76"/>
      <c r="V29" s="76"/>
    </row>
    <row r="30" spans="2:24" ht="23.25" customHeight="1" x14ac:dyDescent="0.25">
      <c r="D30" s="65">
        <v>3</v>
      </c>
      <c r="E30" s="171" t="s">
        <v>115</v>
      </c>
      <c r="F30" s="171"/>
      <c r="G30" s="171"/>
      <c r="H30" s="171"/>
      <c r="I30" s="171"/>
      <c r="J30" s="171"/>
      <c r="K30" s="171"/>
      <c r="L30" s="171"/>
      <c r="M30" s="172" t="s">
        <v>181</v>
      </c>
      <c r="N30" s="172"/>
      <c r="S30" s="76"/>
      <c r="T30" s="76"/>
      <c r="U30" s="76"/>
      <c r="V30" s="76"/>
    </row>
    <row r="31" spans="2:24" ht="23.25" customHeight="1" x14ac:dyDescent="0.25">
      <c r="D31" s="65">
        <v>4</v>
      </c>
      <c r="E31" s="171" t="s">
        <v>116</v>
      </c>
      <c r="F31" s="171"/>
      <c r="G31" s="171"/>
      <c r="H31" s="171"/>
      <c r="I31" s="171"/>
      <c r="J31" s="171"/>
      <c r="K31" s="171"/>
      <c r="L31" s="171"/>
      <c r="M31" s="172" t="s">
        <v>181</v>
      </c>
      <c r="N31" s="172"/>
      <c r="S31" s="76"/>
      <c r="T31" s="76"/>
      <c r="U31" s="76"/>
      <c r="V31" s="76"/>
    </row>
    <row r="32" spans="2:24" ht="23.25" customHeight="1" x14ac:dyDescent="0.25">
      <c r="D32" s="65">
        <v>5</v>
      </c>
      <c r="E32" s="171" t="s">
        <v>117</v>
      </c>
      <c r="F32" s="171"/>
      <c r="G32" s="171"/>
      <c r="H32" s="171"/>
      <c r="I32" s="171"/>
      <c r="J32" s="171"/>
      <c r="K32" s="171"/>
      <c r="L32" s="171"/>
      <c r="M32" s="172" t="s">
        <v>181</v>
      </c>
      <c r="N32" s="172"/>
      <c r="S32" s="76"/>
      <c r="T32" s="76"/>
      <c r="U32" s="76"/>
      <c r="V32" s="76"/>
    </row>
    <row r="33" spans="2:22" ht="23.25" customHeight="1" x14ac:dyDescent="0.25">
      <c r="D33" s="65">
        <v>6</v>
      </c>
      <c r="E33" s="171" t="s">
        <v>118</v>
      </c>
      <c r="F33" s="171"/>
      <c r="G33" s="171"/>
      <c r="H33" s="171"/>
      <c r="I33" s="171"/>
      <c r="J33" s="171"/>
      <c r="K33" s="171"/>
      <c r="L33" s="171"/>
      <c r="M33" s="172" t="s">
        <v>181</v>
      </c>
      <c r="N33" s="172"/>
      <c r="S33" s="76"/>
      <c r="T33" s="76"/>
      <c r="U33" s="76"/>
      <c r="V33" s="76"/>
    </row>
    <row r="34" spans="2:22" ht="23.25" customHeight="1" x14ac:dyDescent="0.25">
      <c r="D34" s="65">
        <v>7</v>
      </c>
      <c r="E34" s="171" t="s">
        <v>119</v>
      </c>
      <c r="F34" s="171"/>
      <c r="G34" s="171"/>
      <c r="H34" s="171"/>
      <c r="I34" s="171"/>
      <c r="J34" s="171"/>
      <c r="K34" s="171"/>
      <c r="L34" s="171"/>
      <c r="M34" s="172" t="s">
        <v>181</v>
      </c>
      <c r="N34" s="172"/>
      <c r="S34" s="76"/>
      <c r="T34" s="76"/>
      <c r="U34" s="76"/>
      <c r="V34" s="76"/>
    </row>
    <row r="35" spans="2:22" ht="23.25" customHeight="1" x14ac:dyDescent="0.25">
      <c r="D35" s="65">
        <v>8</v>
      </c>
      <c r="E35" s="171" t="s">
        <v>120</v>
      </c>
      <c r="F35" s="171"/>
      <c r="G35" s="171"/>
      <c r="H35" s="171"/>
      <c r="I35" s="171"/>
      <c r="J35" s="171"/>
      <c r="K35" s="171"/>
      <c r="L35" s="171"/>
      <c r="M35" s="172" t="s">
        <v>181</v>
      </c>
      <c r="N35" s="172"/>
      <c r="S35" s="76"/>
      <c r="T35" s="76"/>
      <c r="U35" s="76"/>
      <c r="V35" s="76"/>
    </row>
    <row r="36" spans="2:22" ht="23.25" customHeight="1" x14ac:dyDescent="0.25">
      <c r="D36" s="65">
        <v>9</v>
      </c>
      <c r="E36" s="171" t="s">
        <v>121</v>
      </c>
      <c r="F36" s="171"/>
      <c r="G36" s="171"/>
      <c r="H36" s="171"/>
      <c r="I36" s="171"/>
      <c r="J36" s="171"/>
      <c r="K36" s="171"/>
      <c r="L36" s="171"/>
      <c r="M36" s="172" t="s">
        <v>182</v>
      </c>
      <c r="N36" s="172"/>
      <c r="S36" s="76"/>
      <c r="T36" s="76"/>
      <c r="U36" s="76"/>
      <c r="V36" s="76"/>
    </row>
    <row r="37" spans="2:22" ht="23.25" customHeight="1" x14ac:dyDescent="0.25">
      <c r="D37" s="65">
        <v>10</v>
      </c>
      <c r="E37" s="171" t="s">
        <v>122</v>
      </c>
      <c r="F37" s="171"/>
      <c r="G37" s="171"/>
      <c r="H37" s="171"/>
      <c r="I37" s="171"/>
      <c r="J37" s="171"/>
      <c r="K37" s="171"/>
      <c r="L37" s="171"/>
      <c r="M37" s="172" t="s">
        <v>181</v>
      </c>
      <c r="N37" s="172"/>
      <c r="S37" s="76"/>
      <c r="T37" s="76"/>
      <c r="U37" s="76"/>
      <c r="V37" s="76"/>
    </row>
    <row r="38" spans="2:22" ht="23.25" customHeight="1" x14ac:dyDescent="0.25">
      <c r="D38" s="65">
        <v>11</v>
      </c>
      <c r="E38" s="171" t="s">
        <v>123</v>
      </c>
      <c r="F38" s="171"/>
      <c r="G38" s="171"/>
      <c r="H38" s="171"/>
      <c r="I38" s="171"/>
      <c r="J38" s="171"/>
      <c r="K38" s="171"/>
      <c r="L38" s="171"/>
      <c r="M38" s="172" t="s">
        <v>181</v>
      </c>
      <c r="N38" s="172"/>
      <c r="S38" s="76"/>
      <c r="T38" s="76"/>
      <c r="U38" s="76"/>
      <c r="V38" s="76"/>
    </row>
    <row r="39" spans="2:22" ht="23.25" customHeight="1" x14ac:dyDescent="0.25">
      <c r="D39" s="65">
        <v>12</v>
      </c>
      <c r="E39" s="171" t="s">
        <v>124</v>
      </c>
      <c r="F39" s="171"/>
      <c r="G39" s="171"/>
      <c r="H39" s="171"/>
      <c r="I39" s="171"/>
      <c r="J39" s="171"/>
      <c r="K39" s="171"/>
      <c r="L39" s="171"/>
      <c r="M39" s="172" t="s">
        <v>181</v>
      </c>
      <c r="N39" s="172"/>
      <c r="S39" s="76"/>
      <c r="T39" s="76"/>
      <c r="U39" s="76"/>
      <c r="V39" s="76"/>
    </row>
    <row r="40" spans="2:22" ht="23.25" customHeight="1" x14ac:dyDescent="0.25">
      <c r="D40" s="65">
        <v>13</v>
      </c>
      <c r="E40" s="171" t="s">
        <v>125</v>
      </c>
      <c r="F40" s="171"/>
      <c r="G40" s="171"/>
      <c r="H40" s="171"/>
      <c r="I40" s="171"/>
      <c r="J40" s="171"/>
      <c r="K40" s="171"/>
      <c r="L40" s="171"/>
      <c r="M40" s="172" t="s">
        <v>181</v>
      </c>
      <c r="N40" s="172"/>
      <c r="S40" s="76"/>
      <c r="T40" s="76"/>
      <c r="U40" s="76"/>
      <c r="V40" s="76"/>
    </row>
    <row r="41" spans="2:22" ht="23.25" customHeight="1" x14ac:dyDescent="0.25">
      <c r="D41" s="65">
        <v>14</v>
      </c>
      <c r="E41" s="171" t="s">
        <v>126</v>
      </c>
      <c r="F41" s="171"/>
      <c r="G41" s="171"/>
      <c r="H41" s="171"/>
      <c r="I41" s="171"/>
      <c r="J41" s="171"/>
      <c r="K41" s="171"/>
      <c r="L41" s="171"/>
      <c r="M41" s="172" t="s">
        <v>181</v>
      </c>
      <c r="N41" s="172"/>
      <c r="S41" s="76"/>
      <c r="T41" s="76"/>
      <c r="U41" s="76"/>
      <c r="V41" s="76"/>
    </row>
    <row r="42" spans="2:22" ht="23.25" customHeight="1" x14ac:dyDescent="0.25">
      <c r="D42" s="65">
        <v>15</v>
      </c>
      <c r="E42" s="171" t="s">
        <v>127</v>
      </c>
      <c r="F42" s="171"/>
      <c r="G42" s="171"/>
      <c r="H42" s="171"/>
      <c r="I42" s="171"/>
      <c r="J42" s="171"/>
      <c r="K42" s="171"/>
      <c r="L42" s="171"/>
      <c r="M42" s="172" t="s">
        <v>181</v>
      </c>
      <c r="N42" s="172"/>
      <c r="S42" s="76"/>
      <c r="T42" s="76"/>
      <c r="U42" s="76"/>
      <c r="V42" s="76"/>
    </row>
    <row r="43" spans="2:22" ht="23.25" customHeight="1" x14ac:dyDescent="0.25">
      <c r="D43" s="65">
        <v>16</v>
      </c>
      <c r="E43" s="171" t="s">
        <v>128</v>
      </c>
      <c r="F43" s="171"/>
      <c r="G43" s="171"/>
      <c r="H43" s="171"/>
      <c r="I43" s="171"/>
      <c r="J43" s="171"/>
      <c r="K43" s="171"/>
      <c r="L43" s="171"/>
      <c r="M43" s="172" t="s">
        <v>182</v>
      </c>
      <c r="N43" s="172"/>
      <c r="S43" s="76"/>
      <c r="T43" s="76"/>
      <c r="U43" s="76"/>
      <c r="V43" s="76"/>
    </row>
    <row r="44" spans="2:22" ht="23.25" customHeight="1" x14ac:dyDescent="0.25">
      <c r="D44" s="65">
        <v>17</v>
      </c>
      <c r="E44" s="171" t="s">
        <v>129</v>
      </c>
      <c r="F44" s="171"/>
      <c r="G44" s="171"/>
      <c r="H44" s="171"/>
      <c r="I44" s="171"/>
      <c r="J44" s="171"/>
      <c r="K44" s="171"/>
      <c r="L44" s="171"/>
      <c r="M44" s="172" t="s">
        <v>181</v>
      </c>
      <c r="N44" s="172"/>
      <c r="S44" s="76"/>
      <c r="T44" s="76"/>
      <c r="U44" s="76"/>
      <c r="V44" s="76"/>
    </row>
    <row r="45" spans="2:22" ht="23.25" customHeight="1" x14ac:dyDescent="0.25">
      <c r="D45" s="65">
        <v>18</v>
      </c>
      <c r="E45" s="171" t="s">
        <v>130</v>
      </c>
      <c r="F45" s="171"/>
      <c r="G45" s="171"/>
      <c r="H45" s="171"/>
      <c r="I45" s="171"/>
      <c r="J45" s="171"/>
      <c r="K45" s="171"/>
      <c r="L45" s="171"/>
      <c r="M45" s="172" t="s">
        <v>181</v>
      </c>
      <c r="N45" s="172"/>
      <c r="S45" s="76"/>
      <c r="T45" s="76"/>
      <c r="U45" s="76"/>
      <c r="V45" s="76"/>
    </row>
    <row r="46" spans="2:22" ht="23.25" customHeight="1" x14ac:dyDescent="0.25">
      <c r="D46" s="65">
        <v>19</v>
      </c>
      <c r="E46" s="171" t="s">
        <v>131</v>
      </c>
      <c r="F46" s="171"/>
      <c r="G46" s="171"/>
      <c r="H46" s="171"/>
      <c r="I46" s="171"/>
      <c r="J46" s="171"/>
      <c r="K46" s="171"/>
      <c r="L46" s="171"/>
      <c r="M46" s="172" t="s">
        <v>182</v>
      </c>
      <c r="N46" s="172"/>
      <c r="S46" s="76"/>
      <c r="T46" s="76"/>
      <c r="U46" s="76"/>
      <c r="V46" s="76"/>
    </row>
    <row r="47" spans="2:22" ht="15.75" customHeight="1" x14ac:dyDescent="0.25">
      <c r="E47" s="71"/>
      <c r="F47" s="71"/>
      <c r="G47" s="71"/>
      <c r="H47" s="71"/>
      <c r="I47" s="71"/>
      <c r="J47" s="71"/>
      <c r="K47" s="71"/>
      <c r="L47" s="71"/>
      <c r="M47" s="71"/>
      <c r="N47" s="71"/>
      <c r="O47" s="92">
        <f>IF(M43="SI",19,COUNTIFS(M28:M46,"SI"))</f>
        <v>16</v>
      </c>
      <c r="P47" s="93"/>
      <c r="Q47" s="93"/>
      <c r="R47" s="71"/>
      <c r="S47" s="71"/>
      <c r="T47" s="71"/>
      <c r="U47" s="71"/>
      <c r="V47" s="71"/>
    </row>
    <row r="48" spans="2:22" ht="30" customHeight="1" x14ac:dyDescent="0.25">
      <c r="B48" s="237" t="str">
        <f>IF(AND(O47&gt;=1,O47&lt;=5),"Moderado",IF(AND(O47&gt;=6,O47&lt;=11),"Mayor",IF(AND(O47&gt;=12,O47&lt;=19),"Catastrófico","")))</f>
        <v>Catastrófico</v>
      </c>
      <c r="C48" s="237"/>
      <c r="D48" s="237"/>
      <c r="E48" s="237"/>
      <c r="F48" s="237"/>
      <c r="G48" s="237"/>
      <c r="H48" s="237"/>
      <c r="I48" s="237"/>
      <c r="J48" s="237"/>
      <c r="K48" s="237"/>
      <c r="L48" s="237"/>
      <c r="M48" s="237"/>
      <c r="N48" s="237"/>
      <c r="O48" s="237"/>
      <c r="P48" s="237"/>
      <c r="Q48" s="71">
        <f>IFERROR(VLOOKUP(B48,[6]Hoja2!N11:Q13,4,FALSE),"")</f>
        <v>5</v>
      </c>
      <c r="R48" s="71"/>
      <c r="S48" s="71"/>
      <c r="T48" s="71"/>
      <c r="U48" s="71"/>
      <c r="V48" s="71"/>
    </row>
    <row r="49" spans="2:25" ht="15.75" customHeight="1" x14ac:dyDescent="0.25">
      <c r="E49" s="71"/>
      <c r="F49" s="71"/>
      <c r="G49" s="71"/>
      <c r="H49" s="71"/>
      <c r="I49" s="71"/>
      <c r="J49" s="71"/>
      <c r="K49" s="71"/>
      <c r="L49" s="71"/>
      <c r="M49" s="71"/>
      <c r="N49" s="71"/>
      <c r="P49" s="71"/>
      <c r="Q49" s="71"/>
      <c r="R49" s="71"/>
      <c r="S49" s="71"/>
      <c r="T49" s="71"/>
      <c r="U49" s="71"/>
      <c r="V49" s="71"/>
    </row>
    <row r="50" spans="2:25" ht="28.5" x14ac:dyDescent="0.25">
      <c r="B50" s="164" t="s">
        <v>1</v>
      </c>
      <c r="C50" s="164"/>
      <c r="D50" s="164"/>
      <c r="E50" s="164"/>
      <c r="F50" s="164"/>
      <c r="G50" s="164"/>
      <c r="H50" s="164"/>
      <c r="I50" s="164"/>
      <c r="J50" s="164"/>
      <c r="K50" s="164"/>
      <c r="L50" s="164"/>
      <c r="M50" s="164"/>
      <c r="N50" s="164"/>
      <c r="O50" s="164"/>
      <c r="P50" s="164"/>
      <c r="Q50" s="91"/>
      <c r="R50" s="50">
        <f>IF(R52&lt;=0,1,R52)</f>
        <v>3</v>
      </c>
      <c r="S50" s="91"/>
      <c r="T50" s="91"/>
      <c r="U50" s="91"/>
      <c r="V50" s="91"/>
    </row>
    <row r="51" spans="2:25" ht="6" customHeight="1" x14ac:dyDescent="0.25"/>
    <row r="52" spans="2:25" ht="60" customHeight="1" x14ac:dyDescent="0.3">
      <c r="B52" s="179" t="s">
        <v>166</v>
      </c>
      <c r="C52" s="180"/>
      <c r="D52" s="181"/>
      <c r="E52" s="62" t="s">
        <v>98</v>
      </c>
      <c r="F52" s="61" t="s">
        <v>156</v>
      </c>
      <c r="G52" s="62" t="s">
        <v>153</v>
      </c>
      <c r="H52" s="62" t="s">
        <v>154</v>
      </c>
      <c r="I52" s="37" t="s">
        <v>163</v>
      </c>
      <c r="J52" s="182" t="s">
        <v>164</v>
      </c>
      <c r="K52" s="182"/>
      <c r="L52" s="61" t="s">
        <v>157</v>
      </c>
      <c r="M52" s="183" t="s">
        <v>158</v>
      </c>
      <c r="N52" s="183"/>
      <c r="O52" s="61" t="s">
        <v>159</v>
      </c>
      <c r="P52" s="61" t="s">
        <v>160</v>
      </c>
      <c r="Q52" s="38">
        <f>AVERAGE(Q53:Q59)</f>
        <v>91.666666666666671</v>
      </c>
      <c r="R52" s="50">
        <f>IF(G61="Fuerte",R23-2,IF(G61="Moderado",R23-1,R23))</f>
        <v>3</v>
      </c>
      <c r="S52" s="78" t="str">
        <f>CONCATENATE(R50,Q48)</f>
        <v>35</v>
      </c>
      <c r="T52" s="77"/>
      <c r="U52" s="77"/>
      <c r="V52" s="77"/>
      <c r="X52" s="78"/>
      <c r="Y52" s="79"/>
    </row>
    <row r="53" spans="2:25" ht="131.25" customHeight="1" x14ac:dyDescent="0.25">
      <c r="B53" s="187" t="s">
        <v>315</v>
      </c>
      <c r="C53" s="187"/>
      <c r="D53" s="187"/>
      <c r="E53" s="39" t="s">
        <v>184</v>
      </c>
      <c r="F53" s="39" t="s">
        <v>185</v>
      </c>
      <c r="G53" s="39" t="s">
        <v>186</v>
      </c>
      <c r="H53" s="39" t="s">
        <v>187</v>
      </c>
      <c r="I53" s="39" t="s">
        <v>188</v>
      </c>
      <c r="J53" s="185" t="s">
        <v>189</v>
      </c>
      <c r="K53" s="186"/>
      <c r="L53" s="39" t="s">
        <v>190</v>
      </c>
      <c r="M53" s="154">
        <f>IFERROR(IF(SUM(R53:X53)=0,"",SUM(R53:X53)),"")</f>
        <v>105</v>
      </c>
      <c r="N53" s="154" t="str">
        <f t="shared" ref="N53:N57" si="0">IF(M53="","",IF(AND(M53&gt;=0,M53&lt;=85),"Débil",IF(AND(M53&gt;=86,M53&lt;=95),"Moderado",IF(M53&gt;=96,"Fuerte",""))))</f>
        <v>Fuerte</v>
      </c>
      <c r="O53" s="40" t="s">
        <v>191</v>
      </c>
      <c r="P53" s="154" t="str">
        <f>IF(Q53="","",IF(Q53=100,"Fuerte",IF(Q53=50,"Moderado","Débil")))</f>
        <v>Fuerte</v>
      </c>
      <c r="Q53" s="36">
        <f t="shared" ref="Q53:Q54" si="1">IF(M53="","",IF(AND(N53="Fuerte",O53="Fuerte"),100,IF(OR(AND(N53="Moderado",O53="Moderado"),AND(N53&lt;&gt;"Débil",O53&lt;&gt;"Débil")),50,IF(OR(N53="Débil",O53="Débil"),0,""))))</f>
        <v>100</v>
      </c>
      <c r="R53" s="41">
        <f t="shared" ref="R53:R59" si="2">IF(E53="Asignado",15,IF(E53="No Asignado",0,""))</f>
        <v>15</v>
      </c>
      <c r="S53" s="41">
        <f t="shared" ref="S53:S59" si="3">IF(F53="Adecuado",15,IF(F53="Inadecuado",0,""))</f>
        <v>15</v>
      </c>
      <c r="T53" s="41">
        <f t="shared" ref="T53:T59" si="4">IF(G53="Oportuna",15,IF(G53="Inoportuna",0,""))</f>
        <v>15</v>
      </c>
      <c r="U53" s="41">
        <f t="shared" ref="U53:U59" si="5">IF(H53="Prevenir",15,IF(H53="Detectar",10,IF(H53="No es un Control",0,"")))</f>
        <v>15</v>
      </c>
      <c r="V53" s="41">
        <f t="shared" ref="V53:V59" si="6">IF(I53="Confiable",15,IF(I53="No Confiable",0,""))</f>
        <v>15</v>
      </c>
      <c r="W53" s="41">
        <f t="shared" ref="W53:W59" si="7">IF(J53="Se identifica y se gestionan para subsanar la observación",15,IF(J53="No se identifica y se gestionan para subsanar la observación",0,""))</f>
        <v>15</v>
      </c>
      <c r="X53" s="42">
        <f t="shared" ref="X53:X59" si="8">IF(L53="Completa",15,IF(L53="Incompleta",10,IF(L53="No Existe",0,"")))</f>
        <v>15</v>
      </c>
    </row>
    <row r="54" spans="2:25" ht="102.75" customHeight="1" x14ac:dyDescent="0.25">
      <c r="B54" s="187" t="s">
        <v>316</v>
      </c>
      <c r="C54" s="187"/>
      <c r="D54" s="187"/>
      <c r="E54" s="39" t="s">
        <v>184</v>
      </c>
      <c r="F54" s="39" t="s">
        <v>185</v>
      </c>
      <c r="G54" s="39" t="s">
        <v>186</v>
      </c>
      <c r="H54" s="39" t="s">
        <v>213</v>
      </c>
      <c r="I54" s="39" t="s">
        <v>188</v>
      </c>
      <c r="J54" s="185" t="s">
        <v>189</v>
      </c>
      <c r="K54" s="186"/>
      <c r="L54" s="39" t="s">
        <v>190</v>
      </c>
      <c r="M54" s="154">
        <f>IFERROR(IF(SUM(R54:X54)=0,"",SUM(R54:X54)),"")</f>
        <v>100</v>
      </c>
      <c r="N54" s="154" t="str">
        <f t="shared" si="0"/>
        <v>Fuerte</v>
      </c>
      <c r="O54" s="40" t="s">
        <v>41</v>
      </c>
      <c r="P54" s="154" t="str">
        <f>IF(Q54="","",IF(Q54=100,"Fuerte",IF(Q54=50,"Moderado","Débil")))</f>
        <v>Moderado</v>
      </c>
      <c r="Q54" s="36">
        <f t="shared" si="1"/>
        <v>50</v>
      </c>
      <c r="R54" s="41">
        <f t="shared" si="2"/>
        <v>15</v>
      </c>
      <c r="S54" s="41">
        <f t="shared" si="3"/>
        <v>15</v>
      </c>
      <c r="T54" s="41">
        <f t="shared" si="4"/>
        <v>15</v>
      </c>
      <c r="U54" s="41">
        <f t="shared" si="5"/>
        <v>10</v>
      </c>
      <c r="V54" s="41">
        <f t="shared" si="6"/>
        <v>15</v>
      </c>
      <c r="W54" s="41">
        <f t="shared" si="7"/>
        <v>15</v>
      </c>
      <c r="X54" s="42">
        <f t="shared" si="8"/>
        <v>15</v>
      </c>
    </row>
    <row r="55" spans="2:25" ht="102.75" customHeight="1" x14ac:dyDescent="0.25">
      <c r="B55" s="187" t="s">
        <v>317</v>
      </c>
      <c r="C55" s="187"/>
      <c r="D55" s="187"/>
      <c r="E55" s="39" t="s">
        <v>184</v>
      </c>
      <c r="F55" s="39" t="s">
        <v>185</v>
      </c>
      <c r="G55" s="39" t="s">
        <v>186</v>
      </c>
      <c r="H55" s="39" t="s">
        <v>213</v>
      </c>
      <c r="I55" s="39" t="s">
        <v>188</v>
      </c>
      <c r="J55" s="185" t="s">
        <v>189</v>
      </c>
      <c r="K55" s="186"/>
      <c r="L55" s="39" t="s">
        <v>190</v>
      </c>
      <c r="M55" s="155" t="str">
        <f>IFERROR(IF(SUM(R55:X55)=0,"",SUM(R55:X55)),"")</f>
        <v/>
      </c>
      <c r="N55" s="155" t="str">
        <f t="shared" si="0"/>
        <v/>
      </c>
      <c r="O55" s="40" t="s">
        <v>41</v>
      </c>
      <c r="P55" s="155" t="str">
        <f>IF(Q55="","",IF(Q55=100,"Fuerte",IF(Q55=50,"Moderado","Débil")))</f>
        <v/>
      </c>
      <c r="Q55" s="36"/>
      <c r="R55" s="41"/>
      <c r="S55" s="41"/>
      <c r="T55" s="41"/>
      <c r="U55" s="41"/>
      <c r="V55" s="41"/>
      <c r="W55" s="41"/>
      <c r="X55" s="42"/>
    </row>
    <row r="56" spans="2:25" ht="81" customHeight="1" x14ac:dyDescent="0.25">
      <c r="B56" s="245" t="s">
        <v>318</v>
      </c>
      <c r="C56" s="246"/>
      <c r="D56" s="247"/>
      <c r="E56" s="39" t="s">
        <v>184</v>
      </c>
      <c r="F56" s="39" t="s">
        <v>185</v>
      </c>
      <c r="G56" s="39" t="s">
        <v>186</v>
      </c>
      <c r="H56" s="39" t="s">
        <v>187</v>
      </c>
      <c r="I56" s="39" t="s">
        <v>188</v>
      </c>
      <c r="J56" s="185" t="s">
        <v>189</v>
      </c>
      <c r="K56" s="186"/>
      <c r="L56" s="39" t="s">
        <v>190</v>
      </c>
      <c r="M56" s="154">
        <f>IFERROR(IF(SUM(R56:X56)=0,"",SUM(R56:X56)),"")</f>
        <v>105</v>
      </c>
      <c r="N56" s="154" t="str">
        <f t="shared" si="0"/>
        <v>Fuerte</v>
      </c>
      <c r="O56" s="40" t="s">
        <v>191</v>
      </c>
      <c r="P56" s="154" t="str">
        <f>IF(Q56="","",IF(Q56=100,"Fuerte",IF(Q56=50,"Moderado","Débil")))</f>
        <v>Fuerte</v>
      </c>
      <c r="Q56" s="36">
        <f>IF(M56="","",IF(AND(N56="Fuerte",O56="Fuerte"),100,IF(OR(AND(N56="Moderado",O56="Moderado"),AND(N56&lt;&gt;"Débil",O56&lt;&gt;"Débil")),50,IF(OR(N56="Débil",O56="Débil"),0,""))))</f>
        <v>100</v>
      </c>
      <c r="R56" s="41">
        <f t="shared" si="2"/>
        <v>15</v>
      </c>
      <c r="S56" s="41">
        <f t="shared" si="3"/>
        <v>15</v>
      </c>
      <c r="T56" s="41">
        <f t="shared" si="4"/>
        <v>15</v>
      </c>
      <c r="U56" s="41">
        <f t="shared" si="5"/>
        <v>15</v>
      </c>
      <c r="V56" s="41">
        <f t="shared" si="6"/>
        <v>15</v>
      </c>
      <c r="W56" s="41">
        <f t="shared" si="7"/>
        <v>15</v>
      </c>
      <c r="X56" s="42">
        <f t="shared" si="8"/>
        <v>15</v>
      </c>
    </row>
    <row r="57" spans="2:25" ht="79.5" customHeight="1" x14ac:dyDescent="0.25">
      <c r="B57" s="248" t="s">
        <v>319</v>
      </c>
      <c r="C57" s="249"/>
      <c r="D57" s="250"/>
      <c r="E57" s="39" t="s">
        <v>184</v>
      </c>
      <c r="F57" s="39" t="s">
        <v>185</v>
      </c>
      <c r="G57" s="39" t="s">
        <v>186</v>
      </c>
      <c r="H57" s="39" t="s">
        <v>187</v>
      </c>
      <c r="I57" s="39" t="s">
        <v>188</v>
      </c>
      <c r="J57" s="185" t="s">
        <v>189</v>
      </c>
      <c r="K57" s="186"/>
      <c r="L57" s="39" t="s">
        <v>190</v>
      </c>
      <c r="M57" s="154">
        <f t="shared" ref="M57" si="9">IFERROR(IF(SUM(R57:X57)=0,"",SUM(R57:X57)),"")</f>
        <v>105</v>
      </c>
      <c r="N57" s="154" t="str">
        <f t="shared" si="0"/>
        <v>Fuerte</v>
      </c>
      <c r="O57" s="40" t="s">
        <v>191</v>
      </c>
      <c r="P57" s="154" t="str">
        <f t="shared" ref="P57:P58" si="10">IF(Q57="","",IF(Q57=100,"Fuerte",IF(Q57=50,"Moderado","Débil")))</f>
        <v>Fuerte</v>
      </c>
      <c r="Q57" s="36">
        <f t="shared" ref="Q57:Q59" si="11">IF(M57="","",IF(AND(N57="Fuerte",O57="Fuerte"),100,IF(OR(AND(N57="Moderado",O57="Moderado"),AND(N57&lt;&gt;"Débil",O57&lt;&gt;"Débil")),50,IF(OR(N57="Débil",O57="Débil"),0,""))))</f>
        <v>100</v>
      </c>
      <c r="R57" s="41">
        <f t="shared" si="2"/>
        <v>15</v>
      </c>
      <c r="S57" s="41">
        <f t="shared" si="3"/>
        <v>15</v>
      </c>
      <c r="T57" s="41">
        <f t="shared" si="4"/>
        <v>15</v>
      </c>
      <c r="U57" s="41">
        <f t="shared" si="5"/>
        <v>15</v>
      </c>
      <c r="V57" s="41">
        <f t="shared" si="6"/>
        <v>15</v>
      </c>
      <c r="W57" s="41">
        <f t="shared" si="7"/>
        <v>15</v>
      </c>
      <c r="X57" s="42">
        <f t="shared" si="8"/>
        <v>15</v>
      </c>
    </row>
    <row r="58" spans="2:25" ht="77.25" customHeight="1" x14ac:dyDescent="0.25">
      <c r="B58" s="248" t="s">
        <v>320</v>
      </c>
      <c r="C58" s="249"/>
      <c r="D58" s="250"/>
      <c r="E58" s="39" t="s">
        <v>184</v>
      </c>
      <c r="F58" s="39" t="s">
        <v>185</v>
      </c>
      <c r="G58" s="39" t="s">
        <v>186</v>
      </c>
      <c r="H58" s="39" t="s">
        <v>187</v>
      </c>
      <c r="I58" s="39" t="s">
        <v>188</v>
      </c>
      <c r="J58" s="185" t="s">
        <v>189</v>
      </c>
      <c r="K58" s="186"/>
      <c r="L58" s="39" t="s">
        <v>190</v>
      </c>
      <c r="M58" s="154">
        <f t="shared" ref="M58" si="12">IFERROR(IF(SUM(R58:X58)=0,"",SUM(R58:X58)),"")</f>
        <v>105</v>
      </c>
      <c r="N58" s="154" t="str">
        <f>IF(M58="","",IF(AND(M58&gt;=0,M58&lt;=85),"Débil",IF(AND(M58&gt;=86,M58&lt;=95),"Moderado",IF(M58&gt;=96,"Fuerte",""))))</f>
        <v>Fuerte</v>
      </c>
      <c r="O58" s="40" t="s">
        <v>191</v>
      </c>
      <c r="P58" s="154" t="str">
        <f t="shared" si="10"/>
        <v>Fuerte</v>
      </c>
      <c r="Q58" s="36">
        <f t="shared" si="11"/>
        <v>100</v>
      </c>
      <c r="R58" s="41">
        <f t="shared" si="2"/>
        <v>15</v>
      </c>
      <c r="S58" s="41">
        <f t="shared" si="3"/>
        <v>15</v>
      </c>
      <c r="T58" s="41">
        <f t="shared" si="4"/>
        <v>15</v>
      </c>
      <c r="U58" s="41">
        <f t="shared" si="5"/>
        <v>15</v>
      </c>
      <c r="V58" s="41">
        <f t="shared" si="6"/>
        <v>15</v>
      </c>
      <c r="W58" s="41">
        <f t="shared" si="7"/>
        <v>15</v>
      </c>
      <c r="X58" s="42">
        <f t="shared" si="8"/>
        <v>15</v>
      </c>
    </row>
    <row r="59" spans="2:25" ht="108" customHeight="1" x14ac:dyDescent="0.25">
      <c r="B59" s="187" t="s">
        <v>321</v>
      </c>
      <c r="C59" s="187"/>
      <c r="D59" s="187"/>
      <c r="E59" s="39" t="s">
        <v>184</v>
      </c>
      <c r="F59" s="39" t="s">
        <v>185</v>
      </c>
      <c r="G59" s="39" t="s">
        <v>186</v>
      </c>
      <c r="H59" s="39" t="s">
        <v>187</v>
      </c>
      <c r="I59" s="39" t="s">
        <v>188</v>
      </c>
      <c r="J59" s="185" t="s">
        <v>189</v>
      </c>
      <c r="K59" s="186"/>
      <c r="L59" s="39" t="s">
        <v>190</v>
      </c>
      <c r="M59" s="154">
        <f>IFERROR(IF(SUM(R59:X59)=0,"",SUM(R59:X59)),"")</f>
        <v>105</v>
      </c>
      <c r="N59" s="154" t="str">
        <f t="shared" ref="N59" si="13">IF(M59="","",IF(AND(M59&gt;=0,M59&lt;=85),"Débil",IF(AND(M59&gt;=86,M59&lt;=95),"Moderado",IF(M59&gt;=96,"Fuerte",""))))</f>
        <v>Fuerte</v>
      </c>
      <c r="O59" s="40" t="s">
        <v>191</v>
      </c>
      <c r="P59" s="154" t="str">
        <f>IF(Q59="","",IF(Q59=100,"Fuerte",IF(Q59=50,"Moderado","Débil")))</f>
        <v>Fuerte</v>
      </c>
      <c r="Q59" s="36">
        <f t="shared" si="11"/>
        <v>100</v>
      </c>
      <c r="R59" s="41">
        <f t="shared" si="2"/>
        <v>15</v>
      </c>
      <c r="S59" s="41">
        <f t="shared" si="3"/>
        <v>15</v>
      </c>
      <c r="T59" s="41">
        <f t="shared" si="4"/>
        <v>15</v>
      </c>
      <c r="U59" s="41">
        <f t="shared" si="5"/>
        <v>15</v>
      </c>
      <c r="V59" s="41">
        <f t="shared" si="6"/>
        <v>15</v>
      </c>
      <c r="W59" s="41">
        <f t="shared" si="7"/>
        <v>15</v>
      </c>
      <c r="X59" s="42">
        <f t="shared" si="8"/>
        <v>15</v>
      </c>
    </row>
    <row r="60" spans="2:25" x14ac:dyDescent="0.25">
      <c r="B60" s="71"/>
      <c r="C60" s="71"/>
      <c r="D60" s="71"/>
      <c r="R60" s="43"/>
      <c r="S60" s="43"/>
      <c r="T60" s="43"/>
      <c r="U60" s="43"/>
      <c r="V60" s="43"/>
      <c r="W60" s="78"/>
      <c r="X60" s="78"/>
    </row>
    <row r="61" spans="2:25" ht="26.25" x14ac:dyDescent="0.25">
      <c r="B61" s="193" t="s">
        <v>161</v>
      </c>
      <c r="C61" s="193"/>
      <c r="D61" s="193"/>
      <c r="E61" s="193"/>
      <c r="F61" s="193"/>
      <c r="G61" s="237" t="str">
        <f>IFERROR(IF(Q52=100,"Fuerte",IF(AND(Q52&lt;100,Q52&gt;=50),"Moderado",IF(Q52&lt;50,"Débil",""))),"")</f>
        <v>Moderado</v>
      </c>
      <c r="H61" s="237"/>
      <c r="I61" s="237"/>
      <c r="J61" s="237"/>
      <c r="K61" s="237"/>
      <c r="L61" s="237"/>
      <c r="M61" s="237"/>
      <c r="N61" s="237"/>
      <c r="O61" s="237"/>
      <c r="P61" s="237"/>
      <c r="R61" s="43"/>
      <c r="S61" s="43"/>
      <c r="T61" s="43"/>
      <c r="U61" s="43"/>
      <c r="V61" s="43"/>
      <c r="W61" s="78"/>
      <c r="X61" s="78"/>
    </row>
    <row r="62" spans="2:25" x14ac:dyDescent="0.25">
      <c r="B62" s="71"/>
      <c r="C62" s="71"/>
      <c r="D62" s="71"/>
      <c r="R62" s="43"/>
      <c r="S62" s="43"/>
      <c r="T62" s="43"/>
      <c r="U62" s="43"/>
      <c r="V62" s="43"/>
      <c r="W62" s="78"/>
      <c r="X62" s="78"/>
    </row>
    <row r="63" spans="2:25" ht="28.5" x14ac:dyDescent="0.25">
      <c r="B63" s="164" t="s">
        <v>94</v>
      </c>
      <c r="C63" s="164"/>
      <c r="D63" s="164"/>
      <c r="E63" s="164"/>
      <c r="F63" s="164"/>
      <c r="G63" s="164"/>
      <c r="H63" s="164"/>
      <c r="I63" s="164"/>
      <c r="J63" s="164"/>
      <c r="K63" s="164"/>
      <c r="L63" s="164"/>
      <c r="M63" s="164"/>
      <c r="N63" s="164"/>
      <c r="O63" s="164"/>
      <c r="P63" s="164"/>
      <c r="Q63" s="91"/>
      <c r="R63" s="91"/>
      <c r="S63" s="91"/>
      <c r="T63" s="91"/>
      <c r="U63" s="91"/>
      <c r="V63" s="91"/>
    </row>
    <row r="64" spans="2:25" ht="5.25" customHeight="1" x14ac:dyDescent="0.25"/>
    <row r="65" spans="2:22" ht="21" x14ac:dyDescent="0.35">
      <c r="B65" s="64" t="s">
        <v>99</v>
      </c>
      <c r="C65" s="194" t="s">
        <v>95</v>
      </c>
      <c r="D65" s="194"/>
      <c r="E65" s="194"/>
      <c r="F65" s="194"/>
      <c r="G65" s="194"/>
      <c r="H65" s="194"/>
      <c r="I65" s="64" t="s">
        <v>96</v>
      </c>
      <c r="J65" s="64" t="s">
        <v>97</v>
      </c>
      <c r="K65" s="195" t="s">
        <v>98</v>
      </c>
      <c r="L65" s="196"/>
      <c r="M65" s="197"/>
      <c r="N65" s="194" t="s">
        <v>3</v>
      </c>
      <c r="O65" s="194"/>
      <c r="P65" s="194"/>
      <c r="Q65" s="72"/>
      <c r="R65" s="72"/>
      <c r="S65" s="72"/>
      <c r="T65" s="72"/>
      <c r="U65" s="72"/>
      <c r="V65" s="72"/>
    </row>
    <row r="66" spans="2:22" ht="36.6" customHeight="1" x14ac:dyDescent="0.25">
      <c r="B66" s="44" t="s">
        <v>169</v>
      </c>
      <c r="C66" s="241" t="s">
        <v>322</v>
      </c>
      <c r="D66" s="241"/>
      <c r="E66" s="241"/>
      <c r="F66" s="241"/>
      <c r="G66" s="241"/>
      <c r="H66" s="241"/>
      <c r="I66" s="45">
        <v>44593</v>
      </c>
      <c r="J66" s="45">
        <v>44915</v>
      </c>
      <c r="K66" s="189" t="s">
        <v>323</v>
      </c>
      <c r="L66" s="190"/>
      <c r="M66" s="191"/>
      <c r="N66" s="192" t="s">
        <v>324</v>
      </c>
      <c r="O66" s="192"/>
      <c r="P66" s="192"/>
      <c r="Q66" s="94"/>
      <c r="R66" s="71"/>
      <c r="S66" s="71"/>
      <c r="T66" s="71"/>
      <c r="U66" s="71"/>
      <c r="V66" s="71"/>
    </row>
    <row r="67" spans="2:22" ht="30" customHeight="1" x14ac:dyDescent="0.25">
      <c r="B67" s="44" t="s">
        <v>169</v>
      </c>
      <c r="C67" s="241" t="s">
        <v>325</v>
      </c>
      <c r="D67" s="241"/>
      <c r="E67" s="241"/>
      <c r="F67" s="241"/>
      <c r="G67" s="241"/>
      <c r="H67" s="241"/>
      <c r="I67" s="45">
        <v>44593</v>
      </c>
      <c r="J67" s="45">
        <v>44915</v>
      </c>
      <c r="K67" s="189" t="s">
        <v>323</v>
      </c>
      <c r="L67" s="190"/>
      <c r="M67" s="191"/>
      <c r="N67" s="192" t="s">
        <v>326</v>
      </c>
      <c r="O67" s="192"/>
      <c r="P67" s="192"/>
      <c r="Q67" s="75"/>
      <c r="R67" s="71"/>
      <c r="S67" s="71"/>
      <c r="T67" s="71"/>
      <c r="U67" s="71"/>
      <c r="V67" s="71"/>
    </row>
    <row r="68" spans="2:22" ht="54" customHeight="1" x14ac:dyDescent="0.25">
      <c r="B68" s="44" t="s">
        <v>169</v>
      </c>
      <c r="C68" s="241" t="s">
        <v>327</v>
      </c>
      <c r="D68" s="241"/>
      <c r="E68" s="241"/>
      <c r="F68" s="241"/>
      <c r="G68" s="241"/>
      <c r="H68" s="241"/>
      <c r="I68" s="45">
        <v>44593</v>
      </c>
      <c r="J68" s="45">
        <v>44915</v>
      </c>
      <c r="K68" s="189" t="s">
        <v>323</v>
      </c>
      <c r="L68" s="190"/>
      <c r="M68" s="191"/>
      <c r="N68" s="192" t="s">
        <v>328</v>
      </c>
      <c r="O68" s="192"/>
      <c r="P68" s="192"/>
      <c r="Q68" s="75"/>
      <c r="R68" s="71"/>
      <c r="S68" s="71"/>
      <c r="T68" s="71"/>
      <c r="U68" s="71"/>
      <c r="V68" s="71"/>
    </row>
    <row r="69" spans="2:22" ht="45" customHeight="1" x14ac:dyDescent="0.25">
      <c r="B69" s="44" t="s">
        <v>103</v>
      </c>
      <c r="C69" s="241" t="s">
        <v>329</v>
      </c>
      <c r="D69" s="241"/>
      <c r="E69" s="241"/>
      <c r="F69" s="241"/>
      <c r="G69" s="241"/>
      <c r="H69" s="241"/>
      <c r="I69" s="45">
        <v>44593</v>
      </c>
      <c r="J69" s="45">
        <v>44915</v>
      </c>
      <c r="K69" s="189" t="s">
        <v>330</v>
      </c>
      <c r="L69" s="190"/>
      <c r="M69" s="191"/>
      <c r="N69" s="192" t="s">
        <v>328</v>
      </c>
      <c r="O69" s="192"/>
      <c r="P69" s="192"/>
      <c r="Q69" s="75"/>
      <c r="R69" s="71"/>
      <c r="S69" s="71"/>
      <c r="T69" s="71"/>
      <c r="U69" s="71"/>
      <c r="V69" s="71"/>
    </row>
    <row r="70" spans="2:22" ht="39" customHeight="1" x14ac:dyDescent="0.25">
      <c r="B70" s="44" t="s">
        <v>199</v>
      </c>
      <c r="C70" s="241" t="s">
        <v>329</v>
      </c>
      <c r="D70" s="241"/>
      <c r="E70" s="241"/>
      <c r="F70" s="241"/>
      <c r="G70" s="241"/>
      <c r="H70" s="241"/>
      <c r="I70" s="45">
        <v>44593</v>
      </c>
      <c r="J70" s="45">
        <v>44915</v>
      </c>
      <c r="K70" s="189" t="s">
        <v>331</v>
      </c>
      <c r="L70" s="190"/>
      <c r="M70" s="191"/>
      <c r="N70" s="192" t="s">
        <v>328</v>
      </c>
      <c r="O70" s="192"/>
      <c r="P70" s="192"/>
      <c r="Q70" s="75"/>
      <c r="R70" s="71"/>
      <c r="S70" s="71"/>
      <c r="T70" s="71"/>
      <c r="U70" s="71"/>
      <c r="V70" s="71"/>
    </row>
    <row r="71" spans="2:22" ht="46.5" customHeight="1" x14ac:dyDescent="0.25">
      <c r="B71" s="44" t="s">
        <v>169</v>
      </c>
      <c r="C71" s="241" t="s">
        <v>332</v>
      </c>
      <c r="D71" s="241"/>
      <c r="E71" s="241"/>
      <c r="F71" s="241"/>
      <c r="G71" s="241"/>
      <c r="H71" s="241"/>
      <c r="I71" s="45">
        <v>44576</v>
      </c>
      <c r="J71" s="45">
        <v>44910</v>
      </c>
      <c r="K71" s="189" t="s">
        <v>333</v>
      </c>
      <c r="L71" s="190"/>
      <c r="M71" s="191"/>
      <c r="N71" s="192" t="s">
        <v>334</v>
      </c>
      <c r="O71" s="192"/>
      <c r="P71" s="192"/>
      <c r="Q71" s="75"/>
      <c r="R71" s="71"/>
      <c r="S71" s="71"/>
      <c r="T71" s="71"/>
      <c r="U71" s="71"/>
      <c r="V71" s="71"/>
    </row>
    <row r="72" spans="2:22" ht="63" customHeight="1" x14ac:dyDescent="0.25">
      <c r="B72" s="44" t="s">
        <v>169</v>
      </c>
      <c r="C72" s="241" t="s">
        <v>335</v>
      </c>
      <c r="D72" s="241"/>
      <c r="E72" s="241"/>
      <c r="F72" s="241"/>
      <c r="G72" s="241"/>
      <c r="H72" s="241"/>
      <c r="I72" s="45">
        <v>44576</v>
      </c>
      <c r="J72" s="45">
        <v>44910</v>
      </c>
      <c r="K72" s="189" t="s">
        <v>336</v>
      </c>
      <c r="L72" s="190"/>
      <c r="M72" s="191"/>
      <c r="N72" s="192" t="s">
        <v>337</v>
      </c>
      <c r="O72" s="192"/>
      <c r="P72" s="192"/>
      <c r="Q72" s="75"/>
      <c r="R72" s="71"/>
      <c r="S72" s="71"/>
      <c r="T72" s="71"/>
      <c r="U72" s="71"/>
      <c r="V72" s="71"/>
    </row>
    <row r="73" spans="2:22" ht="36.75" customHeight="1" x14ac:dyDescent="0.25">
      <c r="B73" s="44" t="s">
        <v>103</v>
      </c>
      <c r="C73" s="241" t="s">
        <v>338</v>
      </c>
      <c r="D73" s="241"/>
      <c r="E73" s="241"/>
      <c r="F73" s="241"/>
      <c r="G73" s="241"/>
      <c r="H73" s="241"/>
      <c r="I73" s="45">
        <v>44576</v>
      </c>
      <c r="J73" s="45">
        <v>44910</v>
      </c>
      <c r="K73" s="189" t="s">
        <v>339</v>
      </c>
      <c r="L73" s="190"/>
      <c r="M73" s="191"/>
      <c r="N73" s="192" t="s">
        <v>340</v>
      </c>
      <c r="O73" s="192"/>
      <c r="P73" s="192"/>
      <c r="Q73" s="75"/>
      <c r="R73" s="71"/>
      <c r="S73" s="71"/>
      <c r="T73" s="71"/>
      <c r="U73" s="71"/>
      <c r="V73" s="71"/>
    </row>
    <row r="74" spans="2:22" ht="39" customHeight="1" x14ac:dyDescent="0.25">
      <c r="B74" s="44" t="s">
        <v>199</v>
      </c>
      <c r="C74" s="241" t="s">
        <v>341</v>
      </c>
      <c r="D74" s="241"/>
      <c r="E74" s="241"/>
      <c r="F74" s="241"/>
      <c r="G74" s="241"/>
      <c r="H74" s="241"/>
      <c r="I74" s="45">
        <v>44576</v>
      </c>
      <c r="J74" s="45">
        <v>44910</v>
      </c>
      <c r="K74" s="189" t="s">
        <v>342</v>
      </c>
      <c r="L74" s="190"/>
      <c r="M74" s="191"/>
      <c r="N74" s="192" t="s">
        <v>343</v>
      </c>
      <c r="O74" s="192"/>
      <c r="P74" s="192"/>
      <c r="Q74" s="75"/>
      <c r="R74" s="71"/>
      <c r="S74" s="71"/>
      <c r="T74" s="71"/>
      <c r="U74" s="71"/>
      <c r="V74" s="71"/>
    </row>
    <row r="75" spans="2:22" ht="58.15" customHeight="1" x14ac:dyDescent="0.25">
      <c r="B75" s="44" t="s">
        <v>169</v>
      </c>
      <c r="C75" s="241" t="s">
        <v>344</v>
      </c>
      <c r="D75" s="241"/>
      <c r="E75" s="241"/>
      <c r="F75" s="241"/>
      <c r="G75" s="241"/>
      <c r="H75" s="241"/>
      <c r="I75" s="45">
        <v>44593</v>
      </c>
      <c r="J75" s="45">
        <v>44895</v>
      </c>
      <c r="K75" s="189" t="s">
        <v>345</v>
      </c>
      <c r="L75" s="190"/>
      <c r="M75" s="191"/>
      <c r="N75" s="192" t="s">
        <v>346</v>
      </c>
      <c r="O75" s="192"/>
      <c r="P75" s="192"/>
      <c r="Q75" s="75"/>
      <c r="R75" s="71"/>
      <c r="S75" s="71"/>
      <c r="T75" s="71"/>
      <c r="U75" s="71"/>
      <c r="V75" s="71"/>
    </row>
    <row r="76" spans="2:22" ht="30" customHeight="1" x14ac:dyDescent="0.25">
      <c r="B76" s="44" t="s">
        <v>169</v>
      </c>
      <c r="C76" s="260" t="s">
        <v>347</v>
      </c>
      <c r="D76" s="261"/>
      <c r="E76" s="261"/>
      <c r="F76" s="261"/>
      <c r="G76" s="261"/>
      <c r="H76" s="262"/>
      <c r="I76" s="45">
        <v>44621</v>
      </c>
      <c r="J76" s="45">
        <v>44895</v>
      </c>
      <c r="K76" s="254" t="s">
        <v>345</v>
      </c>
      <c r="L76" s="255"/>
      <c r="M76" s="256"/>
      <c r="N76" s="192" t="s">
        <v>348</v>
      </c>
      <c r="O76" s="192"/>
      <c r="P76" s="192"/>
      <c r="Q76" s="75"/>
      <c r="R76" s="71"/>
      <c r="S76" s="71"/>
      <c r="T76" s="71"/>
      <c r="U76" s="71"/>
      <c r="V76" s="71"/>
    </row>
    <row r="77" spans="2:22" ht="33" customHeight="1" x14ac:dyDescent="0.25">
      <c r="B77" s="44" t="s">
        <v>103</v>
      </c>
      <c r="C77" s="251" t="s">
        <v>349</v>
      </c>
      <c r="D77" s="252"/>
      <c r="E77" s="252"/>
      <c r="F77" s="252"/>
      <c r="G77" s="252"/>
      <c r="H77" s="253"/>
      <c r="I77" s="45">
        <v>44621</v>
      </c>
      <c r="J77" s="45">
        <v>44895</v>
      </c>
      <c r="K77" s="254" t="s">
        <v>350</v>
      </c>
      <c r="L77" s="255"/>
      <c r="M77" s="256"/>
      <c r="N77" s="189" t="s">
        <v>346</v>
      </c>
      <c r="O77" s="190"/>
      <c r="P77" s="191"/>
      <c r="Q77" s="75"/>
      <c r="R77" s="71"/>
      <c r="S77" s="71"/>
      <c r="T77" s="71"/>
      <c r="U77" s="71"/>
      <c r="V77" s="71"/>
    </row>
    <row r="78" spans="2:22" ht="33" customHeight="1" x14ac:dyDescent="0.25">
      <c r="B78" s="44" t="s">
        <v>103</v>
      </c>
      <c r="C78" s="251" t="s">
        <v>351</v>
      </c>
      <c r="D78" s="252"/>
      <c r="E78" s="252"/>
      <c r="F78" s="252"/>
      <c r="G78" s="252"/>
      <c r="H78" s="253"/>
      <c r="I78" s="45">
        <v>44621</v>
      </c>
      <c r="J78" s="45">
        <v>44895</v>
      </c>
      <c r="K78" s="254" t="s">
        <v>350</v>
      </c>
      <c r="L78" s="255"/>
      <c r="M78" s="256"/>
      <c r="N78" s="189" t="s">
        <v>352</v>
      </c>
      <c r="O78" s="190"/>
      <c r="P78" s="191"/>
      <c r="Q78" s="75"/>
      <c r="R78" s="71"/>
      <c r="S78" s="71"/>
      <c r="T78" s="71"/>
      <c r="U78" s="71"/>
      <c r="V78" s="71"/>
    </row>
    <row r="79" spans="2:22" ht="57" customHeight="1" x14ac:dyDescent="0.25">
      <c r="B79" s="44" t="s">
        <v>199</v>
      </c>
      <c r="C79" s="257" t="s">
        <v>353</v>
      </c>
      <c r="D79" s="258"/>
      <c r="E79" s="258"/>
      <c r="F79" s="258"/>
      <c r="G79" s="258"/>
      <c r="H79" s="259"/>
      <c r="I79" s="45">
        <v>44621</v>
      </c>
      <c r="J79" s="45">
        <v>44895</v>
      </c>
      <c r="K79" s="254" t="s">
        <v>354</v>
      </c>
      <c r="L79" s="255"/>
      <c r="M79" s="256"/>
      <c r="N79" s="189" t="s">
        <v>355</v>
      </c>
      <c r="O79" s="190"/>
      <c r="P79" s="191"/>
      <c r="Q79" s="75"/>
      <c r="R79" s="71"/>
      <c r="S79" s="71"/>
      <c r="T79" s="71"/>
      <c r="U79" s="71"/>
      <c r="V79" s="71"/>
    </row>
    <row r="80" spans="2:22" ht="45.75" customHeight="1" x14ac:dyDescent="0.25">
      <c r="B80" s="44" t="s">
        <v>169</v>
      </c>
      <c r="C80" s="241" t="s">
        <v>356</v>
      </c>
      <c r="D80" s="241"/>
      <c r="E80" s="241"/>
      <c r="F80" s="241"/>
      <c r="G80" s="241"/>
      <c r="H80" s="241"/>
      <c r="I80" s="45">
        <v>44593</v>
      </c>
      <c r="J80" s="45">
        <v>44711</v>
      </c>
      <c r="K80" s="189" t="s">
        <v>357</v>
      </c>
      <c r="L80" s="190"/>
      <c r="M80" s="191"/>
      <c r="N80" s="192" t="s">
        <v>358</v>
      </c>
      <c r="O80" s="192"/>
      <c r="P80" s="192"/>
      <c r="Q80" s="75"/>
      <c r="R80" s="71"/>
      <c r="S80" s="71"/>
      <c r="T80" s="71"/>
      <c r="U80" s="71"/>
      <c r="V80" s="71"/>
    </row>
    <row r="81" spans="2:22" ht="45.75" customHeight="1" x14ac:dyDescent="0.25">
      <c r="B81" s="44" t="s">
        <v>169</v>
      </c>
      <c r="C81" s="241" t="s">
        <v>359</v>
      </c>
      <c r="D81" s="241"/>
      <c r="E81" s="241"/>
      <c r="F81" s="241"/>
      <c r="G81" s="241"/>
      <c r="H81" s="241"/>
      <c r="I81" s="45">
        <v>44621</v>
      </c>
      <c r="J81" s="45">
        <v>44895</v>
      </c>
      <c r="K81" s="189" t="s">
        <v>360</v>
      </c>
      <c r="L81" s="190"/>
      <c r="M81" s="191"/>
      <c r="N81" s="192" t="s">
        <v>361</v>
      </c>
      <c r="O81" s="192"/>
      <c r="P81" s="192"/>
      <c r="Q81" s="75"/>
      <c r="R81" s="71"/>
      <c r="S81" s="71"/>
      <c r="T81" s="71"/>
      <c r="U81" s="71"/>
      <c r="V81" s="71"/>
    </row>
    <row r="82" spans="2:22" ht="62.25" customHeight="1" x14ac:dyDescent="0.25">
      <c r="B82" s="44" t="s">
        <v>103</v>
      </c>
      <c r="C82" s="241" t="s">
        <v>362</v>
      </c>
      <c r="D82" s="241"/>
      <c r="E82" s="241"/>
      <c r="F82" s="241"/>
      <c r="G82" s="241"/>
      <c r="H82" s="241"/>
      <c r="I82" s="45">
        <v>44621</v>
      </c>
      <c r="J82" s="45">
        <v>44895</v>
      </c>
      <c r="K82" s="263" t="s">
        <v>363</v>
      </c>
      <c r="L82" s="264"/>
      <c r="M82" s="265"/>
      <c r="N82" s="192" t="s">
        <v>364</v>
      </c>
      <c r="O82" s="192"/>
      <c r="P82" s="192"/>
      <c r="Q82" s="75"/>
      <c r="R82" s="71"/>
      <c r="S82" s="71"/>
      <c r="T82" s="71"/>
      <c r="U82" s="71"/>
      <c r="V82" s="71"/>
    </row>
    <row r="83" spans="2:22" ht="62.25" customHeight="1" x14ac:dyDescent="0.25">
      <c r="B83" s="44" t="s">
        <v>103</v>
      </c>
      <c r="C83" s="241" t="s">
        <v>365</v>
      </c>
      <c r="D83" s="241"/>
      <c r="E83" s="241"/>
      <c r="F83" s="241"/>
      <c r="G83" s="241"/>
      <c r="H83" s="241"/>
      <c r="I83" s="45">
        <v>44621</v>
      </c>
      <c r="J83" s="45">
        <v>44895</v>
      </c>
      <c r="K83" s="263" t="s">
        <v>363</v>
      </c>
      <c r="L83" s="264"/>
      <c r="M83" s="265"/>
      <c r="N83" s="192" t="s">
        <v>352</v>
      </c>
      <c r="O83" s="192"/>
      <c r="P83" s="192"/>
      <c r="Q83" s="75"/>
      <c r="R83" s="71"/>
      <c r="S83" s="71"/>
      <c r="T83" s="71"/>
      <c r="U83" s="71"/>
      <c r="V83" s="71"/>
    </row>
    <row r="84" spans="2:22" ht="45.75" customHeight="1" x14ac:dyDescent="0.25">
      <c r="B84" s="44" t="s">
        <v>199</v>
      </c>
      <c r="C84" s="241" t="s">
        <v>366</v>
      </c>
      <c r="D84" s="241"/>
      <c r="E84" s="241"/>
      <c r="F84" s="241"/>
      <c r="G84" s="241"/>
      <c r="H84" s="241"/>
      <c r="I84" s="45">
        <v>44621</v>
      </c>
      <c r="J84" s="45">
        <v>44895</v>
      </c>
      <c r="K84" s="263" t="s">
        <v>367</v>
      </c>
      <c r="L84" s="264"/>
      <c r="M84" s="265"/>
      <c r="N84" s="192" t="s">
        <v>355</v>
      </c>
      <c r="O84" s="192"/>
      <c r="P84" s="192"/>
      <c r="Q84" s="75"/>
      <c r="R84" s="71"/>
      <c r="S84" s="71"/>
      <c r="T84" s="71"/>
      <c r="U84" s="71"/>
      <c r="V84" s="71"/>
    </row>
    <row r="85" spans="2:22" ht="69" customHeight="1" x14ac:dyDescent="0.25">
      <c r="B85" s="44" t="s">
        <v>169</v>
      </c>
      <c r="C85" s="257" t="s">
        <v>368</v>
      </c>
      <c r="D85" s="258"/>
      <c r="E85" s="258"/>
      <c r="F85" s="258"/>
      <c r="G85" s="258"/>
      <c r="H85" s="259"/>
      <c r="I85" s="45">
        <v>44563</v>
      </c>
      <c r="J85" s="45">
        <v>44592</v>
      </c>
      <c r="K85" s="189" t="s">
        <v>369</v>
      </c>
      <c r="L85" s="190"/>
      <c r="M85" s="191"/>
      <c r="N85" s="192" t="s">
        <v>370</v>
      </c>
      <c r="O85" s="192" t="s">
        <v>370</v>
      </c>
      <c r="P85" s="192" t="s">
        <v>370</v>
      </c>
      <c r="Q85" s="75"/>
      <c r="R85" s="71"/>
      <c r="S85" s="71"/>
      <c r="T85" s="71"/>
      <c r="U85" s="71"/>
      <c r="V85" s="71"/>
    </row>
    <row r="86" spans="2:22" ht="38.25" customHeight="1" x14ac:dyDescent="0.25">
      <c r="B86" s="44" t="s">
        <v>169</v>
      </c>
      <c r="C86" s="257" t="s">
        <v>371</v>
      </c>
      <c r="D86" s="258"/>
      <c r="E86" s="258"/>
      <c r="F86" s="258"/>
      <c r="G86" s="258"/>
      <c r="H86" s="259"/>
      <c r="I86" s="45">
        <v>44593</v>
      </c>
      <c r="J86" s="45">
        <v>44865</v>
      </c>
      <c r="K86" s="189" t="s">
        <v>369</v>
      </c>
      <c r="L86" s="190"/>
      <c r="M86" s="191"/>
      <c r="N86" s="192" t="s">
        <v>372</v>
      </c>
      <c r="O86" s="192" t="s">
        <v>372</v>
      </c>
      <c r="P86" s="192" t="s">
        <v>372</v>
      </c>
      <c r="Q86" s="75"/>
      <c r="R86" s="71"/>
      <c r="S86" s="71"/>
      <c r="T86" s="71"/>
      <c r="U86" s="71"/>
      <c r="V86" s="71"/>
    </row>
    <row r="87" spans="2:22" ht="37.5" customHeight="1" x14ac:dyDescent="0.25">
      <c r="B87" s="44" t="s">
        <v>169</v>
      </c>
      <c r="C87" s="257" t="s">
        <v>373</v>
      </c>
      <c r="D87" s="258"/>
      <c r="E87" s="258"/>
      <c r="F87" s="258"/>
      <c r="G87" s="258"/>
      <c r="H87" s="259"/>
      <c r="I87" s="45">
        <v>44593</v>
      </c>
      <c r="J87" s="45">
        <v>44865</v>
      </c>
      <c r="K87" s="189" t="s">
        <v>369</v>
      </c>
      <c r="L87" s="190"/>
      <c r="M87" s="191"/>
      <c r="N87" s="192" t="s">
        <v>170</v>
      </c>
      <c r="O87" s="192" t="s">
        <v>170</v>
      </c>
      <c r="P87" s="192" t="s">
        <v>170</v>
      </c>
      <c r="Q87" s="75"/>
      <c r="R87" s="71"/>
      <c r="S87" s="71"/>
      <c r="T87" s="71"/>
      <c r="U87" s="71"/>
      <c r="V87" s="71"/>
    </row>
    <row r="88" spans="2:22" ht="47.25" customHeight="1" x14ac:dyDescent="0.25">
      <c r="B88" s="44" t="s">
        <v>103</v>
      </c>
      <c r="C88" s="266" t="s">
        <v>374</v>
      </c>
      <c r="D88" s="266"/>
      <c r="E88" s="266"/>
      <c r="F88" s="266"/>
      <c r="G88" s="266"/>
      <c r="H88" s="266"/>
      <c r="I88" s="45">
        <v>44593</v>
      </c>
      <c r="J88" s="45">
        <v>44865</v>
      </c>
      <c r="K88" s="189" t="s">
        <v>375</v>
      </c>
      <c r="L88" s="190"/>
      <c r="M88" s="191"/>
      <c r="N88" s="192" t="s">
        <v>376</v>
      </c>
      <c r="O88" s="192"/>
      <c r="P88" s="192"/>
      <c r="Q88" s="75"/>
      <c r="R88" s="71"/>
      <c r="S88" s="71"/>
      <c r="T88" s="71"/>
      <c r="U88" s="71"/>
      <c r="V88" s="71"/>
    </row>
    <row r="89" spans="2:22" ht="45.75" customHeight="1" x14ac:dyDescent="0.25">
      <c r="B89" s="44" t="s">
        <v>199</v>
      </c>
      <c r="C89" s="266" t="s">
        <v>374</v>
      </c>
      <c r="D89" s="266"/>
      <c r="E89" s="266"/>
      <c r="F89" s="266"/>
      <c r="G89" s="266"/>
      <c r="H89" s="266"/>
      <c r="I89" s="45">
        <v>44593</v>
      </c>
      <c r="J89" s="45">
        <v>44865</v>
      </c>
      <c r="K89" s="189" t="s">
        <v>375</v>
      </c>
      <c r="L89" s="190"/>
      <c r="M89" s="191"/>
      <c r="N89" s="192" t="s">
        <v>376</v>
      </c>
      <c r="O89" s="192"/>
      <c r="P89" s="192"/>
      <c r="Q89" s="75"/>
      <c r="R89" s="71"/>
      <c r="S89" s="71"/>
      <c r="T89" s="71"/>
      <c r="U89" s="71"/>
      <c r="V89" s="71"/>
    </row>
    <row r="91" spans="2:22" ht="28.5" x14ac:dyDescent="0.25">
      <c r="B91" s="164" t="s">
        <v>100</v>
      </c>
      <c r="C91" s="164"/>
      <c r="D91" s="164"/>
      <c r="E91" s="164"/>
      <c r="F91" s="164"/>
      <c r="G91" s="164"/>
      <c r="H91" s="164"/>
      <c r="I91" s="164"/>
      <c r="J91" s="164"/>
      <c r="K91" s="164"/>
      <c r="L91" s="164"/>
      <c r="M91" s="164"/>
      <c r="N91" s="164"/>
      <c r="O91" s="164"/>
      <c r="P91" s="164"/>
      <c r="Q91" s="91"/>
      <c r="R91" s="91"/>
      <c r="S91" s="91"/>
      <c r="T91" s="91"/>
      <c r="U91" s="91"/>
      <c r="V91" s="91"/>
    </row>
    <row r="93" spans="2:22" ht="46.5" customHeight="1" x14ac:dyDescent="0.25">
      <c r="D93" s="200" t="s">
        <v>75</v>
      </c>
      <c r="E93" s="201"/>
      <c r="F93" s="240" t="str">
        <f>IFERROR(VLOOKUP(Q23,[6]Hoja2!B45:C59,2,FALSE),"")</f>
        <v>Extremo</v>
      </c>
      <c r="G93" s="240"/>
      <c r="H93" s="80"/>
      <c r="J93" s="203" t="s">
        <v>74</v>
      </c>
      <c r="K93" s="203"/>
      <c r="L93" s="240" t="str">
        <f>IFERROR(VLOOKUP(S52,[6]Hoja2!B45:C59,2,FALSE),"")</f>
        <v>Extremo</v>
      </c>
      <c r="M93" s="240"/>
      <c r="N93" s="240"/>
      <c r="O93" s="95"/>
      <c r="P93" s="95"/>
      <c r="Q93" s="95"/>
      <c r="R93" s="80"/>
      <c r="S93" s="80"/>
      <c r="T93" s="80"/>
      <c r="U93" s="80"/>
      <c r="V93" s="80"/>
    </row>
    <row r="95" spans="2:22" ht="26.25" x14ac:dyDescent="0.25">
      <c r="B95" s="69"/>
      <c r="C95" s="69"/>
      <c r="H95" s="238" t="s">
        <v>71</v>
      </c>
      <c r="I95" s="238"/>
      <c r="J95" s="238"/>
    </row>
    <row r="96" spans="2:22" ht="21" x14ac:dyDescent="0.25">
      <c r="B96" s="69"/>
      <c r="C96" s="69"/>
      <c r="F96" s="81"/>
      <c r="G96" s="81"/>
      <c r="H96" s="96" t="s">
        <v>41</v>
      </c>
      <c r="I96" s="96" t="s">
        <v>72</v>
      </c>
      <c r="J96" s="96" t="s">
        <v>73</v>
      </c>
    </row>
    <row r="97" spans="1:26" ht="5.25" customHeight="1" x14ac:dyDescent="0.25">
      <c r="B97" s="69"/>
      <c r="C97" s="69"/>
      <c r="F97" s="81"/>
      <c r="G97" s="81"/>
      <c r="H97" s="81"/>
      <c r="I97" s="81"/>
      <c r="J97" s="81"/>
    </row>
    <row r="98" spans="1:26" ht="37.5" customHeight="1" x14ac:dyDescent="0.25">
      <c r="F98" s="239" t="s">
        <v>70</v>
      </c>
      <c r="G98" s="96" t="s">
        <v>135</v>
      </c>
      <c r="H98" s="97" t="str">
        <f>IFERROR(CONCATENATE(IF($Q$23="53","Inherente","")," ",IF($S$52="53","Residual","")),"")</f>
        <v xml:space="preserve"> </v>
      </c>
      <c r="I98" s="98" t="str">
        <f>IFERROR(CONCATENATE(IF($Q$23="54","Inherente","")," ",IF($S$52="54","Residual","")),"")</f>
        <v xml:space="preserve"> </v>
      </c>
      <c r="J98" s="98" t="str">
        <f>IFERROR(CONCATENATE(IF($Q$23="55","Inherente","")," ",IF($S$52="55","Residual","")),"")</f>
        <v xml:space="preserve"> </v>
      </c>
      <c r="R98" s="91"/>
      <c r="S98" s="91"/>
      <c r="T98" s="91"/>
      <c r="U98" s="91"/>
      <c r="V98" s="91"/>
    </row>
    <row r="99" spans="1:26" ht="37.5" customHeight="1" x14ac:dyDescent="0.25">
      <c r="F99" s="239"/>
      <c r="G99" s="96" t="s">
        <v>134</v>
      </c>
      <c r="H99" s="99" t="str">
        <f>IFERROR(CONCATENATE(IF($Q$23="43","Inherente","")," ",IF($S$52="43","Residual","")),"")</f>
        <v xml:space="preserve"> </v>
      </c>
      <c r="I99" s="98" t="str">
        <f>IFERROR(CONCATENATE(IF($Q$23="44","Inherente","")," ",IF($S$52="44","Residual","")),"")</f>
        <v xml:space="preserve"> </v>
      </c>
      <c r="J99" s="98" t="str">
        <f>IFERROR(CONCATENATE(IF($Q$23="45","Inherente","")," ",IF($S$52="45","Residual","")),"")</f>
        <v xml:space="preserve">Inherente </v>
      </c>
      <c r="L99" s="46" t="s">
        <v>43</v>
      </c>
      <c r="R99" s="83"/>
      <c r="S99" s="83"/>
      <c r="T99" s="83"/>
      <c r="U99" s="83"/>
      <c r="V99" s="83"/>
    </row>
    <row r="100" spans="1:26" ht="37.5" customHeight="1" x14ac:dyDescent="0.25">
      <c r="F100" s="239"/>
      <c r="G100" s="96" t="s">
        <v>133</v>
      </c>
      <c r="H100" s="99" t="str">
        <f>IFERROR(CONCATENATE(IF($Q$23="33","Inherente","")," ",IF($S$52="33","Residual","")),"")</f>
        <v xml:space="preserve"> </v>
      </c>
      <c r="I100" s="98" t="str">
        <f>IFERROR(CONCATENATE(IF($Q$23="34","Inherente","")," ",IF($S$52="34","Residual","")),"")</f>
        <v xml:space="preserve"> </v>
      </c>
      <c r="J100" s="98" t="str">
        <f>IFERROR(CONCATENATE(IF($Q$23="35","Inherente","")," ",IF($S$52="35","Residual","")),"")</f>
        <v xml:space="preserve"> Residual</v>
      </c>
      <c r="L100" s="47" t="s">
        <v>40</v>
      </c>
      <c r="R100" s="83"/>
      <c r="S100" s="83"/>
      <c r="T100" s="83"/>
      <c r="U100" s="83"/>
      <c r="V100" s="83"/>
    </row>
    <row r="101" spans="1:26" ht="37.5" customHeight="1" x14ac:dyDescent="0.25">
      <c r="F101" s="239"/>
      <c r="G101" s="96" t="s">
        <v>132</v>
      </c>
      <c r="H101" s="100" t="str">
        <f>IFERROR(CONCATENATE(IF($Q$23="23","Inherente","")," ",IF($S$52="23","Residual","")),"")</f>
        <v xml:space="preserve"> </v>
      </c>
      <c r="I101" s="99" t="str">
        <f>IFERROR(CONCATENATE(IF($Q$23="24","Inherente","")," ",IF($S$52="24","Residual","")),"")</f>
        <v xml:space="preserve"> </v>
      </c>
      <c r="J101" s="98" t="str">
        <f>IFERROR(CONCATENATE(IF($Q$23="25","Inherente","")," ",IF($S$52="25","Residual","")),"")</f>
        <v xml:space="preserve"> </v>
      </c>
      <c r="L101" s="48" t="s">
        <v>41</v>
      </c>
      <c r="O101" s="83"/>
      <c r="P101" s="83"/>
      <c r="Q101" s="83"/>
      <c r="R101" s="83"/>
      <c r="S101" s="83"/>
      <c r="T101" s="83"/>
      <c r="U101" s="83"/>
      <c r="V101" s="83"/>
    </row>
    <row r="102" spans="1:26" ht="37.5" customHeight="1" x14ac:dyDescent="0.25">
      <c r="F102" s="239"/>
      <c r="G102" s="96" t="s">
        <v>112</v>
      </c>
      <c r="H102" s="100" t="str">
        <f>IFERROR(CONCATENATE(IF($Q$23="13","Inherente","")," ",IF($S$52="13","Residual","")),"")</f>
        <v xml:space="preserve"> </v>
      </c>
      <c r="I102" s="99" t="str">
        <f>IFERROR(CONCATENATE(IF($Q$23="14","Inherente","")," ",IF($S$52="14","Residual","")),"")</f>
        <v xml:space="preserve"> </v>
      </c>
      <c r="J102" s="98" t="str">
        <f>IFERROR(CONCATENATE(IF($Q$23="15","Inherente","")," ",IF($S$52="15","Residual","")),"")</f>
        <v xml:space="preserve"> </v>
      </c>
    </row>
    <row r="103" spans="1:26" s="49" customFormat="1" x14ac:dyDescent="0.25">
      <c r="A103" s="50"/>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row>
  </sheetData>
  <sheetProtection selectLockedCells="1"/>
  <mergeCells count="155">
    <mergeCell ref="F98:F102"/>
    <mergeCell ref="B91:P91"/>
    <mergeCell ref="D93:E93"/>
    <mergeCell ref="F93:G93"/>
    <mergeCell ref="J93:K93"/>
    <mergeCell ref="L93:N93"/>
    <mergeCell ref="H95:J95"/>
    <mergeCell ref="C88:H88"/>
    <mergeCell ref="K88:M88"/>
    <mergeCell ref="N88:P88"/>
    <mergeCell ref="C89:H89"/>
    <mergeCell ref="K89:M89"/>
    <mergeCell ref="N89:P89"/>
    <mergeCell ref="C86:H86"/>
    <mergeCell ref="K86:M86"/>
    <mergeCell ref="N86:P86"/>
    <mergeCell ref="C87:H87"/>
    <mergeCell ref="K87:M87"/>
    <mergeCell ref="N87:P87"/>
    <mergeCell ref="C84:H84"/>
    <mergeCell ref="K84:M84"/>
    <mergeCell ref="N84:P84"/>
    <mergeCell ref="C85:H85"/>
    <mergeCell ref="K85:M85"/>
    <mergeCell ref="N85:P85"/>
    <mergeCell ref="C82:H82"/>
    <mergeCell ref="K82:M82"/>
    <mergeCell ref="N82:P82"/>
    <mergeCell ref="C83:H83"/>
    <mergeCell ref="K83:M83"/>
    <mergeCell ref="N83:P83"/>
    <mergeCell ref="C80:H80"/>
    <mergeCell ref="K80:M80"/>
    <mergeCell ref="N80:P80"/>
    <mergeCell ref="C81:H81"/>
    <mergeCell ref="K81:M81"/>
    <mergeCell ref="N81:P81"/>
    <mergeCell ref="C78:H78"/>
    <mergeCell ref="K78:M78"/>
    <mergeCell ref="N78:P78"/>
    <mergeCell ref="C79:H79"/>
    <mergeCell ref="K79:M79"/>
    <mergeCell ref="N79:P79"/>
    <mergeCell ref="C76:H76"/>
    <mergeCell ref="K76:M76"/>
    <mergeCell ref="N76:P76"/>
    <mergeCell ref="C77:H77"/>
    <mergeCell ref="K77:M77"/>
    <mergeCell ref="N77:P77"/>
    <mergeCell ref="C74:H74"/>
    <mergeCell ref="K74:M74"/>
    <mergeCell ref="N74:P74"/>
    <mergeCell ref="C75:H75"/>
    <mergeCell ref="K75:M75"/>
    <mergeCell ref="N75:P75"/>
    <mergeCell ref="C72:H72"/>
    <mergeCell ref="K72:M72"/>
    <mergeCell ref="N72:P72"/>
    <mergeCell ref="C73:H73"/>
    <mergeCell ref="K73:M73"/>
    <mergeCell ref="N73:P73"/>
    <mergeCell ref="C70:H70"/>
    <mergeCell ref="K70:M70"/>
    <mergeCell ref="N70:P70"/>
    <mergeCell ref="C71:H71"/>
    <mergeCell ref="K71:M71"/>
    <mergeCell ref="N71:P71"/>
    <mergeCell ref="C68:H68"/>
    <mergeCell ref="K68:M68"/>
    <mergeCell ref="N68:P68"/>
    <mergeCell ref="C69:H69"/>
    <mergeCell ref="K69:M69"/>
    <mergeCell ref="N69:P69"/>
    <mergeCell ref="C66:H66"/>
    <mergeCell ref="K66:M66"/>
    <mergeCell ref="N66:P66"/>
    <mergeCell ref="C67:H67"/>
    <mergeCell ref="K67:M67"/>
    <mergeCell ref="N67:P67"/>
    <mergeCell ref="B59:D59"/>
    <mergeCell ref="J59:K59"/>
    <mergeCell ref="B61:F61"/>
    <mergeCell ref="G61:P61"/>
    <mergeCell ref="B63:P63"/>
    <mergeCell ref="C65:H65"/>
    <mergeCell ref="K65:M65"/>
    <mergeCell ref="N65:P65"/>
    <mergeCell ref="B56:D56"/>
    <mergeCell ref="J56:K56"/>
    <mergeCell ref="B57:D57"/>
    <mergeCell ref="J57:K57"/>
    <mergeCell ref="B58:D58"/>
    <mergeCell ref="J58:K58"/>
    <mergeCell ref="B53:D53"/>
    <mergeCell ref="J53:K53"/>
    <mergeCell ref="B54:D54"/>
    <mergeCell ref="J54:K54"/>
    <mergeCell ref="B55:D55"/>
    <mergeCell ref="J55:K55"/>
    <mergeCell ref="E46:L46"/>
    <mergeCell ref="M46:N46"/>
    <mergeCell ref="B48:P48"/>
    <mergeCell ref="B50:P50"/>
    <mergeCell ref="B52:D52"/>
    <mergeCell ref="J52:K52"/>
    <mergeCell ref="M52:N52"/>
    <mergeCell ref="E43:L43"/>
    <mergeCell ref="M43:N43"/>
    <mergeCell ref="E44:L44"/>
    <mergeCell ref="M44:N44"/>
    <mergeCell ref="E45:L45"/>
    <mergeCell ref="M45:N45"/>
    <mergeCell ref="E40:L40"/>
    <mergeCell ref="M40:N40"/>
    <mergeCell ref="E41:L41"/>
    <mergeCell ref="M41:N41"/>
    <mergeCell ref="E42:L42"/>
    <mergeCell ref="M42:N42"/>
    <mergeCell ref="E37:L37"/>
    <mergeCell ref="M37:N37"/>
    <mergeCell ref="E38:L38"/>
    <mergeCell ref="M38:N38"/>
    <mergeCell ref="E39:L39"/>
    <mergeCell ref="M39:N39"/>
    <mergeCell ref="E34:L34"/>
    <mergeCell ref="M34:N34"/>
    <mergeCell ref="E35:L35"/>
    <mergeCell ref="M35:N35"/>
    <mergeCell ref="E36:L36"/>
    <mergeCell ref="M36:N36"/>
    <mergeCell ref="E31:L31"/>
    <mergeCell ref="M31:N31"/>
    <mergeCell ref="E32:L32"/>
    <mergeCell ref="M32:N32"/>
    <mergeCell ref="E33:L33"/>
    <mergeCell ref="M33:N33"/>
    <mergeCell ref="E29:L29"/>
    <mergeCell ref="M29:N29"/>
    <mergeCell ref="E30:L30"/>
    <mergeCell ref="M30:N30"/>
    <mergeCell ref="B19:P19"/>
    <mergeCell ref="B21:P21"/>
    <mergeCell ref="B23:P23"/>
    <mergeCell ref="B25:P25"/>
    <mergeCell ref="E27:L27"/>
    <mergeCell ref="M27:N27"/>
    <mergeCell ref="B2:P2"/>
    <mergeCell ref="C4:G4"/>
    <mergeCell ref="J4:O4"/>
    <mergeCell ref="B7:P7"/>
    <mergeCell ref="M11:N11"/>
    <mergeCell ref="C17:H17"/>
    <mergeCell ref="I17:O17"/>
    <mergeCell ref="E28:L28"/>
    <mergeCell ref="M28:N28"/>
  </mergeCells>
  <conditionalFormatting sqref="B23">
    <cfRule type="expression" dxfId="219" priority="12">
      <formula>$B$23="Casi Seguro"</formula>
    </cfRule>
    <cfRule type="expression" dxfId="218" priority="13">
      <formula>$B$23="Probable"</formula>
    </cfRule>
    <cfRule type="expression" dxfId="217" priority="14">
      <formula>$B$23="Posible"</formula>
    </cfRule>
    <cfRule type="expression" dxfId="216" priority="15">
      <formula>$B$23="Improbable"</formula>
    </cfRule>
    <cfRule type="expression" dxfId="215" priority="16">
      <formula>$B$23="Rara Vez"</formula>
    </cfRule>
  </conditionalFormatting>
  <conditionalFormatting sqref="F93">
    <cfRule type="expression" dxfId="214" priority="17">
      <formula>$F$93="Extremo"</formula>
    </cfRule>
    <cfRule type="expression" dxfId="213" priority="18">
      <formula>$F$93="Alto"</formula>
    </cfRule>
    <cfRule type="expression" dxfId="212" priority="19">
      <formula>$F$93="Moderado"</formula>
    </cfRule>
    <cfRule type="expression" dxfId="211" priority="20">
      <formula>$F$93="Bajo"</formula>
    </cfRule>
  </conditionalFormatting>
  <conditionalFormatting sqref="L93">
    <cfRule type="expression" dxfId="210" priority="8">
      <formula>$L$93="Extremo"</formula>
    </cfRule>
    <cfRule type="expression" dxfId="209" priority="9">
      <formula>$L$93="Alto"</formula>
    </cfRule>
    <cfRule type="expression" dxfId="208" priority="10">
      <formula>$L$93="Moderado"</formula>
    </cfRule>
    <cfRule type="expression" dxfId="207" priority="11">
      <formula>$L$93="Bajo"</formula>
    </cfRule>
  </conditionalFormatting>
  <conditionalFormatting sqref="M28">
    <cfRule type="expression" dxfId="206" priority="7">
      <formula>AB28="SI"</formula>
    </cfRule>
  </conditionalFormatting>
  <conditionalFormatting sqref="B48">
    <cfRule type="expression" dxfId="205" priority="4">
      <formula>$B$48="Catastrófico"</formula>
    </cfRule>
    <cfRule type="expression" dxfId="204" priority="5">
      <formula>$B$48="Mayor"</formula>
    </cfRule>
    <cfRule type="expression" dxfId="203" priority="6">
      <formula>$B$48="Moderado"</formula>
    </cfRule>
  </conditionalFormatting>
  <conditionalFormatting sqref="M28">
    <cfRule type="expression" dxfId="202" priority="21">
      <formula>AC28="SI"</formula>
    </cfRule>
  </conditionalFormatting>
  <conditionalFormatting sqref="E28">
    <cfRule type="expression" dxfId="201" priority="22">
      <formula>M28="SI"</formula>
    </cfRule>
  </conditionalFormatting>
  <conditionalFormatting sqref="M29:M46">
    <cfRule type="expression" dxfId="200" priority="2">
      <formula>AB29="SI"</formula>
    </cfRule>
  </conditionalFormatting>
  <conditionalFormatting sqref="M29:M46">
    <cfRule type="expression" dxfId="199" priority="3">
      <formula>AC29="SI"</formula>
    </cfRule>
  </conditionalFormatting>
  <conditionalFormatting sqref="E29:E46">
    <cfRule type="expression" dxfId="198" priority="1">
      <formula>M29="SI"</formula>
    </cfRule>
  </conditionalFormatting>
  <dataValidations count="12">
    <dataValidation type="list" allowBlank="1" showInputMessage="1" showErrorMessage="1" sqref="B23" xr:uid="{00000000-0002-0000-0600-000000000000}">
      <formula1>"Rara Vez,Improbable,Posible,Probable,Casi Seguro"</formula1>
    </dataValidation>
    <dataValidation type="list" allowBlank="1" showInputMessage="1" showErrorMessage="1" sqref="M28:M46" xr:uid="{00000000-0002-0000-0600-000001000000}">
      <formula1>"SI,NO"</formula1>
    </dataValidation>
    <dataValidation type="list" allowBlank="1" showInputMessage="1" showErrorMessage="1" sqref="E53:E59" xr:uid="{00000000-0002-0000-0600-000002000000}">
      <formula1>"Asignado,No Asignado"</formula1>
    </dataValidation>
    <dataValidation type="list" allowBlank="1" showInputMessage="1" showErrorMessage="1" sqref="F53:F59" xr:uid="{00000000-0002-0000-0600-000003000000}">
      <formula1>"Adecuado,Inadecuado"</formula1>
    </dataValidation>
    <dataValidation type="list" allowBlank="1" showInputMessage="1" showErrorMessage="1" sqref="G53:G59" xr:uid="{00000000-0002-0000-0600-000004000000}">
      <formula1>"Oportuna,Inoportuna"</formula1>
    </dataValidation>
    <dataValidation type="list" allowBlank="1" showInputMessage="1" showErrorMessage="1" sqref="H53:H59" xr:uid="{00000000-0002-0000-0600-000005000000}">
      <formula1>"Prevenir,Detectar,No es un Control"</formula1>
    </dataValidation>
    <dataValidation type="list" allowBlank="1" showInputMessage="1" showErrorMessage="1" sqref="I53:I59" xr:uid="{00000000-0002-0000-0600-000006000000}">
      <formula1>"Confiable,No Confiable"</formula1>
    </dataValidation>
    <dataValidation type="list" allowBlank="1" showInputMessage="1" showErrorMessage="1" sqref="L53:L59" xr:uid="{00000000-0002-0000-0600-000007000000}">
      <formula1>"Completa,Incompleta,No Existe"</formula1>
    </dataValidation>
    <dataValidation type="list" allowBlank="1" showInputMessage="1" showErrorMessage="1" sqref="J53:K59" xr:uid="{00000000-0002-0000-0600-000008000000}">
      <formula1>"Se identifica y se gestionan para subsanar la observación,No se identifica y se gestionan para subsanar la observación"</formula1>
    </dataValidation>
    <dataValidation type="list" allowBlank="1" showInputMessage="1" showErrorMessage="1" sqref="L53:L59" xr:uid="{00000000-0002-0000-0600-000009000000}">
      <formula1>"Completa,Incompleta,NoExiste"</formula1>
    </dataValidation>
    <dataValidation type="list" allowBlank="1" showInputMessage="1" showErrorMessage="1" sqref="O53:O59" xr:uid="{00000000-0002-0000-0600-00000A000000}">
      <formula1>"Fuerte,Moderado,Débil"</formula1>
    </dataValidation>
    <dataValidation type="list" allowBlank="1" showInputMessage="1" showErrorMessage="1" sqref="B66:B89" xr:uid="{00000000-0002-0000-0600-00000B000000}">
      <formula1>"Nacional,Regional,Centro Zonal"</formula1>
    </dataValidation>
  </dataValidations>
  <pageMargins left="0.82677165354330717" right="0.62992125984251968" top="1.0629921259842521" bottom="0.74803149606299213" header="0.31496062992125984" footer="0.31496062992125984"/>
  <pageSetup scale="29" fitToHeight="0" orientation="portrait" r:id="rId1"/>
  <headerFooter>
    <oddHeader>&amp;L&amp;G&amp;C&amp;16PROCESO
MEJORA E INNOVACIÓN&amp;11
&amp;"-,Negrita"&amp;20FORMATO IDENTIFICACIÓN, ANÁLISIS, EVALUACIÓN Y TRATAMIENTO DE 
RIESGOS DE CALIDAD Y CORRUPCIÓN&amp;R&amp;16F1.P14.MI
Versión 1
Página &amp;P de &amp;N
14/10/2021
Clasificación de la Información:
PÚBLICA</oddHeader>
    <oddFooter>&amp;C&amp;G</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F94"/>
  <sheetViews>
    <sheetView showGridLines="0" zoomScale="55" zoomScaleNormal="55" zoomScalePageLayoutView="70" workbookViewId="0">
      <selection activeCell="E44" sqref="E44:L45"/>
    </sheetView>
  </sheetViews>
  <sheetFormatPr baseColWidth="10" defaultColWidth="0" defaultRowHeight="15" x14ac:dyDescent="0.25"/>
  <cols>
    <col min="1" max="1" width="2.85546875" style="50" customWidth="1"/>
    <col min="2" max="2" width="17.140625" style="50" customWidth="1"/>
    <col min="3" max="3" width="21.42578125" style="50" customWidth="1"/>
    <col min="4" max="4" width="41.140625" style="50" customWidth="1"/>
    <col min="5" max="5" width="21.42578125" style="50" customWidth="1"/>
    <col min="6" max="6" width="23" style="50" customWidth="1"/>
    <col min="7" max="12" width="21.42578125" style="50" customWidth="1"/>
    <col min="13" max="13" width="8.5703125" style="50" customWidth="1"/>
    <col min="14" max="14" width="12.85546875" style="50" customWidth="1"/>
    <col min="15" max="16" width="21.42578125" style="50" customWidth="1"/>
    <col min="17" max="17" width="4.42578125" style="50" hidden="1" customWidth="1"/>
    <col min="18" max="24" width="3.42578125" style="50" hidden="1" customWidth="1"/>
    <col min="25" max="25" width="2.85546875" style="50" customWidth="1"/>
    <col min="26" max="32" width="0" style="50" hidden="1" customWidth="1"/>
    <col min="33" max="16384" width="11.42578125" style="50" hidden="1"/>
  </cols>
  <sheetData>
    <row r="1" spans="1:25" s="33" customFormat="1" x14ac:dyDescent="0.25">
      <c r="A1" s="101"/>
      <c r="B1" s="101"/>
      <c r="C1" s="101"/>
      <c r="D1" s="101"/>
      <c r="E1" s="101"/>
      <c r="F1" s="101"/>
      <c r="G1" s="101"/>
      <c r="H1" s="101"/>
      <c r="I1" s="101"/>
      <c r="J1" s="101"/>
      <c r="K1" s="101"/>
      <c r="L1" s="101"/>
      <c r="M1" s="101"/>
      <c r="N1" s="101"/>
      <c r="O1" s="101"/>
      <c r="P1" s="101"/>
      <c r="Q1" s="101"/>
      <c r="R1" s="101"/>
      <c r="S1" s="101"/>
      <c r="T1" s="101"/>
      <c r="U1" s="101"/>
      <c r="V1" s="101"/>
      <c r="W1" s="101"/>
      <c r="X1" s="101"/>
      <c r="Y1" s="101"/>
    </row>
    <row r="2" spans="1:25" s="101" customFormat="1" ht="28.5" x14ac:dyDescent="0.25">
      <c r="B2" s="164" t="s">
        <v>77</v>
      </c>
      <c r="C2" s="164"/>
      <c r="D2" s="164"/>
      <c r="E2" s="164"/>
      <c r="F2" s="164"/>
      <c r="G2" s="164"/>
      <c r="H2" s="164"/>
      <c r="I2" s="164"/>
      <c r="J2" s="164"/>
      <c r="K2" s="164"/>
      <c r="L2" s="164"/>
      <c r="M2" s="164"/>
      <c r="N2" s="164"/>
      <c r="O2" s="164"/>
      <c r="P2" s="164"/>
      <c r="Q2" s="102"/>
      <c r="R2" s="102"/>
      <c r="S2" s="102"/>
      <c r="T2" s="102"/>
      <c r="U2" s="102"/>
      <c r="V2" s="102"/>
    </row>
    <row r="3" spans="1:25" s="101" customFormat="1" x14ac:dyDescent="0.25"/>
    <row r="4" spans="1:25" s="101" customFormat="1" ht="26.25" x14ac:dyDescent="0.25">
      <c r="B4" s="120" t="s">
        <v>162</v>
      </c>
      <c r="C4" s="165" t="s">
        <v>92</v>
      </c>
      <c r="D4" s="165"/>
      <c r="E4" s="165"/>
      <c r="F4" s="165"/>
      <c r="G4" s="165"/>
      <c r="H4" s="121"/>
      <c r="I4" s="122" t="s">
        <v>165</v>
      </c>
      <c r="J4" s="165" t="s">
        <v>301</v>
      </c>
      <c r="K4" s="165"/>
      <c r="L4" s="165"/>
      <c r="M4" s="165"/>
      <c r="N4" s="165"/>
      <c r="O4" s="165"/>
      <c r="P4" s="121"/>
      <c r="Q4" s="121"/>
      <c r="R4" s="105"/>
      <c r="S4" s="105"/>
      <c r="T4" s="105"/>
      <c r="U4" s="105"/>
      <c r="V4" s="105"/>
    </row>
    <row r="5" spans="1:25" s="101" customFormat="1" ht="6" customHeight="1" x14ac:dyDescent="0.25">
      <c r="B5" s="106"/>
      <c r="C5" s="106"/>
      <c r="D5" s="106"/>
    </row>
    <row r="6" spans="1:25" s="101" customFormat="1" ht="23.25" x14ac:dyDescent="0.35">
      <c r="B6" s="123" t="s">
        <v>167</v>
      </c>
      <c r="C6" s="103"/>
      <c r="D6" s="103"/>
    </row>
    <row r="7" spans="1:25" s="101" customFormat="1" ht="45" customHeight="1" x14ac:dyDescent="0.25">
      <c r="B7" s="166" t="s">
        <v>302</v>
      </c>
      <c r="C7" s="166"/>
      <c r="D7" s="166"/>
      <c r="E7" s="166"/>
      <c r="F7" s="166"/>
      <c r="G7" s="166"/>
      <c r="H7" s="166"/>
      <c r="I7" s="166"/>
      <c r="J7" s="166"/>
      <c r="K7" s="166"/>
      <c r="L7" s="166"/>
      <c r="M7" s="166"/>
      <c r="N7" s="166"/>
      <c r="O7" s="166"/>
      <c r="P7" s="166"/>
      <c r="Q7" s="124"/>
      <c r="R7" s="108"/>
      <c r="S7" s="108"/>
      <c r="T7" s="108"/>
      <c r="U7" s="108"/>
      <c r="V7" s="108"/>
    </row>
    <row r="8" spans="1:25" s="101" customFormat="1" ht="6" customHeight="1" x14ac:dyDescent="0.25"/>
    <row r="9" spans="1:25" s="101" customFormat="1" ht="23.25" hidden="1" x14ac:dyDescent="0.35">
      <c r="B9" s="123" t="s">
        <v>105</v>
      </c>
    </row>
    <row r="10" spans="1:25" s="101" customFormat="1" ht="6.75" hidden="1" customHeight="1" x14ac:dyDescent="0.3">
      <c r="B10" s="107"/>
    </row>
    <row r="11" spans="1:25" s="101" customFormat="1" ht="60" hidden="1" customHeight="1" x14ac:dyDescent="0.3">
      <c r="B11" s="125"/>
      <c r="C11" s="34" t="s">
        <v>106</v>
      </c>
      <c r="D11" s="60"/>
      <c r="E11" s="126" t="s">
        <v>155</v>
      </c>
      <c r="F11" s="35" t="s">
        <v>107</v>
      </c>
      <c r="G11" s="60"/>
      <c r="H11" s="126" t="s">
        <v>155</v>
      </c>
      <c r="I11" s="34" t="s">
        <v>108</v>
      </c>
      <c r="J11" s="63"/>
      <c r="K11" s="126" t="s">
        <v>155</v>
      </c>
      <c r="L11" s="34" t="s">
        <v>109</v>
      </c>
      <c r="M11" s="167"/>
      <c r="N11" s="167"/>
      <c r="O11" s="125"/>
      <c r="P11" s="125"/>
      <c r="Q11" s="125"/>
      <c r="R11" s="109"/>
      <c r="S11" s="109"/>
      <c r="T11" s="109"/>
      <c r="U11" s="109"/>
      <c r="V11" s="109"/>
    </row>
    <row r="12" spans="1:25" s="101" customFormat="1" ht="5.25" hidden="1" customHeight="1" x14ac:dyDescent="0.3">
      <c r="B12" s="110"/>
      <c r="C12" s="110"/>
      <c r="D12" s="110"/>
      <c r="E12" s="110"/>
      <c r="F12" s="110"/>
      <c r="G12" s="110"/>
      <c r="H12" s="110"/>
      <c r="I12" s="110"/>
      <c r="J12" s="110"/>
      <c r="K12" s="110"/>
      <c r="L12" s="110"/>
      <c r="M12" s="110"/>
      <c r="N12" s="110"/>
      <c r="O12" s="110"/>
      <c r="P12" s="110"/>
      <c r="Q12" s="110"/>
      <c r="R12" s="109"/>
      <c r="S12" s="109"/>
      <c r="T12" s="109"/>
      <c r="U12" s="109"/>
      <c r="V12" s="109"/>
    </row>
    <row r="13" spans="1:25" s="101" customFormat="1" ht="22.5" customHeight="1" x14ac:dyDescent="0.35">
      <c r="B13" s="123" t="s">
        <v>101</v>
      </c>
      <c r="C13" s="110"/>
      <c r="D13" s="110"/>
      <c r="E13" s="110"/>
      <c r="F13" s="110"/>
      <c r="G13" s="110"/>
      <c r="H13" s="110"/>
      <c r="I13" s="110"/>
      <c r="J13" s="110"/>
      <c r="K13" s="110"/>
      <c r="L13" s="110"/>
      <c r="M13" s="110"/>
      <c r="N13" s="110"/>
      <c r="O13" s="110"/>
      <c r="P13" s="110"/>
      <c r="Q13" s="110"/>
      <c r="R13" s="109"/>
      <c r="S13" s="109"/>
      <c r="T13" s="109"/>
      <c r="U13" s="109"/>
      <c r="V13" s="109"/>
    </row>
    <row r="14" spans="1:25" s="101" customFormat="1" ht="22.5" customHeight="1" x14ac:dyDescent="0.3">
      <c r="B14" s="110"/>
      <c r="F14" s="52" t="s">
        <v>102</v>
      </c>
      <c r="G14" s="65" t="s">
        <v>168</v>
      </c>
      <c r="H14" s="52" t="s">
        <v>103</v>
      </c>
      <c r="I14" s="65"/>
      <c r="J14" s="52" t="s">
        <v>104</v>
      </c>
      <c r="K14" s="65"/>
      <c r="L14" s="121"/>
      <c r="M14" s="121"/>
      <c r="N14" s="121"/>
      <c r="O14" s="110"/>
      <c r="P14" s="110"/>
      <c r="Q14" s="110"/>
      <c r="R14" s="109"/>
      <c r="S14" s="109"/>
      <c r="T14" s="109"/>
      <c r="U14" s="109"/>
      <c r="V14" s="109"/>
    </row>
    <row r="15" spans="1:25" s="127" customFormat="1" ht="7.5" customHeight="1" x14ac:dyDescent="0.3">
      <c r="B15" s="128"/>
      <c r="E15" s="129"/>
      <c r="F15" s="130"/>
      <c r="G15" s="129"/>
      <c r="H15" s="129"/>
      <c r="I15" s="130"/>
      <c r="J15" s="129"/>
      <c r="K15" s="130"/>
      <c r="L15" s="130"/>
      <c r="M15" s="130"/>
      <c r="N15" s="130"/>
      <c r="O15" s="128"/>
      <c r="P15" s="128"/>
      <c r="Q15" s="128"/>
      <c r="R15" s="131"/>
      <c r="S15" s="131"/>
      <c r="T15" s="131"/>
      <c r="U15" s="131"/>
      <c r="V15" s="131"/>
    </row>
    <row r="16" spans="1:25" s="127" customFormat="1" ht="22.5" customHeight="1" x14ac:dyDescent="0.3">
      <c r="C16" s="132" t="s">
        <v>110</v>
      </c>
      <c r="E16" s="129"/>
      <c r="F16" s="130"/>
      <c r="G16" s="129"/>
      <c r="I16" s="132" t="s">
        <v>111</v>
      </c>
      <c r="J16" s="129"/>
      <c r="K16" s="130"/>
      <c r="L16" s="130"/>
      <c r="M16" s="130"/>
      <c r="N16" s="130"/>
      <c r="O16" s="128"/>
      <c r="P16" s="128"/>
      <c r="Q16" s="128"/>
      <c r="R16" s="131"/>
      <c r="S16" s="131"/>
      <c r="T16" s="131"/>
      <c r="U16" s="131"/>
      <c r="V16" s="131"/>
    </row>
    <row r="17" spans="2:24" s="127" customFormat="1" ht="90" customHeight="1" x14ac:dyDescent="0.3">
      <c r="B17" s="133"/>
      <c r="C17" s="267" t="s">
        <v>303</v>
      </c>
      <c r="D17" s="268"/>
      <c r="E17" s="268"/>
      <c r="F17" s="268"/>
      <c r="G17" s="268"/>
      <c r="H17" s="268"/>
      <c r="I17" s="269" t="s">
        <v>304</v>
      </c>
      <c r="J17" s="268"/>
      <c r="K17" s="268"/>
      <c r="L17" s="268"/>
      <c r="M17" s="268"/>
      <c r="N17" s="268"/>
      <c r="O17" s="268"/>
      <c r="P17" s="130"/>
      <c r="Q17" s="130"/>
      <c r="R17" s="131"/>
      <c r="S17" s="131"/>
      <c r="T17" s="131"/>
      <c r="U17" s="131"/>
      <c r="V17" s="131"/>
    </row>
    <row r="18" spans="2:24" s="101" customFormat="1" x14ac:dyDescent="0.25"/>
    <row r="19" spans="2:24" s="101" customFormat="1" ht="28.5" x14ac:dyDescent="0.25">
      <c r="B19" s="164" t="s">
        <v>76</v>
      </c>
      <c r="C19" s="164"/>
      <c r="D19" s="164"/>
      <c r="E19" s="164"/>
      <c r="F19" s="164"/>
      <c r="G19" s="164"/>
      <c r="H19" s="164"/>
      <c r="I19" s="164"/>
      <c r="J19" s="164"/>
      <c r="K19" s="164"/>
      <c r="L19" s="164"/>
      <c r="M19" s="164"/>
      <c r="N19" s="164"/>
      <c r="O19" s="164"/>
      <c r="P19" s="164"/>
      <c r="Q19" s="134"/>
      <c r="R19" s="134"/>
      <c r="S19" s="134"/>
      <c r="T19" s="134"/>
      <c r="U19" s="134"/>
      <c r="V19" s="134"/>
    </row>
    <row r="20" spans="2:24" s="101" customFormat="1" ht="5.25" customHeight="1" x14ac:dyDescent="0.25"/>
    <row r="21" spans="2:24" s="101" customFormat="1" ht="23.25" x14ac:dyDescent="0.25">
      <c r="B21" s="173" t="s">
        <v>70</v>
      </c>
      <c r="C21" s="173"/>
      <c r="D21" s="173"/>
      <c r="E21" s="173"/>
      <c r="F21" s="173"/>
      <c r="G21" s="173"/>
      <c r="H21" s="173"/>
      <c r="I21" s="173"/>
      <c r="J21" s="173"/>
      <c r="K21" s="173"/>
      <c r="L21" s="173"/>
      <c r="M21" s="173"/>
      <c r="N21" s="173"/>
      <c r="O21" s="173"/>
      <c r="P21" s="173"/>
      <c r="Q21" s="105"/>
      <c r="R21" s="105"/>
      <c r="S21" s="105"/>
      <c r="T21" s="105"/>
      <c r="U21" s="105"/>
      <c r="V21" s="105"/>
    </row>
    <row r="22" spans="2:24" s="101" customFormat="1" ht="6" customHeight="1" x14ac:dyDescent="0.25"/>
    <row r="23" spans="2:24" s="111" customFormat="1" ht="30" customHeight="1" x14ac:dyDescent="0.25">
      <c r="B23" s="174" t="s">
        <v>132</v>
      </c>
      <c r="C23" s="174"/>
      <c r="D23" s="174"/>
      <c r="E23" s="174"/>
      <c r="F23" s="174"/>
      <c r="G23" s="174"/>
      <c r="H23" s="174"/>
      <c r="I23" s="174"/>
      <c r="J23" s="174"/>
      <c r="K23" s="174"/>
      <c r="L23" s="174"/>
      <c r="M23" s="174"/>
      <c r="N23" s="174"/>
      <c r="O23" s="174"/>
      <c r="P23" s="174"/>
      <c r="Q23" s="101" t="str">
        <f>CONCATENATE(R23,Q48)</f>
        <v>24</v>
      </c>
      <c r="R23" s="101">
        <f>VLOOKUP(B23,[7]Hoja2!N3:Q8,4,FALSE)</f>
        <v>2</v>
      </c>
      <c r="S23" s="112"/>
      <c r="T23" s="112"/>
      <c r="U23" s="112"/>
      <c r="V23" s="112"/>
    </row>
    <row r="24" spans="2:24" s="101" customFormat="1" ht="15.75" customHeight="1" x14ac:dyDescent="0.25"/>
    <row r="25" spans="2:24" s="101" customFormat="1" ht="23.25" x14ac:dyDescent="0.25">
      <c r="B25" s="173" t="s">
        <v>71</v>
      </c>
      <c r="C25" s="173"/>
      <c r="D25" s="173"/>
      <c r="E25" s="173"/>
      <c r="F25" s="173"/>
      <c r="G25" s="173"/>
      <c r="H25" s="173"/>
      <c r="I25" s="173"/>
      <c r="J25" s="173"/>
      <c r="K25" s="173"/>
      <c r="L25" s="173"/>
      <c r="M25" s="173"/>
      <c r="N25" s="173"/>
      <c r="O25" s="173"/>
      <c r="P25" s="173"/>
      <c r="Q25" s="105"/>
      <c r="R25" s="105"/>
      <c r="S25" s="105"/>
      <c r="T25" s="105"/>
      <c r="U25" s="105"/>
      <c r="V25" s="105"/>
      <c r="X25" s="106"/>
    </row>
    <row r="26" spans="2:24" s="101" customFormat="1" ht="6" customHeight="1" x14ac:dyDescent="0.25"/>
    <row r="27" spans="2:24" s="101" customFormat="1" ht="23.25" customHeight="1" x14ac:dyDescent="0.25">
      <c r="D27" s="36"/>
      <c r="E27" s="175"/>
      <c r="F27" s="176"/>
      <c r="G27" s="176"/>
      <c r="H27" s="176"/>
      <c r="I27" s="176"/>
      <c r="J27" s="176"/>
      <c r="K27" s="176"/>
      <c r="L27" s="177"/>
      <c r="M27" s="175"/>
      <c r="N27" s="177"/>
    </row>
    <row r="28" spans="2:24" s="101" customFormat="1" ht="23.25" customHeight="1" x14ac:dyDescent="0.25">
      <c r="D28" s="65">
        <v>1</v>
      </c>
      <c r="E28" s="171" t="s">
        <v>113</v>
      </c>
      <c r="F28" s="171"/>
      <c r="G28" s="171"/>
      <c r="H28" s="171"/>
      <c r="I28" s="171"/>
      <c r="J28" s="171"/>
      <c r="K28" s="171"/>
      <c r="L28" s="171"/>
      <c r="M28" s="172" t="s">
        <v>182</v>
      </c>
      <c r="N28" s="172"/>
      <c r="S28" s="113"/>
      <c r="T28" s="113"/>
      <c r="U28" s="113"/>
      <c r="V28" s="113"/>
    </row>
    <row r="29" spans="2:24" s="101" customFormat="1" ht="23.25" customHeight="1" x14ac:dyDescent="0.25">
      <c r="D29" s="65">
        <v>2</v>
      </c>
      <c r="E29" s="171" t="s">
        <v>114</v>
      </c>
      <c r="F29" s="171"/>
      <c r="G29" s="171"/>
      <c r="H29" s="171"/>
      <c r="I29" s="171"/>
      <c r="J29" s="171"/>
      <c r="K29" s="171"/>
      <c r="L29" s="171"/>
      <c r="M29" s="172" t="s">
        <v>181</v>
      </c>
      <c r="N29" s="172"/>
      <c r="S29" s="113"/>
      <c r="T29" s="113"/>
      <c r="U29" s="113"/>
      <c r="V29" s="113"/>
    </row>
    <row r="30" spans="2:24" s="101" customFormat="1" ht="23.25" customHeight="1" x14ac:dyDescent="0.25">
      <c r="D30" s="65">
        <v>3</v>
      </c>
      <c r="E30" s="171" t="s">
        <v>115</v>
      </c>
      <c r="F30" s="171"/>
      <c r="G30" s="171"/>
      <c r="H30" s="171"/>
      <c r="I30" s="171"/>
      <c r="J30" s="171"/>
      <c r="K30" s="171"/>
      <c r="L30" s="171"/>
      <c r="M30" s="172" t="s">
        <v>182</v>
      </c>
      <c r="N30" s="172"/>
      <c r="S30" s="113"/>
      <c r="T30" s="113"/>
      <c r="U30" s="113"/>
      <c r="V30" s="113"/>
    </row>
    <row r="31" spans="2:24" s="101" customFormat="1" ht="23.25" customHeight="1" x14ac:dyDescent="0.25">
      <c r="D31" s="65">
        <v>4</v>
      </c>
      <c r="E31" s="171" t="s">
        <v>116</v>
      </c>
      <c r="F31" s="171"/>
      <c r="G31" s="171"/>
      <c r="H31" s="171"/>
      <c r="I31" s="171"/>
      <c r="J31" s="171"/>
      <c r="K31" s="171"/>
      <c r="L31" s="171"/>
      <c r="M31" s="172" t="s">
        <v>182</v>
      </c>
      <c r="N31" s="172"/>
      <c r="S31" s="113"/>
      <c r="T31" s="113"/>
      <c r="U31" s="113"/>
      <c r="V31" s="113"/>
    </row>
    <row r="32" spans="2:24" s="101" customFormat="1" ht="23.25" customHeight="1" x14ac:dyDescent="0.25">
      <c r="D32" s="65">
        <v>5</v>
      </c>
      <c r="E32" s="171" t="s">
        <v>117</v>
      </c>
      <c r="F32" s="171"/>
      <c r="G32" s="171"/>
      <c r="H32" s="171"/>
      <c r="I32" s="171"/>
      <c r="J32" s="171"/>
      <c r="K32" s="171"/>
      <c r="L32" s="171"/>
      <c r="M32" s="172" t="s">
        <v>182</v>
      </c>
      <c r="N32" s="172"/>
      <c r="S32" s="113"/>
      <c r="T32" s="113"/>
      <c r="U32" s="113"/>
      <c r="V32" s="113"/>
    </row>
    <row r="33" spans="2:22" s="101" customFormat="1" ht="23.25" customHeight="1" x14ac:dyDescent="0.25">
      <c r="D33" s="65">
        <v>6</v>
      </c>
      <c r="E33" s="171" t="s">
        <v>118</v>
      </c>
      <c r="F33" s="171"/>
      <c r="G33" s="171"/>
      <c r="H33" s="171"/>
      <c r="I33" s="171"/>
      <c r="J33" s="171"/>
      <c r="K33" s="171"/>
      <c r="L33" s="171"/>
      <c r="M33" s="172" t="s">
        <v>182</v>
      </c>
      <c r="N33" s="172"/>
      <c r="S33" s="113"/>
      <c r="T33" s="113"/>
      <c r="U33" s="113"/>
      <c r="V33" s="113"/>
    </row>
    <row r="34" spans="2:22" s="101" customFormat="1" ht="23.25" customHeight="1" x14ac:dyDescent="0.25">
      <c r="D34" s="65">
        <v>7</v>
      </c>
      <c r="E34" s="171" t="s">
        <v>119</v>
      </c>
      <c r="F34" s="171"/>
      <c r="G34" s="171"/>
      <c r="H34" s="171"/>
      <c r="I34" s="171"/>
      <c r="J34" s="171"/>
      <c r="K34" s="171"/>
      <c r="L34" s="171"/>
      <c r="M34" s="172" t="s">
        <v>182</v>
      </c>
      <c r="N34" s="172"/>
      <c r="S34" s="113"/>
      <c r="T34" s="113"/>
      <c r="U34" s="113"/>
      <c r="V34" s="113"/>
    </row>
    <row r="35" spans="2:22" s="101" customFormat="1" ht="23.25" customHeight="1" x14ac:dyDescent="0.25">
      <c r="D35" s="65">
        <v>8</v>
      </c>
      <c r="E35" s="171" t="s">
        <v>120</v>
      </c>
      <c r="F35" s="171"/>
      <c r="G35" s="171"/>
      <c r="H35" s="171"/>
      <c r="I35" s="171"/>
      <c r="J35" s="171"/>
      <c r="K35" s="171"/>
      <c r="L35" s="171"/>
      <c r="M35" s="172" t="s">
        <v>182</v>
      </c>
      <c r="N35" s="172"/>
      <c r="S35" s="113"/>
      <c r="T35" s="113"/>
      <c r="U35" s="113"/>
      <c r="V35" s="113"/>
    </row>
    <row r="36" spans="2:22" s="101" customFormat="1" ht="23.25" customHeight="1" x14ac:dyDescent="0.25">
      <c r="D36" s="65">
        <v>9</v>
      </c>
      <c r="E36" s="171" t="s">
        <v>121</v>
      </c>
      <c r="F36" s="171"/>
      <c r="G36" s="171"/>
      <c r="H36" s="171"/>
      <c r="I36" s="171"/>
      <c r="J36" s="171"/>
      <c r="K36" s="171"/>
      <c r="L36" s="171"/>
      <c r="M36" s="172" t="s">
        <v>181</v>
      </c>
      <c r="N36" s="172"/>
      <c r="S36" s="113"/>
      <c r="T36" s="113"/>
      <c r="U36" s="113"/>
      <c r="V36" s="113"/>
    </row>
    <row r="37" spans="2:22" s="101" customFormat="1" ht="23.25" customHeight="1" x14ac:dyDescent="0.25">
      <c r="D37" s="65">
        <v>10</v>
      </c>
      <c r="E37" s="171" t="s">
        <v>122</v>
      </c>
      <c r="F37" s="171"/>
      <c r="G37" s="171"/>
      <c r="H37" s="171"/>
      <c r="I37" s="171"/>
      <c r="J37" s="171"/>
      <c r="K37" s="171"/>
      <c r="L37" s="171"/>
      <c r="M37" s="172" t="s">
        <v>181</v>
      </c>
      <c r="N37" s="172"/>
      <c r="S37" s="113"/>
      <c r="T37" s="113"/>
      <c r="U37" s="113"/>
      <c r="V37" s="113"/>
    </row>
    <row r="38" spans="2:22" s="101" customFormat="1" ht="23.25" customHeight="1" x14ac:dyDescent="0.25">
      <c r="D38" s="65">
        <v>11</v>
      </c>
      <c r="E38" s="171" t="s">
        <v>123</v>
      </c>
      <c r="F38" s="171"/>
      <c r="G38" s="171"/>
      <c r="H38" s="171"/>
      <c r="I38" s="171"/>
      <c r="J38" s="171"/>
      <c r="K38" s="171"/>
      <c r="L38" s="171"/>
      <c r="M38" s="172" t="s">
        <v>181</v>
      </c>
      <c r="N38" s="172"/>
      <c r="S38" s="113"/>
      <c r="T38" s="113"/>
      <c r="U38" s="113"/>
      <c r="V38" s="113"/>
    </row>
    <row r="39" spans="2:22" s="101" customFormat="1" ht="23.25" customHeight="1" x14ac:dyDescent="0.25">
      <c r="D39" s="65">
        <v>12</v>
      </c>
      <c r="E39" s="171" t="s">
        <v>124</v>
      </c>
      <c r="F39" s="171"/>
      <c r="G39" s="171"/>
      <c r="H39" s="171"/>
      <c r="I39" s="171"/>
      <c r="J39" s="171"/>
      <c r="K39" s="171"/>
      <c r="L39" s="171"/>
      <c r="M39" s="172" t="s">
        <v>181</v>
      </c>
      <c r="N39" s="172"/>
      <c r="S39" s="113"/>
      <c r="T39" s="113"/>
      <c r="U39" s="113"/>
      <c r="V39" s="113"/>
    </row>
    <row r="40" spans="2:22" s="101" customFormat="1" ht="23.25" customHeight="1" x14ac:dyDescent="0.25">
      <c r="D40" s="65">
        <v>13</v>
      </c>
      <c r="E40" s="171" t="s">
        <v>125</v>
      </c>
      <c r="F40" s="171"/>
      <c r="G40" s="171"/>
      <c r="H40" s="171"/>
      <c r="I40" s="171"/>
      <c r="J40" s="171"/>
      <c r="K40" s="171"/>
      <c r="L40" s="171"/>
      <c r="M40" s="172" t="s">
        <v>182</v>
      </c>
      <c r="N40" s="172"/>
      <c r="S40" s="113"/>
      <c r="T40" s="113"/>
      <c r="U40" s="113"/>
      <c r="V40" s="113"/>
    </row>
    <row r="41" spans="2:22" s="101" customFormat="1" ht="23.25" customHeight="1" x14ac:dyDescent="0.25">
      <c r="D41" s="65">
        <v>14</v>
      </c>
      <c r="E41" s="171" t="s">
        <v>126</v>
      </c>
      <c r="F41" s="171"/>
      <c r="G41" s="171"/>
      <c r="H41" s="171"/>
      <c r="I41" s="171"/>
      <c r="J41" s="171"/>
      <c r="K41" s="171"/>
      <c r="L41" s="171"/>
      <c r="M41" s="172" t="s">
        <v>182</v>
      </c>
      <c r="N41" s="172"/>
      <c r="S41" s="113"/>
      <c r="T41" s="113"/>
      <c r="U41" s="113"/>
      <c r="V41" s="113"/>
    </row>
    <row r="42" spans="2:22" s="101" customFormat="1" ht="23.25" customHeight="1" x14ac:dyDescent="0.25">
      <c r="D42" s="65">
        <v>15</v>
      </c>
      <c r="E42" s="171" t="s">
        <v>127</v>
      </c>
      <c r="F42" s="171"/>
      <c r="G42" s="171"/>
      <c r="H42" s="171"/>
      <c r="I42" s="171"/>
      <c r="J42" s="171"/>
      <c r="K42" s="171"/>
      <c r="L42" s="171"/>
      <c r="M42" s="172" t="s">
        <v>182</v>
      </c>
      <c r="N42" s="172"/>
      <c r="S42" s="113"/>
      <c r="T42" s="113"/>
      <c r="U42" s="113"/>
      <c r="V42" s="113"/>
    </row>
    <row r="43" spans="2:22" s="101" customFormat="1" ht="23.25" customHeight="1" x14ac:dyDescent="0.25">
      <c r="D43" s="65">
        <v>16</v>
      </c>
      <c r="E43" s="171" t="s">
        <v>128</v>
      </c>
      <c r="F43" s="171"/>
      <c r="G43" s="171"/>
      <c r="H43" s="171"/>
      <c r="I43" s="171"/>
      <c r="J43" s="171"/>
      <c r="K43" s="171"/>
      <c r="L43" s="171"/>
      <c r="M43" s="172" t="s">
        <v>182</v>
      </c>
      <c r="N43" s="172"/>
      <c r="S43" s="113"/>
      <c r="T43" s="113"/>
      <c r="U43" s="113"/>
      <c r="V43" s="113"/>
    </row>
    <row r="44" spans="2:22" s="101" customFormat="1" ht="23.25" customHeight="1" x14ac:dyDescent="0.25">
      <c r="D44" s="65">
        <v>17</v>
      </c>
      <c r="E44" s="171" t="s">
        <v>129</v>
      </c>
      <c r="F44" s="171"/>
      <c r="G44" s="171"/>
      <c r="H44" s="171"/>
      <c r="I44" s="171"/>
      <c r="J44" s="171"/>
      <c r="K44" s="171"/>
      <c r="L44" s="171"/>
      <c r="M44" s="172" t="s">
        <v>181</v>
      </c>
      <c r="N44" s="172"/>
      <c r="S44" s="113"/>
      <c r="T44" s="113"/>
      <c r="U44" s="113"/>
      <c r="V44" s="113"/>
    </row>
    <row r="45" spans="2:22" s="101" customFormat="1" ht="23.25" customHeight="1" x14ac:dyDescent="0.25">
      <c r="D45" s="65">
        <v>18</v>
      </c>
      <c r="E45" s="171" t="s">
        <v>130</v>
      </c>
      <c r="F45" s="171"/>
      <c r="G45" s="171"/>
      <c r="H45" s="171"/>
      <c r="I45" s="171"/>
      <c r="J45" s="171"/>
      <c r="K45" s="171"/>
      <c r="L45" s="171"/>
      <c r="M45" s="172" t="s">
        <v>182</v>
      </c>
      <c r="N45" s="172"/>
      <c r="S45" s="113"/>
      <c r="T45" s="113"/>
      <c r="U45" s="113"/>
      <c r="V45" s="113"/>
    </row>
    <row r="46" spans="2:22" s="101" customFormat="1" ht="23.25" customHeight="1" x14ac:dyDescent="0.25">
      <c r="D46" s="65">
        <v>19</v>
      </c>
      <c r="E46" s="171" t="s">
        <v>131</v>
      </c>
      <c r="F46" s="171"/>
      <c r="G46" s="171"/>
      <c r="H46" s="171"/>
      <c r="I46" s="171"/>
      <c r="J46" s="171"/>
      <c r="K46" s="171"/>
      <c r="L46" s="171"/>
      <c r="M46" s="172" t="s">
        <v>182</v>
      </c>
      <c r="N46" s="172"/>
      <c r="S46" s="113"/>
      <c r="T46" s="113"/>
      <c r="U46" s="113"/>
      <c r="V46" s="113"/>
    </row>
    <row r="47" spans="2:22" s="101" customFormat="1" ht="15.75" customHeight="1" x14ac:dyDescent="0.25">
      <c r="E47" s="108"/>
      <c r="F47" s="108"/>
      <c r="G47" s="108"/>
      <c r="H47" s="108"/>
      <c r="I47" s="108"/>
      <c r="J47" s="108"/>
      <c r="K47" s="108"/>
      <c r="L47" s="108"/>
      <c r="M47" s="108"/>
      <c r="N47" s="108"/>
      <c r="O47" s="135">
        <f>IF(M43="SI",19,COUNTIFS(M28:M46,"SI"))</f>
        <v>6</v>
      </c>
      <c r="P47" s="136"/>
      <c r="Q47" s="136"/>
      <c r="R47" s="108"/>
      <c r="S47" s="108"/>
      <c r="T47" s="108"/>
      <c r="U47" s="108"/>
      <c r="V47" s="108"/>
    </row>
    <row r="48" spans="2:22" s="101" customFormat="1" ht="30" customHeight="1" x14ac:dyDescent="0.25">
      <c r="B48" s="178" t="str">
        <f>IF(AND(O47&gt;=1,O47&lt;=5),"Moderado",IF(AND(O47&gt;=6,O47&lt;=11),"Mayor",IF(AND(O47&gt;=12,O47&lt;=19),"Catastrófico","")))</f>
        <v>Mayor</v>
      </c>
      <c r="C48" s="178"/>
      <c r="D48" s="178"/>
      <c r="E48" s="178"/>
      <c r="F48" s="178"/>
      <c r="G48" s="178"/>
      <c r="H48" s="178"/>
      <c r="I48" s="178"/>
      <c r="J48" s="178"/>
      <c r="K48" s="178"/>
      <c r="L48" s="178"/>
      <c r="M48" s="178"/>
      <c r="N48" s="178"/>
      <c r="O48" s="178"/>
      <c r="P48" s="178"/>
      <c r="Q48" s="108">
        <f>IFERROR(VLOOKUP(B48,[7]Hoja2!N11:Q13,4,FALSE),"")</f>
        <v>4</v>
      </c>
      <c r="R48" s="108"/>
      <c r="S48" s="108"/>
      <c r="T48" s="108"/>
      <c r="U48" s="108"/>
      <c r="V48" s="108"/>
    </row>
    <row r="49" spans="2:25" s="101" customFormat="1" ht="15.75" customHeight="1" x14ac:dyDescent="0.25">
      <c r="E49" s="108"/>
      <c r="F49" s="108"/>
      <c r="G49" s="108"/>
      <c r="H49" s="108"/>
      <c r="I49" s="108"/>
      <c r="J49" s="108"/>
      <c r="K49" s="108"/>
      <c r="L49" s="108"/>
      <c r="M49" s="108"/>
      <c r="N49" s="108"/>
      <c r="P49" s="108"/>
      <c r="Q49" s="108"/>
      <c r="R49" s="108"/>
      <c r="S49" s="108"/>
      <c r="T49" s="108"/>
      <c r="U49" s="108"/>
      <c r="V49" s="108"/>
    </row>
    <row r="50" spans="2:25" s="101" customFormat="1" ht="28.5" x14ac:dyDescent="0.25">
      <c r="B50" s="164" t="s">
        <v>1</v>
      </c>
      <c r="C50" s="164"/>
      <c r="D50" s="164"/>
      <c r="E50" s="164"/>
      <c r="F50" s="164"/>
      <c r="G50" s="164"/>
      <c r="H50" s="164"/>
      <c r="I50" s="164"/>
      <c r="J50" s="164"/>
      <c r="K50" s="164"/>
      <c r="L50" s="164"/>
      <c r="M50" s="164"/>
      <c r="N50" s="164"/>
      <c r="O50" s="164"/>
      <c r="P50" s="164"/>
      <c r="Q50" s="134"/>
      <c r="R50" s="127">
        <f>IF(R52&lt;=0,1,R52)</f>
        <v>1</v>
      </c>
      <c r="S50" s="134"/>
      <c r="T50" s="134"/>
      <c r="U50" s="134"/>
      <c r="V50" s="134"/>
      <c r="W50" s="127"/>
    </row>
    <row r="51" spans="2:25" s="101" customFormat="1" ht="6" customHeight="1" x14ac:dyDescent="0.25"/>
    <row r="52" spans="2:25" s="101" customFormat="1" ht="37.5" customHeight="1" x14ac:dyDescent="0.3">
      <c r="B52" s="179" t="s">
        <v>166</v>
      </c>
      <c r="C52" s="180"/>
      <c r="D52" s="181"/>
      <c r="E52" s="62" t="s">
        <v>98</v>
      </c>
      <c r="F52" s="61" t="s">
        <v>156</v>
      </c>
      <c r="G52" s="62" t="s">
        <v>153</v>
      </c>
      <c r="H52" s="62" t="s">
        <v>154</v>
      </c>
      <c r="I52" s="37" t="s">
        <v>163</v>
      </c>
      <c r="J52" s="182" t="s">
        <v>164</v>
      </c>
      <c r="K52" s="182"/>
      <c r="L52" s="61" t="s">
        <v>157</v>
      </c>
      <c r="M52" s="183" t="s">
        <v>158</v>
      </c>
      <c r="N52" s="183"/>
      <c r="O52" s="61" t="s">
        <v>159</v>
      </c>
      <c r="P52" s="61" t="s">
        <v>160</v>
      </c>
      <c r="Q52" s="38">
        <f>AVERAGE(Q53:Q57)</f>
        <v>100</v>
      </c>
      <c r="R52" s="101">
        <f>IF(G59="Fuerte",R23-2,IF(G59="Moderado",R23-1,R23))</f>
        <v>0</v>
      </c>
      <c r="S52" s="115" t="str">
        <f>CONCATENATE(R50,Q48)</f>
        <v>14</v>
      </c>
      <c r="T52" s="114"/>
      <c r="U52" s="114"/>
      <c r="V52" s="114"/>
      <c r="X52" s="115"/>
      <c r="Y52" s="116"/>
    </row>
    <row r="53" spans="2:25" s="101" customFormat="1" ht="155.25" customHeight="1" x14ac:dyDescent="0.25">
      <c r="B53" s="241" t="s">
        <v>305</v>
      </c>
      <c r="C53" s="241"/>
      <c r="D53" s="241"/>
      <c r="E53" s="90" t="s">
        <v>184</v>
      </c>
      <c r="F53" s="90" t="s">
        <v>185</v>
      </c>
      <c r="G53" s="90" t="s">
        <v>186</v>
      </c>
      <c r="H53" s="90" t="s">
        <v>187</v>
      </c>
      <c r="I53" s="90" t="s">
        <v>188</v>
      </c>
      <c r="J53" s="270" t="s">
        <v>189</v>
      </c>
      <c r="K53" s="271"/>
      <c r="L53" s="90" t="s">
        <v>190</v>
      </c>
      <c r="M53" s="148">
        <f>IFERROR(IF(SUM(R53:X53)=0,"",SUM(R53:X53)),"")</f>
        <v>105</v>
      </c>
      <c r="N53" s="148" t="str">
        <f t="shared" ref="N53:N54" si="0">IF(M53="","",IF(AND(M53&gt;=0,M53&lt;=85),"Débil",IF(AND(M53&gt;=86,M53&lt;=95),"Moderado",IF(M53&gt;=96,"Fuerte",""))))</f>
        <v>Fuerte</v>
      </c>
      <c r="O53" s="149" t="s">
        <v>191</v>
      </c>
      <c r="P53" s="148" t="str">
        <f>IF(Q53="","",IF(Q53=100,"Fuerte",IF(Q53=50,"Moderado","Débil")))</f>
        <v>Fuerte</v>
      </c>
      <c r="Q53" s="36">
        <f t="shared" ref="Q53:Q54" si="1">IF(M53="","",IF(AND(N53="Fuerte",O53="Fuerte"),100,IF(OR(AND(N53="Moderado",O53="Moderado"),AND(N53&lt;&gt;"Débil",O53&lt;&gt;"Débil")),50,IF(OR(N53="Débil",O53="Débil"),0,""))))</f>
        <v>100</v>
      </c>
      <c r="R53" s="41">
        <f t="shared" ref="R53:R57" si="2">IF(E53="Asignado",15,IF(E53="No Asignado",0,""))</f>
        <v>15</v>
      </c>
      <c r="S53" s="41">
        <f t="shared" ref="S53:S57" si="3">IF(F53="Adecuado",15,IF(F53="Inadecuado",0,""))</f>
        <v>15</v>
      </c>
      <c r="T53" s="41">
        <f t="shared" ref="T53:T57" si="4">IF(G53="Oportuna",15,IF(G53="Inoportuna",0,""))</f>
        <v>15</v>
      </c>
      <c r="U53" s="41">
        <f t="shared" ref="U53:U57" si="5">IF(H53="Prevenir",15,IF(H53="Detectar",10,IF(H53="No es un Control",0,"")))</f>
        <v>15</v>
      </c>
      <c r="V53" s="41">
        <f t="shared" ref="V53:V57" si="6">IF(I53="Confiable",15,IF(I53="No Confiable",0,""))</f>
        <v>15</v>
      </c>
      <c r="W53" s="41">
        <f t="shared" ref="W53:W57" si="7">IF(J53="Se identifica y se gestionan para subsanar la observación",15,IF(J53="No se identifica y se gestionan para subsanar la observación",0,""))</f>
        <v>15</v>
      </c>
      <c r="X53" s="42">
        <f t="shared" ref="X53:X57" si="8">IF(L53="Completa",15,IF(L53="Incompleta",10,IF(L53="No Existe",0,"")))</f>
        <v>15</v>
      </c>
    </row>
    <row r="54" spans="2:25" s="101" customFormat="1" ht="173.25" customHeight="1" x14ac:dyDescent="0.25">
      <c r="B54" s="209" t="s">
        <v>306</v>
      </c>
      <c r="C54" s="209"/>
      <c r="D54" s="209"/>
      <c r="E54" s="90" t="s">
        <v>184</v>
      </c>
      <c r="F54" s="90" t="s">
        <v>185</v>
      </c>
      <c r="G54" s="90" t="s">
        <v>186</v>
      </c>
      <c r="H54" s="90" t="s">
        <v>213</v>
      </c>
      <c r="I54" s="90" t="s">
        <v>188</v>
      </c>
      <c r="J54" s="270" t="s">
        <v>189</v>
      </c>
      <c r="K54" s="271"/>
      <c r="L54" s="90" t="s">
        <v>190</v>
      </c>
      <c r="M54" s="148">
        <f t="shared" ref="M54:M57" si="9">IFERROR(IF(SUM(R54:X54)=0,"",SUM(R54:X54)),"")</f>
        <v>100</v>
      </c>
      <c r="N54" s="148" t="str">
        <f t="shared" si="0"/>
        <v>Fuerte</v>
      </c>
      <c r="O54" s="149" t="s">
        <v>191</v>
      </c>
      <c r="P54" s="148" t="str">
        <f t="shared" ref="P54:P57" si="10">IF(Q54="","",IF(Q54=100,"Fuerte",IF(Q54=50,"Moderado","Débil")))</f>
        <v>Fuerte</v>
      </c>
      <c r="Q54" s="36">
        <f t="shared" si="1"/>
        <v>100</v>
      </c>
      <c r="R54" s="41">
        <f t="shared" si="2"/>
        <v>15</v>
      </c>
      <c r="S54" s="41">
        <f t="shared" si="3"/>
        <v>15</v>
      </c>
      <c r="T54" s="41">
        <f t="shared" si="4"/>
        <v>15</v>
      </c>
      <c r="U54" s="41">
        <f t="shared" si="5"/>
        <v>10</v>
      </c>
      <c r="V54" s="41">
        <f t="shared" si="6"/>
        <v>15</v>
      </c>
      <c r="W54" s="41">
        <f t="shared" si="7"/>
        <v>15</v>
      </c>
      <c r="X54" s="42">
        <f t="shared" si="8"/>
        <v>15</v>
      </c>
    </row>
    <row r="55" spans="2:25" s="101" customFormat="1" ht="45" hidden="1" customHeight="1" x14ac:dyDescent="0.25">
      <c r="B55" s="184"/>
      <c r="C55" s="184"/>
      <c r="D55" s="184"/>
      <c r="E55" s="39"/>
      <c r="F55" s="39"/>
      <c r="G55" s="117"/>
      <c r="H55" s="39"/>
      <c r="I55" s="39"/>
      <c r="J55" s="185"/>
      <c r="K55" s="186"/>
      <c r="L55" s="39"/>
      <c r="M55" s="51" t="str">
        <f t="shared" si="9"/>
        <v/>
      </c>
      <c r="N55" s="51" t="str">
        <f>IF(M55="","",IF(AND(M55&gt;=0,M55&lt;=85),"Débil",IF(AND(M55&gt;=86,M55&lt;=95),"Moderado",IF(M55&gt;=96,"Fuerte",""))))</f>
        <v/>
      </c>
      <c r="O55" s="40"/>
      <c r="P55" s="51" t="str">
        <f t="shared" si="10"/>
        <v/>
      </c>
      <c r="Q55" s="36" t="str">
        <f>IF(M55="","",IF(AND(N55="Fuerte",O55="Fuerte"),100,IF(OR(AND(N55="Moderado",O55="Moderado"),AND(N55&lt;&gt;"Débil",O55&lt;&gt;"Débil")),50,IF(OR(N55="Débil",O55="Débil"),0,""))))</f>
        <v/>
      </c>
      <c r="R55" s="41" t="str">
        <f t="shared" si="2"/>
        <v/>
      </c>
      <c r="S55" s="41" t="str">
        <f t="shared" si="3"/>
        <v/>
      </c>
      <c r="T55" s="41" t="str">
        <f t="shared" si="4"/>
        <v/>
      </c>
      <c r="U55" s="41" t="str">
        <f t="shared" si="5"/>
        <v/>
      </c>
      <c r="V55" s="41" t="str">
        <f t="shared" si="6"/>
        <v/>
      </c>
      <c r="W55" s="41" t="str">
        <f t="shared" si="7"/>
        <v/>
      </c>
      <c r="X55" s="42" t="str">
        <f t="shared" si="8"/>
        <v/>
      </c>
    </row>
    <row r="56" spans="2:25" s="101" customFormat="1" ht="45" hidden="1" customHeight="1" x14ac:dyDescent="0.25">
      <c r="B56" s="184"/>
      <c r="C56" s="184"/>
      <c r="D56" s="184"/>
      <c r="E56" s="39"/>
      <c r="F56" s="39"/>
      <c r="G56" s="117"/>
      <c r="H56" s="39"/>
      <c r="I56" s="39"/>
      <c r="J56" s="185"/>
      <c r="K56" s="186"/>
      <c r="L56" s="39"/>
      <c r="M56" s="51" t="str">
        <f t="shared" si="9"/>
        <v/>
      </c>
      <c r="N56" s="51" t="str">
        <f t="shared" ref="N56:N57" si="11">IF(M56="","",IF(AND(M56&gt;=0,M56&lt;=85),"Débil",IF(AND(M56&gt;=86,M56&lt;=95),"Moderado",IF(M56&gt;=96,"Fuerte",""))))</f>
        <v/>
      </c>
      <c r="O56" s="40"/>
      <c r="P56" s="51" t="str">
        <f t="shared" si="10"/>
        <v/>
      </c>
      <c r="Q56" s="36" t="str">
        <f t="shared" ref="Q56:Q57" si="12">IF(M56="","",IF(AND(N56="Fuerte",O56="Fuerte"),100,IF(OR(AND(N56="Moderado",O56="Moderado"),AND(N56&lt;&gt;"Débil",O56&lt;&gt;"Débil")),50,IF(OR(N56="Débil",O56="Débil"),0,""))))</f>
        <v/>
      </c>
      <c r="R56" s="41" t="str">
        <f t="shared" si="2"/>
        <v/>
      </c>
      <c r="S56" s="41" t="str">
        <f t="shared" si="3"/>
        <v/>
      </c>
      <c r="T56" s="41" t="str">
        <f t="shared" si="4"/>
        <v/>
      </c>
      <c r="U56" s="41" t="str">
        <f t="shared" si="5"/>
        <v/>
      </c>
      <c r="V56" s="41" t="str">
        <f t="shared" si="6"/>
        <v/>
      </c>
      <c r="W56" s="41" t="str">
        <f t="shared" si="7"/>
        <v/>
      </c>
      <c r="X56" s="42" t="str">
        <f t="shared" si="8"/>
        <v/>
      </c>
    </row>
    <row r="57" spans="2:25" s="101" customFormat="1" ht="45" hidden="1" customHeight="1" x14ac:dyDescent="0.25">
      <c r="B57" s="184"/>
      <c r="C57" s="184"/>
      <c r="D57" s="184"/>
      <c r="E57" s="39"/>
      <c r="F57" s="39"/>
      <c r="G57" s="117"/>
      <c r="H57" s="39"/>
      <c r="I57" s="39"/>
      <c r="J57" s="185"/>
      <c r="K57" s="186"/>
      <c r="L57" s="39"/>
      <c r="M57" s="51" t="str">
        <f t="shared" si="9"/>
        <v/>
      </c>
      <c r="N57" s="51" t="str">
        <f t="shared" si="11"/>
        <v/>
      </c>
      <c r="O57" s="40"/>
      <c r="P57" s="51" t="str">
        <f t="shared" si="10"/>
        <v/>
      </c>
      <c r="Q57" s="36" t="str">
        <f t="shared" si="12"/>
        <v/>
      </c>
      <c r="R57" s="41" t="str">
        <f t="shared" si="2"/>
        <v/>
      </c>
      <c r="S57" s="41" t="str">
        <f t="shared" si="3"/>
        <v/>
      </c>
      <c r="T57" s="41" t="str">
        <f t="shared" si="4"/>
        <v/>
      </c>
      <c r="U57" s="41" t="str">
        <f t="shared" si="5"/>
        <v/>
      </c>
      <c r="V57" s="41" t="str">
        <f t="shared" si="6"/>
        <v/>
      </c>
      <c r="W57" s="41" t="str">
        <f t="shared" si="7"/>
        <v/>
      </c>
      <c r="X57" s="42" t="str">
        <f t="shared" si="8"/>
        <v/>
      </c>
    </row>
    <row r="58" spans="2:25" s="101" customFormat="1" x14ac:dyDescent="0.25">
      <c r="B58" s="108"/>
      <c r="C58" s="108"/>
      <c r="D58" s="108"/>
      <c r="R58" s="43"/>
      <c r="S58" s="43"/>
      <c r="T58" s="43"/>
      <c r="U58" s="43"/>
      <c r="V58" s="43"/>
      <c r="W58" s="115"/>
      <c r="X58" s="115"/>
    </row>
    <row r="59" spans="2:25" s="101" customFormat="1" ht="26.25" x14ac:dyDescent="0.25">
      <c r="B59" s="193" t="s">
        <v>161</v>
      </c>
      <c r="C59" s="193"/>
      <c r="D59" s="193"/>
      <c r="E59" s="193"/>
      <c r="F59" s="193"/>
      <c r="G59" s="178" t="str">
        <f>IFERROR(IF(Q52=100,"Fuerte",IF(AND(Q52&lt;100,Q52&gt;=50),"Moderado",IF(Q52&lt;50,"Débil",""))),"")</f>
        <v>Fuerte</v>
      </c>
      <c r="H59" s="178"/>
      <c r="I59" s="178"/>
      <c r="J59" s="178"/>
      <c r="K59" s="178"/>
      <c r="L59" s="178"/>
      <c r="M59" s="178"/>
      <c r="N59" s="178"/>
      <c r="O59" s="178"/>
      <c r="P59" s="178"/>
      <c r="R59" s="43"/>
      <c r="S59" s="43"/>
      <c r="T59" s="43"/>
      <c r="U59" s="43"/>
      <c r="V59" s="43"/>
      <c r="W59" s="115"/>
      <c r="X59" s="115"/>
    </row>
    <row r="60" spans="2:25" s="101" customFormat="1" x14ac:dyDescent="0.25">
      <c r="B60" s="108"/>
      <c r="C60" s="108"/>
      <c r="D60" s="108"/>
      <c r="R60" s="43"/>
      <c r="S60" s="43"/>
      <c r="T60" s="43"/>
      <c r="U60" s="43"/>
      <c r="V60" s="43"/>
      <c r="W60" s="115"/>
      <c r="X60" s="115"/>
    </row>
    <row r="61" spans="2:25" s="101" customFormat="1" ht="28.5" x14ac:dyDescent="0.25">
      <c r="B61" s="164" t="s">
        <v>94</v>
      </c>
      <c r="C61" s="164"/>
      <c r="D61" s="164"/>
      <c r="E61" s="164"/>
      <c r="F61" s="164"/>
      <c r="G61" s="164"/>
      <c r="H61" s="164"/>
      <c r="I61" s="164"/>
      <c r="J61" s="164"/>
      <c r="K61" s="164"/>
      <c r="L61" s="164"/>
      <c r="M61" s="164"/>
      <c r="N61" s="164"/>
      <c r="O61" s="164"/>
      <c r="P61" s="164"/>
      <c r="Q61" s="134"/>
      <c r="R61" s="134"/>
      <c r="S61" s="134"/>
      <c r="T61" s="134"/>
      <c r="U61" s="134"/>
      <c r="V61" s="134"/>
    </row>
    <row r="62" spans="2:25" s="101" customFormat="1" ht="5.25" customHeight="1" x14ac:dyDescent="0.25">
      <c r="Q62" s="127"/>
      <c r="R62" s="127"/>
      <c r="S62" s="127"/>
      <c r="T62" s="127"/>
      <c r="U62" s="127"/>
      <c r="V62" s="127"/>
    </row>
    <row r="63" spans="2:25" s="101" customFormat="1" ht="21" x14ac:dyDescent="0.35">
      <c r="B63" s="64" t="s">
        <v>99</v>
      </c>
      <c r="C63" s="194" t="s">
        <v>95</v>
      </c>
      <c r="D63" s="194"/>
      <c r="E63" s="194"/>
      <c r="F63" s="194"/>
      <c r="G63" s="194"/>
      <c r="H63" s="194"/>
      <c r="I63" s="64" t="s">
        <v>96</v>
      </c>
      <c r="J63" s="64" t="s">
        <v>97</v>
      </c>
      <c r="K63" s="195" t="s">
        <v>98</v>
      </c>
      <c r="L63" s="196"/>
      <c r="M63" s="197"/>
      <c r="N63" s="194" t="s">
        <v>3</v>
      </c>
      <c r="O63" s="194"/>
      <c r="P63" s="194"/>
      <c r="Q63" s="131"/>
      <c r="R63" s="131"/>
      <c r="S63" s="131"/>
      <c r="T63" s="131"/>
      <c r="U63" s="131"/>
      <c r="V63" s="131"/>
    </row>
    <row r="64" spans="2:25" s="101" customFormat="1" ht="43.5" customHeight="1" x14ac:dyDescent="0.25">
      <c r="B64" s="152" t="s">
        <v>169</v>
      </c>
      <c r="C64" s="272" t="s">
        <v>307</v>
      </c>
      <c r="D64" s="272"/>
      <c r="E64" s="272"/>
      <c r="F64" s="272"/>
      <c r="G64" s="272"/>
      <c r="H64" s="272"/>
      <c r="I64" s="153">
        <v>44576</v>
      </c>
      <c r="J64" s="153">
        <v>44910</v>
      </c>
      <c r="K64" s="273" t="s">
        <v>300</v>
      </c>
      <c r="L64" s="274"/>
      <c r="M64" s="275"/>
      <c r="N64" s="276" t="s">
        <v>308</v>
      </c>
      <c r="O64" s="276"/>
      <c r="P64" s="276"/>
      <c r="Q64" s="137"/>
      <c r="R64" s="138"/>
      <c r="S64" s="138"/>
      <c r="T64" s="138"/>
      <c r="U64" s="138"/>
      <c r="V64" s="138"/>
    </row>
    <row r="65" spans="2:22" s="101" customFormat="1" ht="43.5" customHeight="1" x14ac:dyDescent="0.25">
      <c r="B65" s="152" t="s">
        <v>169</v>
      </c>
      <c r="C65" s="272" t="s">
        <v>309</v>
      </c>
      <c r="D65" s="272"/>
      <c r="E65" s="272"/>
      <c r="F65" s="272"/>
      <c r="G65" s="272"/>
      <c r="H65" s="272"/>
      <c r="I65" s="153">
        <v>44682</v>
      </c>
      <c r="J65" s="153">
        <v>44910</v>
      </c>
      <c r="K65" s="273" t="s">
        <v>300</v>
      </c>
      <c r="L65" s="274"/>
      <c r="M65" s="275"/>
      <c r="N65" s="276" t="s">
        <v>310</v>
      </c>
      <c r="O65" s="276"/>
      <c r="P65" s="276"/>
      <c r="Q65" s="139"/>
      <c r="R65" s="138"/>
      <c r="S65" s="138"/>
      <c r="T65" s="138"/>
      <c r="U65" s="138"/>
      <c r="V65" s="138"/>
    </row>
    <row r="66" spans="2:22" s="101" customFormat="1" ht="30" hidden="1" customHeight="1" x14ac:dyDescent="0.25">
      <c r="B66" s="44"/>
      <c r="C66" s="188"/>
      <c r="D66" s="188"/>
      <c r="E66" s="188"/>
      <c r="F66" s="188"/>
      <c r="G66" s="188"/>
      <c r="H66" s="188"/>
      <c r="I66" s="45"/>
      <c r="J66" s="45"/>
      <c r="K66" s="189"/>
      <c r="L66" s="190"/>
      <c r="M66" s="191"/>
      <c r="N66" s="192"/>
      <c r="O66" s="192"/>
      <c r="P66" s="192"/>
      <c r="Q66" s="139"/>
      <c r="R66" s="138"/>
      <c r="S66" s="138"/>
      <c r="T66" s="138"/>
      <c r="U66" s="138"/>
      <c r="V66" s="138"/>
    </row>
    <row r="67" spans="2:22" s="101" customFormat="1" ht="30" hidden="1" customHeight="1" x14ac:dyDescent="0.25">
      <c r="B67" s="44"/>
      <c r="C67" s="188"/>
      <c r="D67" s="188"/>
      <c r="E67" s="188"/>
      <c r="F67" s="188"/>
      <c r="G67" s="188"/>
      <c r="H67" s="188"/>
      <c r="I67" s="45"/>
      <c r="J67" s="45"/>
      <c r="K67" s="189"/>
      <c r="L67" s="190"/>
      <c r="M67" s="191"/>
      <c r="N67" s="192"/>
      <c r="O67" s="192"/>
      <c r="P67" s="192"/>
      <c r="Q67" s="139"/>
      <c r="R67" s="138"/>
      <c r="S67" s="138"/>
      <c r="T67" s="138"/>
      <c r="U67" s="138"/>
      <c r="V67" s="138"/>
    </row>
    <row r="68" spans="2:22" s="101" customFormat="1" ht="30" hidden="1" customHeight="1" x14ac:dyDescent="0.25">
      <c r="B68" s="44"/>
      <c r="C68" s="188"/>
      <c r="D68" s="188"/>
      <c r="E68" s="188"/>
      <c r="F68" s="188"/>
      <c r="G68" s="188"/>
      <c r="H68" s="188"/>
      <c r="I68" s="45"/>
      <c r="J68" s="45"/>
      <c r="K68" s="189"/>
      <c r="L68" s="190"/>
      <c r="M68" s="191"/>
      <c r="N68" s="192"/>
      <c r="O68" s="192"/>
      <c r="P68" s="192"/>
      <c r="Q68" s="139"/>
      <c r="R68" s="138"/>
      <c r="S68" s="138"/>
      <c r="T68" s="138"/>
      <c r="U68" s="138"/>
      <c r="V68" s="138"/>
    </row>
    <row r="69" spans="2:22" s="101" customFormat="1" ht="30" hidden="1" customHeight="1" x14ac:dyDescent="0.25">
      <c r="B69" s="44"/>
      <c r="C69" s="188"/>
      <c r="D69" s="188"/>
      <c r="E69" s="188"/>
      <c r="F69" s="188"/>
      <c r="G69" s="188"/>
      <c r="H69" s="188"/>
      <c r="I69" s="45"/>
      <c r="J69" s="45"/>
      <c r="K69" s="189"/>
      <c r="L69" s="190"/>
      <c r="M69" s="191"/>
      <c r="N69" s="192"/>
      <c r="O69" s="192"/>
      <c r="P69" s="192"/>
      <c r="Q69" s="139"/>
      <c r="R69" s="138"/>
      <c r="S69" s="138"/>
      <c r="T69" s="138"/>
      <c r="U69" s="138"/>
      <c r="V69" s="138"/>
    </row>
    <row r="70" spans="2:22" s="101" customFormat="1" ht="30" hidden="1" customHeight="1" x14ac:dyDescent="0.25">
      <c r="B70" s="44"/>
      <c r="C70" s="188"/>
      <c r="D70" s="188"/>
      <c r="E70" s="188"/>
      <c r="F70" s="188"/>
      <c r="G70" s="188"/>
      <c r="H70" s="188"/>
      <c r="I70" s="45"/>
      <c r="J70" s="45"/>
      <c r="K70" s="189"/>
      <c r="L70" s="190"/>
      <c r="M70" s="191"/>
      <c r="N70" s="192"/>
      <c r="O70" s="192"/>
      <c r="P70" s="192"/>
      <c r="Q70" s="139"/>
      <c r="R70" s="138"/>
      <c r="S70" s="138"/>
      <c r="T70" s="138"/>
      <c r="U70" s="138"/>
      <c r="V70" s="138"/>
    </row>
    <row r="71" spans="2:22" s="101" customFormat="1" ht="30" hidden="1" customHeight="1" x14ac:dyDescent="0.25">
      <c r="B71" s="44"/>
      <c r="C71" s="188"/>
      <c r="D71" s="188"/>
      <c r="E71" s="188"/>
      <c r="F71" s="188"/>
      <c r="G71" s="188"/>
      <c r="H71" s="188"/>
      <c r="I71" s="45"/>
      <c r="J71" s="45"/>
      <c r="K71" s="189"/>
      <c r="L71" s="190"/>
      <c r="M71" s="191"/>
      <c r="N71" s="192"/>
      <c r="O71" s="192"/>
      <c r="P71" s="192"/>
      <c r="Q71" s="139"/>
      <c r="R71" s="138"/>
      <c r="S71" s="138"/>
      <c r="T71" s="138"/>
      <c r="U71" s="138"/>
      <c r="V71" s="138"/>
    </row>
    <row r="72" spans="2:22" s="101" customFormat="1" ht="30" hidden="1" customHeight="1" x14ac:dyDescent="0.25">
      <c r="B72" s="44"/>
      <c r="C72" s="188"/>
      <c r="D72" s="188"/>
      <c r="E72" s="188"/>
      <c r="F72" s="188"/>
      <c r="G72" s="188"/>
      <c r="H72" s="188"/>
      <c r="I72" s="45"/>
      <c r="J72" s="45"/>
      <c r="K72" s="189"/>
      <c r="L72" s="190"/>
      <c r="M72" s="191"/>
      <c r="N72" s="192"/>
      <c r="O72" s="192"/>
      <c r="P72" s="192"/>
      <c r="Q72" s="139"/>
      <c r="R72" s="138"/>
      <c r="S72" s="138"/>
      <c r="T72" s="138"/>
      <c r="U72" s="138"/>
      <c r="V72" s="138"/>
    </row>
    <row r="73" spans="2:22" s="101" customFormat="1" ht="30" hidden="1" customHeight="1" x14ac:dyDescent="0.25">
      <c r="B73" s="44"/>
      <c r="C73" s="188"/>
      <c r="D73" s="188"/>
      <c r="E73" s="188"/>
      <c r="F73" s="188"/>
      <c r="G73" s="188"/>
      <c r="H73" s="188"/>
      <c r="I73" s="45"/>
      <c r="J73" s="45"/>
      <c r="K73" s="189"/>
      <c r="L73" s="190"/>
      <c r="M73" s="191"/>
      <c r="N73" s="192"/>
      <c r="O73" s="192"/>
      <c r="P73" s="192"/>
      <c r="Q73" s="139"/>
      <c r="R73" s="138"/>
      <c r="S73" s="138"/>
      <c r="T73" s="138"/>
      <c r="U73" s="138"/>
      <c r="V73" s="138"/>
    </row>
    <row r="74" spans="2:22" s="101" customFormat="1" ht="30" hidden="1" customHeight="1" x14ac:dyDescent="0.25">
      <c r="B74" s="44"/>
      <c r="C74" s="188"/>
      <c r="D74" s="188"/>
      <c r="E74" s="188"/>
      <c r="F74" s="188"/>
      <c r="G74" s="188"/>
      <c r="H74" s="188"/>
      <c r="I74" s="45"/>
      <c r="J74" s="45"/>
      <c r="K74" s="189"/>
      <c r="L74" s="190"/>
      <c r="M74" s="191"/>
      <c r="N74" s="192"/>
      <c r="O74" s="192"/>
      <c r="P74" s="192"/>
      <c r="Q74" s="139"/>
      <c r="R74" s="138"/>
      <c r="S74" s="138"/>
      <c r="T74" s="138"/>
      <c r="U74" s="138"/>
      <c r="V74" s="138"/>
    </row>
    <row r="75" spans="2:22" s="101" customFormat="1" ht="30" hidden="1" customHeight="1" x14ac:dyDescent="0.25">
      <c r="B75" s="44"/>
      <c r="C75" s="188"/>
      <c r="D75" s="188"/>
      <c r="E75" s="188"/>
      <c r="F75" s="188"/>
      <c r="G75" s="188"/>
      <c r="H75" s="188"/>
      <c r="I75" s="45"/>
      <c r="J75" s="45"/>
      <c r="K75" s="189"/>
      <c r="L75" s="190"/>
      <c r="M75" s="191"/>
      <c r="N75" s="192"/>
      <c r="O75" s="192"/>
      <c r="P75" s="192"/>
      <c r="Q75" s="139"/>
      <c r="R75" s="138"/>
      <c r="S75" s="138"/>
      <c r="T75" s="138"/>
      <c r="U75" s="138"/>
      <c r="V75" s="138"/>
    </row>
    <row r="76" spans="2:22" s="101" customFormat="1" ht="30" hidden="1" customHeight="1" x14ac:dyDescent="0.25">
      <c r="B76" s="44"/>
      <c r="C76" s="188"/>
      <c r="D76" s="188"/>
      <c r="E76" s="188"/>
      <c r="F76" s="188"/>
      <c r="G76" s="188"/>
      <c r="H76" s="188"/>
      <c r="I76" s="45"/>
      <c r="J76" s="45"/>
      <c r="K76" s="189"/>
      <c r="L76" s="190"/>
      <c r="M76" s="191"/>
      <c r="N76" s="192"/>
      <c r="O76" s="192"/>
      <c r="P76" s="192"/>
      <c r="Q76" s="139"/>
      <c r="R76" s="138"/>
      <c r="S76" s="138"/>
      <c r="T76" s="138"/>
      <c r="U76" s="138"/>
      <c r="V76" s="138"/>
    </row>
    <row r="77" spans="2:22" s="101" customFormat="1" x14ac:dyDescent="0.25">
      <c r="Q77" s="127"/>
      <c r="R77" s="127"/>
      <c r="S77" s="127"/>
      <c r="T77" s="127"/>
      <c r="U77" s="127"/>
      <c r="V77" s="127"/>
    </row>
    <row r="78" spans="2:22" s="101" customFormat="1" ht="28.5" x14ac:dyDescent="0.25">
      <c r="B78" s="164" t="s">
        <v>100</v>
      </c>
      <c r="C78" s="164"/>
      <c r="D78" s="164"/>
      <c r="E78" s="164"/>
      <c r="F78" s="164"/>
      <c r="G78" s="164"/>
      <c r="H78" s="164"/>
      <c r="I78" s="164"/>
      <c r="J78" s="164"/>
      <c r="K78" s="164"/>
      <c r="L78" s="164"/>
      <c r="M78" s="164"/>
      <c r="N78" s="164"/>
      <c r="O78" s="164"/>
      <c r="P78" s="164"/>
      <c r="Q78" s="134"/>
      <c r="R78" s="134"/>
      <c r="S78" s="134"/>
      <c r="T78" s="134"/>
      <c r="U78" s="134"/>
      <c r="V78" s="134"/>
    </row>
    <row r="79" spans="2:22" s="101" customFormat="1" x14ac:dyDescent="0.25">
      <c r="Q79" s="127"/>
      <c r="R79" s="127"/>
      <c r="S79" s="127"/>
      <c r="T79" s="127"/>
      <c r="U79" s="127"/>
      <c r="V79" s="127"/>
    </row>
    <row r="80" spans="2:22" s="101" customFormat="1" ht="46.5" customHeight="1" x14ac:dyDescent="0.25">
      <c r="D80" s="200" t="s">
        <v>75</v>
      </c>
      <c r="E80" s="201"/>
      <c r="F80" s="202" t="str">
        <f>IFERROR(VLOOKUP(Q23,[7]Hoja2!B45:C59,2,FALSE),"")</f>
        <v>Alto</v>
      </c>
      <c r="G80" s="202"/>
      <c r="H80" s="118"/>
      <c r="J80" s="203" t="s">
        <v>74</v>
      </c>
      <c r="K80" s="203"/>
      <c r="L80" s="202" t="str">
        <f>IFERROR(VLOOKUP(S52,[7]Hoja2!B45:C59,2,FALSE),"")</f>
        <v>Alto</v>
      </c>
      <c r="M80" s="202"/>
      <c r="N80" s="202"/>
      <c r="O80" s="140"/>
      <c r="P80" s="140"/>
      <c r="Q80" s="141"/>
      <c r="R80" s="142"/>
      <c r="S80" s="142"/>
      <c r="T80" s="142"/>
      <c r="U80" s="142"/>
      <c r="V80" s="142"/>
    </row>
    <row r="81" spans="1:26" s="101" customFormat="1" x14ac:dyDescent="0.25"/>
    <row r="82" spans="1:26" s="101" customFormat="1" ht="26.25" x14ac:dyDescent="0.25">
      <c r="B82" s="106"/>
      <c r="C82" s="106"/>
      <c r="H82" s="198" t="s">
        <v>71</v>
      </c>
      <c r="I82" s="198"/>
      <c r="J82" s="198"/>
    </row>
    <row r="83" spans="1:26" s="101" customFormat="1" ht="21" x14ac:dyDescent="0.25">
      <c r="B83" s="106"/>
      <c r="C83" s="106"/>
      <c r="F83" s="119"/>
      <c r="G83" s="119"/>
      <c r="H83" s="143" t="s">
        <v>41</v>
      </c>
      <c r="I83" s="143" t="s">
        <v>72</v>
      </c>
      <c r="J83" s="143" t="s">
        <v>73</v>
      </c>
    </row>
    <row r="84" spans="1:26" s="101" customFormat="1" ht="5.25" customHeight="1" x14ac:dyDescent="0.25">
      <c r="B84" s="106"/>
      <c r="C84" s="106"/>
      <c r="F84" s="119"/>
      <c r="G84" s="119"/>
      <c r="H84" s="119"/>
      <c r="I84" s="119"/>
      <c r="J84" s="119"/>
    </row>
    <row r="85" spans="1:26" s="101" customFormat="1" ht="37.5" customHeight="1" x14ac:dyDescent="0.25">
      <c r="F85" s="199" t="s">
        <v>70</v>
      </c>
      <c r="G85" s="143" t="s">
        <v>135</v>
      </c>
      <c r="H85" s="144" t="str">
        <f>IFERROR(CONCATENATE(IF($Q$23="53","Inherente","")," ",IF($S$52="53","Residual","")),"")</f>
        <v xml:space="preserve"> </v>
      </c>
      <c r="I85" s="145" t="str">
        <f>IFERROR(CONCATENATE(IF($Q$23="54","Inherente","")," ",IF($S$52="54","Residual","")),"")</f>
        <v xml:space="preserve"> </v>
      </c>
      <c r="J85" s="145" t="str">
        <f>IFERROR(CONCATENATE(IF($Q$23="55","Inherente","")," ",IF($S$52="55","Residual","")),"")</f>
        <v xml:space="preserve"> </v>
      </c>
      <c r="O85" s="127"/>
      <c r="P85" s="127"/>
      <c r="Q85" s="127"/>
      <c r="R85" s="134"/>
      <c r="S85" s="134"/>
      <c r="T85" s="134"/>
      <c r="U85" s="134"/>
      <c r="V85" s="134"/>
    </row>
    <row r="86" spans="1:26" s="101" customFormat="1" ht="37.5" customHeight="1" x14ac:dyDescent="0.25">
      <c r="F86" s="199"/>
      <c r="G86" s="143" t="s">
        <v>134</v>
      </c>
      <c r="H86" s="146" t="str">
        <f>IFERROR(CONCATENATE(IF($Q$23="43","Inherente","")," ",IF($S$52="43","Residual","")),"")</f>
        <v xml:space="preserve"> </v>
      </c>
      <c r="I86" s="145" t="str">
        <f>IFERROR(CONCATENATE(IF($Q$23="44","Inherente","")," ",IF($S$52="44","Residual","")),"")</f>
        <v xml:space="preserve"> </v>
      </c>
      <c r="J86" s="145" t="str">
        <f>IFERROR(CONCATENATE(IF($Q$23="45","Inherente","")," ",IF($S$52="45","Residual","")),"")</f>
        <v xml:space="preserve"> </v>
      </c>
      <c r="L86" s="46" t="s">
        <v>43</v>
      </c>
      <c r="O86" s="127"/>
      <c r="P86" s="127"/>
      <c r="Q86" s="127"/>
      <c r="R86" s="130"/>
      <c r="S86" s="130"/>
      <c r="T86" s="130"/>
      <c r="U86" s="130"/>
      <c r="V86" s="130"/>
    </row>
    <row r="87" spans="1:26" s="101" customFormat="1" ht="37.5" customHeight="1" x14ac:dyDescent="0.25">
      <c r="F87" s="199"/>
      <c r="G87" s="143" t="s">
        <v>133</v>
      </c>
      <c r="H87" s="146" t="str">
        <f>IFERROR(CONCATENATE(IF($Q$23="33","Inherente","")," ",IF($S$52="33","Residual","")),"")</f>
        <v xml:space="preserve"> </v>
      </c>
      <c r="I87" s="145" t="str">
        <f>IFERROR(CONCATENATE(IF($Q$23="34","Inherente","")," ",IF($S$52="34","Residual","")),"")</f>
        <v xml:space="preserve"> </v>
      </c>
      <c r="J87" s="145" t="str">
        <f>IFERROR(CONCATENATE(IF($Q$23="35","Inherente","")," ",IF($S$52="35","Residual","")),"")</f>
        <v xml:space="preserve"> </v>
      </c>
      <c r="L87" s="47" t="s">
        <v>40</v>
      </c>
      <c r="O87" s="127"/>
      <c r="P87" s="127"/>
      <c r="Q87" s="127"/>
      <c r="R87" s="130"/>
      <c r="S87" s="130"/>
      <c r="T87" s="130"/>
      <c r="U87" s="130"/>
      <c r="V87" s="130"/>
    </row>
    <row r="88" spans="1:26" s="101" customFormat="1" ht="37.5" customHeight="1" x14ac:dyDescent="0.25">
      <c r="F88" s="199"/>
      <c r="G88" s="143" t="s">
        <v>132</v>
      </c>
      <c r="H88" s="147" t="str">
        <f>IFERROR(CONCATENATE(IF($Q$23="23","Inherente","")," ",IF($S$52="23","Residual","")),"")</f>
        <v xml:space="preserve"> </v>
      </c>
      <c r="I88" s="146" t="str">
        <f>IFERROR(CONCATENATE(IF($Q$23="24","Inherente","")," ",IF($S$52="24","Residual","")),"")</f>
        <v xml:space="preserve">Inherente </v>
      </c>
      <c r="J88" s="145" t="str">
        <f>IFERROR(CONCATENATE(IF($Q$23="25","Inherente","")," ",IF($S$52="25","Residual","")),"")</f>
        <v xml:space="preserve"> </v>
      </c>
      <c r="L88" s="48" t="s">
        <v>41</v>
      </c>
      <c r="O88" s="130"/>
      <c r="P88" s="130"/>
      <c r="Q88" s="130"/>
      <c r="R88" s="130"/>
      <c r="S88" s="130"/>
      <c r="T88" s="130"/>
      <c r="U88" s="130"/>
      <c r="V88" s="130"/>
    </row>
    <row r="89" spans="1:26" s="101" customFormat="1" ht="37.5" customHeight="1" x14ac:dyDescent="0.25">
      <c r="F89" s="199"/>
      <c r="G89" s="143" t="s">
        <v>112</v>
      </c>
      <c r="H89" s="147" t="str">
        <f>IFERROR(CONCATENATE(IF($Q$23="13","Inherente","")," ",IF($S$52="13","Residual","")),"")</f>
        <v xml:space="preserve"> </v>
      </c>
      <c r="I89" s="146" t="str">
        <f>IFERROR(CONCATENATE(IF($Q$23="14","Inherente","")," ",IF($S$52="14","Residual","")),"")</f>
        <v xml:space="preserve"> Residual</v>
      </c>
      <c r="J89" s="145" t="str">
        <f>IFERROR(CONCATENATE(IF($Q$23="15","Inherente","")," ",IF($S$52="15","Residual","")),"")</f>
        <v xml:space="preserve"> </v>
      </c>
    </row>
    <row r="90" spans="1:26" s="49" customFormat="1" x14ac:dyDescent="0.25">
      <c r="A90" s="101"/>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row>
    <row r="91" spans="1:26" x14ac:dyDescent="0.25">
      <c r="A91" s="101"/>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row>
    <row r="92" spans="1:26" x14ac:dyDescent="0.25">
      <c r="A92" s="101"/>
      <c r="B92" s="101"/>
      <c r="C92" s="101"/>
      <c r="D92" s="101"/>
      <c r="E92" s="101"/>
      <c r="F92" s="101"/>
      <c r="G92" s="101"/>
      <c r="H92" s="101"/>
      <c r="I92" s="101"/>
      <c r="J92" s="101"/>
      <c r="K92" s="101"/>
      <c r="L92" s="101"/>
      <c r="M92" s="101"/>
      <c r="N92" s="101"/>
      <c r="O92" s="101"/>
      <c r="P92" s="101"/>
      <c r="Y92" s="101"/>
      <c r="Z92" s="101"/>
    </row>
    <row r="93" spans="1:26" x14ac:dyDescent="0.25">
      <c r="A93" s="101"/>
      <c r="B93" s="101"/>
      <c r="C93" s="101"/>
      <c r="D93" s="101"/>
      <c r="E93" s="101"/>
      <c r="F93" s="101"/>
      <c r="G93" s="101"/>
      <c r="H93" s="101"/>
      <c r="I93" s="101"/>
      <c r="J93" s="101"/>
      <c r="K93" s="101"/>
      <c r="L93" s="101"/>
      <c r="M93" s="101"/>
      <c r="N93" s="101"/>
      <c r="O93" s="101"/>
      <c r="P93" s="101"/>
      <c r="Y93" s="101"/>
      <c r="Z93" s="101"/>
    </row>
    <row r="94" spans="1:26" x14ac:dyDescent="0.25">
      <c r="B94" s="101"/>
      <c r="C94" s="101"/>
      <c r="D94" s="101"/>
      <c r="E94" s="101"/>
      <c r="F94" s="101"/>
      <c r="G94" s="101"/>
      <c r="H94" s="101"/>
      <c r="I94" s="101"/>
      <c r="J94" s="101"/>
      <c r="K94" s="101"/>
      <c r="L94" s="101"/>
      <c r="M94" s="101"/>
      <c r="N94" s="101"/>
      <c r="O94" s="101"/>
      <c r="P94" s="101"/>
    </row>
  </sheetData>
  <sheetProtection selectLockedCells="1"/>
  <mergeCells count="118">
    <mergeCell ref="F85:F89"/>
    <mergeCell ref="B78:P78"/>
    <mergeCell ref="D80:E80"/>
    <mergeCell ref="F80:G80"/>
    <mergeCell ref="J80:K80"/>
    <mergeCell ref="L80:N80"/>
    <mergeCell ref="H82:J82"/>
    <mergeCell ref="C75:H75"/>
    <mergeCell ref="K75:M75"/>
    <mergeCell ref="N75:P75"/>
    <mergeCell ref="C76:H76"/>
    <mergeCell ref="K76:M76"/>
    <mergeCell ref="N76:P76"/>
    <mergeCell ref="C73:H73"/>
    <mergeCell ref="K73:M73"/>
    <mergeCell ref="N73:P73"/>
    <mergeCell ref="C74:H74"/>
    <mergeCell ref="K74:M74"/>
    <mergeCell ref="N74:P74"/>
    <mergeCell ref="C71:H71"/>
    <mergeCell ref="K71:M71"/>
    <mergeCell ref="N71:P71"/>
    <mergeCell ref="C72:H72"/>
    <mergeCell ref="K72:M72"/>
    <mergeCell ref="N72:P72"/>
    <mergeCell ref="C69:H69"/>
    <mergeCell ref="K69:M69"/>
    <mergeCell ref="N69:P69"/>
    <mergeCell ref="C70:H70"/>
    <mergeCell ref="K70:M70"/>
    <mergeCell ref="N70:P70"/>
    <mergeCell ref="C67:H67"/>
    <mergeCell ref="K67:M67"/>
    <mergeCell ref="N67:P67"/>
    <mergeCell ref="C68:H68"/>
    <mergeCell ref="K68:M68"/>
    <mergeCell ref="N68:P68"/>
    <mergeCell ref="C65:H65"/>
    <mergeCell ref="K65:M65"/>
    <mergeCell ref="N65:P65"/>
    <mergeCell ref="C66:H66"/>
    <mergeCell ref="K66:M66"/>
    <mergeCell ref="N66:P66"/>
    <mergeCell ref="B61:P61"/>
    <mergeCell ref="C63:H63"/>
    <mergeCell ref="K63:M63"/>
    <mergeCell ref="N63:P63"/>
    <mergeCell ref="C64:H64"/>
    <mergeCell ref="K64:M64"/>
    <mergeCell ref="N64:P64"/>
    <mergeCell ref="B56:D56"/>
    <mergeCell ref="J56:K56"/>
    <mergeCell ref="B57:D57"/>
    <mergeCell ref="J57:K57"/>
    <mergeCell ref="B59:F59"/>
    <mergeCell ref="G59:P59"/>
    <mergeCell ref="B53:D53"/>
    <mergeCell ref="J53:K53"/>
    <mergeCell ref="B54:D54"/>
    <mergeCell ref="J54:K54"/>
    <mergeCell ref="B55:D55"/>
    <mergeCell ref="J55:K55"/>
    <mergeCell ref="E46:L46"/>
    <mergeCell ref="M46:N46"/>
    <mergeCell ref="B48:P48"/>
    <mergeCell ref="B50:P50"/>
    <mergeCell ref="B52:D52"/>
    <mergeCell ref="J52:K52"/>
    <mergeCell ref="M52:N52"/>
    <mergeCell ref="E43:L43"/>
    <mergeCell ref="M43:N43"/>
    <mergeCell ref="E44:L44"/>
    <mergeCell ref="M44:N44"/>
    <mergeCell ref="E45:L45"/>
    <mergeCell ref="M45:N45"/>
    <mergeCell ref="E40:L40"/>
    <mergeCell ref="M40:N40"/>
    <mergeCell ref="E41:L41"/>
    <mergeCell ref="M41:N41"/>
    <mergeCell ref="E42:L42"/>
    <mergeCell ref="M42:N42"/>
    <mergeCell ref="E37:L37"/>
    <mergeCell ref="M37:N37"/>
    <mergeCell ref="E38:L38"/>
    <mergeCell ref="M38:N38"/>
    <mergeCell ref="E39:L39"/>
    <mergeCell ref="M39:N39"/>
    <mergeCell ref="E34:L34"/>
    <mergeCell ref="M34:N34"/>
    <mergeCell ref="E35:L35"/>
    <mergeCell ref="M35:N35"/>
    <mergeCell ref="E36:L36"/>
    <mergeCell ref="M36:N36"/>
    <mergeCell ref="E31:L31"/>
    <mergeCell ref="M31:N31"/>
    <mergeCell ref="E32:L32"/>
    <mergeCell ref="M32:N32"/>
    <mergeCell ref="E33:L33"/>
    <mergeCell ref="M33:N33"/>
    <mergeCell ref="E29:L29"/>
    <mergeCell ref="M29:N29"/>
    <mergeCell ref="E30:L30"/>
    <mergeCell ref="M30:N30"/>
    <mergeCell ref="B19:P19"/>
    <mergeCell ref="B21:P21"/>
    <mergeCell ref="B23:P23"/>
    <mergeCell ref="B25:P25"/>
    <mergeCell ref="E27:L27"/>
    <mergeCell ref="M27:N27"/>
    <mergeCell ref="B2:P2"/>
    <mergeCell ref="C4:G4"/>
    <mergeCell ref="J4:O4"/>
    <mergeCell ref="B7:P7"/>
    <mergeCell ref="M11:N11"/>
    <mergeCell ref="C17:H17"/>
    <mergeCell ref="I17:O17"/>
    <mergeCell ref="E28:L28"/>
    <mergeCell ref="M28:N28"/>
  </mergeCells>
  <conditionalFormatting sqref="B23">
    <cfRule type="expression" dxfId="197" priority="12">
      <formula>$B$23="Casi Seguro"</formula>
    </cfRule>
    <cfRule type="expression" dxfId="196" priority="13">
      <formula>$B$23="Probable"</formula>
    </cfRule>
    <cfRule type="expression" dxfId="195" priority="14">
      <formula>$B$23="Posible"</formula>
    </cfRule>
    <cfRule type="expression" dxfId="194" priority="15">
      <formula>$B$23="Improbable"</formula>
    </cfRule>
    <cfRule type="expression" dxfId="193" priority="16">
      <formula>$B$23="Rara Vez"</formula>
    </cfRule>
  </conditionalFormatting>
  <conditionalFormatting sqref="F80">
    <cfRule type="expression" dxfId="192" priority="17">
      <formula>$F$80="Extremo"</formula>
    </cfRule>
    <cfRule type="expression" dxfId="191" priority="18">
      <formula>$F$80="Alto"</formula>
    </cfRule>
    <cfRule type="expression" dxfId="190" priority="19">
      <formula>$F$80="Moderado"</formula>
    </cfRule>
    <cfRule type="expression" dxfId="189" priority="20">
      <formula>$F$80="Bajo"</formula>
    </cfRule>
  </conditionalFormatting>
  <conditionalFormatting sqref="L80">
    <cfRule type="expression" dxfId="188" priority="8">
      <formula>$L$80="Extremo"</formula>
    </cfRule>
    <cfRule type="expression" dxfId="187" priority="9">
      <formula>$L$80="Alto"</formula>
    </cfRule>
    <cfRule type="expression" dxfId="186" priority="10">
      <formula>$L$80="Moderado"</formula>
    </cfRule>
    <cfRule type="expression" dxfId="185" priority="11">
      <formula>$L$80="Bajo"</formula>
    </cfRule>
  </conditionalFormatting>
  <conditionalFormatting sqref="M28">
    <cfRule type="expression" dxfId="184" priority="7">
      <formula>AB28="SI"</formula>
    </cfRule>
  </conditionalFormatting>
  <conditionalFormatting sqref="B48">
    <cfRule type="expression" dxfId="183" priority="4">
      <formula>$B$48="Catastrófico"</formula>
    </cfRule>
    <cfRule type="expression" dxfId="182" priority="5">
      <formula>$B$48="Mayor"</formula>
    </cfRule>
    <cfRule type="expression" dxfId="181" priority="6">
      <formula>$B$48="Moderado"</formula>
    </cfRule>
  </conditionalFormatting>
  <conditionalFormatting sqref="M28">
    <cfRule type="expression" dxfId="180" priority="21">
      <formula>AC28="SI"</formula>
    </cfRule>
  </conditionalFormatting>
  <conditionalFormatting sqref="E28">
    <cfRule type="expression" dxfId="179" priority="22">
      <formula>M28="SI"</formula>
    </cfRule>
  </conditionalFormatting>
  <conditionalFormatting sqref="M29:M46">
    <cfRule type="expression" dxfId="178" priority="2">
      <formula>AB29="SI"</formula>
    </cfRule>
  </conditionalFormatting>
  <conditionalFormatting sqref="M29:M46">
    <cfRule type="expression" dxfId="177" priority="3">
      <formula>AC29="SI"</formula>
    </cfRule>
  </conditionalFormatting>
  <conditionalFormatting sqref="E29:E46">
    <cfRule type="expression" dxfId="176" priority="1">
      <formula>M29="SI"</formula>
    </cfRule>
  </conditionalFormatting>
  <dataValidations count="12">
    <dataValidation type="list" allowBlank="1" showInputMessage="1" showErrorMessage="1" sqref="B64:B76" xr:uid="{00000000-0002-0000-0700-000000000000}">
      <formula1>"Nacional,Regional,Centro Zonal"</formula1>
    </dataValidation>
    <dataValidation type="list" allowBlank="1" showInputMessage="1" showErrorMessage="1" sqref="O53:O57" xr:uid="{00000000-0002-0000-0700-000001000000}">
      <formula1>"Fuerte,Moderado,Débil"</formula1>
    </dataValidation>
    <dataValidation type="list" allowBlank="1" showInputMessage="1" showErrorMessage="1" sqref="L53:L57" xr:uid="{00000000-0002-0000-0700-000002000000}">
      <formula1>"Completa,Incompleta,NoExiste"</formula1>
    </dataValidation>
    <dataValidation type="list" allowBlank="1" showInputMessage="1" showErrorMessage="1" sqref="J53:K57" xr:uid="{00000000-0002-0000-0700-000003000000}">
      <formula1>"Se identifica y se gestionan para subsanar la observación,No se identifica y se gestionan para subsanar la observación"</formula1>
    </dataValidation>
    <dataValidation type="list" allowBlank="1" showInputMessage="1" showErrorMessage="1" sqref="L53:L57" xr:uid="{00000000-0002-0000-0700-000004000000}">
      <formula1>"Completa,Incompleta,No Existe"</formula1>
    </dataValidation>
    <dataValidation type="list" allowBlank="1" showInputMessage="1" showErrorMessage="1" sqref="I53:I57" xr:uid="{00000000-0002-0000-0700-000005000000}">
      <formula1>"Confiable,No Confiable"</formula1>
    </dataValidation>
    <dataValidation type="list" allowBlank="1" showInputMessage="1" showErrorMessage="1" sqref="H53:H57" xr:uid="{00000000-0002-0000-0700-000006000000}">
      <formula1>"Prevenir,Detectar,No es un Control"</formula1>
    </dataValidation>
    <dataValidation type="list" allowBlank="1" showInputMessage="1" showErrorMessage="1" sqref="G53:G57" xr:uid="{00000000-0002-0000-0700-000007000000}">
      <formula1>"Oportuna,Inoportuna"</formula1>
    </dataValidation>
    <dataValidation type="list" allowBlank="1" showInputMessage="1" showErrorMessage="1" sqref="F53:F57" xr:uid="{00000000-0002-0000-0700-000008000000}">
      <formula1>"Adecuado,Inadecuado"</formula1>
    </dataValidation>
    <dataValidation type="list" allowBlank="1" showInputMessage="1" showErrorMessage="1" sqref="E53:E57" xr:uid="{00000000-0002-0000-0700-000009000000}">
      <formula1>"Asignado,No Asignado"</formula1>
    </dataValidation>
    <dataValidation type="list" allowBlank="1" showInputMessage="1" showErrorMessage="1" sqref="M28:M46" xr:uid="{00000000-0002-0000-0700-00000A000000}">
      <formula1>"SI,NO"</formula1>
    </dataValidation>
    <dataValidation type="list" allowBlank="1" showInputMessage="1" showErrorMessage="1" sqref="B23" xr:uid="{00000000-0002-0000-0700-00000B000000}">
      <formula1>"Rara Vez,Improbable,Posible,Probable,Casi Seguro"</formula1>
    </dataValidation>
  </dataValidations>
  <pageMargins left="0.82677165354330717" right="0.62992125984251968" top="1.0629921259842521" bottom="0.74803149606299213" header="0.31496062992125984" footer="0.31496062992125984"/>
  <pageSetup scale="28" orientation="portrait" r:id="rId1"/>
  <headerFooter>
    <oddHeader>&amp;L&amp;G&amp;C&amp;16PROCESO
MEJORA E INNOVACIÓN&amp;11
&amp;"-,Negrita"&amp;20FORMATO IDENTIFICACIÓN, ANÁLISIS, EVALUACIÓN Y TRATAMIENTO DE 
RIESGOS DE CALIDAD Y CORRUPCIÓN&amp;R&amp;16F1.P14.MI
Versión 1
Página &amp;P de &amp;N
14/10/2021
Clasificación de la Información:
PÚBLICA</oddHeader>
    <oddFooter>&amp;C&amp;G</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C000000}">
          <x14:formula1>
            <xm:f>'C:\Users\USER\Downloads\[f1.p14.mi_formato_identificacion_analis_evaluacion_tratamiento_riesgos_calidad_corrupcion_MS.xlsx]Hoja2'!#REF!</xm:f>
          </x14:formula1>
          <xm:sqref>C4:H4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pageSetUpPr fitToPage="1"/>
  </sheetPr>
  <dimension ref="A1:Z97"/>
  <sheetViews>
    <sheetView showGridLines="0" zoomScale="60" zoomScaleNormal="60" zoomScalePageLayoutView="70" workbookViewId="0">
      <selection activeCell="C67" sqref="C67:H67"/>
    </sheetView>
  </sheetViews>
  <sheetFormatPr baseColWidth="10" defaultColWidth="11.42578125" defaultRowHeight="15" x14ac:dyDescent="0.25"/>
  <cols>
    <col min="1" max="1" width="2.85546875" style="50" customWidth="1"/>
    <col min="2" max="2" width="17.140625" style="50" customWidth="1"/>
    <col min="3" max="5" width="21.42578125" style="50" customWidth="1"/>
    <col min="6" max="6" width="23" style="50" customWidth="1"/>
    <col min="7" max="12" width="21.42578125" style="50" customWidth="1"/>
    <col min="13" max="13" width="8.5703125" style="50" customWidth="1"/>
    <col min="14" max="14" width="12.85546875" style="50" customWidth="1"/>
    <col min="15" max="16" width="21.42578125" style="50" customWidth="1"/>
    <col min="17" max="17" width="4.42578125" style="50" hidden="1" customWidth="1"/>
    <col min="18" max="24" width="3.42578125" style="50" hidden="1" customWidth="1"/>
    <col min="25" max="25" width="2.85546875" style="50" customWidth="1"/>
    <col min="26" max="32" width="11.42578125" style="50" customWidth="1"/>
    <col min="33" max="16384" width="11.42578125" style="50"/>
  </cols>
  <sheetData>
    <row r="1" spans="1:25" s="33" customFormat="1" x14ac:dyDescent="0.25">
      <c r="A1" s="101"/>
      <c r="B1" s="101"/>
      <c r="C1" s="101"/>
      <c r="D1" s="101"/>
      <c r="E1" s="101"/>
      <c r="F1" s="101"/>
      <c r="G1" s="101"/>
      <c r="H1" s="101"/>
      <c r="I1" s="101"/>
      <c r="J1" s="101"/>
      <c r="K1" s="101"/>
      <c r="L1" s="101"/>
      <c r="M1" s="101"/>
      <c r="N1" s="101"/>
      <c r="O1" s="101"/>
      <c r="P1" s="101"/>
      <c r="Q1" s="101"/>
      <c r="R1" s="101"/>
      <c r="S1" s="101"/>
      <c r="T1" s="101"/>
      <c r="U1" s="101"/>
      <c r="V1" s="101"/>
      <c r="W1" s="101"/>
      <c r="X1" s="101"/>
      <c r="Y1" s="101"/>
    </row>
    <row r="2" spans="1:25" s="101" customFormat="1" ht="28.5" x14ac:dyDescent="0.25">
      <c r="B2" s="164" t="s">
        <v>77</v>
      </c>
      <c r="C2" s="164"/>
      <c r="D2" s="164"/>
      <c r="E2" s="164"/>
      <c r="F2" s="164"/>
      <c r="G2" s="164"/>
      <c r="H2" s="164"/>
      <c r="I2" s="164"/>
      <c r="J2" s="164"/>
      <c r="K2" s="164"/>
      <c r="L2" s="164"/>
      <c r="M2" s="164"/>
      <c r="N2" s="164"/>
      <c r="O2" s="164"/>
      <c r="P2" s="164"/>
      <c r="Q2" s="102"/>
      <c r="R2" s="102"/>
      <c r="S2" s="102"/>
      <c r="T2" s="102"/>
      <c r="U2" s="102"/>
      <c r="V2" s="102"/>
    </row>
    <row r="3" spans="1:25" s="101" customFormat="1" x14ac:dyDescent="0.25"/>
    <row r="4" spans="1:25" s="101" customFormat="1" ht="26.25" x14ac:dyDescent="0.25">
      <c r="B4" s="120" t="s">
        <v>162</v>
      </c>
      <c r="C4" s="165" t="s">
        <v>86</v>
      </c>
      <c r="D4" s="165"/>
      <c r="E4" s="165"/>
      <c r="F4" s="165"/>
      <c r="G4" s="165"/>
      <c r="H4" s="121"/>
      <c r="I4" s="122" t="s">
        <v>165</v>
      </c>
      <c r="J4" s="165" t="s">
        <v>290</v>
      </c>
      <c r="K4" s="165"/>
      <c r="L4" s="165"/>
      <c r="M4" s="165"/>
      <c r="N4" s="165"/>
      <c r="O4" s="165"/>
      <c r="P4" s="121"/>
      <c r="Q4" s="121"/>
      <c r="R4" s="105"/>
      <c r="S4" s="105"/>
      <c r="T4" s="105"/>
      <c r="U4" s="105"/>
      <c r="V4" s="105"/>
    </row>
    <row r="5" spans="1:25" s="101" customFormat="1" ht="6" customHeight="1" x14ac:dyDescent="0.25">
      <c r="B5" s="106"/>
      <c r="C5" s="106"/>
      <c r="D5" s="106"/>
    </row>
    <row r="6" spans="1:25" s="101" customFormat="1" ht="23.25" x14ac:dyDescent="0.35">
      <c r="B6" s="123" t="s">
        <v>167</v>
      </c>
      <c r="C6" s="103"/>
      <c r="D6" s="103"/>
    </row>
    <row r="7" spans="1:25" s="101" customFormat="1" ht="45" customHeight="1" x14ac:dyDescent="0.25">
      <c r="B7" s="166" t="s">
        <v>291</v>
      </c>
      <c r="C7" s="166"/>
      <c r="D7" s="166"/>
      <c r="E7" s="166"/>
      <c r="F7" s="166"/>
      <c r="G7" s="166"/>
      <c r="H7" s="166"/>
      <c r="I7" s="166"/>
      <c r="J7" s="166"/>
      <c r="K7" s="166"/>
      <c r="L7" s="166"/>
      <c r="M7" s="166"/>
      <c r="N7" s="166"/>
      <c r="O7" s="166"/>
      <c r="P7" s="166"/>
      <c r="Q7" s="124"/>
      <c r="R7" s="108"/>
      <c r="S7" s="108"/>
      <c r="T7" s="108"/>
      <c r="U7" s="108"/>
      <c r="V7" s="108"/>
    </row>
    <row r="8" spans="1:25" s="101" customFormat="1" ht="6" customHeight="1" x14ac:dyDescent="0.25"/>
    <row r="9" spans="1:25" s="101" customFormat="1" ht="23.25" hidden="1" x14ac:dyDescent="0.35">
      <c r="B9" s="123" t="s">
        <v>105</v>
      </c>
    </row>
    <row r="10" spans="1:25" s="101" customFormat="1" ht="6.75" hidden="1" customHeight="1" x14ac:dyDescent="0.3">
      <c r="B10" s="107"/>
    </row>
    <row r="11" spans="1:25" s="101" customFormat="1" ht="60" hidden="1" customHeight="1" x14ac:dyDescent="0.3">
      <c r="B11" s="125"/>
      <c r="C11" s="34" t="s">
        <v>106</v>
      </c>
      <c r="D11" s="60"/>
      <c r="E11" s="126" t="s">
        <v>155</v>
      </c>
      <c r="F11" s="35" t="s">
        <v>107</v>
      </c>
      <c r="G11" s="60"/>
      <c r="H11" s="126" t="s">
        <v>155</v>
      </c>
      <c r="I11" s="34" t="s">
        <v>108</v>
      </c>
      <c r="J11" s="63"/>
      <c r="K11" s="126" t="s">
        <v>155</v>
      </c>
      <c r="L11" s="34" t="s">
        <v>109</v>
      </c>
      <c r="M11" s="167"/>
      <c r="N11" s="167"/>
      <c r="O11" s="125"/>
      <c r="P11" s="125"/>
      <c r="Q11" s="125"/>
      <c r="R11" s="109"/>
      <c r="S11" s="109"/>
      <c r="T11" s="109"/>
      <c r="U11" s="109"/>
      <c r="V11" s="109"/>
    </row>
    <row r="12" spans="1:25" s="101" customFormat="1" ht="5.25" hidden="1" customHeight="1" x14ac:dyDescent="0.3">
      <c r="B12" s="110"/>
      <c r="C12" s="110"/>
      <c r="D12" s="110"/>
      <c r="E12" s="110"/>
      <c r="F12" s="110"/>
      <c r="G12" s="110"/>
      <c r="H12" s="110"/>
      <c r="I12" s="110"/>
      <c r="J12" s="110"/>
      <c r="K12" s="110"/>
      <c r="L12" s="110"/>
      <c r="M12" s="110"/>
      <c r="N12" s="110"/>
      <c r="O12" s="110"/>
      <c r="P12" s="110"/>
      <c r="Q12" s="110"/>
      <c r="R12" s="109"/>
      <c r="S12" s="109"/>
      <c r="T12" s="109"/>
      <c r="U12" s="109"/>
      <c r="V12" s="109"/>
    </row>
    <row r="13" spans="1:25" s="101" customFormat="1" ht="22.5" customHeight="1" x14ac:dyDescent="0.35">
      <c r="B13" s="123" t="s">
        <v>101</v>
      </c>
      <c r="C13" s="110"/>
      <c r="D13" s="110"/>
      <c r="E13" s="110"/>
      <c r="F13" s="110"/>
      <c r="G13" s="110"/>
      <c r="H13" s="110"/>
      <c r="I13" s="110"/>
      <c r="J13" s="110"/>
      <c r="K13" s="110"/>
      <c r="L13" s="110"/>
      <c r="M13" s="110"/>
      <c r="N13" s="110"/>
      <c r="O13" s="110"/>
      <c r="P13" s="110"/>
      <c r="Q13" s="110"/>
      <c r="R13" s="109"/>
      <c r="S13" s="109"/>
      <c r="T13" s="109"/>
      <c r="U13" s="109"/>
      <c r="V13" s="109"/>
    </row>
    <row r="14" spans="1:25" s="101" customFormat="1" ht="22.5" customHeight="1" x14ac:dyDescent="0.3">
      <c r="B14" s="110"/>
      <c r="F14" s="52" t="s">
        <v>102</v>
      </c>
      <c r="G14" s="65" t="s">
        <v>168</v>
      </c>
      <c r="H14" s="52" t="s">
        <v>103</v>
      </c>
      <c r="I14" s="65"/>
      <c r="J14" s="52" t="s">
        <v>104</v>
      </c>
      <c r="K14" s="65"/>
      <c r="L14" s="121"/>
      <c r="M14" s="121"/>
      <c r="N14" s="121"/>
      <c r="O14" s="110"/>
      <c r="P14" s="110"/>
      <c r="Q14" s="110"/>
      <c r="R14" s="109"/>
      <c r="S14" s="109"/>
      <c r="T14" s="109"/>
      <c r="U14" s="109"/>
      <c r="V14" s="109"/>
    </row>
    <row r="15" spans="1:25" s="127" customFormat="1" ht="7.5" customHeight="1" x14ac:dyDescent="0.3">
      <c r="B15" s="128"/>
      <c r="E15" s="129"/>
      <c r="F15" s="130"/>
      <c r="G15" s="129"/>
      <c r="H15" s="129"/>
      <c r="I15" s="130"/>
      <c r="J15" s="129"/>
      <c r="K15" s="130"/>
      <c r="L15" s="130"/>
      <c r="M15" s="130"/>
      <c r="N15" s="130"/>
      <c r="O15" s="128"/>
      <c r="P15" s="128"/>
      <c r="Q15" s="128"/>
      <c r="R15" s="131"/>
      <c r="S15" s="131"/>
      <c r="T15" s="131"/>
      <c r="U15" s="131"/>
      <c r="V15" s="131"/>
    </row>
    <row r="16" spans="1:25" s="127" customFormat="1" ht="22.5" customHeight="1" x14ac:dyDescent="0.3">
      <c r="C16" s="132" t="s">
        <v>110</v>
      </c>
      <c r="E16" s="129"/>
      <c r="F16" s="130"/>
      <c r="G16" s="129"/>
      <c r="I16" s="132" t="s">
        <v>111</v>
      </c>
      <c r="J16" s="129"/>
      <c r="K16" s="130"/>
      <c r="L16" s="130"/>
      <c r="M16" s="130"/>
      <c r="N16" s="130"/>
      <c r="O16" s="128"/>
      <c r="P16" s="128"/>
      <c r="Q16" s="128"/>
      <c r="R16" s="131"/>
      <c r="S16" s="131"/>
      <c r="T16" s="131"/>
      <c r="U16" s="131"/>
      <c r="V16" s="131"/>
    </row>
    <row r="17" spans="2:24" s="127" customFormat="1" ht="96.75" customHeight="1" x14ac:dyDescent="0.3">
      <c r="B17" s="133"/>
      <c r="C17" s="277" t="s">
        <v>292</v>
      </c>
      <c r="D17" s="278"/>
      <c r="E17" s="278"/>
      <c r="F17" s="278"/>
      <c r="G17" s="278"/>
      <c r="H17" s="278"/>
      <c r="I17" s="279" t="s">
        <v>293</v>
      </c>
      <c r="J17" s="278"/>
      <c r="K17" s="278"/>
      <c r="L17" s="278"/>
      <c r="M17" s="278"/>
      <c r="N17" s="278"/>
      <c r="O17" s="278"/>
      <c r="P17" s="130"/>
      <c r="Q17" s="130"/>
      <c r="R17" s="131"/>
      <c r="S17" s="131"/>
      <c r="T17" s="131"/>
      <c r="U17" s="131"/>
      <c r="V17" s="131"/>
    </row>
    <row r="18" spans="2:24" s="101" customFormat="1" x14ac:dyDescent="0.25"/>
    <row r="19" spans="2:24" s="101" customFormat="1" ht="28.5" x14ac:dyDescent="0.25">
      <c r="B19" s="164" t="s">
        <v>76</v>
      </c>
      <c r="C19" s="164"/>
      <c r="D19" s="164"/>
      <c r="E19" s="164"/>
      <c r="F19" s="164"/>
      <c r="G19" s="164"/>
      <c r="H19" s="164"/>
      <c r="I19" s="164"/>
      <c r="J19" s="164"/>
      <c r="K19" s="164"/>
      <c r="L19" s="164"/>
      <c r="M19" s="164"/>
      <c r="N19" s="164"/>
      <c r="O19" s="164"/>
      <c r="P19" s="164"/>
      <c r="Q19" s="134"/>
      <c r="R19" s="134"/>
      <c r="S19" s="134"/>
      <c r="T19" s="134"/>
      <c r="U19" s="134"/>
      <c r="V19" s="134"/>
    </row>
    <row r="20" spans="2:24" s="101" customFormat="1" ht="5.25" customHeight="1" x14ac:dyDescent="0.25"/>
    <row r="21" spans="2:24" s="101" customFormat="1" ht="23.25" x14ac:dyDescent="0.25">
      <c r="B21" s="173" t="s">
        <v>70</v>
      </c>
      <c r="C21" s="173"/>
      <c r="D21" s="173"/>
      <c r="E21" s="173"/>
      <c r="F21" s="173"/>
      <c r="G21" s="173"/>
      <c r="H21" s="173"/>
      <c r="I21" s="173"/>
      <c r="J21" s="173"/>
      <c r="K21" s="173"/>
      <c r="L21" s="173"/>
      <c r="M21" s="173"/>
      <c r="N21" s="173"/>
      <c r="O21" s="173"/>
      <c r="P21" s="173"/>
      <c r="Q21" s="105"/>
      <c r="R21" s="105"/>
      <c r="S21" s="105"/>
      <c r="T21" s="105"/>
      <c r="U21" s="105"/>
      <c r="V21" s="105"/>
    </row>
    <row r="22" spans="2:24" s="101" customFormat="1" ht="6" customHeight="1" x14ac:dyDescent="0.25"/>
    <row r="23" spans="2:24" s="111" customFormat="1" ht="30" customHeight="1" x14ac:dyDescent="0.25">
      <c r="B23" s="174" t="s">
        <v>112</v>
      </c>
      <c r="C23" s="174"/>
      <c r="D23" s="174"/>
      <c r="E23" s="174"/>
      <c r="F23" s="174"/>
      <c r="G23" s="174"/>
      <c r="H23" s="174"/>
      <c r="I23" s="174"/>
      <c r="J23" s="174"/>
      <c r="K23" s="174"/>
      <c r="L23" s="174"/>
      <c r="M23" s="174"/>
      <c r="N23" s="174"/>
      <c r="O23" s="174"/>
      <c r="P23" s="174"/>
      <c r="Q23" s="101" t="str">
        <f>CONCATENATE(R23,Q48)</f>
        <v>14</v>
      </c>
      <c r="R23" s="101">
        <f>VLOOKUP(B23,[8]Hoja2!N3:Q8,4,FALSE)</f>
        <v>1</v>
      </c>
      <c r="S23" s="112"/>
      <c r="T23" s="112"/>
      <c r="U23" s="112"/>
      <c r="V23" s="112"/>
    </row>
    <row r="24" spans="2:24" s="101" customFormat="1" ht="15.75" customHeight="1" x14ac:dyDescent="0.25"/>
    <row r="25" spans="2:24" s="101" customFormat="1" ht="23.25" x14ac:dyDescent="0.25">
      <c r="B25" s="173" t="s">
        <v>71</v>
      </c>
      <c r="C25" s="173"/>
      <c r="D25" s="173"/>
      <c r="E25" s="173"/>
      <c r="F25" s="173"/>
      <c r="G25" s="173"/>
      <c r="H25" s="173"/>
      <c r="I25" s="173"/>
      <c r="J25" s="173"/>
      <c r="K25" s="173"/>
      <c r="L25" s="173"/>
      <c r="M25" s="173"/>
      <c r="N25" s="173"/>
      <c r="O25" s="173"/>
      <c r="P25" s="173"/>
      <c r="Q25" s="105"/>
      <c r="R25" s="105"/>
      <c r="S25" s="105"/>
      <c r="T25" s="105"/>
      <c r="U25" s="105"/>
      <c r="V25" s="105"/>
      <c r="X25" s="106"/>
    </row>
    <row r="26" spans="2:24" s="101" customFormat="1" ht="6" customHeight="1" x14ac:dyDescent="0.25"/>
    <row r="27" spans="2:24" s="101" customFormat="1" ht="23.25" customHeight="1" x14ac:dyDescent="0.25">
      <c r="D27" s="36"/>
      <c r="E27" s="175"/>
      <c r="F27" s="176"/>
      <c r="G27" s="176"/>
      <c r="H27" s="176"/>
      <c r="I27" s="176"/>
      <c r="J27" s="176"/>
      <c r="K27" s="176"/>
      <c r="L27" s="177"/>
      <c r="M27" s="175"/>
      <c r="N27" s="177"/>
    </row>
    <row r="28" spans="2:24" s="101" customFormat="1" ht="23.25" customHeight="1" x14ac:dyDescent="0.25">
      <c r="D28" s="65">
        <v>1</v>
      </c>
      <c r="E28" s="171" t="s">
        <v>113</v>
      </c>
      <c r="F28" s="171"/>
      <c r="G28" s="171"/>
      <c r="H28" s="171"/>
      <c r="I28" s="171"/>
      <c r="J28" s="171"/>
      <c r="K28" s="171"/>
      <c r="L28" s="171"/>
      <c r="M28" s="172" t="s">
        <v>181</v>
      </c>
      <c r="N28" s="172"/>
      <c r="S28" s="113"/>
      <c r="T28" s="113"/>
      <c r="U28" s="113"/>
      <c r="V28" s="113"/>
    </row>
    <row r="29" spans="2:24" s="101" customFormat="1" ht="23.25" customHeight="1" x14ac:dyDescent="0.25">
      <c r="D29" s="65">
        <v>2</v>
      </c>
      <c r="E29" s="171" t="s">
        <v>114</v>
      </c>
      <c r="F29" s="171"/>
      <c r="G29" s="171"/>
      <c r="H29" s="171"/>
      <c r="I29" s="171"/>
      <c r="J29" s="171"/>
      <c r="K29" s="171"/>
      <c r="L29" s="171"/>
      <c r="M29" s="172" t="s">
        <v>181</v>
      </c>
      <c r="N29" s="172"/>
      <c r="S29" s="113"/>
      <c r="T29" s="113"/>
      <c r="U29" s="113"/>
      <c r="V29" s="113"/>
    </row>
    <row r="30" spans="2:24" s="101" customFormat="1" ht="23.25" customHeight="1" x14ac:dyDescent="0.25">
      <c r="D30" s="65">
        <v>3</v>
      </c>
      <c r="E30" s="171" t="s">
        <v>115</v>
      </c>
      <c r="F30" s="171"/>
      <c r="G30" s="171"/>
      <c r="H30" s="171"/>
      <c r="I30" s="171"/>
      <c r="J30" s="171"/>
      <c r="K30" s="171"/>
      <c r="L30" s="171"/>
      <c r="M30" s="172" t="s">
        <v>182</v>
      </c>
      <c r="N30" s="172"/>
      <c r="S30" s="113"/>
      <c r="T30" s="113"/>
      <c r="U30" s="113"/>
      <c r="V30" s="113"/>
    </row>
    <row r="31" spans="2:24" s="101" customFormat="1" ht="23.25" customHeight="1" x14ac:dyDescent="0.25">
      <c r="D31" s="65">
        <v>4</v>
      </c>
      <c r="E31" s="171" t="s">
        <v>116</v>
      </c>
      <c r="F31" s="171"/>
      <c r="G31" s="171"/>
      <c r="H31" s="171"/>
      <c r="I31" s="171"/>
      <c r="J31" s="171"/>
      <c r="K31" s="171"/>
      <c r="L31" s="171"/>
      <c r="M31" s="172" t="s">
        <v>182</v>
      </c>
      <c r="N31" s="172"/>
      <c r="S31" s="113"/>
      <c r="T31" s="113"/>
      <c r="U31" s="113"/>
      <c r="V31" s="113"/>
    </row>
    <row r="32" spans="2:24" s="101" customFormat="1" ht="23.25" customHeight="1" x14ac:dyDescent="0.25">
      <c r="D32" s="65">
        <v>5</v>
      </c>
      <c r="E32" s="171" t="s">
        <v>117</v>
      </c>
      <c r="F32" s="171"/>
      <c r="G32" s="171"/>
      <c r="H32" s="171"/>
      <c r="I32" s="171"/>
      <c r="J32" s="171"/>
      <c r="K32" s="171"/>
      <c r="L32" s="171"/>
      <c r="M32" s="172" t="s">
        <v>181</v>
      </c>
      <c r="N32" s="172"/>
      <c r="S32" s="113"/>
      <c r="T32" s="113"/>
      <c r="U32" s="113"/>
      <c r="V32" s="113"/>
    </row>
    <row r="33" spans="2:22" s="101" customFormat="1" ht="23.25" customHeight="1" x14ac:dyDescent="0.25">
      <c r="D33" s="65">
        <v>6</v>
      </c>
      <c r="E33" s="171" t="s">
        <v>118</v>
      </c>
      <c r="F33" s="171"/>
      <c r="G33" s="171"/>
      <c r="H33" s="171"/>
      <c r="I33" s="171"/>
      <c r="J33" s="171"/>
      <c r="K33" s="171"/>
      <c r="L33" s="171"/>
      <c r="M33" s="172" t="s">
        <v>181</v>
      </c>
      <c r="N33" s="172"/>
      <c r="S33" s="113"/>
      <c r="T33" s="113"/>
      <c r="U33" s="113"/>
      <c r="V33" s="113"/>
    </row>
    <row r="34" spans="2:22" s="101" customFormat="1" ht="23.25" customHeight="1" x14ac:dyDescent="0.25">
      <c r="D34" s="65">
        <v>7</v>
      </c>
      <c r="E34" s="171" t="s">
        <v>119</v>
      </c>
      <c r="F34" s="171"/>
      <c r="G34" s="171"/>
      <c r="H34" s="171"/>
      <c r="I34" s="171"/>
      <c r="J34" s="171"/>
      <c r="K34" s="171"/>
      <c r="L34" s="171"/>
      <c r="M34" s="172" t="s">
        <v>182</v>
      </c>
      <c r="N34" s="172"/>
      <c r="S34" s="113"/>
      <c r="T34" s="113"/>
      <c r="U34" s="113"/>
      <c r="V34" s="113"/>
    </row>
    <row r="35" spans="2:22" s="101" customFormat="1" ht="23.25" customHeight="1" x14ac:dyDescent="0.25">
      <c r="D35" s="65">
        <v>8</v>
      </c>
      <c r="E35" s="171" t="s">
        <v>120</v>
      </c>
      <c r="F35" s="171"/>
      <c r="G35" s="171"/>
      <c r="H35" s="171"/>
      <c r="I35" s="171"/>
      <c r="J35" s="171"/>
      <c r="K35" s="171"/>
      <c r="L35" s="171"/>
      <c r="M35" s="172" t="s">
        <v>181</v>
      </c>
      <c r="N35" s="172"/>
      <c r="S35" s="113"/>
      <c r="T35" s="113"/>
      <c r="U35" s="113"/>
      <c r="V35" s="113"/>
    </row>
    <row r="36" spans="2:22" s="101" customFormat="1" ht="23.25" customHeight="1" x14ac:dyDescent="0.25">
      <c r="D36" s="65">
        <v>9</v>
      </c>
      <c r="E36" s="171" t="s">
        <v>121</v>
      </c>
      <c r="F36" s="171"/>
      <c r="G36" s="171"/>
      <c r="H36" s="171"/>
      <c r="I36" s="171"/>
      <c r="J36" s="171"/>
      <c r="K36" s="171"/>
      <c r="L36" s="171"/>
      <c r="M36" s="172" t="s">
        <v>182</v>
      </c>
      <c r="N36" s="172"/>
      <c r="S36" s="113"/>
      <c r="T36" s="113"/>
      <c r="U36" s="113"/>
      <c r="V36" s="113"/>
    </row>
    <row r="37" spans="2:22" s="101" customFormat="1" ht="23.25" customHeight="1" x14ac:dyDescent="0.25">
      <c r="D37" s="65">
        <v>10</v>
      </c>
      <c r="E37" s="171" t="s">
        <v>122</v>
      </c>
      <c r="F37" s="171"/>
      <c r="G37" s="171"/>
      <c r="H37" s="171"/>
      <c r="I37" s="171"/>
      <c r="J37" s="171"/>
      <c r="K37" s="171"/>
      <c r="L37" s="171"/>
      <c r="M37" s="172" t="s">
        <v>181</v>
      </c>
      <c r="N37" s="172"/>
      <c r="S37" s="113"/>
      <c r="T37" s="113"/>
      <c r="U37" s="113"/>
      <c r="V37" s="113"/>
    </row>
    <row r="38" spans="2:22" s="101" customFormat="1" ht="23.25" customHeight="1" x14ac:dyDescent="0.25">
      <c r="D38" s="65">
        <v>11</v>
      </c>
      <c r="E38" s="171" t="s">
        <v>123</v>
      </c>
      <c r="F38" s="171"/>
      <c r="G38" s="171"/>
      <c r="H38" s="171"/>
      <c r="I38" s="171"/>
      <c r="J38" s="171"/>
      <c r="K38" s="171"/>
      <c r="L38" s="171"/>
      <c r="M38" s="172" t="s">
        <v>181</v>
      </c>
      <c r="N38" s="172"/>
      <c r="S38" s="113"/>
      <c r="T38" s="113"/>
      <c r="U38" s="113"/>
      <c r="V38" s="113"/>
    </row>
    <row r="39" spans="2:22" s="101" customFormat="1" ht="23.25" customHeight="1" x14ac:dyDescent="0.25">
      <c r="D39" s="65">
        <v>12</v>
      </c>
      <c r="E39" s="171" t="s">
        <v>124</v>
      </c>
      <c r="F39" s="171"/>
      <c r="G39" s="171"/>
      <c r="H39" s="171"/>
      <c r="I39" s="171"/>
      <c r="J39" s="171"/>
      <c r="K39" s="171"/>
      <c r="L39" s="171"/>
      <c r="M39" s="172" t="s">
        <v>181</v>
      </c>
      <c r="N39" s="172"/>
      <c r="S39" s="113"/>
      <c r="T39" s="113"/>
      <c r="U39" s="113"/>
      <c r="V39" s="113"/>
    </row>
    <row r="40" spans="2:22" s="101" customFormat="1" ht="23.25" customHeight="1" x14ac:dyDescent="0.25">
      <c r="D40" s="65">
        <v>13</v>
      </c>
      <c r="E40" s="171" t="s">
        <v>125</v>
      </c>
      <c r="F40" s="171"/>
      <c r="G40" s="171"/>
      <c r="H40" s="171"/>
      <c r="I40" s="171"/>
      <c r="J40" s="171"/>
      <c r="K40" s="171"/>
      <c r="L40" s="171"/>
      <c r="M40" s="172" t="s">
        <v>181</v>
      </c>
      <c r="N40" s="172"/>
      <c r="S40" s="113"/>
      <c r="T40" s="113"/>
      <c r="U40" s="113"/>
      <c r="V40" s="113"/>
    </row>
    <row r="41" spans="2:22" s="101" customFormat="1" ht="23.25" customHeight="1" x14ac:dyDescent="0.25">
      <c r="D41" s="65">
        <v>14</v>
      </c>
      <c r="E41" s="171" t="s">
        <v>126</v>
      </c>
      <c r="F41" s="171"/>
      <c r="G41" s="171"/>
      <c r="H41" s="171"/>
      <c r="I41" s="171"/>
      <c r="J41" s="171"/>
      <c r="K41" s="171"/>
      <c r="L41" s="171"/>
      <c r="M41" s="172" t="s">
        <v>181</v>
      </c>
      <c r="N41" s="172"/>
      <c r="S41" s="113"/>
      <c r="T41" s="113"/>
      <c r="U41" s="113"/>
      <c r="V41" s="113"/>
    </row>
    <row r="42" spans="2:22" s="101" customFormat="1" ht="23.25" customHeight="1" x14ac:dyDescent="0.25">
      <c r="D42" s="65">
        <v>15</v>
      </c>
      <c r="E42" s="171" t="s">
        <v>127</v>
      </c>
      <c r="F42" s="171"/>
      <c r="G42" s="171"/>
      <c r="H42" s="171"/>
      <c r="I42" s="171"/>
      <c r="J42" s="171"/>
      <c r="K42" s="171"/>
      <c r="L42" s="171"/>
      <c r="M42" s="172" t="s">
        <v>182</v>
      </c>
      <c r="N42" s="172"/>
      <c r="S42" s="113"/>
      <c r="T42" s="113"/>
      <c r="U42" s="113"/>
      <c r="V42" s="113"/>
    </row>
    <row r="43" spans="2:22" s="101" customFormat="1" ht="23.25" customHeight="1" x14ac:dyDescent="0.25">
      <c r="D43" s="65">
        <v>16</v>
      </c>
      <c r="E43" s="171" t="s">
        <v>128</v>
      </c>
      <c r="F43" s="171"/>
      <c r="G43" s="171"/>
      <c r="H43" s="171"/>
      <c r="I43" s="171"/>
      <c r="J43" s="171"/>
      <c r="K43" s="171"/>
      <c r="L43" s="171"/>
      <c r="M43" s="172" t="s">
        <v>182</v>
      </c>
      <c r="N43" s="172"/>
      <c r="S43" s="113"/>
      <c r="T43" s="113"/>
      <c r="U43" s="113"/>
      <c r="V43" s="113"/>
    </row>
    <row r="44" spans="2:22" s="101" customFormat="1" ht="23.25" customHeight="1" x14ac:dyDescent="0.25">
      <c r="D44" s="65">
        <v>17</v>
      </c>
      <c r="E44" s="171" t="s">
        <v>129</v>
      </c>
      <c r="F44" s="171"/>
      <c r="G44" s="171"/>
      <c r="H44" s="171"/>
      <c r="I44" s="171"/>
      <c r="J44" s="171"/>
      <c r="K44" s="171"/>
      <c r="L44" s="171"/>
      <c r="M44" s="172" t="s">
        <v>182</v>
      </c>
      <c r="N44" s="172"/>
      <c r="S44" s="113"/>
      <c r="T44" s="113"/>
      <c r="U44" s="113"/>
      <c r="V44" s="113"/>
    </row>
    <row r="45" spans="2:22" s="101" customFormat="1" ht="23.25" customHeight="1" x14ac:dyDescent="0.25">
      <c r="D45" s="65">
        <v>18</v>
      </c>
      <c r="E45" s="171" t="s">
        <v>130</v>
      </c>
      <c r="F45" s="171"/>
      <c r="G45" s="171"/>
      <c r="H45" s="171"/>
      <c r="I45" s="171"/>
      <c r="J45" s="171"/>
      <c r="K45" s="171"/>
      <c r="L45" s="171"/>
      <c r="M45" s="172" t="s">
        <v>182</v>
      </c>
      <c r="N45" s="172"/>
      <c r="S45" s="113"/>
      <c r="T45" s="113"/>
      <c r="U45" s="113"/>
      <c r="V45" s="113"/>
    </row>
    <row r="46" spans="2:22" s="101" customFormat="1" ht="23.25" customHeight="1" x14ac:dyDescent="0.25">
      <c r="D46" s="65">
        <v>19</v>
      </c>
      <c r="E46" s="171" t="s">
        <v>131</v>
      </c>
      <c r="F46" s="171"/>
      <c r="G46" s="171"/>
      <c r="H46" s="171"/>
      <c r="I46" s="171"/>
      <c r="J46" s="171"/>
      <c r="K46" s="171"/>
      <c r="L46" s="171"/>
      <c r="M46" s="172" t="s">
        <v>182</v>
      </c>
      <c r="N46" s="172"/>
      <c r="S46" s="113"/>
      <c r="T46" s="113"/>
      <c r="U46" s="113"/>
      <c r="V46" s="113"/>
    </row>
    <row r="47" spans="2:22" s="101" customFormat="1" ht="15.75" customHeight="1" x14ac:dyDescent="0.25">
      <c r="E47" s="108"/>
      <c r="F47" s="108"/>
      <c r="G47" s="108"/>
      <c r="H47" s="108"/>
      <c r="I47" s="108"/>
      <c r="J47" s="108"/>
      <c r="K47" s="108"/>
      <c r="L47" s="108"/>
      <c r="M47" s="108"/>
      <c r="N47" s="108"/>
      <c r="O47" s="135">
        <f>IF(M43="SI",19,COUNTIFS(M28:M46,"SI"))</f>
        <v>10</v>
      </c>
      <c r="P47" s="136"/>
      <c r="Q47" s="136"/>
      <c r="R47" s="108"/>
      <c r="S47" s="108"/>
      <c r="T47" s="108"/>
      <c r="U47" s="108"/>
      <c r="V47" s="108"/>
    </row>
    <row r="48" spans="2:22" s="101" customFormat="1" ht="30" customHeight="1" x14ac:dyDescent="0.25">
      <c r="B48" s="178" t="str">
        <f>IF(AND(O47&gt;=1,O47&lt;=5),"Moderado",IF(AND(O47&gt;=6,O47&lt;=11),"Mayor",IF(AND(O47&gt;=12,O47&lt;=19),"Catastrófico","")))</f>
        <v>Mayor</v>
      </c>
      <c r="C48" s="178"/>
      <c r="D48" s="178"/>
      <c r="E48" s="178"/>
      <c r="F48" s="178"/>
      <c r="G48" s="178"/>
      <c r="H48" s="178"/>
      <c r="I48" s="178"/>
      <c r="J48" s="178"/>
      <c r="K48" s="178"/>
      <c r="L48" s="178"/>
      <c r="M48" s="178"/>
      <c r="N48" s="178"/>
      <c r="O48" s="178"/>
      <c r="P48" s="178"/>
      <c r="Q48" s="108">
        <f>IFERROR(VLOOKUP(B48,[8]Hoja2!N11:Q13,4,FALSE),"")</f>
        <v>4</v>
      </c>
      <c r="R48" s="108"/>
      <c r="S48" s="108"/>
      <c r="T48" s="108"/>
      <c r="U48" s="108"/>
      <c r="V48" s="108"/>
    </row>
    <row r="49" spans="2:25" s="101" customFormat="1" ht="15.75" customHeight="1" x14ac:dyDescent="0.25">
      <c r="E49" s="108"/>
      <c r="F49" s="108"/>
      <c r="G49" s="108"/>
      <c r="H49" s="108"/>
      <c r="I49" s="108"/>
      <c r="J49" s="108"/>
      <c r="K49" s="108"/>
      <c r="L49" s="108"/>
      <c r="M49" s="108"/>
      <c r="N49" s="108"/>
      <c r="P49" s="108"/>
      <c r="Q49" s="108"/>
      <c r="R49" s="108"/>
      <c r="S49" s="108"/>
      <c r="T49" s="108"/>
      <c r="U49" s="108"/>
      <c r="V49" s="108"/>
    </row>
    <row r="50" spans="2:25" s="101" customFormat="1" ht="28.5" x14ac:dyDescent="0.25">
      <c r="B50" s="164" t="s">
        <v>1</v>
      </c>
      <c r="C50" s="164"/>
      <c r="D50" s="164"/>
      <c r="E50" s="164"/>
      <c r="F50" s="164"/>
      <c r="G50" s="164"/>
      <c r="H50" s="164"/>
      <c r="I50" s="164"/>
      <c r="J50" s="164"/>
      <c r="K50" s="164"/>
      <c r="L50" s="164"/>
      <c r="M50" s="164"/>
      <c r="N50" s="164"/>
      <c r="O50" s="164"/>
      <c r="P50" s="164"/>
      <c r="Q50" s="134"/>
      <c r="R50" s="127">
        <f>IF(R52&lt;=0,1,R52)</f>
        <v>1</v>
      </c>
      <c r="S50" s="134"/>
      <c r="T50" s="134"/>
      <c r="U50" s="134"/>
      <c r="V50" s="134"/>
      <c r="W50" s="127"/>
    </row>
    <row r="51" spans="2:25" s="101" customFormat="1" ht="6" customHeight="1" x14ac:dyDescent="0.25"/>
    <row r="52" spans="2:25" s="101" customFormat="1" ht="51" customHeight="1" x14ac:dyDescent="0.3">
      <c r="B52" s="179" t="s">
        <v>166</v>
      </c>
      <c r="C52" s="180"/>
      <c r="D52" s="181"/>
      <c r="E52" s="62" t="s">
        <v>98</v>
      </c>
      <c r="F52" s="61" t="s">
        <v>156</v>
      </c>
      <c r="G52" s="62" t="s">
        <v>153</v>
      </c>
      <c r="H52" s="62" t="s">
        <v>154</v>
      </c>
      <c r="I52" s="37" t="s">
        <v>163</v>
      </c>
      <c r="J52" s="182" t="s">
        <v>164</v>
      </c>
      <c r="K52" s="182"/>
      <c r="L52" s="61" t="s">
        <v>157</v>
      </c>
      <c r="M52" s="183" t="s">
        <v>158</v>
      </c>
      <c r="N52" s="183"/>
      <c r="O52" s="61" t="s">
        <v>159</v>
      </c>
      <c r="P52" s="61" t="s">
        <v>160</v>
      </c>
      <c r="Q52" s="38">
        <f>AVERAGE(Q53:Q58)</f>
        <v>100</v>
      </c>
      <c r="R52" s="101">
        <f>IF(G60="Fuerte",R23-2,IF(G60="Moderado",R23-1,R23))</f>
        <v>-1</v>
      </c>
      <c r="S52" s="115" t="str">
        <f>CONCATENATE(R50,Q48)</f>
        <v>14</v>
      </c>
      <c r="T52" s="114"/>
      <c r="U52" s="114"/>
      <c r="V52" s="114"/>
      <c r="X52" s="115"/>
      <c r="Y52" s="116"/>
    </row>
    <row r="53" spans="2:25" s="101" customFormat="1" ht="69.75" customHeight="1" x14ac:dyDescent="0.25">
      <c r="B53" s="280" t="s">
        <v>294</v>
      </c>
      <c r="C53" s="280"/>
      <c r="D53" s="280"/>
      <c r="E53" s="39" t="s">
        <v>184</v>
      </c>
      <c r="F53" s="39" t="s">
        <v>185</v>
      </c>
      <c r="G53" s="117" t="s">
        <v>186</v>
      </c>
      <c r="H53" s="39" t="s">
        <v>187</v>
      </c>
      <c r="I53" s="39" t="s">
        <v>188</v>
      </c>
      <c r="J53" s="185" t="s">
        <v>189</v>
      </c>
      <c r="K53" s="186"/>
      <c r="L53" s="39" t="s">
        <v>190</v>
      </c>
      <c r="M53" s="51">
        <f>IFERROR(IF(SUM(R53:X53)=0,"",SUM(R53:X53)),"")</f>
        <v>100</v>
      </c>
      <c r="N53" s="51" t="str">
        <f t="shared" ref="N53:N54" si="0">IF(M53="","",IF(AND(M53&gt;=0,M53&lt;=85),"Débil",IF(AND(M53&gt;=86,M53&lt;=95),"Moderado",IF(M53&gt;=96,"Fuerte",""))))</f>
        <v>Fuerte</v>
      </c>
      <c r="O53" s="40" t="s">
        <v>191</v>
      </c>
      <c r="P53" s="51" t="str">
        <f>IF(Q53="","",IF(Q53=100,"Fuerte",IF(Q53=50,"Moderado","Débil")))</f>
        <v>Fuerte</v>
      </c>
      <c r="Q53" s="36">
        <f t="shared" ref="Q53:Q54" si="1">IF(M53="","",IF(AND(N53="Fuerte",O53="Fuerte"),100,IF(OR(AND(N53="Moderado",O53="Moderado"),AND(N53&lt;&gt;"Débil",O53&lt;&gt;"Débil")),50,IF(OR(N53="Débil",O53="Débil"),0,""))))</f>
        <v>100</v>
      </c>
      <c r="R53" s="41">
        <f t="shared" ref="R53:R58" si="2">IF(E53="Asignado",15,IF(E53="No Asignado",0,""))</f>
        <v>15</v>
      </c>
      <c r="S53" s="41">
        <f t="shared" ref="S53:S58" si="3">IF(F53="Adecuado",15,IF(F53="Inadecuado",0,""))</f>
        <v>15</v>
      </c>
      <c r="T53" s="41">
        <f t="shared" ref="T53:T58" si="4">IF(G53="Oportuna",15,IF(G53="Inoportuna",0,""))</f>
        <v>15</v>
      </c>
      <c r="U53" s="41">
        <f t="shared" ref="U53:U58" si="5">IF(H53="Prevenir",15,IF(H53="Detectar",10,IF(H53="No es un Control",0,"")))</f>
        <v>15</v>
      </c>
      <c r="V53" s="41">
        <f t="shared" ref="V53:V58" si="6">IF(I53="Confiable",15,IF(I53="No Confiable",0,""))</f>
        <v>15</v>
      </c>
      <c r="W53" s="41">
        <f t="shared" ref="W53:W58" si="7">IF(J53="Se identifica y se gestionan para subsanar la observación",15,IF(J53="No se identifica y se gestionan para subsanar la observación",0,""))</f>
        <v>15</v>
      </c>
      <c r="X53" s="42">
        <f>IF(L53="Completa",10,IF(L53="Incompleta",5,IF(L53="No Existe",0,"")))</f>
        <v>10</v>
      </c>
    </row>
    <row r="54" spans="2:25" s="101" customFormat="1" ht="45" hidden="1" customHeight="1" x14ac:dyDescent="0.25">
      <c r="B54" s="184"/>
      <c r="C54" s="184"/>
      <c r="D54" s="184"/>
      <c r="E54" s="39"/>
      <c r="F54" s="39"/>
      <c r="G54" s="117"/>
      <c r="H54" s="39"/>
      <c r="I54" s="39"/>
      <c r="J54" s="185"/>
      <c r="K54" s="186"/>
      <c r="L54" s="39"/>
      <c r="M54" s="51" t="str">
        <f t="shared" ref="M54:M58" si="8">IFERROR(IF(SUM(R54:X54)=0,"",SUM(R54:X54)),"")</f>
        <v/>
      </c>
      <c r="N54" s="51" t="str">
        <f t="shared" si="0"/>
        <v/>
      </c>
      <c r="O54" s="40"/>
      <c r="P54" s="51" t="str">
        <f t="shared" ref="P54:P58" si="9">IF(Q54="","",IF(Q54=100,"Fuerte",IF(Q54=50,"Moderado","Débil")))</f>
        <v/>
      </c>
      <c r="Q54" s="36" t="str">
        <f t="shared" si="1"/>
        <v/>
      </c>
      <c r="R54" s="41" t="str">
        <f t="shared" si="2"/>
        <v/>
      </c>
      <c r="S54" s="41" t="str">
        <f t="shared" si="3"/>
        <v/>
      </c>
      <c r="T54" s="41" t="str">
        <f t="shared" si="4"/>
        <v/>
      </c>
      <c r="U54" s="41" t="str">
        <f t="shared" si="5"/>
        <v/>
      </c>
      <c r="V54" s="41" t="str">
        <f t="shared" si="6"/>
        <v/>
      </c>
      <c r="W54" s="41" t="str">
        <f t="shared" si="7"/>
        <v/>
      </c>
      <c r="X54" s="42" t="str">
        <f t="shared" ref="X54:X58" si="10">IF(L54="Completa",10,IF(L54="Incompleta",5,IF(L54="No Existe",0,"")))</f>
        <v/>
      </c>
    </row>
    <row r="55" spans="2:25" s="101" customFormat="1" ht="45" hidden="1" customHeight="1" x14ac:dyDescent="0.25">
      <c r="B55" s="184"/>
      <c r="C55" s="184"/>
      <c r="D55" s="184"/>
      <c r="E55" s="39"/>
      <c r="F55" s="39"/>
      <c r="G55" s="117"/>
      <c r="H55" s="39"/>
      <c r="I55" s="39"/>
      <c r="J55" s="185"/>
      <c r="K55" s="186"/>
      <c r="L55" s="39"/>
      <c r="M55" s="51" t="str">
        <f t="shared" si="8"/>
        <v/>
      </c>
      <c r="N55" s="51" t="str">
        <f>IF(M55="","",IF(AND(M55&gt;=0,M55&lt;=85),"Débil",IF(AND(M55&gt;=86,M55&lt;=95),"Moderado",IF(M55&gt;=96,"Fuerte",""))))</f>
        <v/>
      </c>
      <c r="O55" s="40"/>
      <c r="P55" s="51" t="str">
        <f t="shared" si="9"/>
        <v/>
      </c>
      <c r="Q55" s="36" t="str">
        <f>IF(M55="","",IF(AND(N55="Fuerte",O55="Fuerte"),100,IF(OR(AND(N55="Moderado",O55="Moderado"),AND(N55&lt;&gt;"Débil",O55&lt;&gt;"Débil")),50,IF(OR(N55="Débil",O55="Débil"),0,""))))</f>
        <v/>
      </c>
      <c r="R55" s="41" t="str">
        <f t="shared" si="2"/>
        <v/>
      </c>
      <c r="S55" s="41" t="str">
        <f t="shared" si="3"/>
        <v/>
      </c>
      <c r="T55" s="41" t="str">
        <f t="shared" si="4"/>
        <v/>
      </c>
      <c r="U55" s="41" t="str">
        <f t="shared" si="5"/>
        <v/>
      </c>
      <c r="V55" s="41" t="str">
        <f t="shared" si="6"/>
        <v/>
      </c>
      <c r="W55" s="41" t="str">
        <f t="shared" si="7"/>
        <v/>
      </c>
      <c r="X55" s="42" t="str">
        <f t="shared" si="10"/>
        <v/>
      </c>
    </row>
    <row r="56" spans="2:25" s="101" customFormat="1" ht="45" hidden="1" customHeight="1" x14ac:dyDescent="0.25">
      <c r="B56" s="184"/>
      <c r="C56" s="184"/>
      <c r="D56" s="184"/>
      <c r="E56" s="39"/>
      <c r="F56" s="39"/>
      <c r="G56" s="117"/>
      <c r="H56" s="39"/>
      <c r="I56" s="39"/>
      <c r="J56" s="185"/>
      <c r="K56" s="186"/>
      <c r="L56" s="39"/>
      <c r="M56" s="51" t="str">
        <f t="shared" si="8"/>
        <v/>
      </c>
      <c r="N56" s="51" t="str">
        <f t="shared" ref="N56:N58" si="11">IF(M56="","",IF(AND(M56&gt;=0,M56&lt;=85),"Débil",IF(AND(M56&gt;=86,M56&lt;=95),"Moderado",IF(M56&gt;=96,"Fuerte",""))))</f>
        <v/>
      </c>
      <c r="O56" s="40"/>
      <c r="P56" s="51" t="str">
        <f t="shared" si="9"/>
        <v/>
      </c>
      <c r="Q56" s="36" t="str">
        <f t="shared" ref="Q56:Q58" si="12">IF(M56="","",IF(AND(N56="Fuerte",O56="Fuerte"),100,IF(OR(AND(N56="Moderado",O56="Moderado"),AND(N56&lt;&gt;"Débil",O56&lt;&gt;"Débil")),50,IF(OR(N56="Débil",O56="Débil"),0,""))))</f>
        <v/>
      </c>
      <c r="R56" s="41" t="str">
        <f t="shared" si="2"/>
        <v/>
      </c>
      <c r="S56" s="41" t="str">
        <f t="shared" si="3"/>
        <v/>
      </c>
      <c r="T56" s="41" t="str">
        <f t="shared" si="4"/>
        <v/>
      </c>
      <c r="U56" s="41" t="str">
        <f t="shared" si="5"/>
        <v/>
      </c>
      <c r="V56" s="41" t="str">
        <f t="shared" si="6"/>
        <v/>
      </c>
      <c r="W56" s="41" t="str">
        <f t="shared" si="7"/>
        <v/>
      </c>
      <c r="X56" s="42" t="str">
        <f t="shared" si="10"/>
        <v/>
      </c>
    </row>
    <row r="57" spans="2:25" s="101" customFormat="1" ht="45" hidden="1" customHeight="1" x14ac:dyDescent="0.25">
      <c r="B57" s="184"/>
      <c r="C57" s="184"/>
      <c r="D57" s="184"/>
      <c r="E57" s="39"/>
      <c r="F57" s="39"/>
      <c r="G57" s="117"/>
      <c r="H57" s="39"/>
      <c r="I57" s="39"/>
      <c r="J57" s="185"/>
      <c r="K57" s="186"/>
      <c r="L57" s="39"/>
      <c r="M57" s="51" t="str">
        <f t="shared" si="8"/>
        <v/>
      </c>
      <c r="N57" s="51" t="str">
        <f t="shared" si="11"/>
        <v/>
      </c>
      <c r="O57" s="40"/>
      <c r="P57" s="51" t="str">
        <f t="shared" si="9"/>
        <v/>
      </c>
      <c r="Q57" s="36" t="str">
        <f t="shared" si="12"/>
        <v/>
      </c>
      <c r="R57" s="41" t="str">
        <f t="shared" si="2"/>
        <v/>
      </c>
      <c r="S57" s="41" t="str">
        <f t="shared" si="3"/>
        <v/>
      </c>
      <c r="T57" s="41" t="str">
        <f t="shared" si="4"/>
        <v/>
      </c>
      <c r="U57" s="41" t="str">
        <f t="shared" si="5"/>
        <v/>
      </c>
      <c r="V57" s="41" t="str">
        <f t="shared" si="6"/>
        <v/>
      </c>
      <c r="W57" s="41" t="str">
        <f t="shared" si="7"/>
        <v/>
      </c>
      <c r="X57" s="42" t="str">
        <f t="shared" si="10"/>
        <v/>
      </c>
    </row>
    <row r="58" spans="2:25" s="101" customFormat="1" ht="45" hidden="1" customHeight="1" x14ac:dyDescent="0.25">
      <c r="B58" s="184"/>
      <c r="C58" s="184"/>
      <c r="D58" s="184"/>
      <c r="E58" s="39"/>
      <c r="F58" s="39"/>
      <c r="G58" s="117"/>
      <c r="H58" s="39"/>
      <c r="I58" s="39"/>
      <c r="J58" s="185"/>
      <c r="K58" s="186"/>
      <c r="L58" s="39"/>
      <c r="M58" s="51" t="str">
        <f t="shared" si="8"/>
        <v/>
      </c>
      <c r="N58" s="51" t="str">
        <f t="shared" si="11"/>
        <v/>
      </c>
      <c r="O58" s="40"/>
      <c r="P58" s="51" t="str">
        <f t="shared" si="9"/>
        <v/>
      </c>
      <c r="Q58" s="36" t="str">
        <f t="shared" si="12"/>
        <v/>
      </c>
      <c r="R58" s="41" t="str">
        <f t="shared" si="2"/>
        <v/>
      </c>
      <c r="S58" s="41" t="str">
        <f t="shared" si="3"/>
        <v/>
      </c>
      <c r="T58" s="41" t="str">
        <f t="shared" si="4"/>
        <v/>
      </c>
      <c r="U58" s="41" t="str">
        <f t="shared" si="5"/>
        <v/>
      </c>
      <c r="V58" s="41" t="str">
        <f t="shared" si="6"/>
        <v/>
      </c>
      <c r="W58" s="41" t="str">
        <f t="shared" si="7"/>
        <v/>
      </c>
      <c r="X58" s="42" t="str">
        <f t="shared" si="10"/>
        <v/>
      </c>
    </row>
    <row r="59" spans="2:25" s="101" customFormat="1" x14ac:dyDescent="0.25">
      <c r="B59" s="108"/>
      <c r="C59" s="108"/>
      <c r="D59" s="108"/>
      <c r="R59" s="43"/>
      <c r="S59" s="43"/>
      <c r="T59" s="43"/>
      <c r="U59" s="43"/>
      <c r="V59" s="43"/>
      <c r="W59" s="115"/>
      <c r="X59" s="115"/>
    </row>
    <row r="60" spans="2:25" s="101" customFormat="1" ht="26.25" x14ac:dyDescent="0.25">
      <c r="B60" s="193" t="s">
        <v>161</v>
      </c>
      <c r="C60" s="193"/>
      <c r="D60" s="193"/>
      <c r="E60" s="193"/>
      <c r="F60" s="193"/>
      <c r="G60" s="178" t="str">
        <f>IFERROR(IF(Q52=100,"Fuerte",IF(AND(Q52&lt;100,Q52&gt;=50),"Moderado",IF(Q52&lt;50,"Débil",""))),"")</f>
        <v>Fuerte</v>
      </c>
      <c r="H60" s="178"/>
      <c r="I60" s="178"/>
      <c r="J60" s="178"/>
      <c r="K60" s="178"/>
      <c r="L60" s="178"/>
      <c r="M60" s="178"/>
      <c r="N60" s="178"/>
      <c r="O60" s="178"/>
      <c r="P60" s="178"/>
      <c r="R60" s="43"/>
      <c r="S60" s="43"/>
      <c r="T60" s="43"/>
      <c r="U60" s="43"/>
      <c r="V60" s="43"/>
      <c r="W60" s="115"/>
      <c r="X60" s="115"/>
    </row>
    <row r="61" spans="2:25" s="101" customFormat="1" x14ac:dyDescent="0.25">
      <c r="B61" s="108"/>
      <c r="C61" s="108"/>
      <c r="D61" s="108"/>
      <c r="R61" s="43"/>
      <c r="S61" s="43"/>
      <c r="T61" s="43"/>
      <c r="U61" s="43"/>
      <c r="V61" s="43"/>
      <c r="W61" s="115"/>
      <c r="X61" s="115"/>
    </row>
    <row r="62" spans="2:25" s="101" customFormat="1" ht="28.5" x14ac:dyDescent="0.25">
      <c r="B62" s="164" t="s">
        <v>94</v>
      </c>
      <c r="C62" s="164"/>
      <c r="D62" s="164"/>
      <c r="E62" s="164"/>
      <c r="F62" s="164"/>
      <c r="G62" s="164"/>
      <c r="H62" s="164"/>
      <c r="I62" s="164"/>
      <c r="J62" s="164"/>
      <c r="K62" s="164"/>
      <c r="L62" s="164"/>
      <c r="M62" s="164"/>
      <c r="N62" s="164"/>
      <c r="O62" s="164"/>
      <c r="P62" s="164"/>
      <c r="Q62" s="134"/>
      <c r="R62" s="134"/>
      <c r="S62" s="134"/>
      <c r="T62" s="134"/>
      <c r="U62" s="134"/>
      <c r="V62" s="134"/>
    </row>
    <row r="63" spans="2:25" s="101" customFormat="1" ht="5.25" customHeight="1" x14ac:dyDescent="0.25">
      <c r="Q63" s="127"/>
      <c r="R63" s="127"/>
      <c r="S63" s="127"/>
      <c r="T63" s="127"/>
      <c r="U63" s="127"/>
      <c r="V63" s="127"/>
    </row>
    <row r="64" spans="2:25" s="101" customFormat="1" ht="21" x14ac:dyDescent="0.35">
      <c r="B64" s="64" t="s">
        <v>99</v>
      </c>
      <c r="C64" s="194" t="s">
        <v>95</v>
      </c>
      <c r="D64" s="194"/>
      <c r="E64" s="194"/>
      <c r="F64" s="194"/>
      <c r="G64" s="194"/>
      <c r="H64" s="194"/>
      <c r="I64" s="64" t="s">
        <v>96</v>
      </c>
      <c r="J64" s="64" t="s">
        <v>97</v>
      </c>
      <c r="K64" s="195" t="s">
        <v>98</v>
      </c>
      <c r="L64" s="196"/>
      <c r="M64" s="197"/>
      <c r="N64" s="194" t="s">
        <v>3</v>
      </c>
      <c r="O64" s="194"/>
      <c r="P64" s="194"/>
      <c r="Q64" s="131"/>
      <c r="R64" s="131"/>
      <c r="S64" s="131"/>
      <c r="T64" s="131"/>
      <c r="U64" s="131"/>
      <c r="V64" s="131"/>
    </row>
    <row r="65" spans="2:22" s="101" customFormat="1" ht="36" customHeight="1" x14ac:dyDescent="0.25">
      <c r="B65" s="44" t="s">
        <v>169</v>
      </c>
      <c r="C65" s="188" t="s">
        <v>295</v>
      </c>
      <c r="D65" s="188"/>
      <c r="E65" s="188"/>
      <c r="F65" s="188"/>
      <c r="G65" s="188"/>
      <c r="H65" s="188"/>
      <c r="I65" s="45">
        <v>44593</v>
      </c>
      <c r="J65" s="45">
        <v>44910</v>
      </c>
      <c r="K65" s="189" t="s">
        <v>296</v>
      </c>
      <c r="L65" s="190"/>
      <c r="M65" s="191"/>
      <c r="N65" s="192" t="s">
        <v>259</v>
      </c>
      <c r="O65" s="192"/>
      <c r="P65" s="192"/>
      <c r="Q65" s="137"/>
      <c r="R65" s="138"/>
      <c r="S65" s="138"/>
      <c r="T65" s="138"/>
      <c r="U65" s="138"/>
      <c r="V65" s="138"/>
    </row>
    <row r="66" spans="2:22" s="101" customFormat="1" ht="30" customHeight="1" x14ac:dyDescent="0.25">
      <c r="B66" s="44" t="s">
        <v>169</v>
      </c>
      <c r="C66" s="188" t="s">
        <v>297</v>
      </c>
      <c r="D66" s="188"/>
      <c r="E66" s="188"/>
      <c r="F66" s="188"/>
      <c r="G66" s="188"/>
      <c r="H66" s="188"/>
      <c r="I66" s="45">
        <v>44652</v>
      </c>
      <c r="J66" s="45">
        <v>44910</v>
      </c>
      <c r="K66" s="189" t="s">
        <v>298</v>
      </c>
      <c r="L66" s="190"/>
      <c r="M66" s="191"/>
      <c r="N66" s="192" t="s">
        <v>259</v>
      </c>
      <c r="O66" s="192"/>
      <c r="P66" s="192"/>
      <c r="Q66" s="139"/>
      <c r="R66" s="138"/>
      <c r="S66" s="138"/>
      <c r="T66" s="138"/>
      <c r="U66" s="138"/>
      <c r="V66" s="138"/>
    </row>
    <row r="67" spans="2:22" s="101" customFormat="1" ht="30" hidden="1" customHeight="1" x14ac:dyDescent="0.25">
      <c r="B67" s="44"/>
      <c r="C67" s="188"/>
      <c r="D67" s="188"/>
      <c r="E67" s="188"/>
      <c r="F67" s="188"/>
      <c r="G67" s="188"/>
      <c r="H67" s="188"/>
      <c r="I67" s="45"/>
      <c r="J67" s="45"/>
      <c r="K67" s="189"/>
      <c r="L67" s="190"/>
      <c r="M67" s="191"/>
      <c r="N67" s="192"/>
      <c r="O67" s="192"/>
      <c r="P67" s="192"/>
      <c r="Q67" s="139"/>
      <c r="R67" s="138"/>
      <c r="S67" s="138"/>
      <c r="T67" s="138"/>
      <c r="U67" s="138"/>
      <c r="V67" s="138"/>
    </row>
    <row r="68" spans="2:22" s="101" customFormat="1" ht="30" hidden="1" customHeight="1" x14ac:dyDescent="0.25">
      <c r="B68" s="44"/>
      <c r="C68" s="188"/>
      <c r="D68" s="188"/>
      <c r="E68" s="188"/>
      <c r="F68" s="188"/>
      <c r="G68" s="188"/>
      <c r="H68" s="188"/>
      <c r="I68" s="45"/>
      <c r="J68" s="45"/>
      <c r="K68" s="189"/>
      <c r="L68" s="190"/>
      <c r="M68" s="191"/>
      <c r="N68" s="192"/>
      <c r="O68" s="192"/>
      <c r="P68" s="192"/>
      <c r="Q68" s="139"/>
      <c r="R68" s="138"/>
      <c r="S68" s="138"/>
      <c r="T68" s="138"/>
      <c r="U68" s="138"/>
      <c r="V68" s="138"/>
    </row>
    <row r="69" spans="2:22" s="101" customFormat="1" ht="30" hidden="1" customHeight="1" x14ac:dyDescent="0.25">
      <c r="B69" s="44"/>
      <c r="C69" s="188"/>
      <c r="D69" s="188"/>
      <c r="E69" s="188"/>
      <c r="F69" s="188"/>
      <c r="G69" s="188"/>
      <c r="H69" s="188"/>
      <c r="I69" s="45"/>
      <c r="J69" s="45"/>
      <c r="K69" s="189"/>
      <c r="L69" s="190"/>
      <c r="M69" s="191"/>
      <c r="N69" s="192"/>
      <c r="O69" s="192"/>
      <c r="P69" s="192"/>
      <c r="Q69" s="139"/>
      <c r="R69" s="138"/>
      <c r="S69" s="138"/>
      <c r="T69" s="138"/>
      <c r="U69" s="138"/>
      <c r="V69" s="138"/>
    </row>
    <row r="70" spans="2:22" s="101" customFormat="1" ht="30" hidden="1" customHeight="1" x14ac:dyDescent="0.25">
      <c r="B70" s="44"/>
      <c r="C70" s="188"/>
      <c r="D70" s="188"/>
      <c r="E70" s="188"/>
      <c r="F70" s="188"/>
      <c r="G70" s="188"/>
      <c r="H70" s="188"/>
      <c r="I70" s="45"/>
      <c r="J70" s="45"/>
      <c r="K70" s="189"/>
      <c r="L70" s="190"/>
      <c r="M70" s="191"/>
      <c r="N70" s="192"/>
      <c r="O70" s="192"/>
      <c r="P70" s="192"/>
      <c r="Q70" s="139"/>
      <c r="R70" s="138"/>
      <c r="S70" s="138"/>
      <c r="T70" s="138"/>
      <c r="U70" s="138"/>
      <c r="V70" s="138"/>
    </row>
    <row r="71" spans="2:22" s="101" customFormat="1" ht="30" hidden="1" customHeight="1" x14ac:dyDescent="0.25">
      <c r="B71" s="44"/>
      <c r="C71" s="188"/>
      <c r="D71" s="188"/>
      <c r="E71" s="188"/>
      <c r="F71" s="188"/>
      <c r="G71" s="188"/>
      <c r="H71" s="188"/>
      <c r="I71" s="45"/>
      <c r="J71" s="45"/>
      <c r="K71" s="189"/>
      <c r="L71" s="190"/>
      <c r="M71" s="191"/>
      <c r="N71" s="192"/>
      <c r="O71" s="192"/>
      <c r="P71" s="192"/>
      <c r="Q71" s="139"/>
      <c r="R71" s="138"/>
      <c r="S71" s="138"/>
      <c r="T71" s="138"/>
      <c r="U71" s="138"/>
      <c r="V71" s="138"/>
    </row>
    <row r="72" spans="2:22" s="101" customFormat="1" ht="30" hidden="1" customHeight="1" x14ac:dyDescent="0.25">
      <c r="B72" s="44"/>
      <c r="C72" s="188"/>
      <c r="D72" s="188"/>
      <c r="E72" s="188"/>
      <c r="F72" s="188"/>
      <c r="G72" s="188"/>
      <c r="H72" s="188"/>
      <c r="I72" s="45"/>
      <c r="J72" s="45"/>
      <c r="K72" s="189"/>
      <c r="L72" s="190"/>
      <c r="M72" s="191"/>
      <c r="N72" s="192"/>
      <c r="O72" s="192"/>
      <c r="P72" s="192"/>
      <c r="Q72" s="139"/>
      <c r="R72" s="138"/>
      <c r="S72" s="138"/>
      <c r="T72" s="138"/>
      <c r="U72" s="138"/>
      <c r="V72" s="138"/>
    </row>
    <row r="73" spans="2:22" s="101" customFormat="1" ht="30" hidden="1" customHeight="1" x14ac:dyDescent="0.25">
      <c r="B73" s="44"/>
      <c r="C73" s="188"/>
      <c r="D73" s="188"/>
      <c r="E73" s="188"/>
      <c r="F73" s="188"/>
      <c r="G73" s="188"/>
      <c r="H73" s="188"/>
      <c r="I73" s="45"/>
      <c r="J73" s="45"/>
      <c r="K73" s="189"/>
      <c r="L73" s="190"/>
      <c r="M73" s="191"/>
      <c r="N73" s="192"/>
      <c r="O73" s="192"/>
      <c r="P73" s="192"/>
      <c r="Q73" s="139"/>
      <c r="R73" s="138"/>
      <c r="S73" s="138"/>
      <c r="T73" s="138"/>
      <c r="U73" s="138"/>
      <c r="V73" s="138"/>
    </row>
    <row r="74" spans="2:22" s="101" customFormat="1" ht="30" hidden="1" customHeight="1" x14ac:dyDescent="0.25">
      <c r="B74" s="44"/>
      <c r="C74" s="188"/>
      <c r="D74" s="188"/>
      <c r="E74" s="188"/>
      <c r="F74" s="188"/>
      <c r="G74" s="188"/>
      <c r="H74" s="188"/>
      <c r="I74" s="45"/>
      <c r="J74" s="45"/>
      <c r="K74" s="189"/>
      <c r="L74" s="190"/>
      <c r="M74" s="191"/>
      <c r="N74" s="192"/>
      <c r="O74" s="192"/>
      <c r="P74" s="192"/>
      <c r="Q74" s="139"/>
      <c r="R74" s="138"/>
      <c r="S74" s="138"/>
      <c r="T74" s="138"/>
      <c r="U74" s="138"/>
      <c r="V74" s="138"/>
    </row>
    <row r="75" spans="2:22" s="101" customFormat="1" ht="30" hidden="1" customHeight="1" x14ac:dyDescent="0.25">
      <c r="B75" s="44"/>
      <c r="C75" s="188"/>
      <c r="D75" s="188"/>
      <c r="E75" s="188"/>
      <c r="F75" s="188"/>
      <c r="G75" s="188"/>
      <c r="H75" s="188"/>
      <c r="I75" s="45"/>
      <c r="J75" s="45"/>
      <c r="K75" s="189"/>
      <c r="L75" s="190"/>
      <c r="M75" s="191"/>
      <c r="N75" s="192"/>
      <c r="O75" s="192"/>
      <c r="P75" s="192"/>
      <c r="Q75" s="139"/>
      <c r="R75" s="138"/>
      <c r="S75" s="138"/>
      <c r="T75" s="138"/>
      <c r="U75" s="138"/>
      <c r="V75" s="138"/>
    </row>
    <row r="76" spans="2:22" s="101" customFormat="1" ht="30" hidden="1" customHeight="1" x14ac:dyDescent="0.25">
      <c r="B76" s="44"/>
      <c r="C76" s="188"/>
      <c r="D76" s="188"/>
      <c r="E76" s="188"/>
      <c r="F76" s="188"/>
      <c r="G76" s="188"/>
      <c r="H76" s="188"/>
      <c r="I76" s="45"/>
      <c r="J76" s="45"/>
      <c r="K76" s="189"/>
      <c r="L76" s="190"/>
      <c r="M76" s="191"/>
      <c r="N76" s="192"/>
      <c r="O76" s="192"/>
      <c r="P76" s="192"/>
      <c r="Q76" s="139"/>
      <c r="R76" s="138"/>
      <c r="S76" s="138"/>
      <c r="T76" s="138"/>
      <c r="U76" s="138"/>
      <c r="V76" s="138"/>
    </row>
    <row r="77" spans="2:22" s="101" customFormat="1" ht="30" hidden="1" customHeight="1" x14ac:dyDescent="0.25">
      <c r="B77" s="44"/>
      <c r="C77" s="188"/>
      <c r="D77" s="188"/>
      <c r="E77" s="188"/>
      <c r="F77" s="188"/>
      <c r="G77" s="188"/>
      <c r="H77" s="188"/>
      <c r="I77" s="45"/>
      <c r="J77" s="45"/>
      <c r="K77" s="189"/>
      <c r="L77" s="190"/>
      <c r="M77" s="191"/>
      <c r="N77" s="192"/>
      <c r="O77" s="192"/>
      <c r="P77" s="192"/>
      <c r="Q77" s="139"/>
      <c r="R77" s="138"/>
      <c r="S77" s="138"/>
      <c r="T77" s="138"/>
      <c r="U77" s="138"/>
      <c r="V77" s="138"/>
    </row>
    <row r="78" spans="2:22" s="101" customFormat="1" ht="30" hidden="1" customHeight="1" x14ac:dyDescent="0.25">
      <c r="B78" s="44"/>
      <c r="C78" s="188"/>
      <c r="D78" s="188"/>
      <c r="E78" s="188"/>
      <c r="F78" s="188"/>
      <c r="G78" s="188"/>
      <c r="H78" s="188"/>
      <c r="I78" s="45"/>
      <c r="J78" s="45"/>
      <c r="K78" s="189"/>
      <c r="L78" s="190"/>
      <c r="M78" s="191"/>
      <c r="N78" s="192"/>
      <c r="O78" s="192"/>
      <c r="P78" s="192"/>
      <c r="Q78" s="139"/>
      <c r="R78" s="138"/>
      <c r="S78" s="138"/>
      <c r="T78" s="138"/>
      <c r="U78" s="138"/>
      <c r="V78" s="138"/>
    </row>
    <row r="79" spans="2:22" s="101" customFormat="1" ht="30" hidden="1" customHeight="1" x14ac:dyDescent="0.25">
      <c r="B79" s="44"/>
      <c r="C79" s="188"/>
      <c r="D79" s="188"/>
      <c r="E79" s="188"/>
      <c r="F79" s="188"/>
      <c r="G79" s="188"/>
      <c r="H79" s="188"/>
      <c r="I79" s="45"/>
      <c r="J79" s="45"/>
      <c r="K79" s="189"/>
      <c r="L79" s="190"/>
      <c r="M79" s="191"/>
      <c r="N79" s="192"/>
      <c r="O79" s="192"/>
      <c r="P79" s="192"/>
      <c r="Q79" s="139"/>
      <c r="R79" s="138"/>
      <c r="S79" s="138"/>
      <c r="T79" s="138"/>
      <c r="U79" s="138"/>
      <c r="V79" s="138"/>
    </row>
    <row r="80" spans="2:22" s="101" customFormat="1" x14ac:dyDescent="0.25">
      <c r="Q80" s="127"/>
      <c r="R80" s="127"/>
      <c r="S80" s="127"/>
      <c r="T80" s="127"/>
      <c r="U80" s="127"/>
      <c r="V80" s="127"/>
    </row>
    <row r="81" spans="1:26" s="101" customFormat="1" ht="28.5" x14ac:dyDescent="0.25">
      <c r="B81" s="164" t="s">
        <v>100</v>
      </c>
      <c r="C81" s="164"/>
      <c r="D81" s="164"/>
      <c r="E81" s="164"/>
      <c r="F81" s="164"/>
      <c r="G81" s="164"/>
      <c r="H81" s="164"/>
      <c r="I81" s="164"/>
      <c r="J81" s="164"/>
      <c r="K81" s="164"/>
      <c r="L81" s="164"/>
      <c r="M81" s="164"/>
      <c r="N81" s="164"/>
      <c r="O81" s="164"/>
      <c r="P81" s="164"/>
      <c r="Q81" s="134"/>
      <c r="R81" s="134"/>
      <c r="S81" s="134"/>
      <c r="T81" s="134"/>
      <c r="U81" s="134"/>
      <c r="V81" s="134"/>
    </row>
    <row r="82" spans="1:26" s="101" customFormat="1" x14ac:dyDescent="0.25">
      <c r="Q82" s="127"/>
      <c r="R82" s="127"/>
      <c r="S82" s="127"/>
      <c r="T82" s="127"/>
      <c r="U82" s="127"/>
      <c r="V82" s="127"/>
    </row>
    <row r="83" spans="1:26" s="101" customFormat="1" ht="46.5" customHeight="1" x14ac:dyDescent="0.25">
      <c r="D83" s="200" t="s">
        <v>75</v>
      </c>
      <c r="E83" s="201"/>
      <c r="F83" s="202" t="str">
        <f>IFERROR(VLOOKUP(Q23,[8]Hoja2!B45:C59,2,FALSE),"")</f>
        <v>Alto</v>
      </c>
      <c r="G83" s="202"/>
      <c r="H83" s="118"/>
      <c r="J83" s="203" t="s">
        <v>74</v>
      </c>
      <c r="K83" s="203"/>
      <c r="L83" s="202" t="str">
        <f>IFERROR(VLOOKUP(S52,[8]Hoja2!B45:C59,2,FALSE),"")</f>
        <v>Alto</v>
      </c>
      <c r="M83" s="202"/>
      <c r="N83" s="202"/>
      <c r="O83" s="140"/>
      <c r="P83" s="140"/>
      <c r="Q83" s="141"/>
      <c r="R83" s="142"/>
      <c r="S83" s="142"/>
      <c r="T83" s="142"/>
      <c r="U83" s="142"/>
      <c r="V83" s="142"/>
    </row>
    <row r="84" spans="1:26" s="101" customFormat="1" x14ac:dyDescent="0.25"/>
    <row r="85" spans="1:26" s="101" customFormat="1" ht="26.25" x14ac:dyDescent="0.25">
      <c r="B85" s="106"/>
      <c r="C85" s="106"/>
      <c r="H85" s="198" t="s">
        <v>71</v>
      </c>
      <c r="I85" s="198"/>
      <c r="J85" s="198"/>
    </row>
    <row r="86" spans="1:26" s="101" customFormat="1" ht="21" x14ac:dyDescent="0.25">
      <c r="B86" s="106"/>
      <c r="C86" s="106"/>
      <c r="F86" s="119"/>
      <c r="G86" s="119"/>
      <c r="H86" s="143" t="s">
        <v>41</v>
      </c>
      <c r="I86" s="143" t="s">
        <v>72</v>
      </c>
      <c r="J86" s="143" t="s">
        <v>73</v>
      </c>
    </row>
    <row r="87" spans="1:26" s="101" customFormat="1" ht="5.25" customHeight="1" x14ac:dyDescent="0.25">
      <c r="B87" s="106"/>
      <c r="C87" s="106"/>
      <c r="F87" s="119"/>
      <c r="G87" s="119"/>
      <c r="H87" s="119"/>
      <c r="I87" s="119"/>
      <c r="J87" s="119"/>
    </row>
    <row r="88" spans="1:26" s="101" customFormat="1" ht="37.5" customHeight="1" x14ac:dyDescent="0.25">
      <c r="F88" s="199" t="s">
        <v>70</v>
      </c>
      <c r="G88" s="143" t="s">
        <v>135</v>
      </c>
      <c r="H88" s="144" t="str">
        <f>IFERROR(CONCATENATE(IF($Q$23="53","Inherente","")," ",IF($S$52="53","Residual","")),"")</f>
        <v xml:space="preserve"> </v>
      </c>
      <c r="I88" s="145" t="str">
        <f>IFERROR(CONCATENATE(IF($Q$23="54","Inherente","")," ",IF($S$52="54","Residual","")),"")</f>
        <v xml:space="preserve"> </v>
      </c>
      <c r="J88" s="145" t="str">
        <f>IFERROR(CONCATENATE(IF($Q$23="55","Inherente","")," ",IF($S$52="55","Residual","")),"")</f>
        <v xml:space="preserve"> </v>
      </c>
      <c r="O88" s="127"/>
      <c r="P88" s="127"/>
      <c r="Q88" s="127"/>
      <c r="R88" s="134"/>
      <c r="S88" s="134"/>
      <c r="T88" s="134"/>
      <c r="U88" s="134"/>
      <c r="V88" s="134"/>
    </row>
    <row r="89" spans="1:26" s="101" customFormat="1" ht="37.5" customHeight="1" x14ac:dyDescent="0.25">
      <c r="F89" s="199"/>
      <c r="G89" s="143" t="s">
        <v>134</v>
      </c>
      <c r="H89" s="146" t="str">
        <f>IFERROR(CONCATENATE(IF($Q$23="43","Inherente","")," ",IF($S$52="43","Residual","")),"")</f>
        <v xml:space="preserve"> </v>
      </c>
      <c r="I89" s="145" t="str">
        <f>IFERROR(CONCATENATE(IF($Q$23="44","Inherente","")," ",IF($S$52="44","Residual","")),"")</f>
        <v xml:space="preserve"> </v>
      </c>
      <c r="J89" s="145" t="str">
        <f>IFERROR(CONCATENATE(IF($Q$23="45","Inherente","")," ",IF($S$52="45","Residual","")),"")</f>
        <v xml:space="preserve"> </v>
      </c>
      <c r="L89" s="46" t="s">
        <v>43</v>
      </c>
      <c r="O89" s="127"/>
      <c r="P89" s="127"/>
      <c r="Q89" s="127"/>
      <c r="R89" s="130"/>
      <c r="S89" s="130"/>
      <c r="T89" s="130"/>
      <c r="U89" s="130"/>
      <c r="V89" s="130"/>
    </row>
    <row r="90" spans="1:26" s="101" customFormat="1" ht="37.5" customHeight="1" x14ac:dyDescent="0.25">
      <c r="F90" s="199"/>
      <c r="G90" s="143" t="s">
        <v>133</v>
      </c>
      <c r="H90" s="146" t="str">
        <f>IFERROR(CONCATENATE(IF($Q$23="33","Inherente","")," ",IF($S$52="33","Residual","")),"")</f>
        <v xml:space="preserve"> </v>
      </c>
      <c r="I90" s="145" t="str">
        <f>IFERROR(CONCATENATE(IF($Q$23="34","Inherente","")," ",IF($S$52="34","Residual","")),"")</f>
        <v xml:space="preserve"> </v>
      </c>
      <c r="J90" s="145" t="str">
        <f>IFERROR(CONCATENATE(IF($Q$23="35","Inherente","")," ",IF($S$52="35","Residual","")),"")</f>
        <v xml:space="preserve"> </v>
      </c>
      <c r="L90" s="47" t="s">
        <v>40</v>
      </c>
      <c r="O90" s="127"/>
      <c r="P90" s="127"/>
      <c r="Q90" s="127"/>
      <c r="R90" s="130"/>
      <c r="S90" s="130"/>
      <c r="T90" s="130"/>
      <c r="U90" s="130"/>
      <c r="V90" s="130"/>
    </row>
    <row r="91" spans="1:26" s="101" customFormat="1" ht="37.5" customHeight="1" x14ac:dyDescent="0.25">
      <c r="F91" s="199"/>
      <c r="G91" s="143" t="s">
        <v>132</v>
      </c>
      <c r="H91" s="147" t="str">
        <f>IFERROR(CONCATENATE(IF($Q$23="23","Inherente","")," ",IF($S$52="23","Residual","")),"")</f>
        <v xml:space="preserve"> </v>
      </c>
      <c r="I91" s="146" t="str">
        <f>IFERROR(CONCATENATE(IF($Q$23="24","Inherente","")," ",IF($S$52="24","Residual","")),"")</f>
        <v xml:space="preserve"> </v>
      </c>
      <c r="J91" s="145" t="str">
        <f>IFERROR(CONCATENATE(IF($Q$23="25","Inherente","")," ",IF($S$52="25","Residual","")),"")</f>
        <v xml:space="preserve"> </v>
      </c>
      <c r="L91" s="48" t="s">
        <v>41</v>
      </c>
      <c r="O91" s="130"/>
      <c r="P91" s="130"/>
      <c r="Q91" s="130"/>
      <c r="R91" s="130"/>
      <c r="S91" s="130"/>
      <c r="T91" s="130"/>
      <c r="U91" s="130"/>
      <c r="V91" s="130"/>
    </row>
    <row r="92" spans="1:26" s="101" customFormat="1" ht="37.5" customHeight="1" x14ac:dyDescent="0.25">
      <c r="F92" s="199"/>
      <c r="G92" s="143" t="s">
        <v>112</v>
      </c>
      <c r="H92" s="147" t="str">
        <f>IFERROR(CONCATENATE(IF($Q$23="13","Inherente","")," ",IF($S$52="13","Residual","")),"")</f>
        <v xml:space="preserve"> </v>
      </c>
      <c r="I92" s="146" t="str">
        <f>IFERROR(CONCATENATE(IF($Q$23="14","Inherente","")," ",IF($S$52="14","Residual","")),"")</f>
        <v>Inherente Residual</v>
      </c>
      <c r="J92" s="145" t="str">
        <f>IFERROR(CONCATENATE(IF($Q$23="15","Inherente","")," ",IF($S$52="15","Residual","")),"")</f>
        <v xml:space="preserve"> </v>
      </c>
    </row>
    <row r="93" spans="1:26" s="49" customFormat="1" x14ac:dyDescent="0.25">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row>
    <row r="94" spans="1:26" x14ac:dyDescent="0.25">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row>
    <row r="95" spans="1:26" x14ac:dyDescent="0.25">
      <c r="A95" s="101"/>
      <c r="B95" s="101"/>
      <c r="C95" s="101"/>
      <c r="D95" s="101"/>
      <c r="E95" s="101"/>
      <c r="F95" s="101"/>
      <c r="G95" s="101"/>
      <c r="H95" s="101"/>
      <c r="I95" s="101"/>
      <c r="J95" s="101"/>
      <c r="K95" s="101"/>
      <c r="L95" s="101"/>
      <c r="M95" s="101"/>
      <c r="N95" s="101"/>
      <c r="O95" s="101"/>
      <c r="P95" s="101"/>
      <c r="Y95" s="101"/>
      <c r="Z95" s="101"/>
    </row>
    <row r="96" spans="1:26" x14ac:dyDescent="0.25">
      <c r="A96" s="101"/>
      <c r="B96" s="101"/>
      <c r="C96" s="101"/>
      <c r="D96" s="101"/>
      <c r="E96" s="101"/>
      <c r="F96" s="101"/>
      <c r="G96" s="101"/>
      <c r="H96" s="101"/>
      <c r="I96" s="101"/>
      <c r="J96" s="101"/>
      <c r="K96" s="101"/>
      <c r="L96" s="101"/>
      <c r="M96" s="101"/>
      <c r="N96" s="101"/>
      <c r="O96" s="101"/>
      <c r="P96" s="101"/>
      <c r="Y96" s="101"/>
      <c r="Z96" s="101"/>
    </row>
    <row r="97" spans="2:16" x14ac:dyDescent="0.25">
      <c r="B97" s="101"/>
      <c r="C97" s="101"/>
      <c r="D97" s="101"/>
      <c r="E97" s="101"/>
      <c r="F97" s="101"/>
      <c r="G97" s="101"/>
      <c r="H97" s="101"/>
      <c r="I97" s="101"/>
      <c r="J97" s="101"/>
      <c r="K97" s="101"/>
      <c r="L97" s="101"/>
      <c r="M97" s="101"/>
      <c r="N97" s="101"/>
      <c r="O97" s="101"/>
      <c r="P97" s="101"/>
    </row>
  </sheetData>
  <sheetProtection selectLockedCells="1"/>
  <mergeCells count="126">
    <mergeCell ref="H85:J85"/>
    <mergeCell ref="F88:F92"/>
    <mergeCell ref="C79:H79"/>
    <mergeCell ref="K79:M79"/>
    <mergeCell ref="N79:P79"/>
    <mergeCell ref="B81:P81"/>
    <mergeCell ref="D83:E83"/>
    <mergeCell ref="F83:G83"/>
    <mergeCell ref="J83:K83"/>
    <mergeCell ref="L83:N83"/>
    <mergeCell ref="C77:H77"/>
    <mergeCell ref="K77:M77"/>
    <mergeCell ref="N77:P77"/>
    <mergeCell ref="C78:H78"/>
    <mergeCell ref="K78:M78"/>
    <mergeCell ref="N78:P78"/>
    <mergeCell ref="C75:H75"/>
    <mergeCell ref="K75:M75"/>
    <mergeCell ref="N75:P75"/>
    <mergeCell ref="C76:H76"/>
    <mergeCell ref="K76:M76"/>
    <mergeCell ref="N76:P76"/>
    <mergeCell ref="C73:H73"/>
    <mergeCell ref="K73:M73"/>
    <mergeCell ref="N73:P73"/>
    <mergeCell ref="C74:H74"/>
    <mergeCell ref="K74:M74"/>
    <mergeCell ref="N74:P74"/>
    <mergeCell ref="C71:H71"/>
    <mergeCell ref="K71:M71"/>
    <mergeCell ref="N71:P71"/>
    <mergeCell ref="C72:H72"/>
    <mergeCell ref="K72:M72"/>
    <mergeCell ref="N72:P72"/>
    <mergeCell ref="C69:H69"/>
    <mergeCell ref="K69:M69"/>
    <mergeCell ref="N69:P69"/>
    <mergeCell ref="C70:H70"/>
    <mergeCell ref="K70:M70"/>
    <mergeCell ref="N70:P70"/>
    <mergeCell ref="C67:H67"/>
    <mergeCell ref="K67:M67"/>
    <mergeCell ref="N67:P67"/>
    <mergeCell ref="C68:H68"/>
    <mergeCell ref="K68:M68"/>
    <mergeCell ref="N68:P68"/>
    <mergeCell ref="C65:H65"/>
    <mergeCell ref="K65:M65"/>
    <mergeCell ref="N65:P65"/>
    <mergeCell ref="C66:H66"/>
    <mergeCell ref="K66:M66"/>
    <mergeCell ref="N66:P66"/>
    <mergeCell ref="B60:F60"/>
    <mergeCell ref="G60:P60"/>
    <mergeCell ref="B62:P62"/>
    <mergeCell ref="C64:H64"/>
    <mergeCell ref="K64:M64"/>
    <mergeCell ref="N64:P64"/>
    <mergeCell ref="B56:D56"/>
    <mergeCell ref="J56:K56"/>
    <mergeCell ref="B57:D57"/>
    <mergeCell ref="J57:K57"/>
    <mergeCell ref="B58:D58"/>
    <mergeCell ref="J58:K58"/>
    <mergeCell ref="B53:D53"/>
    <mergeCell ref="J53:K53"/>
    <mergeCell ref="B54:D54"/>
    <mergeCell ref="J54:K54"/>
    <mergeCell ref="B55:D55"/>
    <mergeCell ref="J55:K55"/>
    <mergeCell ref="E46:L46"/>
    <mergeCell ref="M46:N46"/>
    <mergeCell ref="B48:P48"/>
    <mergeCell ref="B50:P50"/>
    <mergeCell ref="B52:D52"/>
    <mergeCell ref="J52:K52"/>
    <mergeCell ref="M52:N52"/>
    <mergeCell ref="E43:L43"/>
    <mergeCell ref="M43:N43"/>
    <mergeCell ref="E44:L44"/>
    <mergeCell ref="M44:N44"/>
    <mergeCell ref="E45:L45"/>
    <mergeCell ref="M45:N45"/>
    <mergeCell ref="E40:L40"/>
    <mergeCell ref="M40:N40"/>
    <mergeCell ref="E41:L41"/>
    <mergeCell ref="M41:N41"/>
    <mergeCell ref="E42:L42"/>
    <mergeCell ref="M42:N42"/>
    <mergeCell ref="E37:L37"/>
    <mergeCell ref="M37:N37"/>
    <mergeCell ref="E38:L38"/>
    <mergeCell ref="M38:N38"/>
    <mergeCell ref="E39:L39"/>
    <mergeCell ref="M39:N39"/>
    <mergeCell ref="E34:L34"/>
    <mergeCell ref="M34:N34"/>
    <mergeCell ref="E35:L35"/>
    <mergeCell ref="M35:N35"/>
    <mergeCell ref="E36:L36"/>
    <mergeCell ref="M36:N36"/>
    <mergeCell ref="E31:L31"/>
    <mergeCell ref="M31:N31"/>
    <mergeCell ref="E32:L32"/>
    <mergeCell ref="M32:N32"/>
    <mergeCell ref="E33:L33"/>
    <mergeCell ref="M33:N33"/>
    <mergeCell ref="E29:L29"/>
    <mergeCell ref="M29:N29"/>
    <mergeCell ref="E30:L30"/>
    <mergeCell ref="M30:N30"/>
    <mergeCell ref="B19:P19"/>
    <mergeCell ref="B21:P21"/>
    <mergeCell ref="B23:P23"/>
    <mergeCell ref="B25:P25"/>
    <mergeCell ref="E27:L27"/>
    <mergeCell ref="M27:N27"/>
    <mergeCell ref="B2:P2"/>
    <mergeCell ref="C4:G4"/>
    <mergeCell ref="J4:O4"/>
    <mergeCell ref="B7:P7"/>
    <mergeCell ref="M11:N11"/>
    <mergeCell ref="C17:H17"/>
    <mergeCell ref="I17:O17"/>
    <mergeCell ref="E28:L28"/>
    <mergeCell ref="M28:N28"/>
  </mergeCells>
  <conditionalFormatting sqref="B23">
    <cfRule type="expression" dxfId="175" priority="12">
      <formula>$B$23="Casi Seguro"</formula>
    </cfRule>
    <cfRule type="expression" dxfId="174" priority="13">
      <formula>$B$23="Probable"</formula>
    </cfRule>
    <cfRule type="expression" dxfId="173" priority="14">
      <formula>$B$23="Posible"</formula>
    </cfRule>
    <cfRule type="expression" dxfId="172" priority="15">
      <formula>$B$23="Improbable"</formula>
    </cfRule>
    <cfRule type="expression" dxfId="171" priority="16">
      <formula>$B$23="Rara Vez"</formula>
    </cfRule>
  </conditionalFormatting>
  <conditionalFormatting sqref="F83">
    <cfRule type="expression" dxfId="170" priority="17">
      <formula>$F$83="Extremo"</formula>
    </cfRule>
    <cfRule type="expression" dxfId="169" priority="18">
      <formula>$F$83="Alto"</formula>
    </cfRule>
    <cfRule type="expression" dxfId="168" priority="19">
      <formula>$F$83="Moderado"</formula>
    </cfRule>
    <cfRule type="expression" dxfId="167" priority="20">
      <formula>$F$83="Bajo"</formula>
    </cfRule>
  </conditionalFormatting>
  <conditionalFormatting sqref="L83">
    <cfRule type="expression" dxfId="166" priority="8">
      <formula>$L$83="Extremo"</formula>
    </cfRule>
    <cfRule type="expression" dxfId="165" priority="9">
      <formula>$L$83="Alto"</formula>
    </cfRule>
    <cfRule type="expression" dxfId="164" priority="10">
      <formula>$L$83="Moderado"</formula>
    </cfRule>
    <cfRule type="expression" dxfId="163" priority="11">
      <formula>$L$83="Bajo"</formula>
    </cfRule>
  </conditionalFormatting>
  <conditionalFormatting sqref="M28">
    <cfRule type="expression" dxfId="162" priority="7">
      <formula>AB28="SI"</formula>
    </cfRule>
  </conditionalFormatting>
  <conditionalFormatting sqref="B48">
    <cfRule type="expression" dxfId="161" priority="4">
      <formula>$B$48="Catastrófico"</formula>
    </cfRule>
    <cfRule type="expression" dxfId="160" priority="5">
      <formula>$B$48="Mayor"</formula>
    </cfRule>
    <cfRule type="expression" dxfId="159" priority="6">
      <formula>$B$48="Moderado"</formula>
    </cfRule>
  </conditionalFormatting>
  <conditionalFormatting sqref="M28">
    <cfRule type="expression" dxfId="158" priority="21">
      <formula>AC28="SI"</formula>
    </cfRule>
  </conditionalFormatting>
  <conditionalFormatting sqref="E28">
    <cfRule type="expression" dxfId="157" priority="22">
      <formula>M28="SI"</formula>
    </cfRule>
  </conditionalFormatting>
  <conditionalFormatting sqref="M29:M46">
    <cfRule type="expression" dxfId="156" priority="2">
      <formula>AB29="SI"</formula>
    </cfRule>
  </conditionalFormatting>
  <conditionalFormatting sqref="M29:M46">
    <cfRule type="expression" dxfId="155" priority="3">
      <formula>AC29="SI"</formula>
    </cfRule>
  </conditionalFormatting>
  <conditionalFormatting sqref="E29:E46">
    <cfRule type="expression" dxfId="154" priority="1">
      <formula>M29="SI"</formula>
    </cfRule>
  </conditionalFormatting>
  <dataValidations count="12">
    <dataValidation type="list" allowBlank="1" showInputMessage="1" showErrorMessage="1" sqref="B23" xr:uid="{00000000-0002-0000-0800-000000000000}">
      <formula1>"Rara Vez,Improbable,Posible,Probable,Casi Seguro"</formula1>
    </dataValidation>
    <dataValidation type="list" allowBlank="1" showInputMessage="1" showErrorMessage="1" sqref="M28:M46" xr:uid="{00000000-0002-0000-0800-000001000000}">
      <formula1>"SI,NO"</formula1>
    </dataValidation>
    <dataValidation type="list" allowBlank="1" showInputMessage="1" showErrorMessage="1" sqref="E53:E58" xr:uid="{00000000-0002-0000-0800-000002000000}">
      <formula1>"Asignado,No Asignado"</formula1>
    </dataValidation>
    <dataValidation type="list" allowBlank="1" showInputMessage="1" showErrorMessage="1" sqref="F53:F58" xr:uid="{00000000-0002-0000-0800-000003000000}">
      <formula1>"Adecuado,Inadecuado"</formula1>
    </dataValidation>
    <dataValidation type="list" allowBlank="1" showInputMessage="1" showErrorMessage="1" sqref="G53:G58" xr:uid="{00000000-0002-0000-0800-000004000000}">
      <formula1>"Oportuna,Inoportuna"</formula1>
    </dataValidation>
    <dataValidation type="list" allowBlank="1" showInputMessage="1" showErrorMessage="1" sqref="H53:H58" xr:uid="{00000000-0002-0000-0800-000005000000}">
      <formula1>"Prevenir,Detectar,No es un Control"</formula1>
    </dataValidation>
    <dataValidation type="list" allowBlank="1" showInputMessage="1" showErrorMessage="1" sqref="I53:I58" xr:uid="{00000000-0002-0000-0800-000006000000}">
      <formula1>"Confiable,No Confiable"</formula1>
    </dataValidation>
    <dataValidation type="list" allowBlank="1" showInputMessage="1" showErrorMessage="1" sqref="L53:L58" xr:uid="{00000000-0002-0000-0800-000007000000}">
      <formula1>"Completa,Incompleta,No Existe"</formula1>
    </dataValidation>
    <dataValidation type="list" allowBlank="1" showInputMessage="1" showErrorMessage="1" sqref="J53:K58" xr:uid="{00000000-0002-0000-0800-000008000000}">
      <formula1>"Se identifica y se gestionan para subsanar la observación,No se identifica y se gestionan para subsanar la observación"</formula1>
    </dataValidation>
    <dataValidation type="list" allowBlank="1" showInputMessage="1" showErrorMessage="1" sqref="L53:L58" xr:uid="{00000000-0002-0000-0800-000009000000}">
      <formula1>"Completa,Incompleta,NoExiste"</formula1>
    </dataValidation>
    <dataValidation type="list" allowBlank="1" showInputMessage="1" showErrorMessage="1" sqref="O53:O58" xr:uid="{00000000-0002-0000-0800-00000A000000}">
      <formula1>"Fuerte,Moderado,Débil"</formula1>
    </dataValidation>
    <dataValidation type="list" allowBlank="1" showInputMessage="1" showErrorMessage="1" sqref="B65:B79" xr:uid="{00000000-0002-0000-0800-00000B000000}">
      <formula1>"Nacional,Regional,Centro Zonal"</formula1>
    </dataValidation>
  </dataValidations>
  <pageMargins left="0.82677165354330717" right="0.62992125984251968" top="1.0629921259842521" bottom="0.74803149606299213" header="0.31496062992125984" footer="0.31496062992125984"/>
  <pageSetup scale="29" orientation="portrait" r:id="rId1"/>
  <headerFooter>
    <oddHeader>&amp;L&amp;G&amp;C&amp;16PROCESO
MEJORA E INNOVACIÓN&amp;11
&amp;"-,Negrita"&amp;20FORMATO IDENTIFICACIÓN, ANÁLISIS, EVALUACIÓN Y TRATAMIENTO DE 
RIESGOS DE CALIDAD Y CORRUPCIÓN&amp;R&amp;16F1.P14.MI
Versión 1
Página &amp;P de &amp;N
14/10/2021
Clasificación de la Información:
PÚBLICA</oddHeader>
    <oddFooter>&amp;C&amp;G</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C000000}">
          <x14:formula1>
            <xm:f>'https://icbfgob-my.sharepoint.com/personal/jorge_alvarez_icbf_gov_co/Documents/jorge.alvarez/1. Gestion de Riesgos/2022/RIESGOS PROCESOS 2022/GTH/[f1.p14.mi_formato_identificacion_analis_evaluacion_tratamiento_riesgos_calidad_corrupcion_OCID.xlsx]Hoja2'!#REF!</xm:f>
          </x14:formula1>
          <xm:sqref>C4:H4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IV1+</vt:lpstr>
      <vt:lpstr>SA5+</vt:lpstr>
      <vt:lpstr>RC1+</vt:lpstr>
      <vt:lpstr>PR1+</vt:lpstr>
      <vt:lpstr>PR4+</vt:lpstr>
      <vt:lpstr>PR5+</vt:lpstr>
      <vt:lpstr>PP3+</vt:lpstr>
      <vt:lpstr>MS2+</vt:lpstr>
      <vt:lpstr>TH6+</vt:lpstr>
      <vt:lpstr>GJ3+</vt:lpstr>
      <vt:lpstr>EI2+</vt:lpstr>
      <vt:lpstr>EI3+</vt:lpstr>
      <vt:lpstr>AB2+</vt:lpstr>
      <vt:lpstr>GF9+</vt:lpstr>
      <vt:lpstr>GF10+</vt:lpstr>
      <vt:lpstr>DE3+</vt:lpstr>
      <vt:lpstr>Hoja2</vt:lpstr>
    </vt:vector>
  </TitlesOfParts>
  <Company>InKulpado666</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Lined Yurani Rey Herrera</cp:lastModifiedBy>
  <cp:lastPrinted>2022-01-13T16:34:26Z</cp:lastPrinted>
  <dcterms:created xsi:type="dcterms:W3CDTF">2021-09-20T22:12:34Z</dcterms:created>
  <dcterms:modified xsi:type="dcterms:W3CDTF">2022-01-27T19:12:28Z</dcterms:modified>
</cp:coreProperties>
</file>