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 tabRatio="912"/>
  </bookViews>
  <sheets>
    <sheet name="RESUMEN COSTOS 0,5 MESES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INICIAL'!$A$1:$D$74</definedName>
    <definedName name="_xlnm.Print_Area" localSheetId="3">'FASE II - DETALLADO'!$A$1:$D$97</definedName>
    <definedName name="_xlnm.Print_Area" localSheetId="1">'RESUMEN COSTOS MENSUALES'!$A$1:$F$25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7" i="7" l="1"/>
  <c r="O6" i="7"/>
  <c r="A13" i="7"/>
  <c r="M8" i="7"/>
  <c r="M9" i="7"/>
  <c r="M10" i="7"/>
  <c r="M11" i="7"/>
  <c r="M12" i="7"/>
  <c r="B13" i="7"/>
  <c r="C13" i="7"/>
  <c r="D13" i="7"/>
  <c r="E13" i="7"/>
  <c r="M7" i="7" l="1"/>
  <c r="M13" i="7" s="1"/>
  <c r="D10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4" i="10"/>
  <c r="D53" i="10"/>
  <c r="D52" i="10"/>
  <c r="D51" i="10"/>
  <c r="D50" i="10"/>
  <c r="D49" i="10"/>
  <c r="D48" i="10"/>
  <c r="D44" i="10"/>
  <c r="D43" i="10"/>
  <c r="D42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1" i="10"/>
  <c r="D20" i="10"/>
  <c r="D19" i="10"/>
  <c r="D18" i="10"/>
  <c r="D17" i="10"/>
  <c r="D16" i="10"/>
  <c r="D15" i="10"/>
  <c r="D14" i="10"/>
  <c r="D13" i="10"/>
  <c r="D12" i="10"/>
  <c r="D11" i="10"/>
  <c r="M7" i="11" l="1"/>
  <c r="N7" i="11"/>
  <c r="C19" i="1" l="1"/>
  <c r="D19" i="1" s="1"/>
  <c r="C90" i="1"/>
  <c r="D90" i="1" s="1"/>
  <c r="D91" i="1" s="1"/>
  <c r="D17" i="5" s="1"/>
  <c r="D71" i="10" l="1"/>
  <c r="D55" i="10"/>
  <c r="D45" i="10"/>
  <c r="D39" i="10"/>
  <c r="D22" i="10"/>
  <c r="D73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D82" i="1" l="1"/>
  <c r="G17" i="2"/>
  <c r="C7" i="11"/>
  <c r="G7" i="11" s="1"/>
  <c r="P7" i="7" l="1"/>
  <c r="Q7" i="7"/>
  <c r="Q17" i="7"/>
  <c r="D25" i="5" s="1"/>
  <c r="D83" i="1"/>
  <c r="H18" i="2"/>
  <c r="P6" i="7" l="1"/>
  <c r="P8" i="7" s="1"/>
  <c r="Q6" i="7"/>
  <c r="P17" i="7"/>
  <c r="C25" i="5" s="1"/>
  <c r="E25" i="5" s="1"/>
  <c r="D84" i="1"/>
  <c r="I19" i="2"/>
  <c r="D85" i="1" s="1"/>
  <c r="D16" i="5" s="1"/>
  <c r="E7" i="11" l="1"/>
  <c r="R17" i="7"/>
  <c r="E14" i="11" l="1"/>
  <c r="I7" i="11"/>
  <c r="D28" i="1"/>
  <c r="D11" i="5" s="1"/>
  <c r="D95" i="1" l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<sst xmlns="http://schemas.openxmlformats.org/spreadsheetml/2006/main" count="300" uniqueCount="212">
  <si>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</si>
  <si>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</si>
  <si>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</si>
  <si>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</si>
  <si>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</si>
  <si>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</si>
  <si>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</si>
  <si>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</si>
  <si>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</si>
  <si>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</si>
  <si>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</si>
  <si>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</si>
  <si>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</si>
  <si>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</si>
  <si>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</si>
  <si>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</si>
  <si>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</si>
  <si>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</si>
  <si>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</si>
  <si>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</si>
  <si>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</si>
  <si>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</si>
  <si>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</si>
  <si>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</si>
  <si>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</si>
  <si>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</si>
  <si>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</si>
  <si>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</si>
  <si>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</si>
  <si>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</si>
  <si>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</si>
  <si>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</si>
  <si>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</si>
  <si>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</si>
  <si>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</si>
  <si>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</si>
  <si>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</si>
  <si>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</si>
  <si>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</si>
  <si>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</si>
  <si>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</si>
  <si>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</si>
  <si>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</si>
  <si>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</si>
  <si>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</si>
  <si>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</si>
  <si>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</si>
  <si>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</si>
  <si>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</si>
  <si>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</si>
  <si>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</si>
  <si>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</si>
  <si>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</si>
  <si>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</si>
  <si>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</si>
  <si>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</si>
  <si>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</si>
  <si>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</si>
  <si>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</si>
  <si>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</si>
  <si>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</si>
  <si>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</si>
  <si>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</si>
  <si>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</si>
  <si>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</si>
  <si>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</si>
  <si>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</si>
  <si>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</si>
  <si>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</si>
  <si>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</si>
  <si>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</si>
  <si>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</si>
  <si>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</si>
  <si>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</si>
  <si>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</si>
  <si>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</si>
  <si>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</si>
  <si>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</si>
  <si>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</si>
  <si>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</si>
  <si>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</si>
  <si>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</si>
  <si>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</si>
  <si>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</si>
  <si>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</si>
  <si>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</si>
  <si>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</si>
  <si>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</si>
  <si>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</si>
  <si>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</si>
  <si>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</si>
  <si>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</si>
  <si>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</si>
  <si>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</si>
  <si>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</si>
  <si>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</si>
  <si>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</si>
  <si>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</si>
  <si>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</si>
  <si>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</si>
  <si>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</si>
  <si>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</si>
  <si>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</si>
  <si>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</si>
  <si>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</si>
  <si>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</si>
  <si>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</si>
  <si>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</si>
  <si>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</si>
  <si>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</si>
  <si>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</si>
  <si>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</si>
  <si>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</si>
  <si>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</si>
  <si>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</si>
  <si>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</si>
  <si>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</si>
  <si>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</si>
  <si>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</si>
  <si>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</si>
  <si>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</si>
  <si>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</si>
  <si>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</si>
  <si>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</si>
  <si>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</si>
  <si>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</si>
  <si>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</si>
  <si>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</si>
  <si>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</si>
  <si>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</si>
  <si>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</si>
  <si>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</si>
  <si>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</si>
  <si>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</si>
  <si>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</si>
  <si>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</si>
  <si>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</si>
  <si>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</si>
  <si>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</si>
  <si>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</si>
  <si>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</si>
  <si>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</si>
  <si>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</si>
  <si>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</si>
  <si>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</si>
  <si>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</si>
  <si>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</si>
  <si>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</si>
  <si>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</si>
  <si>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</si>
  <si>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</si>
  <si>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</si>
  <si>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</si>
  <si>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</si>
  <si>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</si>
  <si>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</si>
  <si>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</si>
  <si>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</si>
  <si>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</si>
  <si>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</si>
  <si>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</si>
  <si>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</si>
  <si>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</si>
  <si>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</si>
  <si>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</si>
  <si>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</si>
  <si>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</si>
  <si>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</si>
  <si>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</si>
  <si>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</si>
  <si>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</si>
  <si>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</si>
  <si>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</si>
  <si>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>CHOCÓ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</si>
  <si>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</si>
  <si>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</si>
  <si>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</si>
  <si>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</si>
  <si>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</si>
  <si>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</si>
  <si>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</si>
  <si>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</si>
  <si>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</si>
  <si>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</si>
  <si>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</si>
  <si>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</si>
  <si>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</si>
  <si>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</si>
  <si>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</si>
  <si>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</si>
  <si>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</si>
  <si>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</si>
  <si>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</si>
  <si>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</si>
  <si>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</si>
  <si>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</si>
  <si>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</si>
  <si>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</si>
  <si>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</si>
  <si>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</si>
  <si>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</si>
  <si>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</si>
  <si>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</si>
  <si>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</si>
  <si>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</si>
  <si>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</si>
  <si>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</si>
  <si>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</si>
  <si>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</si>
  <si>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</si>
  <si>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</si>
  <si>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MEDIO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</si>
</sst>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3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D16" sqref="D16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>
      <c r="A2" s="3"/>
      <c r="B2" s="3"/>
      <c r="C2" s="3"/>
      <c r="D2" s="3"/>
      <c r="E2" s="3"/>
      <c r="F2" s="4"/>
    </row>
    <row r="3" spans="1:17">
      <c r="A3" s="132" t="s">
        <v>196</v>
      </c>
      <c r="B3" s="132"/>
      <c r="C3" s="5">
        <v>12</v>
      </c>
      <c r="D3" s="6"/>
      <c r="E3" s="6"/>
      <c r="F3" s="6"/>
    </row>
    <row r="4" spans="1:17">
      <c r="A4" s="137" t="s">
        <v>197</v>
      </c>
      <c r="B4" s="137" t="s">
        <v>168</v>
      </c>
      <c r="C4" s="136" t="s">
        <v>205</v>
      </c>
      <c r="D4" s="136"/>
      <c r="E4" s="136"/>
      <c r="F4" s="136"/>
      <c r="G4" s="135" t="s">
        <v>202</v>
      </c>
      <c r="H4" s="135"/>
      <c r="I4" s="135"/>
      <c r="J4" s="135"/>
      <c r="L4" s="7" t="s">
        <v>208</v>
      </c>
      <c r="M4" s="138" t="s">
        <v>206</v>
      </c>
      <c r="N4" s="139"/>
    </row>
    <row r="5" spans="1:17">
      <c r="A5" s="137"/>
      <c r="B5" s="137"/>
      <c r="C5" s="136"/>
      <c r="D5" s="136"/>
      <c r="E5" s="136"/>
      <c r="F5" s="136"/>
      <c r="G5" s="135"/>
      <c r="H5" s="135"/>
      <c r="I5" s="135"/>
      <c r="J5" s="135"/>
      <c r="L5" s="134" t="s">
        <v>201</v>
      </c>
      <c r="M5" s="140" t="s">
        <v>113</v>
      </c>
      <c r="N5" s="141"/>
    </row>
    <row r="6" spans="1:17" ht="25.5">
      <c r="A6" s="137"/>
      <c r="B6" s="137"/>
      <c r="C6" s="8" t="s">
        <v>200</v>
      </c>
      <c r="D6" s="9" t="s">
        <v>201</v>
      </c>
      <c r="E6" s="10" t="s">
        <v>113</v>
      </c>
      <c r="F6" s="11" t="s">
        <v>203</v>
      </c>
      <c r="G6" s="8" t="s">
        <v>200</v>
      </c>
      <c r="H6" s="12" t="s">
        <v>201</v>
      </c>
      <c r="I6" s="10" t="s">
        <v>113</v>
      </c>
      <c r="J6" s="13" t="s">
        <v>198</v>
      </c>
      <c r="L6" s="134"/>
      <c r="M6" s="14" t="s">
        <v>204</v>
      </c>
      <c r="N6" s="14" t="s">
        <v>207</v>
      </c>
    </row>
    <row r="7" spans="1:17">
      <c r="A7" s="15">
        <v>6</v>
      </c>
      <c r="B7" s="16" t="s">
        <v>173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6166710</v>
      </c>
      <c r="F7" s="19">
        <f t="shared" ref="F7" si="0">+D7+E7</f>
        <v>37509472</v>
      </c>
      <c r="G7" s="20">
        <f t="shared" ref="G7" si="1">+C7</f>
        <v>2037934</v>
      </c>
      <c r="H7" s="20">
        <f t="shared" ref="H7" si="2">+D7*$C$3</f>
        <v>376113144</v>
      </c>
      <c r="I7" s="20">
        <f t="shared" ref="I7" si="3">+E7*$C$3</f>
        <v>74000520</v>
      </c>
      <c r="J7" s="20">
        <f t="shared" ref="J7" si="4">+G7+H7+I7</f>
        <v>452151598</v>
      </c>
      <c r="K7" s="21"/>
      <c r="L7" s="22">
        <f t="shared" ref="L7" si="5">ROUND(D7/15/30,)</f>
        <v>69651</v>
      </c>
      <c r="M7" s="20">
        <f>+'FASE III'!N17</f>
        <v>140963</v>
      </c>
      <c r="N7" s="20">
        <f>+'FASE III'!O17</f>
        <v>50408</v>
      </c>
      <c r="Q7" s="125"/>
    </row>
    <row r="10" spans="1:17">
      <c r="A10" s="132" t="s">
        <v>196</v>
      </c>
      <c r="B10" s="132"/>
      <c r="C10" s="5">
        <v>0.5</v>
      </c>
      <c r="D10" s="6"/>
      <c r="E10" s="6"/>
      <c r="F10" s="6"/>
    </row>
    <row r="11" spans="1:17">
      <c r="A11" s="137" t="s">
        <v>197</v>
      </c>
      <c r="B11" s="137" t="s">
        <v>168</v>
      </c>
      <c r="C11" s="136" t="s">
        <v>211</v>
      </c>
      <c r="D11" s="136"/>
      <c r="E11" s="136"/>
      <c r="F11" s="136"/>
    </row>
    <row r="12" spans="1:17">
      <c r="A12" s="137"/>
      <c r="B12" s="137"/>
      <c r="C12" s="136"/>
      <c r="D12" s="136"/>
      <c r="E12" s="136"/>
      <c r="F12" s="136"/>
    </row>
    <row r="13" spans="1:17" ht="25.5">
      <c r="A13" s="137"/>
      <c r="B13" s="137"/>
      <c r="C13" s="8" t="s">
        <v>200</v>
      </c>
      <c r="D13" s="9" t="s">
        <v>201</v>
      </c>
      <c r="E13" s="10" t="s">
        <v>113</v>
      </c>
      <c r="F13" s="11" t="s">
        <v>210</v>
      </c>
    </row>
    <row r="14" spans="1:17" ht="15.75">
      <c r="A14" s="15">
        <v>6</v>
      </c>
      <c r="B14" s="16" t="s">
        <v>173</v>
      </c>
      <c r="C14" s="17">
        <v>0</v>
      </c>
      <c r="D14" s="18">
        <f>ROUND(D7*$C$10,0)</f>
        <v>15671381</v>
      </c>
      <c r="E14" s="18">
        <f>ROUND(E7*$C$10,0)</f>
        <v>3083355</v>
      </c>
      <c r="F14" s="131">
        <f t="shared" ref="F14" si="6">SUM(C14:E14)</f>
        <v>18754736</v>
      </c>
      <c r="G14" s="130"/>
    </row>
  </sheetData>
  <mergeCells count="13">
    <mergeCell ref="A10:B10"/>
    <mergeCell ref="A11:A13"/>
    <mergeCell ref="B11:B13"/>
    <mergeCell ref="C11:F12"/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B18" sqref="B18:C18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6" t="s">
        <v>177</v>
      </c>
      <c r="B1" s="147"/>
      <c r="C1" s="147"/>
      <c r="D1" s="147"/>
      <c r="E1" s="147"/>
      <c r="F1" s="1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35" t="s">
        <v>17</v>
      </c>
      <c r="B5" s="148" t="s">
        <v>175</v>
      </c>
      <c r="C5" s="149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35"/>
      <c r="B6" s="150" t="s">
        <v>123</v>
      </c>
      <c r="C6" s="151"/>
      <c r="D6" s="27">
        <f>+'DOTACIÓN INICIAL'!D73</f>
        <v>20379331</v>
      </c>
      <c r="G6" s="4"/>
      <c r="H6" s="4"/>
      <c r="I6" s="4"/>
      <c r="J6" s="4"/>
      <c r="K6" s="4"/>
      <c r="L6" s="4"/>
    </row>
    <row r="7" spans="1:18">
      <c r="A7" s="135"/>
      <c r="B7" s="150" t="s">
        <v>125</v>
      </c>
      <c r="C7" s="151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35" t="s">
        <v>176</v>
      </c>
      <c r="B9" s="152" t="s">
        <v>175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35"/>
      <c r="B10" s="142" t="s">
        <v>121</v>
      </c>
      <c r="C10" s="142"/>
      <c r="D10" s="31">
        <f>+'FASE II - DETALLADO'!D22</f>
        <v>1058351</v>
      </c>
      <c r="G10" s="24"/>
      <c r="H10" s="24"/>
      <c r="I10" s="24"/>
      <c r="J10" s="24"/>
      <c r="K10" s="24"/>
      <c r="L10" s="24"/>
    </row>
    <row r="11" spans="1:18">
      <c r="A11" s="135"/>
      <c r="B11" s="142" t="s">
        <v>122</v>
      </c>
      <c r="C11" s="142"/>
      <c r="D11" s="31">
        <f>+'FASE II - DETALLADO'!D28</f>
        <v>117314</v>
      </c>
      <c r="G11" s="24"/>
      <c r="H11" s="24"/>
      <c r="I11" s="24"/>
      <c r="J11" s="24"/>
      <c r="K11" s="24"/>
      <c r="L11" s="24"/>
    </row>
    <row r="12" spans="1:18">
      <c r="A12" s="135"/>
      <c r="B12" s="142" t="s">
        <v>133</v>
      </c>
      <c r="C12" s="142"/>
      <c r="D12" s="31">
        <f>+'FASE II - DETALLADO'!D47</f>
        <v>145944</v>
      </c>
      <c r="G12" s="24"/>
      <c r="H12" s="24"/>
      <c r="I12" s="24"/>
      <c r="J12" s="24"/>
      <c r="K12" s="24"/>
      <c r="L12" s="24"/>
    </row>
    <row r="13" spans="1:18">
      <c r="A13" s="135"/>
      <c r="B13" s="142" t="s">
        <v>180</v>
      </c>
      <c r="C13" s="142"/>
      <c r="D13" s="31">
        <f>+'FASE II - DETALLADO'!D57</f>
        <v>18207190</v>
      </c>
      <c r="G13" s="24"/>
      <c r="H13" s="24"/>
      <c r="I13" s="24"/>
      <c r="J13" s="24"/>
      <c r="K13" s="24"/>
      <c r="L13" s="24"/>
    </row>
    <row r="14" spans="1:18">
      <c r="A14" s="135"/>
      <c r="B14" s="142" t="s">
        <v>181</v>
      </c>
      <c r="C14" s="142"/>
      <c r="D14" s="31">
        <f>+'FASE II - DETALLADO'!D62</f>
        <v>1466882</v>
      </c>
      <c r="G14" s="24"/>
      <c r="H14" s="24"/>
      <c r="I14" s="24"/>
      <c r="J14" s="24"/>
      <c r="K14" s="24"/>
      <c r="L14" s="24"/>
    </row>
    <row r="15" spans="1:18">
      <c r="A15" s="135"/>
      <c r="B15" s="143" t="s">
        <v>20</v>
      </c>
      <c r="C15" s="32" t="s">
        <v>39</v>
      </c>
      <c r="D15" s="33">
        <f>+'FASE II - DETALLADO'!D73</f>
        <v>3770070</v>
      </c>
      <c r="G15" s="24"/>
      <c r="H15" s="24"/>
      <c r="I15" s="24"/>
      <c r="J15" s="24"/>
      <c r="K15" s="24"/>
      <c r="L15" s="24"/>
    </row>
    <row r="16" spans="1:18">
      <c r="A16" s="135"/>
      <c r="B16" s="143"/>
      <c r="C16" s="32" t="s">
        <v>34</v>
      </c>
      <c r="D16" s="34">
        <f>+'FASE II - DETALLADO'!D85</f>
        <v>2431800</v>
      </c>
      <c r="G16" s="24"/>
      <c r="H16" s="24"/>
      <c r="I16" s="24"/>
      <c r="J16" s="24"/>
      <c r="K16" s="24"/>
      <c r="L16" s="24"/>
    </row>
    <row r="17" spans="1:12">
      <c r="A17" s="135"/>
      <c r="B17" s="143"/>
      <c r="C17" s="32" t="s">
        <v>209</v>
      </c>
      <c r="D17" s="34">
        <f>+'FASE II - DETALLADO'!D91</f>
        <v>309231</v>
      </c>
      <c r="G17" s="24"/>
      <c r="H17" s="24"/>
      <c r="I17" s="24"/>
      <c r="J17" s="24"/>
      <c r="K17" s="24"/>
      <c r="L17" s="24"/>
    </row>
    <row r="18" spans="1:12">
      <c r="A18" s="135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35"/>
      <c r="B19" s="156" t="s">
        <v>134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35"/>
      <c r="B20" s="158" t="s">
        <v>135</v>
      </c>
      <c r="C20" s="159"/>
      <c r="D20" s="34">
        <f>+'FASE II - DETALLADO'!D95</f>
        <v>1085302</v>
      </c>
      <c r="G20" s="37"/>
      <c r="H20" s="37"/>
      <c r="I20" s="37"/>
      <c r="J20" s="37"/>
      <c r="K20" s="37"/>
      <c r="L20" s="24"/>
    </row>
    <row r="21" spans="1:12">
      <c r="A21" s="135"/>
      <c r="B21" s="160" t="s">
        <v>124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35" t="s">
        <v>113</v>
      </c>
      <c r="B23" s="144" t="s">
        <v>168</v>
      </c>
      <c r="C23" s="135" t="s">
        <v>174</v>
      </c>
      <c r="D23" s="135"/>
      <c r="E23" s="135"/>
    </row>
    <row r="24" spans="1:12">
      <c r="A24" s="135"/>
      <c r="B24" s="145"/>
      <c r="C24" s="42" t="s">
        <v>167</v>
      </c>
      <c r="D24" s="42" t="s">
        <v>112</v>
      </c>
      <c r="E24" s="42" t="s">
        <v>111</v>
      </c>
    </row>
    <row r="25" spans="1:12">
      <c r="A25" s="135"/>
      <c r="B25" s="16" t="s">
        <v>173</v>
      </c>
      <c r="C25" s="43">
        <f>+'FASE III'!P17</f>
        <v>2537334</v>
      </c>
      <c r="D25" s="43">
        <f>+'FASE III'!Q17</f>
        <v>3629376</v>
      </c>
      <c r="E25" s="43">
        <f t="shared" ref="E25" si="1">+C25+D25</f>
        <v>6166710</v>
      </c>
      <c r="H25" s="21"/>
    </row>
  </sheetData>
  <mergeCells count="20"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view="pageBreakPreview" zoomScale="115" zoomScaleNormal="100" zoomScaleSheetLayoutView="115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6" t="s">
        <v>60</v>
      </c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47"/>
      <c r="C5" s="49"/>
      <c r="D5" s="50"/>
    </row>
    <row r="6" spans="1:4" ht="24" customHeight="1">
      <c r="A6" s="51" t="s">
        <v>59</v>
      </c>
      <c r="B6" s="51"/>
      <c r="C6" s="51"/>
      <c r="D6" s="51"/>
    </row>
    <row r="7" spans="1:4" ht="15.75">
      <c r="A7" s="52"/>
      <c r="B7" s="52"/>
      <c r="C7" s="52"/>
      <c r="D7" s="52"/>
    </row>
    <row r="8" spans="1:4" ht="25.5" customHeight="1">
      <c r="A8" s="53" t="s">
        <v>40</v>
      </c>
      <c r="B8" s="137" t="s">
        <v>109</v>
      </c>
      <c r="C8" s="137" t="s">
        <v>108</v>
      </c>
      <c r="D8" s="137" t="s">
        <v>110</v>
      </c>
    </row>
    <row r="9" spans="1:4" ht="21" customHeight="1">
      <c r="A9" s="54" t="s">
        <v>1</v>
      </c>
      <c r="B9" s="137"/>
      <c r="C9" s="137"/>
      <c r="D9" s="137"/>
    </row>
    <row r="10" spans="1:4">
      <c r="A10" s="55" t="s">
        <v>41</v>
      </c>
      <c r="B10" s="56">
        <v>221083.94273800001</v>
      </c>
      <c r="C10" s="57">
        <v>15</v>
      </c>
      <c r="D10" s="58">
        <f>ROUNDUP(B10*C10,0)</f>
        <v>3316260</v>
      </c>
    </row>
    <row r="11" spans="1:4">
      <c r="A11" s="55" t="s">
        <v>42</v>
      </c>
      <c r="B11" s="56">
        <v>181988.82292800004</v>
      </c>
      <c r="C11" s="57">
        <v>2</v>
      </c>
      <c r="D11" s="58">
        <f t="shared" ref="D11:D21" si="0">ROUND(B11*C11,0)</f>
        <v>363978</v>
      </c>
    </row>
    <row r="12" spans="1:4">
      <c r="A12" s="55" t="s">
        <v>43</v>
      </c>
      <c r="B12" s="56">
        <v>62453.23094400001</v>
      </c>
      <c r="C12" s="57">
        <v>15</v>
      </c>
      <c r="D12" s="58">
        <f t="shared" si="0"/>
        <v>936798</v>
      </c>
    </row>
    <row r="13" spans="1:4">
      <c r="A13" s="55" t="s">
        <v>44</v>
      </c>
      <c r="B13" s="56">
        <v>124906.46188800002</v>
      </c>
      <c r="C13" s="57">
        <v>2</v>
      </c>
      <c r="D13" s="58">
        <f t="shared" si="0"/>
        <v>249813</v>
      </c>
    </row>
    <row r="14" spans="1:4">
      <c r="A14" s="55" t="s">
        <v>45</v>
      </c>
      <c r="B14" s="56">
        <v>52460.444100000001</v>
      </c>
      <c r="C14" s="57">
        <v>17</v>
      </c>
      <c r="D14" s="58">
        <f t="shared" si="0"/>
        <v>891828</v>
      </c>
    </row>
    <row r="15" spans="1:4">
      <c r="A15" s="55" t="s">
        <v>46</v>
      </c>
      <c r="B15" s="56">
        <v>4934.5429520000007</v>
      </c>
      <c r="C15" s="57">
        <v>17</v>
      </c>
      <c r="D15" s="58">
        <f t="shared" si="0"/>
        <v>83887</v>
      </c>
    </row>
    <row r="16" spans="1:4">
      <c r="A16" s="55" t="s">
        <v>136</v>
      </c>
      <c r="B16" s="56">
        <v>45590.543713999999</v>
      </c>
      <c r="C16" s="57">
        <v>34</v>
      </c>
      <c r="D16" s="58">
        <f t="shared" si="0"/>
        <v>1550078</v>
      </c>
    </row>
    <row r="17" spans="1:4">
      <c r="A17" s="55" t="s">
        <v>47</v>
      </c>
      <c r="B17" s="56">
        <v>13614.975278</v>
      </c>
      <c r="C17" s="59">
        <v>34</v>
      </c>
      <c r="D17" s="58">
        <f t="shared" si="0"/>
        <v>462909</v>
      </c>
    </row>
    <row r="18" spans="1:4">
      <c r="A18" s="55" t="s">
        <v>48</v>
      </c>
      <c r="B18" s="56">
        <v>7142.0424540000004</v>
      </c>
      <c r="C18" s="57">
        <v>180</v>
      </c>
      <c r="D18" s="58">
        <f t="shared" si="0"/>
        <v>1285568</v>
      </c>
    </row>
    <row r="19" spans="1:4">
      <c r="A19" s="55" t="s">
        <v>49</v>
      </c>
      <c r="B19" s="56">
        <v>34723.978412000004</v>
      </c>
      <c r="C19" s="57">
        <v>34</v>
      </c>
      <c r="D19" s="58">
        <f t="shared" si="0"/>
        <v>1180615</v>
      </c>
    </row>
    <row r="20" spans="1:4">
      <c r="A20" s="55" t="s">
        <v>50</v>
      </c>
      <c r="B20" s="56">
        <v>21233.828628000003</v>
      </c>
      <c r="C20" s="59">
        <v>5</v>
      </c>
      <c r="D20" s="58">
        <f t="shared" si="0"/>
        <v>106169</v>
      </c>
    </row>
    <row r="21" spans="1:4">
      <c r="A21" s="60" t="s">
        <v>96</v>
      </c>
      <c r="B21" s="56">
        <v>9618.3103620000002</v>
      </c>
      <c r="C21" s="57">
        <v>5</v>
      </c>
      <c r="D21" s="58">
        <f t="shared" si="0"/>
        <v>48092</v>
      </c>
    </row>
    <row r="22" spans="1:4">
      <c r="B22" s="61" t="s">
        <v>111</v>
      </c>
      <c r="C22" s="62"/>
      <c r="D22" s="63">
        <f>SUM(D10:D21)</f>
        <v>10475995</v>
      </c>
    </row>
    <row r="23" spans="1:4" ht="12.75" customHeight="1"/>
    <row r="24" spans="1:4" ht="31.5" customHeight="1">
      <c r="A24" s="54" t="s">
        <v>2</v>
      </c>
      <c r="B24" s="64" t="s">
        <v>109</v>
      </c>
      <c r="C24" s="53" t="s">
        <v>108</v>
      </c>
      <c r="D24" s="53" t="s">
        <v>110</v>
      </c>
    </row>
    <row r="25" spans="1:4" ht="25.5">
      <c r="A25" s="65" t="s">
        <v>127</v>
      </c>
      <c r="B25" s="56">
        <v>682419.85114400007</v>
      </c>
      <c r="C25" s="57">
        <v>1</v>
      </c>
      <c r="D25" s="58">
        <f t="shared" ref="D25:D38" si="1">ROUND(B25*C25,0)</f>
        <v>682420</v>
      </c>
    </row>
    <row r="26" spans="1:4" ht="26.25" customHeight="1">
      <c r="A26" s="65" t="s">
        <v>128</v>
      </c>
      <c r="B26" s="56">
        <v>225076.10943800001</v>
      </c>
      <c r="C26" s="57">
        <v>1</v>
      </c>
      <c r="D26" s="58">
        <f t="shared" si="1"/>
        <v>225076</v>
      </c>
    </row>
    <row r="27" spans="1:4">
      <c r="A27" s="55" t="s">
        <v>137</v>
      </c>
      <c r="B27" s="56">
        <v>573072.71840000001</v>
      </c>
      <c r="C27" s="66">
        <v>1</v>
      </c>
      <c r="D27" s="58">
        <f t="shared" si="1"/>
        <v>573073</v>
      </c>
    </row>
    <row r="28" spans="1:4" ht="38.25">
      <c r="A28" s="65" t="s">
        <v>129</v>
      </c>
      <c r="B28" s="56">
        <v>104463.19472200001</v>
      </c>
      <c r="C28" s="57">
        <v>1</v>
      </c>
      <c r="D28" s="58">
        <f t="shared" si="1"/>
        <v>104463</v>
      </c>
    </row>
    <row r="29" spans="1:4" ht="38.25">
      <c r="A29" s="65" t="s">
        <v>130</v>
      </c>
      <c r="B29" s="56">
        <v>241205.58746000004</v>
      </c>
      <c r="C29" s="57">
        <v>1</v>
      </c>
      <c r="D29" s="58">
        <f t="shared" si="1"/>
        <v>241206</v>
      </c>
    </row>
    <row r="30" spans="1:4">
      <c r="A30" s="55" t="s">
        <v>51</v>
      </c>
      <c r="B30" s="56">
        <v>233907.23199999999</v>
      </c>
      <c r="C30" s="57">
        <v>1</v>
      </c>
      <c r="D30" s="58">
        <f t="shared" si="1"/>
        <v>233907</v>
      </c>
    </row>
    <row r="31" spans="1:4">
      <c r="A31" s="55" t="s">
        <v>138</v>
      </c>
      <c r="B31" s="56">
        <v>725112.4192</v>
      </c>
      <c r="C31" s="57">
        <v>1</v>
      </c>
      <c r="D31" s="58">
        <f t="shared" si="1"/>
        <v>725112</v>
      </c>
    </row>
    <row r="32" spans="1:4">
      <c r="A32" s="55" t="s">
        <v>52</v>
      </c>
      <c r="B32" s="56">
        <v>58476.807999999997</v>
      </c>
      <c r="C32" s="57">
        <v>1</v>
      </c>
      <c r="D32" s="58">
        <f t="shared" si="1"/>
        <v>58477</v>
      </c>
    </row>
    <row r="33" spans="1:4">
      <c r="A33" s="55" t="s">
        <v>53</v>
      </c>
      <c r="B33" s="56">
        <v>350860.84800000006</v>
      </c>
      <c r="C33" s="57">
        <v>1</v>
      </c>
      <c r="D33" s="58">
        <f t="shared" si="1"/>
        <v>350861</v>
      </c>
    </row>
    <row r="34" spans="1:4">
      <c r="A34" s="55" t="s">
        <v>54</v>
      </c>
      <c r="B34" s="56">
        <v>115784.07984000001</v>
      </c>
      <c r="C34" s="57">
        <v>2</v>
      </c>
      <c r="D34" s="58">
        <f t="shared" si="1"/>
        <v>231568</v>
      </c>
    </row>
    <row r="35" spans="1:4">
      <c r="A35" s="55" t="s">
        <v>55</v>
      </c>
      <c r="B35" s="56">
        <v>1871257.8559999999</v>
      </c>
      <c r="C35" s="57">
        <v>1</v>
      </c>
      <c r="D35" s="58">
        <f t="shared" si="1"/>
        <v>1871258</v>
      </c>
    </row>
    <row r="36" spans="1:4">
      <c r="A36" s="55" t="s">
        <v>56</v>
      </c>
      <c r="B36" s="56">
        <v>140344.33920000002</v>
      </c>
      <c r="C36" s="57">
        <v>1</v>
      </c>
      <c r="D36" s="58">
        <f t="shared" si="1"/>
        <v>140344</v>
      </c>
    </row>
    <row r="37" spans="1:4">
      <c r="A37" s="55" t="s">
        <v>57</v>
      </c>
      <c r="B37" s="56">
        <v>467814.46399999998</v>
      </c>
      <c r="C37" s="57">
        <v>1</v>
      </c>
      <c r="D37" s="58">
        <f t="shared" si="1"/>
        <v>467814</v>
      </c>
    </row>
    <row r="38" spans="1:4">
      <c r="A38" s="55" t="s">
        <v>58</v>
      </c>
      <c r="B38" s="56">
        <v>201160.21952000004</v>
      </c>
      <c r="C38" s="57">
        <v>1</v>
      </c>
      <c r="D38" s="58">
        <f t="shared" si="1"/>
        <v>201160</v>
      </c>
    </row>
    <row r="39" spans="1:4" ht="13.5">
      <c r="A39" s="67"/>
      <c r="B39" s="61" t="s">
        <v>111</v>
      </c>
      <c r="C39" s="62"/>
      <c r="D39" s="68">
        <f>SUM(D25:D38)</f>
        <v>6106739</v>
      </c>
    </row>
    <row r="40" spans="1:4">
      <c r="C40" s="69"/>
    </row>
    <row r="41" spans="1:4" ht="30" customHeight="1">
      <c r="A41" s="54" t="s">
        <v>139</v>
      </c>
      <c r="B41" s="53" t="s">
        <v>109</v>
      </c>
      <c r="C41" s="53" t="s">
        <v>108</v>
      </c>
      <c r="D41" s="53" t="s">
        <v>110</v>
      </c>
    </row>
    <row r="42" spans="1:4">
      <c r="A42" s="55" t="s">
        <v>61</v>
      </c>
      <c r="B42" s="56">
        <v>23390.723200000004</v>
      </c>
      <c r="C42" s="57">
        <v>4</v>
      </c>
      <c r="D42" s="58">
        <f t="shared" ref="D42:D44" si="2">ROUND(B42*C42,0)</f>
        <v>93563</v>
      </c>
    </row>
    <row r="43" spans="1:4">
      <c r="A43" s="55" t="s">
        <v>62</v>
      </c>
      <c r="B43" s="56">
        <v>11695.361600000002</v>
      </c>
      <c r="C43" s="57">
        <v>15</v>
      </c>
      <c r="D43" s="58">
        <f t="shared" si="2"/>
        <v>175430</v>
      </c>
    </row>
    <row r="44" spans="1:4">
      <c r="A44" s="55" t="s">
        <v>63</v>
      </c>
      <c r="B44" s="56">
        <v>17543.042400000002</v>
      </c>
      <c r="C44" s="57">
        <v>6</v>
      </c>
      <c r="D44" s="58">
        <f t="shared" si="2"/>
        <v>105258</v>
      </c>
    </row>
    <row r="45" spans="1:4">
      <c r="B45" s="61" t="s">
        <v>111</v>
      </c>
      <c r="C45" s="62"/>
      <c r="D45" s="63">
        <f>SUM(D42:D44)</f>
        <v>374251</v>
      </c>
    </row>
    <row r="47" spans="1:4" ht="32.25" customHeight="1">
      <c r="A47" s="54" t="s">
        <v>3</v>
      </c>
      <c r="B47" s="53" t="s">
        <v>109</v>
      </c>
      <c r="C47" s="53" t="s">
        <v>108</v>
      </c>
      <c r="D47" s="53" t="s">
        <v>110</v>
      </c>
    </row>
    <row r="48" spans="1:4">
      <c r="A48" s="55" t="s">
        <v>64</v>
      </c>
      <c r="B48" s="56">
        <v>467814.46399999998</v>
      </c>
      <c r="C48" s="59">
        <v>1</v>
      </c>
      <c r="D48" s="58">
        <f t="shared" ref="D48:D54" si="3">ROUND(B48*C48,0)</f>
        <v>467814</v>
      </c>
    </row>
    <row r="49" spans="1:4">
      <c r="A49" s="55" t="s">
        <v>65</v>
      </c>
      <c r="B49" s="56">
        <v>654940.2496000001</v>
      </c>
      <c r="C49" s="57">
        <v>1</v>
      </c>
      <c r="D49" s="58">
        <f t="shared" si="3"/>
        <v>654940</v>
      </c>
    </row>
    <row r="50" spans="1:4">
      <c r="A50" s="55" t="s">
        <v>66</v>
      </c>
      <c r="B50" s="56">
        <v>204668.82800000001</v>
      </c>
      <c r="C50" s="57">
        <v>1</v>
      </c>
      <c r="D50" s="58">
        <f t="shared" si="3"/>
        <v>204669</v>
      </c>
    </row>
    <row r="51" spans="1:4" ht="38.25">
      <c r="A51" s="65" t="s">
        <v>131</v>
      </c>
      <c r="B51" s="56">
        <v>81867.531200000012</v>
      </c>
      <c r="C51" s="57">
        <v>1</v>
      </c>
      <c r="D51" s="58">
        <f t="shared" si="3"/>
        <v>81868</v>
      </c>
    </row>
    <row r="52" spans="1:4" ht="38.25">
      <c r="A52" s="65" t="s">
        <v>140</v>
      </c>
      <c r="B52" s="56">
        <v>68958.5</v>
      </c>
      <c r="C52" s="57">
        <v>1</v>
      </c>
      <c r="D52" s="58">
        <f t="shared" si="3"/>
        <v>68959</v>
      </c>
    </row>
    <row r="53" spans="1:4">
      <c r="A53" s="60" t="s">
        <v>67</v>
      </c>
      <c r="B53" s="56">
        <v>886913.43</v>
      </c>
      <c r="C53" s="57">
        <v>1</v>
      </c>
      <c r="D53" s="58">
        <f t="shared" si="3"/>
        <v>886913</v>
      </c>
    </row>
    <row r="54" spans="1:4">
      <c r="A54" s="60" t="s">
        <v>68</v>
      </c>
      <c r="B54" s="56">
        <v>350860.84800000006</v>
      </c>
      <c r="C54" s="59">
        <v>1</v>
      </c>
      <c r="D54" s="58">
        <f t="shared" si="3"/>
        <v>350861</v>
      </c>
    </row>
    <row r="55" spans="1:4">
      <c r="B55" s="61" t="s">
        <v>111</v>
      </c>
      <c r="C55" s="62"/>
      <c r="D55" s="70">
        <f>SUM(D48:D54)</f>
        <v>2716024</v>
      </c>
    </row>
    <row r="57" spans="1:4" ht="32.25" customHeight="1">
      <c r="A57" s="54" t="s">
        <v>141</v>
      </c>
      <c r="B57" s="53" t="s">
        <v>109</v>
      </c>
      <c r="C57" s="53" t="s">
        <v>108</v>
      </c>
      <c r="D57" s="53" t="s">
        <v>110</v>
      </c>
    </row>
    <row r="58" spans="1:4">
      <c r="A58" s="55" t="s">
        <v>69</v>
      </c>
      <c r="B58" s="56">
        <v>3274.7012480000003</v>
      </c>
      <c r="C58" s="57">
        <v>5</v>
      </c>
      <c r="D58" s="58">
        <f t="shared" ref="D58:D70" si="4">ROUND(B58*C58,0)</f>
        <v>16374</v>
      </c>
    </row>
    <row r="59" spans="1:4">
      <c r="A59" s="55" t="s">
        <v>70</v>
      </c>
      <c r="B59" s="56">
        <v>5847.680800000001</v>
      </c>
      <c r="C59" s="57">
        <v>15</v>
      </c>
      <c r="D59" s="58">
        <f t="shared" si="4"/>
        <v>87715</v>
      </c>
    </row>
    <row r="60" spans="1:4">
      <c r="A60" s="55" t="s">
        <v>71</v>
      </c>
      <c r="B60" s="56">
        <v>292384.03999999998</v>
      </c>
      <c r="C60" s="57">
        <v>1</v>
      </c>
      <c r="D60" s="58">
        <f t="shared" si="4"/>
        <v>292384</v>
      </c>
    </row>
    <row r="61" spans="1:4">
      <c r="A61" s="55" t="s">
        <v>72</v>
      </c>
      <c r="B61" s="56">
        <v>1459.671092</v>
      </c>
      <c r="C61" s="59">
        <v>15</v>
      </c>
      <c r="D61" s="58">
        <f t="shared" si="4"/>
        <v>21895</v>
      </c>
    </row>
    <row r="62" spans="1:4">
      <c r="A62" s="55" t="s">
        <v>73</v>
      </c>
      <c r="B62" s="56">
        <v>1459.671092</v>
      </c>
      <c r="C62" s="59">
        <v>15</v>
      </c>
      <c r="D62" s="58">
        <f t="shared" si="4"/>
        <v>21895</v>
      </c>
    </row>
    <row r="63" spans="1:4">
      <c r="A63" s="60" t="s">
        <v>75</v>
      </c>
      <c r="B63" s="56">
        <v>6057.9723979999999</v>
      </c>
      <c r="C63" s="59">
        <v>15</v>
      </c>
      <c r="D63" s="58">
        <f t="shared" si="4"/>
        <v>90870</v>
      </c>
    </row>
    <row r="64" spans="1:4">
      <c r="A64" s="55" t="s">
        <v>142</v>
      </c>
      <c r="B64" s="56">
        <v>1459.671092</v>
      </c>
      <c r="C64" s="59">
        <v>15</v>
      </c>
      <c r="D64" s="58">
        <f t="shared" si="4"/>
        <v>21895</v>
      </c>
    </row>
    <row r="65" spans="1:4">
      <c r="A65" s="55" t="s">
        <v>143</v>
      </c>
      <c r="B65" s="56">
        <v>4465.6039339999998</v>
      </c>
      <c r="C65" s="59">
        <v>4</v>
      </c>
      <c r="D65" s="58">
        <f t="shared" si="4"/>
        <v>17862</v>
      </c>
    </row>
    <row r="66" spans="1:4">
      <c r="A66" s="55" t="s">
        <v>74</v>
      </c>
      <c r="B66" s="56">
        <v>11695.361600000002</v>
      </c>
      <c r="C66" s="57">
        <v>3</v>
      </c>
      <c r="D66" s="58">
        <f t="shared" si="4"/>
        <v>35086</v>
      </c>
    </row>
    <row r="67" spans="1:4">
      <c r="A67" s="55" t="s">
        <v>76</v>
      </c>
      <c r="B67" s="56">
        <v>3508.6084800000003</v>
      </c>
      <c r="C67" s="57">
        <v>5</v>
      </c>
      <c r="D67" s="58">
        <f t="shared" si="4"/>
        <v>17543</v>
      </c>
    </row>
    <row r="68" spans="1:4">
      <c r="A68" s="55" t="s">
        <v>77</v>
      </c>
      <c r="B68" s="56">
        <v>3274.7012480000003</v>
      </c>
      <c r="C68" s="57">
        <v>6</v>
      </c>
      <c r="D68" s="58">
        <f t="shared" si="4"/>
        <v>19648</v>
      </c>
    </row>
    <row r="69" spans="1:4">
      <c r="A69" s="55" t="s">
        <v>78</v>
      </c>
      <c r="B69" s="56">
        <v>8186.7531200000003</v>
      </c>
      <c r="C69" s="57">
        <v>6</v>
      </c>
      <c r="D69" s="58">
        <f t="shared" si="4"/>
        <v>49121</v>
      </c>
    </row>
    <row r="70" spans="1:4">
      <c r="A70" s="55" t="s">
        <v>79</v>
      </c>
      <c r="B70" s="56">
        <v>3508.6084800000003</v>
      </c>
      <c r="C70" s="57">
        <v>4</v>
      </c>
      <c r="D70" s="58">
        <f t="shared" si="4"/>
        <v>14034</v>
      </c>
    </row>
    <row r="71" spans="1:4">
      <c r="A71" s="71"/>
      <c r="B71" s="61" t="s">
        <v>111</v>
      </c>
      <c r="C71" s="62"/>
      <c r="D71" s="70">
        <f>SUM(D58:D70)</f>
        <v>706322</v>
      </c>
    </row>
    <row r="72" spans="1:4">
      <c r="A72" s="71"/>
      <c r="C72" s="2"/>
      <c r="D72" s="2"/>
    </row>
    <row r="73" spans="1:4" ht="15.75">
      <c r="A73" s="162" t="s">
        <v>178</v>
      </c>
      <c r="B73" s="162"/>
      <c r="C73" s="162"/>
      <c r="D73" s="72">
        <f>+D22+D39+D45+D55+D71</f>
        <v>20379331</v>
      </c>
    </row>
    <row r="74" spans="1:4">
      <c r="A74" s="71"/>
    </row>
    <row r="75" spans="1:4">
      <c r="A75" s="73"/>
      <c r="B75" s="74"/>
      <c r="C75" s="73"/>
      <c r="D75" s="73"/>
    </row>
    <row r="76" spans="1:4">
      <c r="A76" s="73"/>
      <c r="B76" s="73"/>
      <c r="C76" s="73"/>
      <c r="D76" s="73"/>
    </row>
    <row r="77" spans="1:4">
      <c r="A77" s="73"/>
      <c r="B77" s="74"/>
      <c r="C77" s="73"/>
      <c r="D77" s="73"/>
    </row>
    <row r="78" spans="1:4">
      <c r="A78" s="73"/>
      <c r="B78" s="73"/>
      <c r="C78" s="73"/>
      <c r="D78" s="73"/>
    </row>
    <row r="79" spans="1:4">
      <c r="A79" s="73"/>
      <c r="B79" s="73"/>
      <c r="C79" s="73"/>
      <c r="D79" s="73"/>
    </row>
    <row r="80" spans="1:4">
      <c r="A80" s="73"/>
      <c r="B80" s="73"/>
      <c r="C80" s="73"/>
      <c r="D80" s="73"/>
    </row>
    <row r="81" spans="1:4">
      <c r="A81" s="73"/>
      <c r="B81" s="74"/>
      <c r="C81" s="73"/>
      <c r="D81" s="73"/>
    </row>
  </sheetData>
  <mergeCells count="7">
    <mergeCell ref="A73:C73"/>
    <mergeCell ref="A1:D1"/>
    <mergeCell ref="C8:C9"/>
    <mergeCell ref="D8:D9"/>
    <mergeCell ref="B8:B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7"/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71"/>
    </row>
    <row r="6" spans="1:4" ht="15.75" customHeight="1">
      <c r="A6" s="75" t="s">
        <v>95</v>
      </c>
      <c r="B6" s="75"/>
      <c r="C6" s="75"/>
      <c r="D6" s="75"/>
    </row>
    <row r="7" spans="1:4" ht="15.75">
      <c r="A7" s="76" t="s">
        <v>107</v>
      </c>
      <c r="B7" s="76"/>
      <c r="C7" s="76"/>
      <c r="D7" s="76"/>
    </row>
    <row r="8" spans="1:4">
      <c r="A8" s="169" t="s">
        <v>40</v>
      </c>
    </row>
    <row r="9" spans="1:4">
      <c r="A9" s="170"/>
    </row>
    <row r="10" spans="1:4" ht="36.75" customHeight="1">
      <c r="A10" s="54" t="s">
        <v>132</v>
      </c>
      <c r="B10" s="53" t="s">
        <v>109</v>
      </c>
      <c r="C10" s="53" t="s">
        <v>108</v>
      </c>
      <c r="D10" s="53" t="s">
        <v>110</v>
      </c>
    </row>
    <row r="11" spans="1:4">
      <c r="A11" s="55" t="s">
        <v>116</v>
      </c>
      <c r="B11" s="56">
        <v>1428.1835800000001</v>
      </c>
      <c r="C11" s="57">
        <v>15</v>
      </c>
      <c r="D11" s="77">
        <f>ROUND(B11*C11,0)</f>
        <v>21423</v>
      </c>
    </row>
    <row r="12" spans="1:4">
      <c r="A12" s="55" t="s">
        <v>80</v>
      </c>
      <c r="B12" s="56">
        <v>25729.795520000003</v>
      </c>
      <c r="C12" s="57">
        <v>1</v>
      </c>
      <c r="D12" s="77">
        <f t="shared" ref="D12:D21" si="0">ROUND(B12*C12,0)</f>
        <v>25730</v>
      </c>
    </row>
    <row r="13" spans="1:4">
      <c r="A13" s="55" t="s">
        <v>81</v>
      </c>
      <c r="B13" s="56">
        <v>3339.9253800000001</v>
      </c>
      <c r="C13" s="57">
        <v>15</v>
      </c>
      <c r="D13" s="77">
        <f t="shared" si="0"/>
        <v>50099</v>
      </c>
    </row>
    <row r="14" spans="1:4">
      <c r="A14" s="55" t="s">
        <v>82</v>
      </c>
      <c r="B14" s="56">
        <v>3297.1923280000001</v>
      </c>
      <c r="C14" s="57">
        <v>2</v>
      </c>
      <c r="D14" s="77">
        <f t="shared" si="0"/>
        <v>6594</v>
      </c>
    </row>
    <row r="15" spans="1:4">
      <c r="A15" s="55" t="s">
        <v>83</v>
      </c>
      <c r="B15" s="56">
        <v>1403.4433920000001</v>
      </c>
      <c r="C15" s="57">
        <v>15</v>
      </c>
      <c r="D15" s="77">
        <f t="shared" si="0"/>
        <v>21052</v>
      </c>
    </row>
    <row r="16" spans="1:4">
      <c r="A16" s="55" t="s">
        <v>84</v>
      </c>
      <c r="B16" s="56">
        <v>409.33765600000004</v>
      </c>
      <c r="C16" s="57">
        <v>120</v>
      </c>
      <c r="D16" s="77">
        <f t="shared" si="0"/>
        <v>49121</v>
      </c>
    </row>
    <row r="17" spans="1:5">
      <c r="A17" s="55" t="s">
        <v>0</v>
      </c>
      <c r="B17" s="56">
        <v>35086.084800000004</v>
      </c>
      <c r="C17" s="57">
        <v>1</v>
      </c>
      <c r="D17" s="77">
        <f t="shared" si="0"/>
        <v>35086</v>
      </c>
    </row>
    <row r="18" spans="1:5">
      <c r="A18" s="55" t="s">
        <v>85</v>
      </c>
      <c r="B18" s="56">
        <v>1988.2114720000002</v>
      </c>
      <c r="C18" s="57">
        <v>5</v>
      </c>
      <c r="D18" s="77">
        <f t="shared" si="0"/>
        <v>9941</v>
      </c>
    </row>
    <row r="19" spans="1:5">
      <c r="A19" s="55" t="s">
        <v>193</v>
      </c>
      <c r="B19" s="56">
        <v>25383.432887999999</v>
      </c>
      <c r="C19" s="57">
        <f>ROUND(((15*3*30)/30)*70%,0)</f>
        <v>32</v>
      </c>
      <c r="D19" s="77">
        <f t="shared" si="0"/>
        <v>812270</v>
      </c>
    </row>
    <row r="20" spans="1:5">
      <c r="A20" s="55" t="s">
        <v>117</v>
      </c>
      <c r="B20" s="56">
        <v>2923.8404000000005</v>
      </c>
      <c r="C20" s="57">
        <v>2</v>
      </c>
      <c r="D20" s="77">
        <f t="shared" si="0"/>
        <v>5848</v>
      </c>
    </row>
    <row r="21" spans="1:5">
      <c r="A21" s="55" t="s">
        <v>86</v>
      </c>
      <c r="B21" s="56">
        <v>1412.4398240000003</v>
      </c>
      <c r="C21" s="57">
        <v>15</v>
      </c>
      <c r="D21" s="77">
        <f t="shared" si="0"/>
        <v>21187</v>
      </c>
      <c r="E21" s="78"/>
    </row>
    <row r="22" spans="1:5">
      <c r="B22" s="61" t="s">
        <v>111</v>
      </c>
      <c r="C22" s="62"/>
      <c r="D22" s="70">
        <f>SUM(D11:D21)</f>
        <v>1058351</v>
      </c>
    </row>
    <row r="23" spans="1:5">
      <c r="B23" s="74"/>
      <c r="C23" s="78"/>
    </row>
    <row r="24" spans="1:5" ht="25.5">
      <c r="A24" s="54" t="s">
        <v>126</v>
      </c>
      <c r="B24" s="53" t="s">
        <v>109</v>
      </c>
      <c r="C24" s="53" t="s">
        <v>108</v>
      </c>
      <c r="D24" s="53" t="s">
        <v>110</v>
      </c>
    </row>
    <row r="25" spans="1:5">
      <c r="A25" s="45" t="s">
        <v>118</v>
      </c>
      <c r="B25" s="56">
        <v>29609.41</v>
      </c>
      <c r="C25" s="57">
        <v>2</v>
      </c>
      <c r="D25" s="77">
        <f t="shared" ref="D25:D27" si="1">ROUND(B25*C25,0)</f>
        <v>59219</v>
      </c>
    </row>
    <row r="26" spans="1:5">
      <c r="A26" s="55" t="s">
        <v>119</v>
      </c>
      <c r="B26" s="56">
        <v>10413.299999999999</v>
      </c>
      <c r="C26" s="57">
        <v>5</v>
      </c>
      <c r="D26" s="77">
        <f t="shared" si="1"/>
        <v>52067</v>
      </c>
    </row>
    <row r="27" spans="1:5">
      <c r="A27" s="55" t="s">
        <v>120</v>
      </c>
      <c r="B27" s="56">
        <v>1506.9414999999999</v>
      </c>
      <c r="C27" s="57">
        <v>4</v>
      </c>
      <c r="D27" s="77">
        <f t="shared" si="1"/>
        <v>6028</v>
      </c>
    </row>
    <row r="28" spans="1:5">
      <c r="B28" s="61" t="s">
        <v>111</v>
      </c>
      <c r="C28" s="62"/>
      <c r="D28" s="70">
        <f>SUM(D25:D27)</f>
        <v>117314</v>
      </c>
    </row>
    <row r="29" spans="1:5">
      <c r="B29" s="74"/>
      <c r="C29" s="78"/>
    </row>
    <row r="30" spans="1:5" ht="27" customHeight="1">
      <c r="A30" s="54" t="s">
        <v>144</v>
      </c>
      <c r="B30" s="53" t="s">
        <v>109</v>
      </c>
      <c r="C30" s="53" t="s">
        <v>108</v>
      </c>
      <c r="D30" s="53" t="s">
        <v>110</v>
      </c>
    </row>
    <row r="31" spans="1:5">
      <c r="A31" s="55" t="s">
        <v>87</v>
      </c>
      <c r="B31" s="56">
        <v>760.19850400000007</v>
      </c>
      <c r="C31" s="57">
        <v>2</v>
      </c>
      <c r="D31" s="77">
        <f t="shared" ref="D31:D45" si="2">ROUND(B31*C31,0)</f>
        <v>1520</v>
      </c>
    </row>
    <row r="32" spans="1:5">
      <c r="A32" s="55" t="s">
        <v>88</v>
      </c>
      <c r="B32" s="56">
        <v>52.854037999999996</v>
      </c>
      <c r="C32" s="57">
        <v>50</v>
      </c>
      <c r="D32" s="77">
        <f t="shared" si="2"/>
        <v>2643</v>
      </c>
    </row>
    <row r="33" spans="1:5">
      <c r="A33" s="55" t="s">
        <v>145</v>
      </c>
      <c r="B33" s="56">
        <v>210.29159800000002</v>
      </c>
      <c r="C33" s="57">
        <v>3</v>
      </c>
      <c r="D33" s="77">
        <f t="shared" si="2"/>
        <v>631</v>
      </c>
    </row>
    <row r="34" spans="1:5">
      <c r="A34" s="55" t="s">
        <v>146</v>
      </c>
      <c r="B34" s="56">
        <v>116.95361600000003</v>
      </c>
      <c r="C34" s="57">
        <v>12</v>
      </c>
      <c r="D34" s="77">
        <f t="shared" si="2"/>
        <v>1403</v>
      </c>
    </row>
    <row r="35" spans="1:5">
      <c r="A35" s="55" t="s">
        <v>89</v>
      </c>
      <c r="B35" s="56">
        <v>8186.7531200000003</v>
      </c>
      <c r="C35" s="57">
        <v>2</v>
      </c>
      <c r="D35" s="77">
        <f t="shared" si="2"/>
        <v>16374</v>
      </c>
    </row>
    <row r="36" spans="1:5">
      <c r="A36" s="55" t="s">
        <v>90</v>
      </c>
      <c r="B36" s="56">
        <v>935.6289280000002</v>
      </c>
      <c r="C36" s="57">
        <v>15</v>
      </c>
      <c r="D36" s="77">
        <f t="shared" si="2"/>
        <v>14034</v>
      </c>
    </row>
    <row r="37" spans="1:5">
      <c r="A37" s="55" t="s">
        <v>91</v>
      </c>
      <c r="B37" s="56">
        <v>818.67531200000008</v>
      </c>
      <c r="C37" s="57">
        <v>10</v>
      </c>
      <c r="D37" s="77">
        <f t="shared" si="2"/>
        <v>8187</v>
      </c>
      <c r="E37" s="123"/>
    </row>
    <row r="38" spans="1:5">
      <c r="A38" s="55" t="s">
        <v>92</v>
      </c>
      <c r="B38" s="56">
        <v>1520.3970080000001</v>
      </c>
      <c r="C38" s="57">
        <v>1</v>
      </c>
      <c r="D38" s="77">
        <f t="shared" si="2"/>
        <v>1520</v>
      </c>
    </row>
    <row r="39" spans="1:5">
      <c r="A39" s="55" t="s">
        <v>93</v>
      </c>
      <c r="B39" s="56">
        <v>169.80765400000001</v>
      </c>
      <c r="C39" s="57">
        <v>15</v>
      </c>
      <c r="D39" s="77">
        <f t="shared" si="2"/>
        <v>2547</v>
      </c>
    </row>
    <row r="40" spans="1:5">
      <c r="A40" s="55" t="s">
        <v>94</v>
      </c>
      <c r="B40" s="56">
        <v>3508.6084800000003</v>
      </c>
      <c r="C40" s="57">
        <v>1</v>
      </c>
      <c r="D40" s="77">
        <f t="shared" si="2"/>
        <v>3509</v>
      </c>
    </row>
    <row r="41" spans="1:5">
      <c r="A41" s="55" t="s">
        <v>189</v>
      </c>
      <c r="B41" s="56">
        <v>10300</v>
      </c>
      <c r="C41" s="57">
        <v>1</v>
      </c>
      <c r="D41" s="77">
        <f t="shared" si="2"/>
        <v>10300</v>
      </c>
    </row>
    <row r="42" spans="1:5">
      <c r="A42" s="55" t="s">
        <v>188</v>
      </c>
      <c r="B42" s="56">
        <v>7879.5</v>
      </c>
      <c r="C42" s="57">
        <v>3</v>
      </c>
      <c r="D42" s="77">
        <f t="shared" si="2"/>
        <v>23639</v>
      </c>
    </row>
    <row r="43" spans="1:5">
      <c r="A43" s="55" t="s">
        <v>190</v>
      </c>
      <c r="B43" s="56">
        <v>5253</v>
      </c>
      <c r="C43" s="57">
        <v>3</v>
      </c>
      <c r="D43" s="77">
        <f t="shared" si="2"/>
        <v>15759</v>
      </c>
    </row>
    <row r="44" spans="1:5">
      <c r="A44" s="55" t="s">
        <v>186</v>
      </c>
      <c r="B44" s="56">
        <v>618</v>
      </c>
      <c r="C44" s="57">
        <v>6</v>
      </c>
      <c r="D44" s="77">
        <f t="shared" si="2"/>
        <v>3708</v>
      </c>
    </row>
    <row r="45" spans="1:5">
      <c r="A45" s="55" t="s">
        <v>187</v>
      </c>
      <c r="B45" s="56">
        <v>1545</v>
      </c>
      <c r="C45" s="57">
        <v>6</v>
      </c>
      <c r="D45" s="77">
        <f t="shared" si="2"/>
        <v>9270</v>
      </c>
    </row>
    <row r="46" spans="1:5">
      <c r="A46" s="55" t="s">
        <v>185</v>
      </c>
      <c r="B46" s="79"/>
      <c r="C46" s="57"/>
      <c r="D46" s="77">
        <v>30900</v>
      </c>
    </row>
    <row r="47" spans="1:5">
      <c r="B47" s="61" t="s">
        <v>111</v>
      </c>
      <c r="C47" s="62"/>
      <c r="D47" s="70">
        <f>SUM(D31:D46)</f>
        <v>145944</v>
      </c>
    </row>
    <row r="49" spans="1:5" ht="27" customHeight="1">
      <c r="A49" s="54" t="s">
        <v>183</v>
      </c>
      <c r="B49" s="53" t="s">
        <v>109</v>
      </c>
      <c r="C49" s="53" t="s">
        <v>108</v>
      </c>
      <c r="D49" s="53" t="s">
        <v>110</v>
      </c>
    </row>
    <row r="50" spans="1:5">
      <c r="A50" s="55" t="s">
        <v>6</v>
      </c>
      <c r="B50" s="56">
        <v>4093376.56</v>
      </c>
      <c r="C50" s="57">
        <v>1</v>
      </c>
      <c r="D50" s="77">
        <f t="shared" ref="D50:D56" si="3">ROUND(B50*C50,0)</f>
        <v>4093377</v>
      </c>
    </row>
    <row r="51" spans="1:5">
      <c r="A51" s="55" t="s">
        <v>37</v>
      </c>
      <c r="B51" s="56">
        <v>3274701.2480000001</v>
      </c>
      <c r="C51" s="57">
        <v>1</v>
      </c>
      <c r="D51" s="77">
        <f t="shared" si="3"/>
        <v>3274701</v>
      </c>
    </row>
    <row r="52" spans="1:5">
      <c r="A52" s="55" t="s">
        <v>147</v>
      </c>
      <c r="B52" s="56">
        <v>1594956.0627540001</v>
      </c>
      <c r="C52" s="57">
        <v>2</v>
      </c>
      <c r="D52" s="77">
        <f t="shared" si="3"/>
        <v>3189912</v>
      </c>
    </row>
    <row r="53" spans="1:5">
      <c r="A53" s="55" t="s">
        <v>148</v>
      </c>
      <c r="B53" s="56">
        <v>1181448.5605220001</v>
      </c>
      <c r="C53" s="57">
        <v>2</v>
      </c>
      <c r="D53" s="77">
        <f t="shared" si="3"/>
        <v>2362897</v>
      </c>
    </row>
    <row r="54" spans="1:5">
      <c r="A54" s="55" t="s">
        <v>149</v>
      </c>
      <c r="B54" s="56">
        <v>3274701.2480000001</v>
      </c>
      <c r="C54" s="57">
        <v>1</v>
      </c>
      <c r="D54" s="77">
        <f t="shared" si="3"/>
        <v>3274701</v>
      </c>
    </row>
    <row r="55" spans="1:5">
      <c r="A55" s="55" t="s">
        <v>8</v>
      </c>
      <c r="B55" s="56">
        <v>1005801.0976000001</v>
      </c>
      <c r="C55" s="57">
        <v>1</v>
      </c>
      <c r="D55" s="77">
        <f t="shared" si="3"/>
        <v>1005801</v>
      </c>
    </row>
    <row r="56" spans="1:5">
      <c r="A56" s="55" t="s">
        <v>7</v>
      </c>
      <c r="B56" s="56">
        <v>1005801.0976000001</v>
      </c>
      <c r="C56" s="57">
        <v>1</v>
      </c>
      <c r="D56" s="77">
        <f t="shared" si="3"/>
        <v>1005801</v>
      </c>
    </row>
    <row r="57" spans="1:5" ht="22.5" customHeight="1">
      <c r="A57" s="80" t="s">
        <v>150</v>
      </c>
      <c r="B57" s="81" t="s">
        <v>111</v>
      </c>
      <c r="C57" s="82"/>
      <c r="D57" s="70">
        <f>SUM(D50:D56)</f>
        <v>18207190</v>
      </c>
    </row>
    <row r="58" spans="1:5">
      <c r="A58" s="83"/>
    </row>
    <row r="59" spans="1:5" ht="25.5">
      <c r="A59" s="54" t="s">
        <v>182</v>
      </c>
      <c r="B59" s="53" t="s">
        <v>109</v>
      </c>
      <c r="C59" s="53" t="s">
        <v>108</v>
      </c>
      <c r="D59" s="53" t="s">
        <v>110</v>
      </c>
    </row>
    <row r="60" spans="1:5">
      <c r="A60" s="55" t="s">
        <v>4</v>
      </c>
      <c r="B60" s="56">
        <f>310564.704518+100000</f>
        <v>410564.70451800001</v>
      </c>
      <c r="C60" s="57">
        <v>1</v>
      </c>
      <c r="D60" s="77">
        <f>ROUND(B60*C60,0)</f>
        <v>410565</v>
      </c>
    </row>
    <row r="61" spans="1:5">
      <c r="A61" s="55" t="s">
        <v>5</v>
      </c>
      <c r="B61" s="56">
        <v>1056317</v>
      </c>
      <c r="C61" s="57">
        <v>1</v>
      </c>
      <c r="D61" s="77">
        <f>ROUND(B61*C61,0)</f>
        <v>1056317</v>
      </c>
      <c r="E61" s="123"/>
    </row>
    <row r="62" spans="1:5">
      <c r="A62" s="83"/>
      <c r="B62" s="61" t="s">
        <v>111</v>
      </c>
      <c r="C62" s="62"/>
      <c r="D62" s="70">
        <f>SUM(D60:D61)</f>
        <v>1466882</v>
      </c>
    </row>
    <row r="63" spans="1:5">
      <c r="A63" s="83"/>
    </row>
    <row r="64" spans="1:5">
      <c r="A64" s="83"/>
    </row>
    <row r="65" spans="1:4" ht="29.25" customHeight="1">
      <c r="A65" s="54" t="s">
        <v>151</v>
      </c>
      <c r="B65" s="53" t="s">
        <v>109</v>
      </c>
      <c r="C65" s="53" t="s">
        <v>108</v>
      </c>
      <c r="D65" s="53" t="s">
        <v>110</v>
      </c>
    </row>
    <row r="66" spans="1:4">
      <c r="A66" s="84" t="s">
        <v>9</v>
      </c>
      <c r="B66" s="55"/>
      <c r="C66" s="55"/>
      <c r="D66" s="55"/>
    </row>
    <row r="67" spans="1:4">
      <c r="A67" s="55" t="s">
        <v>10</v>
      </c>
      <c r="B67" s="56">
        <v>1329.2228280000002</v>
      </c>
      <c r="C67" s="85">
        <v>15</v>
      </c>
      <c r="D67" s="77">
        <f t="shared" ref="D67:D72" si="4">ROUND(B67*C67,0)</f>
        <v>19938</v>
      </c>
    </row>
    <row r="68" spans="1:4">
      <c r="A68" s="55" t="s">
        <v>11</v>
      </c>
      <c r="B68" s="56">
        <v>719.71456000000012</v>
      </c>
      <c r="C68" s="85">
        <v>15</v>
      </c>
      <c r="D68" s="77">
        <f t="shared" si="4"/>
        <v>10796</v>
      </c>
    </row>
    <row r="69" spans="1:4">
      <c r="A69" s="55" t="s">
        <v>12</v>
      </c>
      <c r="B69" s="56">
        <v>2210.8731640000005</v>
      </c>
      <c r="C69" s="85">
        <v>15</v>
      </c>
      <c r="D69" s="77">
        <f t="shared" si="4"/>
        <v>33163</v>
      </c>
    </row>
    <row r="70" spans="1:4">
      <c r="A70" s="55" t="s">
        <v>13</v>
      </c>
      <c r="B70" s="56">
        <v>863.6574720000001</v>
      </c>
      <c r="C70" s="85">
        <v>15</v>
      </c>
      <c r="D70" s="77">
        <f t="shared" si="4"/>
        <v>12955</v>
      </c>
    </row>
    <row r="71" spans="1:4">
      <c r="A71" s="55" t="s">
        <v>14</v>
      </c>
      <c r="B71" s="56">
        <v>1925.2364480000001</v>
      </c>
      <c r="C71" s="85">
        <v>15</v>
      </c>
      <c r="D71" s="77">
        <f t="shared" si="4"/>
        <v>28879</v>
      </c>
    </row>
    <row r="72" spans="1:4">
      <c r="A72" s="55" t="s">
        <v>15</v>
      </c>
      <c r="B72" s="56">
        <v>1329.2228280000002</v>
      </c>
      <c r="C72" s="85">
        <v>15</v>
      </c>
      <c r="D72" s="77">
        <f t="shared" si="4"/>
        <v>19938</v>
      </c>
    </row>
    <row r="73" spans="1:4">
      <c r="A73" s="71"/>
      <c r="B73" s="81" t="s">
        <v>111</v>
      </c>
      <c r="C73" s="82"/>
      <c r="D73" s="70">
        <f>SUM(D67:D72)*30</f>
        <v>3770070</v>
      </c>
    </row>
    <row r="74" spans="1:4">
      <c r="A74" s="71"/>
    </row>
    <row r="75" spans="1:4" ht="33" customHeight="1">
      <c r="A75" s="54" t="s">
        <v>105</v>
      </c>
      <c r="B75" s="53" t="s">
        <v>109</v>
      </c>
      <c r="C75" s="53" t="s">
        <v>108</v>
      </c>
      <c r="D75" s="53" t="s">
        <v>110</v>
      </c>
    </row>
    <row r="76" spans="1:4">
      <c r="A76" s="86" t="s">
        <v>152</v>
      </c>
      <c r="B76" s="55"/>
      <c r="C76" s="87"/>
      <c r="D76" s="87"/>
    </row>
    <row r="77" spans="1:4">
      <c r="A77" s="55" t="s">
        <v>101</v>
      </c>
      <c r="B77" s="56">
        <v>15320.923696000002</v>
      </c>
      <c r="C77" s="55">
        <v>105</v>
      </c>
      <c r="D77" s="77">
        <f>+'FASE II -DETALLE FORMULA'!F11</f>
        <v>1787</v>
      </c>
    </row>
    <row r="78" spans="1:4">
      <c r="A78" s="55" t="s">
        <v>153</v>
      </c>
      <c r="B78" s="56">
        <v>10174.964592</v>
      </c>
      <c r="C78" s="55">
        <v>25</v>
      </c>
      <c r="D78" s="77">
        <f>+'FASE II -DETALLE FORMULA'!F12</f>
        <v>254</v>
      </c>
    </row>
    <row r="79" spans="1:4">
      <c r="A79" s="55" t="s">
        <v>102</v>
      </c>
      <c r="B79" s="56">
        <v>1520.3970080000001</v>
      </c>
      <c r="C79" s="55">
        <v>30</v>
      </c>
      <c r="D79" s="77">
        <f>+'FASE II -DETALLE FORMULA'!F13</f>
        <v>91</v>
      </c>
    </row>
    <row r="80" spans="1:4">
      <c r="A80" s="55" t="s">
        <v>154</v>
      </c>
      <c r="B80" s="56">
        <v>1169.5361600000001</v>
      </c>
      <c r="C80" s="55">
        <v>43</v>
      </c>
      <c r="D80" s="77">
        <f>+'FASE II -DETALLE FORMULA'!F14</f>
        <v>101</v>
      </c>
    </row>
    <row r="81" spans="1:4">
      <c r="A81" s="55" t="s">
        <v>103</v>
      </c>
      <c r="B81" s="56">
        <v>28887.543152000006</v>
      </c>
      <c r="C81" s="55">
        <v>20</v>
      </c>
      <c r="D81" s="77">
        <f>+'FASE II -DETALLE FORMULA'!F15</f>
        <v>1924</v>
      </c>
    </row>
    <row r="82" spans="1:4">
      <c r="A82" s="88" t="s">
        <v>28</v>
      </c>
      <c r="B82" s="56"/>
      <c r="C82" s="55"/>
      <c r="D82" s="77">
        <f>+'FASE II -DETALLE FORMULA'!F16</f>
        <v>4157</v>
      </c>
    </row>
    <row r="83" spans="1:4">
      <c r="A83" s="88" t="s">
        <v>30</v>
      </c>
      <c r="B83" s="56"/>
      <c r="C83" s="58"/>
      <c r="D83" s="77">
        <f>+'FASE II -DETALLE FORMULA'!G17</f>
        <v>5404</v>
      </c>
    </row>
    <row r="84" spans="1:4">
      <c r="A84" s="88" t="s">
        <v>195</v>
      </c>
      <c r="B84" s="56"/>
      <c r="C84" s="55"/>
      <c r="D84" s="58">
        <f>+'FASE II -DETALLE FORMULA'!H18</f>
        <v>81060</v>
      </c>
    </row>
    <row r="85" spans="1:4">
      <c r="A85" s="89"/>
      <c r="B85" s="81" t="s">
        <v>111</v>
      </c>
      <c r="C85" s="82"/>
      <c r="D85" s="90">
        <f>+'FASE II -DETALLE FORMULA'!I19</f>
        <v>2431800</v>
      </c>
    </row>
    <row r="86" spans="1:4">
      <c r="A86" s="91"/>
    </row>
    <row r="87" spans="1:4" ht="27" customHeight="1">
      <c r="A87" s="54" t="s">
        <v>106</v>
      </c>
      <c r="B87" s="64" t="s">
        <v>109</v>
      </c>
      <c r="C87" s="64" t="s">
        <v>108</v>
      </c>
      <c r="D87" s="64" t="s">
        <v>110</v>
      </c>
    </row>
    <row r="88" spans="1:4">
      <c r="A88" s="60" t="s">
        <v>184</v>
      </c>
      <c r="B88" s="56">
        <v>4795.0982560000002</v>
      </c>
      <c r="C88" s="59">
        <v>5</v>
      </c>
      <c r="D88" s="77">
        <f t="shared" ref="D88:D90" si="5">ROUND(B88*C88,0)</f>
        <v>23975</v>
      </c>
    </row>
    <row r="89" spans="1:4">
      <c r="A89" s="55" t="s">
        <v>38</v>
      </c>
      <c r="B89" s="56">
        <v>16548.936664000001</v>
      </c>
      <c r="C89" s="57">
        <v>15</v>
      </c>
      <c r="D89" s="77">
        <f t="shared" si="5"/>
        <v>248234</v>
      </c>
    </row>
    <row r="90" spans="1:4">
      <c r="A90" s="55" t="s">
        <v>194</v>
      </c>
      <c r="B90" s="56">
        <v>8227.125</v>
      </c>
      <c r="C90" s="57">
        <f>(30*15)/100</f>
        <v>4.5</v>
      </c>
      <c r="D90" s="77">
        <f t="shared" si="5"/>
        <v>37022</v>
      </c>
    </row>
    <row r="91" spans="1:4" ht="13.5">
      <c r="A91" s="67" t="s">
        <v>104</v>
      </c>
      <c r="B91" s="81" t="s">
        <v>111</v>
      </c>
      <c r="C91" s="82"/>
      <c r="D91" s="92">
        <f>SUM(D88:D90)</f>
        <v>309231</v>
      </c>
    </row>
    <row r="93" spans="1:4" ht="25.5">
      <c r="A93" s="54" t="s">
        <v>155</v>
      </c>
      <c r="B93" s="53" t="s">
        <v>109</v>
      </c>
      <c r="C93" s="53" t="s">
        <v>108</v>
      </c>
      <c r="D93" s="53" t="s">
        <v>110</v>
      </c>
    </row>
    <row r="94" spans="1:4">
      <c r="A94" s="93" t="s">
        <v>156</v>
      </c>
      <c r="B94" s="94"/>
      <c r="C94" s="94"/>
      <c r="D94" s="124">
        <v>1085302</v>
      </c>
    </row>
    <row r="95" spans="1:4">
      <c r="A95" s="73"/>
      <c r="B95" s="81" t="s">
        <v>111</v>
      </c>
      <c r="C95" s="82"/>
      <c r="D95" s="95">
        <f>SUM(D94)</f>
        <v>1085302</v>
      </c>
    </row>
    <row r="96" spans="1:4">
      <c r="A96" s="73"/>
      <c r="B96" s="73"/>
      <c r="C96" s="73"/>
      <c r="D96" s="73"/>
    </row>
    <row r="97" spans="1:4" ht="15.75">
      <c r="A97" s="96" t="s">
        <v>179</v>
      </c>
      <c r="B97" s="96"/>
      <c r="C97" s="96"/>
      <c r="D97" s="97">
        <f>+D22+D28+D47+D57+D62+D73+D85+D91+D95</f>
        <v>28592084</v>
      </c>
    </row>
    <row r="98" spans="1:4">
      <c r="A98" s="73"/>
      <c r="B98" s="98"/>
      <c r="C98" s="98"/>
      <c r="D98" s="74"/>
    </row>
    <row r="99" spans="1:4">
      <c r="A99" s="73"/>
      <c r="B99" s="73"/>
      <c r="C99" s="73"/>
      <c r="D99" s="73"/>
    </row>
    <row r="100" spans="1:4">
      <c r="A100" s="73"/>
      <c r="B100" s="73"/>
      <c r="C100" s="73"/>
      <c r="D100" s="73"/>
    </row>
    <row r="101" spans="1:4">
      <c r="A101" s="74"/>
      <c r="B101" s="73"/>
      <c r="C101" s="73"/>
      <c r="D101" s="73"/>
    </row>
    <row r="102" spans="1:4">
      <c r="A102" s="73"/>
      <c r="B102" s="73"/>
      <c r="C102" s="73"/>
      <c r="D102" s="73"/>
    </row>
    <row r="103" spans="1:4">
      <c r="A103" s="73"/>
      <c r="B103" s="73"/>
      <c r="C103" s="73"/>
      <c r="D103" s="73"/>
    </row>
    <row r="104" spans="1:4">
      <c r="A104" s="73"/>
      <c r="B104" s="74"/>
      <c r="C104" s="73"/>
      <c r="D104" s="73"/>
    </row>
    <row r="105" spans="1:4">
      <c r="A105" s="73"/>
      <c r="B105" s="73"/>
      <c r="C105" s="73"/>
      <c r="D105" s="73"/>
    </row>
    <row r="106" spans="1:4">
      <c r="A106" s="73"/>
      <c r="B106" s="74"/>
      <c r="C106" s="73"/>
      <c r="D106" s="73"/>
    </row>
    <row r="107" spans="1:4">
      <c r="A107" s="73"/>
      <c r="B107" s="73"/>
      <c r="C107" s="73"/>
      <c r="D107" s="73"/>
    </row>
    <row r="108" spans="1:4">
      <c r="A108" s="73"/>
      <c r="B108" s="73"/>
      <c r="C108" s="73"/>
      <c r="D108" s="73"/>
    </row>
    <row r="109" spans="1:4">
      <c r="A109" s="73"/>
      <c r="B109" s="73"/>
      <c r="C109" s="73"/>
      <c r="D109" s="73"/>
    </row>
    <row r="110" spans="1:4">
      <c r="A110" s="73"/>
      <c r="B110" s="74"/>
      <c r="C110" s="73"/>
      <c r="D110" s="73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B22" sqref="B22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99"/>
      <c r="K1" s="99"/>
      <c r="L1" s="99"/>
      <c r="M1" s="99"/>
      <c r="N1" s="99"/>
    </row>
    <row r="6" spans="1:14" ht="15.75">
      <c r="A6" s="171">
        <v>2014</v>
      </c>
      <c r="B6" s="171"/>
      <c r="C6" s="171"/>
      <c r="D6" s="171"/>
      <c r="E6" s="171"/>
      <c r="F6" s="171"/>
      <c r="G6" s="171"/>
      <c r="H6" s="171"/>
      <c r="I6" s="171"/>
    </row>
    <row r="8" spans="1:14">
      <c r="A8" s="7" t="s">
        <v>163</v>
      </c>
      <c r="B8" s="100">
        <v>0.03</v>
      </c>
    </row>
    <row r="9" spans="1:14" ht="12.75" customHeight="1">
      <c r="A9" s="101" t="s">
        <v>27</v>
      </c>
      <c r="B9" s="172" t="s">
        <v>158</v>
      </c>
      <c r="C9" s="172"/>
      <c r="D9" s="172"/>
      <c r="E9" s="135" t="s">
        <v>29</v>
      </c>
      <c r="F9" s="135"/>
      <c r="G9" s="173" t="s">
        <v>31</v>
      </c>
      <c r="H9" s="174"/>
      <c r="I9" s="175"/>
    </row>
    <row r="10" spans="1:14" ht="40.5" customHeight="1">
      <c r="A10" s="102" t="s">
        <v>159</v>
      </c>
      <c r="B10" s="25" t="s">
        <v>98</v>
      </c>
      <c r="C10" s="25" t="s">
        <v>97</v>
      </c>
      <c r="D10" s="25" t="s">
        <v>99</v>
      </c>
      <c r="E10" s="25" t="s">
        <v>100</v>
      </c>
      <c r="F10" s="25" t="s">
        <v>99</v>
      </c>
      <c r="G10" s="25" t="s">
        <v>99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3">
        <v>15321</v>
      </c>
      <c r="E11" s="16">
        <v>105</v>
      </c>
      <c r="F11" s="103">
        <f>ROUND((D11*E11/C11),0)</f>
        <v>1787</v>
      </c>
      <c r="G11" s="16"/>
      <c r="H11" s="16"/>
      <c r="I11" s="16"/>
    </row>
    <row r="12" spans="1:14">
      <c r="A12" s="16" t="s">
        <v>160</v>
      </c>
      <c r="B12" s="16" t="s">
        <v>23</v>
      </c>
      <c r="C12" s="15">
        <v>1000</v>
      </c>
      <c r="D12" s="103">
        <v>10175</v>
      </c>
      <c r="E12" s="16">
        <v>25</v>
      </c>
      <c r="F12" s="103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3">
        <v>1520</v>
      </c>
      <c r="E13" s="16">
        <v>30</v>
      </c>
      <c r="F13" s="103">
        <f t="shared" si="0"/>
        <v>91</v>
      </c>
      <c r="G13" s="16"/>
      <c r="H13" s="16"/>
      <c r="I13" s="16"/>
    </row>
    <row r="14" spans="1:14">
      <c r="A14" s="16" t="s">
        <v>161</v>
      </c>
      <c r="B14" s="16" t="s">
        <v>24</v>
      </c>
      <c r="C14" s="15">
        <v>500</v>
      </c>
      <c r="D14" s="103">
        <v>1170</v>
      </c>
      <c r="E14" s="16">
        <v>43</v>
      </c>
      <c r="F14" s="103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3">
        <v>28865</v>
      </c>
      <c r="E15" s="16">
        <v>20</v>
      </c>
      <c r="F15" s="103">
        <f t="shared" si="0"/>
        <v>1924</v>
      </c>
      <c r="G15" s="16"/>
      <c r="H15" s="16"/>
      <c r="I15" s="16"/>
    </row>
    <row r="16" spans="1:14">
      <c r="A16" s="104" t="s">
        <v>28</v>
      </c>
      <c r="B16" s="16"/>
      <c r="C16" s="15"/>
      <c r="D16" s="105"/>
      <c r="E16" s="16"/>
      <c r="F16" s="106">
        <f>SUM(F11:F15)</f>
        <v>4157</v>
      </c>
      <c r="G16" s="106"/>
      <c r="H16" s="106"/>
      <c r="I16" s="16"/>
    </row>
    <row r="17" spans="1:9">
      <c r="A17" s="104" t="s">
        <v>30</v>
      </c>
      <c r="B17" s="107"/>
      <c r="C17" s="108"/>
      <c r="D17" s="109"/>
      <c r="E17" s="107"/>
      <c r="F17" s="110"/>
      <c r="G17" s="106">
        <f>ROUND(F16*1300/1000,0)</f>
        <v>5404</v>
      </c>
      <c r="H17" s="106"/>
      <c r="I17" s="16"/>
    </row>
    <row r="18" spans="1:9">
      <c r="A18" s="104" t="s">
        <v>195</v>
      </c>
      <c r="B18" s="16"/>
      <c r="C18" s="15"/>
      <c r="D18" s="109"/>
      <c r="E18" s="16"/>
      <c r="F18" s="110"/>
      <c r="G18" s="106"/>
      <c r="H18" s="106">
        <f>+G17*15</f>
        <v>81060</v>
      </c>
      <c r="I18" s="16"/>
    </row>
    <row r="19" spans="1:9">
      <c r="A19" s="104" t="s">
        <v>19</v>
      </c>
      <c r="B19" s="16"/>
      <c r="C19" s="15"/>
      <c r="D19" s="109"/>
      <c r="E19" s="16"/>
      <c r="F19" s="111"/>
      <c r="G19" s="16"/>
      <c r="H19" s="16"/>
      <c r="I19" s="112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zoomScaleNormal="100" workbookViewId="0">
      <selection activeCell="O11" sqref="O11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4" bestFit="1" customWidth="1"/>
    <col min="46" max="47" width="12.42578125" style="114" bestFit="1" customWidth="1"/>
    <col min="48" max="48" width="14.85546875" style="113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6" t="s">
        <v>114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99"/>
      <c r="T1" s="99"/>
      <c r="U1" s="99"/>
    </row>
    <row r="3" spans="1:48">
      <c r="A3" s="2" t="s">
        <v>164</v>
      </c>
      <c r="B3" s="5"/>
    </row>
    <row r="4" spans="1:48" ht="13.5" customHeight="1"/>
    <row r="5" spans="1:48" ht="25.5">
      <c r="A5" s="148" t="s">
        <v>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49"/>
      <c r="M5" s="180" t="s">
        <v>111</v>
      </c>
      <c r="N5" s="25" t="s">
        <v>165</v>
      </c>
      <c r="O5" s="25" t="s">
        <v>166</v>
      </c>
      <c r="P5" s="25" t="s">
        <v>191</v>
      </c>
      <c r="Q5" s="25" t="s">
        <v>192</v>
      </c>
    </row>
    <row r="6" spans="1:48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1"/>
      <c r="N6" s="15" t="s">
        <v>167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1" customFormat="1">
      <c r="A7" s="126">
        <v>15</v>
      </c>
      <c r="B7" s="126">
        <v>15</v>
      </c>
      <c r="C7" s="126">
        <v>15</v>
      </c>
      <c r="D7" s="126">
        <v>15</v>
      </c>
      <c r="E7" s="126">
        <v>15</v>
      </c>
      <c r="F7" s="126">
        <v>15</v>
      </c>
      <c r="G7" s="127">
        <v>15</v>
      </c>
      <c r="H7" s="127">
        <v>15</v>
      </c>
      <c r="I7" s="127">
        <v>15</v>
      </c>
      <c r="J7" s="127">
        <v>15</v>
      </c>
      <c r="K7" s="127">
        <v>15</v>
      </c>
      <c r="L7" s="127">
        <v>15</v>
      </c>
      <c r="M7" s="120">
        <f>SUM(A7:L7)</f>
        <v>180</v>
      </c>
      <c r="N7" s="15" t="s">
        <v>112</v>
      </c>
      <c r="O7" s="15">
        <f>+O8*80%</f>
        <v>72</v>
      </c>
      <c r="P7" s="15">
        <f>+O7*7</f>
        <v>504</v>
      </c>
      <c r="Q7" s="15">
        <f>+O7*5</f>
        <v>360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>
      <c r="A8" s="128">
        <v>15</v>
      </c>
      <c r="B8" s="129">
        <v>15</v>
      </c>
      <c r="C8" s="129">
        <v>15</v>
      </c>
      <c r="D8" s="129">
        <v>15</v>
      </c>
      <c r="E8" s="129">
        <v>15</v>
      </c>
      <c r="F8" s="129">
        <v>15</v>
      </c>
      <c r="G8" s="129">
        <v>15</v>
      </c>
      <c r="H8" s="128">
        <v>15</v>
      </c>
      <c r="I8" s="128">
        <v>15</v>
      </c>
      <c r="J8" s="128">
        <v>15</v>
      </c>
      <c r="K8" s="128">
        <v>15</v>
      </c>
      <c r="L8" s="128">
        <v>15</v>
      </c>
      <c r="M8" s="120">
        <f>SUM(A8:L8)</f>
        <v>180</v>
      </c>
      <c r="N8" s="7" t="s">
        <v>111</v>
      </c>
      <c r="O8" s="101">
        <f>+L13</f>
        <v>90</v>
      </c>
      <c r="P8" s="101">
        <f>SUM(P6:P7)</f>
        <v>630</v>
      </c>
      <c r="Q8" s="101">
        <f>SUM(Q6:Q7)</f>
        <v>450</v>
      </c>
      <c r="U8" s="113"/>
    </row>
    <row r="9" spans="1:48">
      <c r="A9" s="128">
        <v>15</v>
      </c>
      <c r="B9" s="128">
        <v>15</v>
      </c>
      <c r="C9" s="129">
        <v>15</v>
      </c>
      <c r="D9" s="129">
        <v>15</v>
      </c>
      <c r="E9" s="129">
        <v>15</v>
      </c>
      <c r="F9" s="129">
        <v>15</v>
      </c>
      <c r="G9" s="129">
        <v>15</v>
      </c>
      <c r="H9" s="129">
        <v>15</v>
      </c>
      <c r="I9" s="128">
        <v>15</v>
      </c>
      <c r="J9" s="128">
        <v>15</v>
      </c>
      <c r="K9" s="128">
        <v>15</v>
      </c>
      <c r="L9" s="128">
        <v>15</v>
      </c>
      <c r="M9" s="120">
        <f>SUM(A9:L9)</f>
        <v>180</v>
      </c>
      <c r="U9" s="113"/>
    </row>
    <row r="10" spans="1:48">
      <c r="A10" s="128">
        <v>15</v>
      </c>
      <c r="B10" s="128">
        <v>15</v>
      </c>
      <c r="C10" s="128">
        <v>15</v>
      </c>
      <c r="D10" s="129">
        <v>15</v>
      </c>
      <c r="E10" s="129">
        <v>15</v>
      </c>
      <c r="F10" s="129">
        <v>15</v>
      </c>
      <c r="G10" s="129">
        <v>15</v>
      </c>
      <c r="H10" s="129">
        <v>15</v>
      </c>
      <c r="I10" s="129">
        <v>15</v>
      </c>
      <c r="J10" s="128">
        <v>15</v>
      </c>
      <c r="K10" s="128">
        <v>15</v>
      </c>
      <c r="L10" s="128">
        <v>15</v>
      </c>
      <c r="M10" s="120">
        <f>SUM(A10:L10)</f>
        <v>180</v>
      </c>
      <c r="U10" s="113"/>
    </row>
    <row r="11" spans="1:48">
      <c r="A11" s="128">
        <v>15</v>
      </c>
      <c r="B11" s="128">
        <v>15</v>
      </c>
      <c r="C11" s="128">
        <v>15</v>
      </c>
      <c r="D11" s="128">
        <v>15</v>
      </c>
      <c r="E11" s="129">
        <v>15</v>
      </c>
      <c r="F11" s="129">
        <v>15</v>
      </c>
      <c r="G11" s="129">
        <v>15</v>
      </c>
      <c r="H11" s="129">
        <v>15</v>
      </c>
      <c r="I11" s="129">
        <v>15</v>
      </c>
      <c r="J11" s="129">
        <v>15</v>
      </c>
      <c r="K11" s="128">
        <v>15</v>
      </c>
      <c r="L11" s="128">
        <v>15</v>
      </c>
      <c r="M11" s="120">
        <f>SUM(A11:L11)</f>
        <v>180</v>
      </c>
      <c r="U11" s="113"/>
    </row>
    <row r="12" spans="1:48">
      <c r="A12" s="128">
        <v>15</v>
      </c>
      <c r="B12" s="128">
        <v>15</v>
      </c>
      <c r="C12" s="128">
        <v>15</v>
      </c>
      <c r="D12" s="128">
        <v>15</v>
      </c>
      <c r="E12" s="128">
        <v>15</v>
      </c>
      <c r="F12" s="129">
        <v>15</v>
      </c>
      <c r="G12" s="129">
        <v>15</v>
      </c>
      <c r="H12" s="129">
        <v>15</v>
      </c>
      <c r="I12" s="129">
        <v>15</v>
      </c>
      <c r="J12" s="129">
        <v>15</v>
      </c>
      <c r="K12" s="129">
        <v>15</v>
      </c>
      <c r="L12" s="128">
        <v>15</v>
      </c>
      <c r="M12" s="120">
        <f t="shared" ref="M12" si="0">SUM(A12:L12)</f>
        <v>180</v>
      </c>
      <c r="U12" s="113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6">
        <f>SUM(M7:M12)</f>
        <v>1080</v>
      </c>
      <c r="Q13" s="23"/>
    </row>
    <row r="14" spans="1:48">
      <c r="Q14" s="23"/>
    </row>
    <row r="15" spans="1:48" ht="26.25" customHeight="1">
      <c r="A15" s="137" t="s">
        <v>168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82" t="s">
        <v>169</v>
      </c>
      <c r="O15" s="182"/>
      <c r="P15" s="178" t="s">
        <v>170</v>
      </c>
      <c r="Q15" s="178"/>
      <c r="R15" s="178"/>
      <c r="AS15" s="113"/>
      <c r="AT15" s="2"/>
      <c r="AU15" s="2"/>
      <c r="AV15" s="2"/>
    </row>
    <row r="16" spans="1:48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17" t="s">
        <v>171</v>
      </c>
      <c r="O16" s="117" t="s">
        <v>172</v>
      </c>
      <c r="P16" s="42" t="s">
        <v>167</v>
      </c>
      <c r="Q16" s="42" t="s">
        <v>112</v>
      </c>
      <c r="R16" s="42" t="s">
        <v>111</v>
      </c>
      <c r="AS16" s="113"/>
      <c r="AT16" s="2"/>
      <c r="AU16" s="2"/>
      <c r="AV16" s="2"/>
    </row>
    <row r="17" spans="1:48" ht="12.75" customHeight="1">
      <c r="A17" s="177" t="s">
        <v>173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18">
        <v>140963</v>
      </c>
      <c r="O17" s="118">
        <v>50408</v>
      </c>
      <c r="P17" s="119">
        <f t="shared" ref="P17" si="2">+N17*$O$6</f>
        <v>2537334</v>
      </c>
      <c r="Q17" s="119">
        <f t="shared" ref="Q17" si="3">+O17*$O$7</f>
        <v>3629376</v>
      </c>
      <c r="R17" s="119">
        <f t="shared" ref="R17" si="4">+P17+Q17</f>
        <v>6166710</v>
      </c>
      <c r="AS17" s="113"/>
      <c r="AT17" s="2"/>
      <c r="AU17" s="2"/>
      <c r="AV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0,5 MESES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2017-11-08T03:49:24Z</dcterms:modified>
</cp:coreProperties>
</file>