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VALLE\CP 002-2014 Valle Nutrición\"/>
    </mc:Choice>
  </mc:AlternateContent>
  <bookViews>
    <workbookView xWindow="0" yWindow="0" windowWidth="25200" windowHeight="11985" tabRatio="685"/>
  </bookViews>
  <sheets>
    <sheet name="RESUMEN COSTOS MEDIO M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 FASE" sheetId="7" r:id="rId6"/>
  </sheets>
  <definedNames>
    <definedName name="_xlnm.Print_Area" localSheetId="3">'COSTOS MENSUALES - DETALLADOS'!$A$1:$D$39</definedName>
    <definedName name="_xlnm.Print_Area" localSheetId="2">'DOTACIÓN INICIAL'!$A$1:$E$20</definedName>
    <definedName name="_xlnm.Print_Area" localSheetId="1">'RESUMEN COSTOS MENSUALES'!$A$1:$E$27</definedName>
    <definedName name="_xlnm.Print_Area" localSheetId="5">'RPP FASE'!$A$1:$F$13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D7" i="7" l="1"/>
  <c r="D6" i="7"/>
  <c r="B7" i="7" l="1"/>
  <c r="C7" i="7" l="1"/>
  <c r="D21" i="10" l="1"/>
  <c r="D22" i="10"/>
  <c r="C13" i="11"/>
  <c r="C16" i="11"/>
  <c r="C17" i="11"/>
  <c r="C18" i="11"/>
  <c r="D34" i="10"/>
  <c r="D37" i="10"/>
  <c r="C15" i="11"/>
  <c r="E13" i="7"/>
  <c r="J7" i="12"/>
  <c r="E7" i="12"/>
  <c r="E12" i="12" s="1"/>
  <c r="D35" i="10"/>
  <c r="D36" i="10"/>
  <c r="D30" i="10"/>
  <c r="D29" i="10"/>
  <c r="D28" i="10"/>
  <c r="D27" i="10"/>
  <c r="D26" i="10"/>
  <c r="D25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11" i="1"/>
  <c r="D12" i="1"/>
  <c r="D13" i="1"/>
  <c r="D14" i="1"/>
  <c r="D15" i="1"/>
  <c r="D16" i="1"/>
  <c r="D17" i="1"/>
  <c r="D10" i="1"/>
  <c r="H13" i="9"/>
  <c r="B13" i="9"/>
  <c r="B15" i="9"/>
  <c r="N13" i="9"/>
  <c r="E7" i="7"/>
  <c r="C22" i="11"/>
  <c r="H15" i="9"/>
  <c r="H16" i="9"/>
  <c r="N15" i="9"/>
  <c r="B16" i="9"/>
  <c r="D7" i="12"/>
  <c r="N16" i="9"/>
  <c r="C9" i="11"/>
  <c r="I7" i="12"/>
  <c r="N7" i="12" s="1"/>
  <c r="D31" i="10"/>
  <c r="C14" i="11"/>
  <c r="D39" i="10"/>
  <c r="D18" i="1"/>
  <c r="D20" i="1"/>
  <c r="C5" i="11"/>
  <c r="C7" i="12"/>
  <c r="H7" i="12"/>
  <c r="B6" i="7" l="1"/>
  <c r="E6" i="7" s="1"/>
  <c r="E8" i="7" s="1"/>
  <c r="D13" i="7" l="1"/>
  <c r="C6" i="7"/>
  <c r="C8" i="7" s="1"/>
  <c r="D8" i="7"/>
  <c r="B22" i="11" l="1"/>
  <c r="F13" i="7"/>
  <c r="D22" i="11" s="1"/>
  <c r="F7" i="12" s="1"/>
  <c r="G7" i="12" l="1"/>
  <c r="F12" i="12"/>
  <c r="G12" i="12" s="1"/>
  <c r="K7" i="12"/>
  <c r="L7" i="12" s="1"/>
</calcChain>
</file>

<file path=xl/sharedStrings.xml><?xml version="1.0" encoding="utf-8"?>
<sst xmlns="http://schemas.openxmlformats.org/spreadsheetml/2006/main" count="148" uniqueCount="107">
  <si>
    <t>MES</t>
  </si>
  <si>
    <t>Fonendoscopio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</si>
  <si>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</si>
  <si>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</si>
  <si>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</si>
  <si>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</si>
  <si>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</si>
  <si>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</si>
  <si>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</si>
  <si>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</si>
  <si>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</si>
  <si>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</si>
  <si>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</si>
  <si>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</si>
  <si>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</si>
  <si>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</si>
  <si>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</si>
  <si>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</si>
  <si>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</si>
  <si>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</si>
  <si>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</si>
  <si>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</si>
  <si>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</si>
  <si>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</si>
  <si>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</si>
  <si>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</si>
  <si>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</si>
  <si>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</si>
  <si>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</si>
  <si>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</si>
  <si>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</si>
  <si>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</si>
  <si>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</si>
  <si>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>TOTAL SOBRES FASE II UN MES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</si>
  <si>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</si>
  <si>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</si>
  <si>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</si>
  <si>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</si>
  <si>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</si>
  <si>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 xml:space="preserve">COSTOS DETALLADOS FASE II Y FASE III
RECUPERACIÓN NUTRICIONAL CON ENFOQUE COMUNITARIO 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</si>
  <si>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</si>
  <si>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</si>
  <si>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</si>
  <si>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</si>
  <si>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</si>
  <si>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</si>
  <si>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</si>
  <si>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</si>
  <si>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</si>
  <si>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</si>
  <si>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COSTOS ALIMENTO TERAPÉUTICO FASE II - RECUPERACIÓN NUTRICIONAL CON ENFOQUE COMUNITARIO</t>
  </si>
  <si>
    <t>DISTRIBUCIÓN Y COSTOS ANUALES DE ALIMENTO TERAPÉUTICO PARA LA FASE II DE RNEC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</si>
  <si>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</si>
  <si>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</si>
  <si>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</si>
  <si>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</si>
  <si>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</si>
  <si>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</si>
  <si>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</si>
  <si>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</si>
  <si>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</si>
  <si>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</si>
  <si>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TIPO 1</t>
  </si>
  <si>
    <t>AÑO</t>
  </si>
  <si>
    <t xml:space="preserve">TIPO DE RACIÓN </t>
  </si>
  <si>
    <t>DISTRIBUCIÓN DE RACIONES POR UNIDAD</t>
  </si>
  <si>
    <t>COSTO UNITARIO DE RPP -  2014</t>
  </si>
  <si>
    <t xml:space="preserve">1 MES </t>
  </si>
  <si>
    <t>COSTO PARA 1 MES DE RPP -  2014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</si>
  <si>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</si>
  <si>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</si>
  <si>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</si>
  <si>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</si>
  <si>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</si>
  <si>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</si>
  <si>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</si>
  <si>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</si>
  <si>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SUB TOTAL FUNCIONAMIENTO MENSUAL</t>
  </si>
  <si>
    <t>COSTOS MENSUALES RECUPERACIÓN NUTRICIONAL CON ENFOQUE COMUNITARIO 
AÑO 2014</t>
  </si>
  <si>
    <t>Gastos Mensuales</t>
  </si>
  <si>
    <t>TOTAL GASTOS MENSUALES</t>
  </si>
  <si>
    <t>VALOR MES</t>
  </si>
  <si>
    <t>VALOR AÑO</t>
  </si>
  <si>
    <t xml:space="preserve">VALOR DE ALIMENTO TERAPÉUTICO POR SOBRE DE 500 KCAL </t>
  </si>
  <si>
    <t>COSTOS ANUALES RECUPERACIÓN NUTRICIONAL CON ENFOQUE COMUNITARIO 
VIGENCIA 2014</t>
  </si>
  <si>
    <t>#</t>
  </si>
  <si>
    <t xml:space="preserve">OTROS GASTOS DE FUNCIONAMIENTO  </t>
  </si>
  <si>
    <t>RACIONES PARA PREPARAR</t>
  </si>
  <si>
    <t>COSTOS TOTALES VIGENCIA 2014</t>
  </si>
  <si>
    <t xml:space="preserve">MESES VIGENCIA 2014: </t>
  </si>
  <si>
    <t xml:space="preserve">ALIMENTO TERAPEUTICO </t>
  </si>
  <si>
    <t>COSTOS MENSUALES VIGENCIA 2014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</si>
  <si>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</si>
  <si>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</si>
  <si>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</si>
  <si>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</si>
  <si>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</si>
  <si>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 xml:space="preserve">COSTOS TOTALES </t>
  </si>
  <si>
    <t>COSTOS RACIONES PARA PREPARAR FASE II Y  III
RECUPERACIÓN NUTRICIONAL CON ENFOQUE COMUNITARIO</t>
  </si>
  <si>
    <t>DOTACIÓN
(Solo una vez)</t>
  </si>
  <si>
    <t xml:space="preserve">VALLE DEL CAUCA </t>
  </si>
  <si>
    <t>VALLE DEL CAUCA</t>
  </si>
  <si>
    <t xml:space="preserve">VALLE - BUENAVENTURA </t>
  </si>
  <si>
    <t>VALLE  - BUENAVENTURA</t>
  </si>
  <si>
    <t>6 MESES</t>
  </si>
  <si>
    <t>2 MESES</t>
  </si>
  <si>
    <t>VALOR PARA MEDIO MES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</si>
</sst>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  <numFmt numFmtId="176" formatCode="_-* #,##0.00\ _€_-;\-* #,##0.00\ _€_-;_-* &quot;-&quot;??\ _€_-;_-@_-"/>
  </numFmts>
  <fonts count="25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color rgb="FFFF0000"/>
      <name val="Arial Narrow"/>
      <family val="2"/>
    </font>
    <font>
      <b/>
      <sz val="12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0" fontId="2" fillId="0" borderId="0"/>
    <xf numFmtId="166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5" fillId="0" borderId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185">
    <xf numFmtId="0" fontId="0" fillId="0" borderId="0" xfId="0"/>
    <xf numFmtId="0" fontId="10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2" fillId="2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/>
    <xf numFmtId="164" fontId="10" fillId="0" borderId="0" xfId="0" applyNumberFormat="1" applyFont="1"/>
    <xf numFmtId="170" fontId="10" fillId="2" borderId="0" xfId="1" applyNumberFormat="1" applyFont="1" applyFill="1" applyBorder="1" applyAlignment="1"/>
    <xf numFmtId="0" fontId="13" fillId="2" borderId="1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0" borderId="0" xfId="0" applyFont="1" applyBorder="1"/>
    <xf numFmtId="164" fontId="10" fillId="2" borderId="13" xfId="1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166" fontId="10" fillId="0" borderId="1" xfId="1" applyNumberFormat="1" applyFont="1" applyBorder="1" applyAlignment="1"/>
    <xf numFmtId="0" fontId="9" fillId="2" borderId="12" xfId="0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/>
    <xf numFmtId="166" fontId="10" fillId="0" borderId="0" xfId="0" applyNumberFormat="1" applyFont="1" applyBorder="1"/>
    <xf numFmtId="166" fontId="9" fillId="4" borderId="1" xfId="1" applyNumberFormat="1" applyFont="1" applyFill="1" applyBorder="1" applyAlignment="1"/>
    <xf numFmtId="166" fontId="12" fillId="2" borderId="1" xfId="1" applyNumberFormat="1" applyFont="1" applyFill="1" applyBorder="1" applyAlignment="1"/>
    <xf numFmtId="166" fontId="9" fillId="9" borderId="1" xfId="1" applyNumberFormat="1" applyFont="1" applyFill="1" applyBorder="1"/>
    <xf numFmtId="170" fontId="9" fillId="2" borderId="0" xfId="1" applyNumberFormat="1" applyFont="1" applyFill="1" applyBorder="1"/>
    <xf numFmtId="174" fontId="9" fillId="2" borderId="0" xfId="1" applyNumberFormat="1" applyFont="1" applyFill="1" applyBorder="1"/>
    <xf numFmtId="170" fontId="9" fillId="2" borderId="0" xfId="1" applyNumberFormat="1" applyFont="1" applyFill="1" applyBorder="1" applyAlignment="1"/>
    <xf numFmtId="0" fontId="10" fillId="0" borderId="12" xfId="0" applyFont="1" applyBorder="1"/>
    <xf numFmtId="0" fontId="10" fillId="0" borderId="13" xfId="0" applyFont="1" applyBorder="1"/>
    <xf numFmtId="166" fontId="11" fillId="6" borderId="1" xfId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horizontal="center" wrapText="1"/>
    </xf>
    <xf numFmtId="0" fontId="1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0" borderId="0" xfId="0" applyFont="1"/>
    <xf numFmtId="0" fontId="11" fillId="4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166" fontId="9" fillId="3" borderId="1" xfId="1" applyNumberFormat="1" applyFont="1" applyFill="1" applyBorder="1" applyAlignment="1">
      <alignment vertical="center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3" fillId="0" borderId="0" xfId="0" applyFont="1"/>
    <xf numFmtId="0" fontId="12" fillId="2" borderId="0" xfId="0" applyFont="1" applyFill="1"/>
    <xf numFmtId="170" fontId="10" fillId="2" borderId="0" xfId="0" applyNumberFormat="1" applyFont="1" applyFill="1"/>
    <xf numFmtId="168" fontId="10" fillId="2" borderId="0" xfId="0" applyNumberFormat="1" applyFont="1" applyFill="1"/>
    <xf numFmtId="0" fontId="10" fillId="2" borderId="0" xfId="0" applyFont="1" applyFill="1"/>
    <xf numFmtId="168" fontId="12" fillId="2" borderId="0" xfId="0" applyNumberFormat="1" applyFont="1" applyFill="1"/>
    <xf numFmtId="0" fontId="12" fillId="5" borderId="0" xfId="0" applyFont="1" applyFill="1" applyAlignment="1">
      <alignment horizontal="left" wrapTex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/>
    <xf numFmtId="0" fontId="11" fillId="4" borderId="1" xfId="0" applyFont="1" applyFill="1" applyBorder="1" applyAlignment="1">
      <alignment vertical="center" wrapText="1"/>
    </xf>
    <xf numFmtId="170" fontId="10" fillId="0" borderId="1" xfId="1" applyNumberFormat="1" applyFont="1" applyBorder="1"/>
    <xf numFmtId="0" fontId="18" fillId="0" borderId="7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19" fillId="0" borderId="0" xfId="0" applyFont="1"/>
    <xf numFmtId="9" fontId="20" fillId="4" borderId="1" xfId="0" applyNumberFormat="1" applyFont="1" applyFill="1" applyBorder="1" applyAlignment="1">
      <alignment horizontal="center"/>
    </xf>
    <xf numFmtId="170" fontId="9" fillId="0" borderId="1" xfId="1" applyNumberFormat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166" fontId="9" fillId="4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0" fontId="10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9" fillId="0" borderId="0" xfId="0" applyFont="1" applyAlignment="1">
      <alignment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70" fontId="13" fillId="4" borderId="1" xfId="0" applyNumberFormat="1" applyFont="1" applyFill="1" applyBorder="1" applyAlignment="1"/>
    <xf numFmtId="171" fontId="10" fillId="0" borderId="1" xfId="0" applyNumberFormat="1" applyFont="1" applyBorder="1" applyAlignment="1">
      <alignment horizontal="right" vertical="center" wrapText="1"/>
    </xf>
    <xf numFmtId="170" fontId="10" fillId="0" borderId="1" xfId="1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wrapText="1"/>
    </xf>
    <xf numFmtId="168" fontId="12" fillId="0" borderId="0" xfId="0" applyNumberFormat="1" applyFont="1"/>
    <xf numFmtId="0" fontId="11" fillId="4" borderId="1" xfId="0" applyFont="1" applyFill="1" applyBorder="1" applyAlignment="1">
      <alignment horizontal="center" vertical="center" wrapText="1"/>
    </xf>
    <xf numFmtId="170" fontId="12" fillId="0" borderId="1" xfId="1" applyNumberFormat="1" applyFont="1" applyBorder="1"/>
    <xf numFmtId="0" fontId="12" fillId="0" borderId="1" xfId="0" applyFont="1" applyBorder="1" applyAlignment="1">
      <alignment horizontal="center"/>
    </xf>
    <xf numFmtId="172" fontId="12" fillId="0" borderId="1" xfId="0" applyNumberFormat="1" applyFont="1" applyBorder="1"/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171" fontId="11" fillId="3" borderId="2" xfId="0" applyNumberFormat="1" applyFont="1" applyFill="1" applyBorder="1" applyAlignment="1">
      <alignment vertical="center"/>
    </xf>
    <xf numFmtId="171" fontId="12" fillId="0" borderId="0" xfId="0" applyNumberFormat="1" applyFont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171" fontId="11" fillId="3" borderId="1" xfId="0" applyNumberFormat="1" applyFont="1" applyFill="1" applyBorder="1" applyAlignment="1">
      <alignment vertical="center"/>
    </xf>
    <xf numFmtId="166" fontId="12" fillId="0" borderId="0" xfId="1" applyFont="1"/>
    <xf numFmtId="166" fontId="11" fillId="3" borderId="1" xfId="1" applyNumberFormat="1" applyFont="1" applyFill="1" applyBorder="1" applyAlignment="1">
      <alignment vertical="center"/>
    </xf>
    <xf numFmtId="168" fontId="11" fillId="4" borderId="1" xfId="0" applyNumberFormat="1" applyFont="1" applyFill="1" applyBorder="1"/>
    <xf numFmtId="170" fontId="12" fillId="2" borderId="0" xfId="0" applyNumberFormat="1" applyFont="1" applyFill="1"/>
    <xf numFmtId="172" fontId="12" fillId="0" borderId="0" xfId="0" applyNumberFormat="1" applyFont="1"/>
    <xf numFmtId="166" fontId="10" fillId="0" borderId="13" xfId="0" applyNumberFormat="1" applyFont="1" applyBorder="1"/>
    <xf numFmtId="0" fontId="6" fillId="0" borderId="13" xfId="0" applyFont="1" applyBorder="1"/>
    <xf numFmtId="0" fontId="9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4" fontId="22" fillId="0" borderId="1" xfId="14" applyNumberFormat="1" applyFont="1" applyFill="1" applyBorder="1" applyAlignment="1">
      <alignment horizontal="center" vertical="center" wrapText="1"/>
    </xf>
    <xf numFmtId="44" fontId="10" fillId="0" borderId="13" xfId="0" applyNumberFormat="1" applyFont="1" applyBorder="1"/>
    <xf numFmtId="166" fontId="10" fillId="0" borderId="0" xfId="1" applyFont="1"/>
    <xf numFmtId="170" fontId="23" fillId="0" borderId="1" xfId="1" applyNumberFormat="1" applyFont="1" applyBorder="1"/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6" fontId="12" fillId="2" borderId="1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9" fontId="10" fillId="0" borderId="4" xfId="0" applyNumberFormat="1" applyFont="1" applyBorder="1" applyAlignment="1">
      <alignment horizontal="center" vertical="top" wrapText="1"/>
    </xf>
    <xf numFmtId="169" fontId="10" fillId="0" borderId="6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72" fontId="9" fillId="4" borderId="4" xfId="0" applyNumberFormat="1" applyFont="1" applyFill="1" applyBorder="1" applyAlignment="1">
      <alignment horizontal="center" vertical="top" wrapText="1"/>
    </xf>
    <xf numFmtId="172" fontId="9" fillId="4" borderId="6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2" fillId="3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</cellXfs>
  <cellStyles count="26">
    <cellStyle name="Millares" xfId="2" builtinId="3"/>
    <cellStyle name="Millares 2" xfId="3"/>
    <cellStyle name="Millares 2 2" xfId="18"/>
    <cellStyle name="Millares 3" xfId="4"/>
    <cellStyle name="Millares 3 2" xfId="13"/>
    <cellStyle name="Millares 4" xfId="5"/>
    <cellStyle name="Millares 5" xfId="17"/>
    <cellStyle name="Millares 6" xfId="24"/>
    <cellStyle name="Millares 9" xfId="15"/>
    <cellStyle name="Moneda" xfId="1" builtinId="4"/>
    <cellStyle name="Moneda 2" xfId="6"/>
    <cellStyle name="Moneda 2 2" xfId="19"/>
    <cellStyle name="Moneda 2 3" xfId="12"/>
    <cellStyle name="Moneda 3" xfId="7"/>
    <cellStyle name="Moneda 3 2" xfId="20"/>
    <cellStyle name="Moneda 4" xfId="16"/>
    <cellStyle name="Moneda 5" xfId="23"/>
    <cellStyle name="Moneda 6" xfId="14"/>
    <cellStyle name="Normal" xfId="0" builtinId="0"/>
    <cellStyle name="Normal 2" xfId="8"/>
    <cellStyle name="Normal 3" xfId="9"/>
    <cellStyle name="Normal 4" xfId="10"/>
    <cellStyle name="Normal 4 2" xfId="21"/>
    <cellStyle name="Normal 5" xfId="22"/>
    <cellStyle name="Normal 6" xfId="11"/>
    <cellStyle name="Normal 7" xfId="25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Normal="100" workbookViewId="0">
      <selection activeCell="C22" sqref="C22"/>
    </sheetView>
  </sheetViews>
  <sheetFormatPr baseColWidth="10" defaultRowHeight="12.75"/>
  <cols>
    <col min="1" max="1" width="4" style="1" bestFit="1" customWidth="1"/>
    <col min="2" max="2" width="22.7109375" style="1" customWidth="1"/>
    <col min="3" max="3" width="17" style="1" customWidth="1"/>
    <col min="4" max="4" width="16.5703125" style="1" customWidth="1"/>
    <col min="5" max="5" width="19.140625" style="1" customWidth="1"/>
    <col min="6" max="6" width="23.42578125" style="1" bestFit="1" customWidth="1"/>
    <col min="7" max="7" width="16.28515625" style="1" customWidth="1"/>
    <col min="8" max="8" width="14.28515625" style="1" bestFit="1" customWidth="1"/>
    <col min="9" max="9" width="17.85546875" style="1" customWidth="1"/>
    <col min="10" max="10" width="20.140625" style="1" customWidth="1"/>
    <col min="11" max="11" width="15.85546875" style="1" customWidth="1"/>
    <col min="12" max="12" width="15.85546875" style="1" bestFit="1" customWidth="1"/>
    <col min="13" max="13" width="13.28515625" style="1" bestFit="1" customWidth="1"/>
    <col min="14" max="14" width="15.7109375" style="1" customWidth="1"/>
    <col min="15" max="15" width="18.28515625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40" t="s">
        <v>84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89</v>
      </c>
      <c r="C3" s="6">
        <v>12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35" t="s">
        <v>85</v>
      </c>
      <c r="B4" s="135" t="s">
        <v>59</v>
      </c>
      <c r="C4" s="139" t="s">
        <v>99</v>
      </c>
      <c r="D4" s="134" t="s">
        <v>81</v>
      </c>
      <c r="E4" s="134"/>
      <c r="F4" s="134"/>
      <c r="G4" s="134"/>
      <c r="H4" s="134" t="s">
        <v>82</v>
      </c>
      <c r="I4" s="134"/>
      <c r="J4" s="134"/>
      <c r="K4" s="134"/>
      <c r="L4" s="134"/>
      <c r="N4" s="136" t="s">
        <v>92</v>
      </c>
      <c r="O4" s="137"/>
      <c r="P4" s="137"/>
      <c r="Q4" s="138"/>
    </row>
    <row r="5" spans="1:17">
      <c r="A5" s="135"/>
      <c r="B5" s="135"/>
      <c r="C5" s="139"/>
      <c r="D5" s="134"/>
      <c r="E5" s="134"/>
      <c r="F5" s="134"/>
      <c r="G5" s="134"/>
      <c r="H5" s="134"/>
      <c r="I5" s="134"/>
      <c r="J5" s="134"/>
      <c r="K5" s="134"/>
      <c r="L5" s="134"/>
      <c r="N5" s="134" t="s">
        <v>96</v>
      </c>
      <c r="O5" s="134" t="s">
        <v>94</v>
      </c>
      <c r="P5" s="134" t="s">
        <v>87</v>
      </c>
      <c r="Q5" s="134"/>
    </row>
    <row r="6" spans="1:17" ht="51">
      <c r="A6" s="135"/>
      <c r="B6" s="135"/>
      <c r="C6" s="139"/>
      <c r="D6" s="7" t="s">
        <v>96</v>
      </c>
      <c r="E6" s="8" t="s">
        <v>86</v>
      </c>
      <c r="F6" s="9" t="s">
        <v>87</v>
      </c>
      <c r="G6" s="10" t="s">
        <v>91</v>
      </c>
      <c r="H6" s="118" t="s">
        <v>99</v>
      </c>
      <c r="I6" s="7" t="s">
        <v>90</v>
      </c>
      <c r="J6" s="8" t="s">
        <v>86</v>
      </c>
      <c r="K6" s="9" t="s">
        <v>87</v>
      </c>
      <c r="L6" s="10" t="s">
        <v>88</v>
      </c>
      <c r="N6" s="134"/>
      <c r="O6" s="134"/>
      <c r="P6" s="11" t="s">
        <v>93</v>
      </c>
      <c r="Q6" s="11" t="s">
        <v>95</v>
      </c>
    </row>
    <row r="7" spans="1:17">
      <c r="A7" s="127">
        <v>1</v>
      </c>
      <c r="B7" s="126" t="s">
        <v>102</v>
      </c>
      <c r="C7" s="130">
        <f>+'RESUMEN COSTOS MENSUALES'!C5</f>
        <v>3136122</v>
      </c>
      <c r="D7" s="130">
        <f>+'ALIMENTO TERAPEUTICO'!B16</f>
        <v>5191200</v>
      </c>
      <c r="E7" s="130">
        <f>+'RESUMEN COSTOS MENSUALES'!C18</f>
        <v>22516302</v>
      </c>
      <c r="F7" s="131">
        <f>+'RESUMEN COSTOS MENSUALES'!D22</f>
        <v>7452552</v>
      </c>
      <c r="G7" s="131">
        <f>D7+E7+F7</f>
        <v>35160054</v>
      </c>
      <c r="H7" s="128">
        <f>+C7</f>
        <v>3136122</v>
      </c>
      <c r="I7" s="129">
        <f>+'RESUMEN COSTOS MENSUALES'!$C$9*$C$3</f>
        <v>10382400</v>
      </c>
      <c r="J7" s="129">
        <f>+'RESUMEN COSTOS MENSUALES'!$C$18*'RESUMEN COSTOS MEDIO MES'!$C$3</f>
        <v>270195624</v>
      </c>
      <c r="K7" s="129">
        <f>+F7*C3</f>
        <v>89430624</v>
      </c>
      <c r="L7" s="132">
        <f>+H7+I7+J7+K7</f>
        <v>373144770</v>
      </c>
      <c r="M7" s="15"/>
      <c r="N7" s="14">
        <f>+I7/240</f>
        <v>43260</v>
      </c>
      <c r="O7" s="14"/>
      <c r="P7" s="14"/>
      <c r="Q7" s="14"/>
    </row>
    <row r="8" spans="1:17">
      <c r="L8" s="15"/>
    </row>
    <row r="9" spans="1:17">
      <c r="A9" s="4"/>
      <c r="B9" s="5" t="s">
        <v>89</v>
      </c>
      <c r="C9" s="6">
        <v>0.5</v>
      </c>
      <c r="D9" s="4"/>
      <c r="E9" s="4"/>
      <c r="F9" s="4"/>
      <c r="G9" s="4"/>
      <c r="L9" s="15"/>
      <c r="M9" s="15"/>
    </row>
    <row r="10" spans="1:17" ht="15.75">
      <c r="A10" s="135" t="s">
        <v>85</v>
      </c>
      <c r="B10" s="135" t="s">
        <v>59</v>
      </c>
      <c r="C10" s="141" t="s">
        <v>106</v>
      </c>
      <c r="D10" s="141"/>
      <c r="E10" s="141"/>
      <c r="F10" s="141"/>
      <c r="G10" s="141"/>
      <c r="M10" s="15"/>
    </row>
    <row r="11" spans="1:17" ht="25.5">
      <c r="A11" s="135"/>
      <c r="B11" s="135"/>
      <c r="C11" s="118" t="s">
        <v>99</v>
      </c>
      <c r="D11" s="7" t="s">
        <v>90</v>
      </c>
      <c r="E11" s="8" t="s">
        <v>86</v>
      </c>
      <c r="F11" s="9" t="s">
        <v>87</v>
      </c>
      <c r="G11" s="10" t="s">
        <v>97</v>
      </c>
      <c r="M11" s="15"/>
    </row>
    <row r="12" spans="1:17" ht="15.75">
      <c r="A12" s="127">
        <v>1</v>
      </c>
      <c r="B12" s="126" t="s">
        <v>103</v>
      </c>
      <c r="C12" s="128">
        <v>0</v>
      </c>
      <c r="D12" s="129">
        <v>0</v>
      </c>
      <c r="E12" s="129">
        <f>+E7*C9</f>
        <v>11258151</v>
      </c>
      <c r="F12" s="129">
        <f>+F7*C9</f>
        <v>3726276</v>
      </c>
      <c r="G12" s="133">
        <f>+C12+D12+E12+F12</f>
        <v>14984427</v>
      </c>
      <c r="M12" s="15"/>
    </row>
    <row r="13" spans="1:17">
      <c r="M13" s="15"/>
    </row>
    <row r="15" spans="1:17" ht="15.75" customHeight="1"/>
  </sheetData>
  <mergeCells count="13">
    <mergeCell ref="A1:L1"/>
    <mergeCell ref="O5:O6"/>
    <mergeCell ref="A10:A11"/>
    <mergeCell ref="B10:B11"/>
    <mergeCell ref="C10:G10"/>
    <mergeCell ref="P5:Q5"/>
    <mergeCell ref="H4:L5"/>
    <mergeCell ref="A4:A6"/>
    <mergeCell ref="B4:B6"/>
    <mergeCell ref="N4:Q4"/>
    <mergeCell ref="N5:N6"/>
    <mergeCell ref="D4:G5"/>
    <mergeCell ref="C4:C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Normal="100" zoomScaleSheetLayoutView="100" workbookViewId="0">
      <selection activeCell="D25" sqref="D25"/>
    </sheetView>
  </sheetViews>
  <sheetFormatPr baseColWidth="10" defaultRowHeight="12.75"/>
  <cols>
    <col min="1" max="1" width="18.28515625" style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60" t="s">
        <v>78</v>
      </c>
      <c r="B1" s="161"/>
      <c r="C1" s="161"/>
      <c r="D1" s="161"/>
      <c r="E1" s="162"/>
      <c r="F1" s="3"/>
      <c r="G1" s="3"/>
      <c r="H1" s="3"/>
      <c r="I1" s="3"/>
      <c r="J1" s="16"/>
    </row>
    <row r="2" spans="1:10" ht="32.25" customHeight="1">
      <c r="A2" s="17"/>
      <c r="B2" s="18"/>
      <c r="C2" s="18"/>
      <c r="D2" s="18"/>
      <c r="E2" s="19"/>
      <c r="F2" s="3"/>
      <c r="G2" s="3"/>
      <c r="H2" s="3"/>
      <c r="I2" s="3"/>
      <c r="J2" s="16"/>
    </row>
    <row r="3" spans="1:10" ht="12.75" customHeight="1">
      <c r="A3" s="134" t="s">
        <v>42</v>
      </c>
      <c r="B3" s="134"/>
      <c r="C3" s="134"/>
      <c r="D3" s="20"/>
      <c r="E3" s="21"/>
      <c r="F3" s="3"/>
      <c r="G3" s="3"/>
      <c r="H3" s="3"/>
      <c r="I3" s="3"/>
      <c r="J3" s="3"/>
    </row>
    <row r="4" spans="1:10">
      <c r="A4" s="156" t="s">
        <v>75</v>
      </c>
      <c r="B4" s="157"/>
      <c r="C4" s="11" t="s">
        <v>76</v>
      </c>
      <c r="D4" s="20"/>
      <c r="E4" s="34"/>
      <c r="F4" s="22"/>
      <c r="G4" s="22"/>
      <c r="H4" s="22"/>
      <c r="I4" s="22"/>
      <c r="J4" s="22"/>
    </row>
    <row r="5" spans="1:10" ht="12.75" customHeight="1">
      <c r="A5" s="158" t="s">
        <v>17</v>
      </c>
      <c r="B5" s="159"/>
      <c r="C5" s="23">
        <f>+'DOTACIÓN INICIAL'!D20</f>
        <v>3136122</v>
      </c>
      <c r="D5" s="20"/>
      <c r="E5" s="34"/>
      <c r="F5" s="3"/>
      <c r="G5" s="3"/>
      <c r="H5" s="3"/>
      <c r="I5" s="3"/>
      <c r="J5" s="3"/>
    </row>
    <row r="6" spans="1:10" ht="16.5">
      <c r="A6" s="24"/>
      <c r="B6" s="20"/>
      <c r="C6" s="25"/>
      <c r="D6" s="3"/>
      <c r="E6" s="19"/>
      <c r="F6" s="3"/>
      <c r="G6" s="3"/>
      <c r="H6" s="3"/>
      <c r="I6" s="3"/>
      <c r="J6" s="3"/>
    </row>
    <row r="7" spans="1:10" ht="16.5">
      <c r="A7" s="152" t="s">
        <v>43</v>
      </c>
      <c r="B7" s="153"/>
      <c r="C7" s="153"/>
      <c r="D7" s="3"/>
      <c r="E7" s="19"/>
      <c r="F7" s="3"/>
      <c r="G7" s="3"/>
      <c r="H7" s="3"/>
      <c r="I7" s="3"/>
      <c r="J7" s="3"/>
    </row>
    <row r="8" spans="1:10" ht="12.75" customHeight="1">
      <c r="A8" s="144" t="s">
        <v>75</v>
      </c>
      <c r="B8" s="145"/>
      <c r="C8" s="11" t="s">
        <v>81</v>
      </c>
      <c r="D8" s="3"/>
      <c r="E8" s="19"/>
      <c r="F8" s="3"/>
      <c r="G8" s="3"/>
      <c r="H8" s="3"/>
      <c r="I8" s="3"/>
      <c r="J8" s="3"/>
    </row>
    <row r="9" spans="1:10" ht="16.5">
      <c r="A9" s="151" t="s">
        <v>43</v>
      </c>
      <c r="B9" s="151"/>
      <c r="C9" s="23">
        <f>('ALIMENTO TERAPEUTICO'!$N$16)/12</f>
        <v>865200</v>
      </c>
      <c r="D9" s="3"/>
      <c r="E9" s="19"/>
      <c r="F9" s="3"/>
      <c r="G9" s="3"/>
      <c r="H9" s="3"/>
      <c r="I9" s="3"/>
      <c r="J9" s="3"/>
    </row>
    <row r="10" spans="1:10" ht="16.5">
      <c r="A10" s="24"/>
      <c r="B10" s="20"/>
      <c r="C10" s="25"/>
      <c r="D10" s="3"/>
      <c r="E10" s="19"/>
      <c r="F10" s="3"/>
      <c r="G10" s="3"/>
      <c r="H10" s="3"/>
      <c r="I10" s="3"/>
      <c r="J10" s="3"/>
    </row>
    <row r="11" spans="1:10" ht="16.5">
      <c r="A11" s="152" t="s">
        <v>79</v>
      </c>
      <c r="B11" s="153"/>
      <c r="C11" s="153"/>
      <c r="D11" s="3"/>
      <c r="E11" s="19"/>
      <c r="F11" s="3"/>
      <c r="G11" s="3"/>
      <c r="H11" s="3"/>
      <c r="I11" s="3"/>
      <c r="J11" s="3"/>
    </row>
    <row r="12" spans="1:10" ht="12.75" customHeight="1">
      <c r="A12" s="144" t="s">
        <v>75</v>
      </c>
      <c r="B12" s="145"/>
      <c r="C12" s="11" t="s">
        <v>76</v>
      </c>
      <c r="D12" s="3"/>
      <c r="E12" s="19"/>
      <c r="F12" s="3"/>
      <c r="G12" s="3"/>
      <c r="H12" s="3"/>
      <c r="I12" s="3"/>
      <c r="J12" s="3"/>
    </row>
    <row r="13" spans="1:10" ht="16.5">
      <c r="A13" s="151" t="s">
        <v>56</v>
      </c>
      <c r="B13" s="151"/>
      <c r="C13" s="23">
        <f>+'COSTOS MENSUALES - DETALLADOS'!D22</f>
        <v>278213</v>
      </c>
      <c r="D13" s="3"/>
      <c r="E13" s="19"/>
      <c r="F13" s="16"/>
      <c r="G13" s="16"/>
      <c r="H13" s="16"/>
      <c r="I13" s="16"/>
      <c r="J13" s="16"/>
    </row>
    <row r="14" spans="1:10" ht="16.5">
      <c r="A14" s="151" t="s">
        <v>71</v>
      </c>
      <c r="B14" s="151"/>
      <c r="C14" s="23">
        <f>+'COSTOS MENSUALES - DETALLADOS'!D31</f>
        <v>14259286</v>
      </c>
      <c r="D14" s="20"/>
      <c r="E14" s="19"/>
      <c r="F14" s="16"/>
      <c r="G14" s="16"/>
      <c r="H14" s="16"/>
      <c r="I14" s="16"/>
      <c r="J14" s="16"/>
    </row>
    <row r="15" spans="1:10">
      <c r="A15" s="146" t="s">
        <v>40</v>
      </c>
      <c r="B15" s="147"/>
      <c r="C15" s="23">
        <f>+'COSTOS MENSUALES - DETALLADOS'!D37</f>
        <v>5931866</v>
      </c>
      <c r="D15" s="20"/>
      <c r="E15" s="116"/>
      <c r="F15" s="16"/>
      <c r="G15" s="16"/>
      <c r="H15" s="16"/>
      <c r="I15" s="16"/>
      <c r="J15" s="16"/>
    </row>
    <row r="16" spans="1:10">
      <c r="A16" s="149" t="s">
        <v>77</v>
      </c>
      <c r="B16" s="150"/>
      <c r="C16" s="27">
        <f>SUM(C13:C15)</f>
        <v>20469365</v>
      </c>
      <c r="D16" s="20"/>
      <c r="E16" s="121"/>
      <c r="F16" s="16"/>
      <c r="G16" s="16"/>
      <c r="H16" s="16"/>
      <c r="I16" s="16"/>
      <c r="J16" s="16"/>
    </row>
    <row r="17" spans="1:10">
      <c r="A17" s="148" t="s">
        <v>24</v>
      </c>
      <c r="B17" s="148"/>
      <c r="C17" s="28">
        <f>ROUND(C16*10%,0)</f>
        <v>2046937</v>
      </c>
      <c r="D17" s="26"/>
      <c r="E17" s="116"/>
      <c r="F17" s="16"/>
      <c r="G17" s="16"/>
      <c r="H17" s="16"/>
      <c r="I17" s="16"/>
      <c r="J17" s="16"/>
    </row>
    <row r="18" spans="1:10">
      <c r="A18" s="154" t="s">
        <v>80</v>
      </c>
      <c r="B18" s="155"/>
      <c r="C18" s="29">
        <f>+C16+C17</f>
        <v>22516302</v>
      </c>
      <c r="D18" s="26"/>
      <c r="E18" s="116"/>
      <c r="F18" s="30"/>
      <c r="G18" s="30"/>
      <c r="H18" s="30"/>
      <c r="I18" s="31"/>
      <c r="J18" s="32"/>
    </row>
    <row r="19" spans="1:10" ht="13.5">
      <c r="A19" s="33"/>
      <c r="B19" s="20"/>
      <c r="C19" s="20"/>
      <c r="D19" s="20"/>
      <c r="E19" s="117"/>
    </row>
    <row r="20" spans="1:10" ht="12.75" customHeight="1">
      <c r="A20" s="142" t="s">
        <v>59</v>
      </c>
      <c r="B20" s="134" t="s">
        <v>72</v>
      </c>
      <c r="C20" s="134"/>
      <c r="D20" s="134"/>
      <c r="E20" s="34"/>
    </row>
    <row r="21" spans="1:10">
      <c r="A21" s="143"/>
      <c r="B21" s="35" t="s">
        <v>62</v>
      </c>
      <c r="C21" s="35" t="s">
        <v>16</v>
      </c>
      <c r="D21" s="35" t="s">
        <v>15</v>
      </c>
      <c r="E21" s="34"/>
    </row>
    <row r="22" spans="1:10">
      <c r="A22" s="13" t="s">
        <v>100</v>
      </c>
      <c r="B22" s="36">
        <f>+'RPP FASE'!D13</f>
        <v>2816520</v>
      </c>
      <c r="C22" s="36">
        <f>+'RPP FASE'!E13</f>
        <v>4636032</v>
      </c>
      <c r="D22" s="36">
        <f>+'RPP FASE'!F13</f>
        <v>7452552</v>
      </c>
      <c r="E22" s="34"/>
      <c r="F22" s="15"/>
    </row>
    <row r="23" spans="1:10">
      <c r="D23" s="37"/>
    </row>
  </sheetData>
  <mergeCells count="17">
    <mergeCell ref="A4:B4"/>
    <mergeCell ref="A5:B5"/>
    <mergeCell ref="A3:C3"/>
    <mergeCell ref="A1:E1"/>
    <mergeCell ref="A7:C7"/>
    <mergeCell ref="A20:A21"/>
    <mergeCell ref="B20:D20"/>
    <mergeCell ref="A8:B8"/>
    <mergeCell ref="A15:B15"/>
    <mergeCell ref="A17:B17"/>
    <mergeCell ref="A16:B16"/>
    <mergeCell ref="A12:B12"/>
    <mergeCell ref="A9:B9"/>
    <mergeCell ref="A13:B13"/>
    <mergeCell ref="A14:B14"/>
    <mergeCell ref="A11:C11"/>
    <mergeCell ref="A18:B18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view="pageBreakPreview" zoomScale="130" zoomScaleNormal="100" zoomScaleSheetLayoutView="130" workbookViewId="0">
      <selection activeCell="A13" sqref="A13"/>
    </sheetView>
  </sheetViews>
  <sheetFormatPr baseColWidth="10" defaultRowHeight="12.75"/>
  <cols>
    <col min="1" max="1" width="65.140625" style="44" customWidth="1"/>
    <col min="2" max="2" width="15" style="1" customWidth="1"/>
    <col min="3" max="3" width="17.28515625" style="1" customWidth="1"/>
    <col min="4" max="4" width="14.85546875" style="1" bestFit="1" customWidth="1"/>
    <col min="5" max="5" width="3" style="1" customWidth="1"/>
    <col min="6" max="16384" width="11.42578125" style="1"/>
  </cols>
  <sheetData>
    <row r="1" spans="1:5" ht="37.5" customHeight="1">
      <c r="A1" s="163" t="s">
        <v>46</v>
      </c>
      <c r="B1" s="163"/>
      <c r="C1" s="163"/>
      <c r="D1" s="163"/>
    </row>
    <row r="2" spans="1:5">
      <c r="A2" s="38"/>
    </row>
    <row r="3" spans="1:5">
      <c r="A3" s="39" t="s">
        <v>38</v>
      </c>
      <c r="B3" s="167">
        <v>2014</v>
      </c>
      <c r="C3" s="168"/>
      <c r="D3" s="169"/>
    </row>
    <row r="4" spans="1:5">
      <c r="A4" s="40"/>
      <c r="B4" s="156" t="s">
        <v>58</v>
      </c>
      <c r="C4" s="157"/>
      <c r="D4" s="41">
        <v>0.03</v>
      </c>
    </row>
    <row r="5" spans="1:5">
      <c r="A5" s="40"/>
    </row>
    <row r="6" spans="1:5" ht="15.75">
      <c r="A6" s="42" t="s">
        <v>2</v>
      </c>
      <c r="B6" s="43"/>
      <c r="C6" s="43"/>
      <c r="D6" s="43"/>
    </row>
    <row r="7" spans="1:5" ht="12.75" customHeight="1"/>
    <row r="9" spans="1:5" ht="31.5" customHeight="1">
      <c r="A9" s="45" t="s">
        <v>19</v>
      </c>
      <c r="B9" s="11" t="s">
        <v>13</v>
      </c>
      <c r="C9" s="11" t="s">
        <v>12</v>
      </c>
      <c r="D9" s="11" t="s">
        <v>14</v>
      </c>
    </row>
    <row r="10" spans="1:5" ht="25.5">
      <c r="A10" s="50" t="s">
        <v>37</v>
      </c>
      <c r="B10" s="96">
        <v>682420.32</v>
      </c>
      <c r="C10" s="75">
        <v>1</v>
      </c>
      <c r="D10" s="95">
        <f>ROUND(B10*C10,0)</f>
        <v>682420</v>
      </c>
    </row>
    <row r="11" spans="1:5" ht="25.5">
      <c r="A11" s="50" t="s">
        <v>25</v>
      </c>
      <c r="B11" s="96">
        <v>225076.63</v>
      </c>
      <c r="C11" s="75">
        <v>1</v>
      </c>
      <c r="D11" s="95">
        <f t="shared" ref="D11:D17" si="0">ROUND(B11*C11,0)</f>
        <v>225077</v>
      </c>
    </row>
    <row r="12" spans="1:5">
      <c r="A12" s="50" t="s">
        <v>44</v>
      </c>
      <c r="B12" s="66">
        <v>573073.46</v>
      </c>
      <c r="C12" s="51">
        <v>1</v>
      </c>
      <c r="D12" s="48">
        <f t="shared" si="0"/>
        <v>573073</v>
      </c>
    </row>
    <row r="13" spans="1:5" ht="38.25">
      <c r="A13" s="52" t="s">
        <v>27</v>
      </c>
      <c r="B13" s="96">
        <v>104463.63</v>
      </c>
      <c r="C13" s="75">
        <v>1</v>
      </c>
      <c r="D13" s="95">
        <f t="shared" si="0"/>
        <v>104464</v>
      </c>
      <c r="E13" s="53"/>
    </row>
    <row r="14" spans="1:5" ht="38.25">
      <c r="A14" s="50" t="s">
        <v>26</v>
      </c>
      <c r="B14" s="96">
        <v>241206.43</v>
      </c>
      <c r="C14" s="75">
        <v>1</v>
      </c>
      <c r="D14" s="95">
        <f t="shared" si="0"/>
        <v>241206</v>
      </c>
    </row>
    <row r="15" spans="1:5">
      <c r="A15" s="50" t="s">
        <v>1</v>
      </c>
      <c r="B15" s="66">
        <v>233907.85</v>
      </c>
      <c r="C15" s="47">
        <v>1</v>
      </c>
      <c r="D15" s="48">
        <f t="shared" si="0"/>
        <v>233908</v>
      </c>
    </row>
    <row r="16" spans="1:5">
      <c r="A16" s="50" t="s">
        <v>45</v>
      </c>
      <c r="B16" s="66">
        <v>725112.79</v>
      </c>
      <c r="C16" s="47">
        <v>1</v>
      </c>
      <c r="D16" s="48">
        <f t="shared" si="0"/>
        <v>725113</v>
      </c>
    </row>
    <row r="17" spans="1:5">
      <c r="A17" s="54" t="s">
        <v>3</v>
      </c>
      <c r="B17" s="66">
        <v>350861.26</v>
      </c>
      <c r="C17" s="55">
        <v>1</v>
      </c>
      <c r="D17" s="48">
        <f t="shared" si="0"/>
        <v>350861</v>
      </c>
    </row>
    <row r="18" spans="1:5">
      <c r="B18" s="164" t="s">
        <v>15</v>
      </c>
      <c r="C18" s="165"/>
      <c r="D18" s="49">
        <f>SUM(D10:D17)</f>
        <v>3136122</v>
      </c>
    </row>
    <row r="20" spans="1:5" ht="16.5">
      <c r="A20" s="166" t="s">
        <v>69</v>
      </c>
      <c r="B20" s="166"/>
      <c r="C20" s="166"/>
      <c r="D20" s="94">
        <f>+D18</f>
        <v>3136122</v>
      </c>
      <c r="E20" s="56"/>
    </row>
    <row r="21" spans="1:5">
      <c r="A21" s="57"/>
      <c r="B21" s="58"/>
      <c r="C21" s="58"/>
      <c r="D21" s="59"/>
    </row>
    <row r="22" spans="1:5">
      <c r="A22" s="57"/>
      <c r="B22" s="60"/>
      <c r="C22" s="60"/>
      <c r="D22" s="60"/>
    </row>
    <row r="23" spans="1:5">
      <c r="A23" s="57"/>
      <c r="B23" s="60"/>
      <c r="C23" s="60"/>
      <c r="D23" s="60"/>
    </row>
    <row r="24" spans="1:5">
      <c r="A24" s="61"/>
      <c r="B24" s="60"/>
      <c r="C24" s="60"/>
      <c r="D24" s="60"/>
    </row>
    <row r="25" spans="1:5">
      <c r="A25" s="57"/>
      <c r="B25" s="60"/>
      <c r="C25" s="60"/>
      <c r="D25" s="60"/>
    </row>
    <row r="26" spans="1:5">
      <c r="A26" s="57"/>
      <c r="B26" s="60"/>
      <c r="C26" s="60"/>
      <c r="D26" s="60"/>
    </row>
    <row r="27" spans="1:5">
      <c r="A27" s="57"/>
      <c r="B27" s="59"/>
      <c r="C27" s="60"/>
      <c r="D27" s="60"/>
    </row>
    <row r="28" spans="1:5">
      <c r="A28" s="57"/>
      <c r="B28" s="60"/>
      <c r="C28" s="60"/>
      <c r="D28" s="60"/>
    </row>
    <row r="29" spans="1:5">
      <c r="A29" s="57"/>
      <c r="B29" s="59"/>
      <c r="C29" s="60"/>
      <c r="D29" s="60"/>
    </row>
    <row r="30" spans="1:5">
      <c r="A30" s="57"/>
      <c r="B30" s="60"/>
      <c r="C30" s="60"/>
      <c r="D30" s="60"/>
    </row>
    <row r="31" spans="1:5">
      <c r="A31" s="57"/>
      <c r="B31" s="60"/>
      <c r="C31" s="60"/>
      <c r="D31" s="60"/>
    </row>
    <row r="32" spans="1:5">
      <c r="A32" s="57"/>
      <c r="B32" s="60"/>
      <c r="C32" s="60"/>
      <c r="D32" s="60"/>
    </row>
    <row r="33" spans="1:4">
      <c r="A33" s="57"/>
      <c r="B33" s="59"/>
      <c r="C33" s="60"/>
      <c r="D33" s="60"/>
    </row>
  </sheetData>
  <mergeCells count="5">
    <mergeCell ref="A1:D1"/>
    <mergeCell ref="B18:C18"/>
    <mergeCell ref="A20:C20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view="pageBreakPreview" zoomScale="130" zoomScaleNormal="130" zoomScaleSheetLayoutView="130" workbookViewId="0">
      <selection activeCell="D22" sqref="D22"/>
    </sheetView>
  </sheetViews>
  <sheetFormatPr baseColWidth="10" defaultRowHeight="12.75"/>
  <cols>
    <col min="1" max="1" width="62.5703125" style="44" customWidth="1"/>
    <col min="2" max="2" width="15.140625" style="44" customWidth="1"/>
    <col min="3" max="3" width="17.28515625" style="44" customWidth="1"/>
    <col min="4" max="4" width="15.140625" style="44" bestFit="1" customWidth="1"/>
    <col min="5" max="5" width="13.28515625" style="44" bestFit="1" customWidth="1"/>
    <col min="6" max="6" width="14.28515625" style="44" bestFit="1" customWidth="1"/>
    <col min="7" max="16384" width="11.42578125" style="44"/>
  </cols>
  <sheetData>
    <row r="1" spans="1:5" ht="37.5" customHeight="1">
      <c r="A1" s="171" t="s">
        <v>39</v>
      </c>
      <c r="B1" s="171"/>
      <c r="C1" s="171"/>
      <c r="D1" s="171"/>
    </row>
    <row r="2" spans="1:5">
      <c r="A2" s="38"/>
    </row>
    <row r="3" spans="1:5">
      <c r="A3" s="62" t="s">
        <v>38</v>
      </c>
      <c r="B3" s="172">
        <v>2014</v>
      </c>
      <c r="C3" s="172"/>
      <c r="D3" s="172"/>
    </row>
    <row r="4" spans="1:5">
      <c r="A4" s="40"/>
      <c r="B4" s="173" t="s">
        <v>58</v>
      </c>
      <c r="C4" s="174"/>
      <c r="D4" s="97">
        <v>0.03</v>
      </c>
    </row>
    <row r="5" spans="1:5" ht="15.75" customHeight="1">
      <c r="A5" s="63" t="s">
        <v>73</v>
      </c>
      <c r="B5" s="63"/>
      <c r="C5" s="63"/>
      <c r="D5" s="63"/>
    </row>
    <row r="6" spans="1:5" ht="15.75">
      <c r="A6" s="64" t="s">
        <v>20</v>
      </c>
      <c r="B6" s="98"/>
      <c r="C6" s="98"/>
      <c r="D6" s="98"/>
    </row>
    <row r="7" spans="1:5">
      <c r="B7" s="61"/>
      <c r="C7" s="99"/>
    </row>
    <row r="8" spans="1:5" ht="27" customHeight="1">
      <c r="A8" s="65" t="s">
        <v>55</v>
      </c>
      <c r="B8" s="100" t="s">
        <v>13</v>
      </c>
      <c r="C8" s="100" t="s">
        <v>29</v>
      </c>
      <c r="D8" s="100" t="s">
        <v>14</v>
      </c>
    </row>
    <row r="9" spans="1:5">
      <c r="A9" s="46" t="s">
        <v>4</v>
      </c>
      <c r="B9" s="101">
        <v>761.17</v>
      </c>
      <c r="C9" s="102">
        <v>20</v>
      </c>
      <c r="D9" s="103">
        <f>ROUND(B9*C9,0)</f>
        <v>15223</v>
      </c>
      <c r="E9" s="115"/>
    </row>
    <row r="10" spans="1:5">
      <c r="A10" s="46" t="s">
        <v>5</v>
      </c>
      <c r="B10" s="101">
        <v>103</v>
      </c>
      <c r="C10" s="102">
        <v>50</v>
      </c>
      <c r="D10" s="103">
        <f t="shared" ref="D10:D20" si="0">ROUND(B10*C10,0)</f>
        <v>5150</v>
      </c>
      <c r="E10" s="115"/>
    </row>
    <row r="11" spans="1:5">
      <c r="A11" s="46" t="s">
        <v>47</v>
      </c>
      <c r="B11" s="101">
        <v>515</v>
      </c>
      <c r="C11" s="102">
        <v>20</v>
      </c>
      <c r="D11" s="103">
        <f t="shared" si="0"/>
        <v>10300</v>
      </c>
      <c r="E11" s="115"/>
    </row>
    <row r="12" spans="1:5">
      <c r="A12" s="46" t="s">
        <v>57</v>
      </c>
      <c r="B12" s="101">
        <v>515</v>
      </c>
      <c r="C12" s="102">
        <v>20</v>
      </c>
      <c r="D12" s="103">
        <f t="shared" si="0"/>
        <v>10300</v>
      </c>
      <c r="E12" s="115"/>
    </row>
    <row r="13" spans="1:5">
      <c r="A13" s="46" t="s">
        <v>48</v>
      </c>
      <c r="B13" s="101">
        <v>206</v>
      </c>
      <c r="C13" s="102">
        <v>30</v>
      </c>
      <c r="D13" s="103">
        <f t="shared" si="0"/>
        <v>6180</v>
      </c>
      <c r="E13" s="115"/>
    </row>
    <row r="14" spans="1:5">
      <c r="A14" s="46" t="s">
        <v>6</v>
      </c>
      <c r="B14" s="101">
        <v>8187.47</v>
      </c>
      <c r="C14" s="102">
        <v>4</v>
      </c>
      <c r="D14" s="103">
        <f t="shared" si="0"/>
        <v>32750</v>
      </c>
      <c r="E14" s="115"/>
    </row>
    <row r="15" spans="1:5">
      <c r="A15" s="46" t="s">
        <v>7</v>
      </c>
      <c r="B15" s="101">
        <v>936.27</v>
      </c>
      <c r="C15" s="102">
        <v>20</v>
      </c>
      <c r="D15" s="103">
        <f t="shared" si="0"/>
        <v>18725</v>
      </c>
      <c r="E15" s="115"/>
    </row>
    <row r="16" spans="1:5">
      <c r="A16" s="46" t="s">
        <v>8</v>
      </c>
      <c r="B16" s="101">
        <v>818.85</v>
      </c>
      <c r="C16" s="102">
        <v>5</v>
      </c>
      <c r="D16" s="103">
        <f t="shared" si="0"/>
        <v>4094</v>
      </c>
      <c r="E16" s="115"/>
    </row>
    <row r="17" spans="1:6">
      <c r="A17" s="46" t="s">
        <v>9</v>
      </c>
      <c r="B17" s="101">
        <v>1521.31</v>
      </c>
      <c r="C17" s="102">
        <v>7</v>
      </c>
      <c r="D17" s="103">
        <f t="shared" si="0"/>
        <v>10649</v>
      </c>
      <c r="E17" s="115"/>
    </row>
    <row r="18" spans="1:6">
      <c r="A18" s="46" t="s">
        <v>10</v>
      </c>
      <c r="B18" s="101">
        <v>169.95</v>
      </c>
      <c r="C18" s="102">
        <v>20</v>
      </c>
      <c r="D18" s="103">
        <f t="shared" si="0"/>
        <v>3399</v>
      </c>
      <c r="E18" s="115"/>
    </row>
    <row r="19" spans="1:6">
      <c r="A19" s="46" t="s">
        <v>11</v>
      </c>
      <c r="B19" s="101">
        <v>3509.21</v>
      </c>
      <c r="C19" s="102">
        <v>4</v>
      </c>
      <c r="D19" s="103">
        <f t="shared" si="0"/>
        <v>14037</v>
      </c>
      <c r="E19" s="115"/>
    </row>
    <row r="20" spans="1:6">
      <c r="A20" s="46" t="s">
        <v>53</v>
      </c>
      <c r="B20" s="101">
        <v>103</v>
      </c>
      <c r="C20" s="102">
        <v>120</v>
      </c>
      <c r="D20" s="103">
        <f t="shared" si="0"/>
        <v>12360</v>
      </c>
      <c r="E20" s="115"/>
    </row>
    <row r="21" spans="1:6">
      <c r="A21" s="46" t="s">
        <v>54</v>
      </c>
      <c r="B21" s="101"/>
      <c r="C21" s="102"/>
      <c r="D21" s="103">
        <f>123264+11778+3+1</f>
        <v>135046</v>
      </c>
      <c r="E21" s="115"/>
    </row>
    <row r="22" spans="1:6">
      <c r="B22" s="104" t="s">
        <v>15</v>
      </c>
      <c r="C22" s="105"/>
      <c r="D22" s="106">
        <f>SUM(D9:D21)</f>
        <v>278213</v>
      </c>
      <c r="E22" s="115"/>
    </row>
    <row r="23" spans="1:6">
      <c r="E23" s="115"/>
    </row>
    <row r="24" spans="1:6" ht="27" customHeight="1">
      <c r="A24" s="45" t="s">
        <v>70</v>
      </c>
      <c r="B24" s="100" t="s">
        <v>13</v>
      </c>
      <c r="C24" s="100" t="s">
        <v>29</v>
      </c>
      <c r="D24" s="100" t="s">
        <v>14</v>
      </c>
      <c r="E24" s="115"/>
    </row>
    <row r="25" spans="1:6">
      <c r="A25" s="46" t="s">
        <v>28</v>
      </c>
      <c r="B25" s="101">
        <v>3274701.66</v>
      </c>
      <c r="C25" s="102">
        <v>1</v>
      </c>
      <c r="D25" s="103">
        <f t="shared" ref="D25:D30" si="1">ROUND(B25*C25,0)</f>
        <v>3274702</v>
      </c>
      <c r="E25" s="115"/>
    </row>
    <row r="26" spans="1:6">
      <c r="A26" s="46" t="s">
        <v>30</v>
      </c>
      <c r="B26" s="101">
        <v>3274701.66</v>
      </c>
      <c r="C26" s="102">
        <v>1</v>
      </c>
      <c r="D26" s="103">
        <f t="shared" si="1"/>
        <v>3274702</v>
      </c>
      <c r="E26" s="115"/>
    </row>
    <row r="27" spans="1:6">
      <c r="A27" s="46" t="s">
        <v>49</v>
      </c>
      <c r="B27" s="101">
        <v>3274701.66</v>
      </c>
      <c r="C27" s="102">
        <v>1</v>
      </c>
      <c r="D27" s="103">
        <f t="shared" si="1"/>
        <v>3274702</v>
      </c>
      <c r="E27" s="115"/>
      <c r="F27" s="107"/>
    </row>
    <row r="28" spans="1:6">
      <c r="A28" s="46" t="s">
        <v>21</v>
      </c>
      <c r="B28" s="101">
        <v>824000</v>
      </c>
      <c r="C28" s="102">
        <v>4</v>
      </c>
      <c r="D28" s="103">
        <f t="shared" si="1"/>
        <v>3296000</v>
      </c>
      <c r="E28" s="115"/>
    </row>
    <row r="29" spans="1:6">
      <c r="A29" s="46" t="s">
        <v>22</v>
      </c>
      <c r="B29" s="101">
        <v>927000</v>
      </c>
      <c r="C29" s="102">
        <v>1</v>
      </c>
      <c r="D29" s="103">
        <f t="shared" si="1"/>
        <v>927000</v>
      </c>
      <c r="E29" s="115"/>
    </row>
    <row r="30" spans="1:6">
      <c r="A30" s="46" t="s">
        <v>23</v>
      </c>
      <c r="B30" s="101">
        <v>212180</v>
      </c>
      <c r="C30" s="102">
        <v>1</v>
      </c>
      <c r="D30" s="103">
        <f t="shared" si="1"/>
        <v>212180</v>
      </c>
      <c r="E30" s="115"/>
    </row>
    <row r="31" spans="1:6" ht="13.5">
      <c r="A31" s="67"/>
      <c r="B31" s="108" t="s">
        <v>15</v>
      </c>
      <c r="C31" s="109"/>
      <c r="D31" s="110">
        <f>SUM(D25:D30)</f>
        <v>14259286</v>
      </c>
      <c r="E31" s="115"/>
    </row>
    <row r="32" spans="1:6">
      <c r="E32" s="115"/>
    </row>
    <row r="33" spans="1:6" ht="25.5">
      <c r="A33" s="45" t="s">
        <v>41</v>
      </c>
      <c r="B33" s="100" t="s">
        <v>13</v>
      </c>
      <c r="C33" s="100" t="s">
        <v>29</v>
      </c>
      <c r="D33" s="100" t="s">
        <v>14</v>
      </c>
      <c r="E33" s="115"/>
    </row>
    <row r="34" spans="1:6">
      <c r="A34" s="68" t="s">
        <v>36</v>
      </c>
      <c r="B34" s="123">
        <v>3000000</v>
      </c>
      <c r="C34" s="102">
        <v>1</v>
      </c>
      <c r="D34" s="103">
        <f t="shared" ref="D34:D36" si="2">ROUND(B34*C34,0)</f>
        <v>3000000</v>
      </c>
      <c r="E34" s="115"/>
      <c r="F34" s="111"/>
    </row>
    <row r="35" spans="1:6">
      <c r="A35" s="68" t="s">
        <v>35</v>
      </c>
      <c r="B35" s="101">
        <v>681466.54</v>
      </c>
      <c r="C35" s="102">
        <v>4</v>
      </c>
      <c r="D35" s="103">
        <f t="shared" si="2"/>
        <v>2725866</v>
      </c>
      <c r="E35" s="115"/>
      <c r="F35" s="111"/>
    </row>
    <row r="36" spans="1:6">
      <c r="A36" s="69" t="s">
        <v>52</v>
      </c>
      <c r="B36" s="101">
        <v>206000</v>
      </c>
      <c r="C36" s="102">
        <v>1</v>
      </c>
      <c r="D36" s="103">
        <f t="shared" si="2"/>
        <v>206000</v>
      </c>
      <c r="E36" s="115"/>
      <c r="F36" s="111"/>
    </row>
    <row r="37" spans="1:6">
      <c r="A37" s="57"/>
      <c r="B37" s="108" t="s">
        <v>15</v>
      </c>
      <c r="C37" s="109"/>
      <c r="D37" s="112">
        <f>SUM(D34:D36)</f>
        <v>5931866</v>
      </c>
      <c r="E37" s="115"/>
      <c r="F37" s="111"/>
    </row>
    <row r="38" spans="1:6">
      <c r="A38" s="57"/>
      <c r="B38" s="57"/>
      <c r="C38" s="57"/>
      <c r="D38" s="57"/>
      <c r="E38" s="115"/>
    </row>
    <row r="39" spans="1:6">
      <c r="A39" s="170" t="s">
        <v>74</v>
      </c>
      <c r="B39" s="170"/>
      <c r="C39" s="170"/>
      <c r="D39" s="113">
        <f>+D22+D31+D37</f>
        <v>20469365</v>
      </c>
      <c r="E39" s="115"/>
    </row>
    <row r="40" spans="1:6">
      <c r="A40" s="57"/>
      <c r="B40" s="114"/>
      <c r="C40" s="114"/>
      <c r="D40" s="61"/>
    </row>
    <row r="41" spans="1:6">
      <c r="A41" s="57"/>
      <c r="B41" s="57"/>
      <c r="C41" s="57"/>
      <c r="D41" s="57"/>
    </row>
    <row r="42" spans="1:6">
      <c r="A42" s="57"/>
      <c r="B42" s="57"/>
      <c r="C42" s="57"/>
      <c r="D42" s="57"/>
    </row>
    <row r="43" spans="1:6">
      <c r="A43" s="61"/>
      <c r="B43" s="57"/>
      <c r="C43" s="57"/>
      <c r="D43" s="57"/>
    </row>
    <row r="44" spans="1:6">
      <c r="A44" s="57"/>
      <c r="B44" s="57"/>
      <c r="C44" s="57"/>
      <c r="D44" s="57"/>
    </row>
    <row r="45" spans="1:6">
      <c r="A45" s="57"/>
      <c r="B45" s="57"/>
      <c r="C45" s="57"/>
      <c r="D45" s="57"/>
    </row>
    <row r="46" spans="1:6">
      <c r="A46" s="57"/>
      <c r="B46" s="61"/>
      <c r="C46" s="57"/>
      <c r="D46" s="57"/>
    </row>
    <row r="47" spans="1:6">
      <c r="A47" s="57"/>
      <c r="B47" s="57"/>
      <c r="C47" s="57"/>
      <c r="D47" s="57"/>
    </row>
    <row r="48" spans="1:6">
      <c r="A48" s="57"/>
      <c r="B48" s="61"/>
      <c r="C48" s="57"/>
      <c r="D48" s="57"/>
    </row>
    <row r="49" spans="1:4">
      <c r="A49" s="57"/>
      <c r="B49" s="57"/>
      <c r="C49" s="57"/>
      <c r="D49" s="57"/>
    </row>
    <row r="50" spans="1:4">
      <c r="A50" s="57"/>
      <c r="B50" s="57"/>
      <c r="C50" s="57"/>
      <c r="D50" s="57"/>
    </row>
    <row r="51" spans="1:4">
      <c r="A51" s="57"/>
      <c r="B51" s="57"/>
      <c r="C51" s="57"/>
      <c r="D51" s="57"/>
    </row>
    <row r="52" spans="1:4">
      <c r="A52" s="57"/>
      <c r="B52" s="61"/>
      <c r="C52" s="57"/>
      <c r="D52" s="57"/>
    </row>
  </sheetData>
  <mergeCells count="4">
    <mergeCell ref="A39:C39"/>
    <mergeCell ref="A1:D1"/>
    <mergeCell ref="B3:D3"/>
    <mergeCell ref="B4:C4"/>
  </mergeCells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Q38" sqref="Q38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9.140625" style="1" bestFit="1" customWidth="1"/>
    <col min="9" max="9" width="3.42578125" style="1" bestFit="1" customWidth="1"/>
    <col min="10" max="10" width="11.85546875" style="1" bestFit="1" customWidth="1"/>
    <col min="11" max="11" width="4.42578125" style="1" bestFit="1" customWidth="1"/>
    <col min="12" max="12" width="4" style="1" bestFit="1" customWidth="1"/>
    <col min="13" max="13" width="4.42578125" style="1" bestFit="1" customWidth="1"/>
    <col min="14" max="14" width="21.28515625" style="74" bestFit="1" customWidth="1"/>
    <col min="15" max="15" width="11.42578125" style="71" customWidth="1"/>
    <col min="16" max="16" width="12.5703125" style="71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5" t="s">
        <v>50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88"/>
      <c r="P2" s="88"/>
    </row>
    <row r="4" spans="1:18">
      <c r="J4" s="70">
        <v>2014</v>
      </c>
      <c r="K4" s="71"/>
      <c r="L4" s="71"/>
      <c r="M4" s="71"/>
      <c r="N4" s="71"/>
    </row>
    <row r="5" spans="1:18" ht="12.75" customHeight="1">
      <c r="A5" s="156" t="s">
        <v>58</v>
      </c>
      <c r="B5" s="177"/>
      <c r="C5" s="177"/>
      <c r="D5" s="177"/>
      <c r="E5" s="177"/>
      <c r="F5" s="177"/>
      <c r="G5" s="177"/>
      <c r="H5" s="177"/>
      <c r="I5" s="177"/>
      <c r="J5" s="72">
        <v>0.03</v>
      </c>
      <c r="K5" s="71"/>
      <c r="L5" s="71"/>
      <c r="M5" s="71"/>
      <c r="N5" s="71"/>
    </row>
    <row r="6" spans="1:18" ht="13.5" customHeight="1">
      <c r="A6" s="178" t="s">
        <v>83</v>
      </c>
      <c r="B6" s="179"/>
      <c r="C6" s="179"/>
      <c r="D6" s="179"/>
      <c r="E6" s="179"/>
      <c r="F6" s="179"/>
      <c r="G6" s="179"/>
      <c r="H6" s="179"/>
      <c r="I6" s="180"/>
      <c r="J6" s="73">
        <v>2060</v>
      </c>
      <c r="K6" s="71"/>
      <c r="L6" s="71"/>
      <c r="M6" s="71"/>
      <c r="N6" s="71"/>
    </row>
    <row r="7" spans="1:18">
      <c r="K7" s="71"/>
      <c r="L7" s="71"/>
      <c r="M7" s="71"/>
      <c r="N7" s="71"/>
    </row>
    <row r="8" spans="1:18" ht="12.75" customHeight="1">
      <c r="A8" s="176" t="s">
        <v>51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Q8" s="71"/>
      <c r="R8" s="71"/>
    </row>
    <row r="9" spans="1:18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Q9" s="71"/>
      <c r="R9" s="71"/>
    </row>
    <row r="10" spans="1:18">
      <c r="Q10" s="71"/>
      <c r="R10" s="71"/>
    </row>
    <row r="11" spans="1:18">
      <c r="A11" s="134" t="s">
        <v>18</v>
      </c>
      <c r="B11" s="134" t="s">
        <v>0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 t="s">
        <v>15</v>
      </c>
      <c r="Q11" s="71"/>
      <c r="R11" s="71"/>
    </row>
    <row r="12" spans="1:18">
      <c r="A12" s="134"/>
      <c r="B12" s="11">
        <v>1</v>
      </c>
      <c r="C12" s="11">
        <v>2</v>
      </c>
      <c r="D12" s="11">
        <v>3</v>
      </c>
      <c r="E12" s="11">
        <v>4</v>
      </c>
      <c r="F12" s="11">
        <v>5</v>
      </c>
      <c r="G12" s="11">
        <v>6</v>
      </c>
      <c r="H12" s="11">
        <v>7</v>
      </c>
      <c r="I12" s="11">
        <v>8</v>
      </c>
      <c r="J12" s="11">
        <v>9</v>
      </c>
      <c r="K12" s="11">
        <v>10</v>
      </c>
      <c r="L12" s="11">
        <v>11</v>
      </c>
      <c r="M12" s="11">
        <v>12</v>
      </c>
      <c r="N12" s="134"/>
      <c r="Q12" s="71"/>
      <c r="R12" s="71"/>
    </row>
    <row r="13" spans="1:18">
      <c r="A13" s="75" t="s">
        <v>31</v>
      </c>
      <c r="B13" s="76">
        <f>120*70%</f>
        <v>84</v>
      </c>
      <c r="C13" s="76"/>
      <c r="D13" s="76"/>
      <c r="E13" s="76"/>
      <c r="F13" s="76"/>
      <c r="G13" s="76"/>
      <c r="H13" s="76">
        <f>120*70%</f>
        <v>84</v>
      </c>
      <c r="I13" s="77"/>
      <c r="J13" s="77"/>
      <c r="K13" s="77"/>
      <c r="L13" s="77"/>
      <c r="M13" s="77"/>
      <c r="N13" s="78">
        <f>SUM(B13:M13)</f>
        <v>168</v>
      </c>
      <c r="Q13" s="71"/>
      <c r="R13" s="71"/>
    </row>
    <row r="14" spans="1:18">
      <c r="A14" s="75" t="s">
        <v>32</v>
      </c>
      <c r="B14" s="76">
        <v>30</v>
      </c>
      <c r="C14" s="76"/>
      <c r="D14" s="76"/>
      <c r="E14" s="76"/>
      <c r="F14" s="76"/>
      <c r="G14" s="76"/>
      <c r="H14" s="76">
        <v>30</v>
      </c>
      <c r="I14" s="76"/>
      <c r="J14" s="76"/>
      <c r="K14" s="76"/>
      <c r="L14" s="76"/>
      <c r="M14" s="76"/>
      <c r="N14" s="79"/>
      <c r="Q14" s="71"/>
      <c r="R14" s="71"/>
    </row>
    <row r="15" spans="1:18">
      <c r="A15" s="75" t="s">
        <v>33</v>
      </c>
      <c r="B15" s="80">
        <f>+B14*B13</f>
        <v>2520</v>
      </c>
      <c r="C15" s="81"/>
      <c r="D15" s="81"/>
      <c r="E15" s="81"/>
      <c r="F15" s="81"/>
      <c r="G15" s="81"/>
      <c r="H15" s="80">
        <f>+H14*H13</f>
        <v>2520</v>
      </c>
      <c r="I15" s="82"/>
      <c r="J15" s="82"/>
      <c r="K15" s="82"/>
      <c r="L15" s="82"/>
      <c r="M15" s="82"/>
      <c r="N15" s="78">
        <f>SUM(B15:M15)</f>
        <v>5040</v>
      </c>
      <c r="Q15" s="71"/>
      <c r="R15" s="71"/>
    </row>
    <row r="16" spans="1:18">
      <c r="A16" s="11" t="s">
        <v>34</v>
      </c>
      <c r="B16" s="83">
        <f>+B15*J6</f>
        <v>5191200</v>
      </c>
      <c r="C16" s="11"/>
      <c r="D16" s="11"/>
      <c r="E16" s="11"/>
      <c r="F16" s="11"/>
      <c r="G16" s="11"/>
      <c r="H16" s="83">
        <f>+H15*J6</f>
        <v>5191200</v>
      </c>
      <c r="I16" s="11"/>
      <c r="J16" s="11"/>
      <c r="K16" s="11"/>
      <c r="L16" s="11"/>
      <c r="M16" s="11"/>
      <c r="N16" s="84">
        <f>SUM(B16:M16)</f>
        <v>10382400</v>
      </c>
      <c r="O16" s="85"/>
    </row>
    <row r="18" spans="2:8">
      <c r="B18" s="86"/>
      <c r="H18" s="6"/>
    </row>
  </sheetData>
  <mergeCells count="7">
    <mergeCell ref="A2:N2"/>
    <mergeCell ref="A8:N9"/>
    <mergeCell ref="B11:M11"/>
    <mergeCell ref="N11:N12"/>
    <mergeCell ref="A11:A12"/>
    <mergeCell ref="A5:I5"/>
    <mergeCell ref="A6:I6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5"/>
  <sheetViews>
    <sheetView zoomScaleNormal="100" workbookViewId="0">
      <selection activeCell="L28" sqref="L28"/>
    </sheetView>
  </sheetViews>
  <sheetFormatPr baseColWidth="10" defaultRowHeight="13.5"/>
  <cols>
    <col min="1" max="1" width="12.5703125" style="1" customWidth="1"/>
    <col min="2" max="2" width="14" style="74" bestFit="1" customWidth="1"/>
    <col min="3" max="5" width="14.140625" style="1" bestFit="1" customWidth="1"/>
    <col min="6" max="6" width="13.85546875" style="1" bestFit="1" customWidth="1"/>
    <col min="7" max="7" width="13.85546875" style="71" bestFit="1" customWidth="1"/>
    <col min="8" max="8" width="3.140625" style="85" bestFit="1" customWidth="1"/>
    <col min="9" max="9" width="11.42578125" style="85" bestFit="1" customWidth="1"/>
    <col min="10" max="10" width="12.140625" style="85" bestFit="1" customWidth="1"/>
    <col min="11" max="11" width="11.28515625" style="85" customWidth="1"/>
    <col min="12" max="12" width="12.5703125" style="85" bestFit="1" customWidth="1"/>
    <col min="13" max="13" width="11.42578125" style="85" bestFit="1" customWidth="1"/>
    <col min="14" max="14" width="11.85546875" style="85" customWidth="1"/>
    <col min="15" max="40" width="11.42578125" style="85" bestFit="1" customWidth="1"/>
    <col min="41" max="42" width="12.42578125" style="85" bestFit="1" customWidth="1"/>
    <col min="43" max="43" width="17.85546875" style="71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1" t="s">
        <v>98</v>
      </c>
      <c r="B2" s="181"/>
      <c r="C2" s="181"/>
      <c r="D2" s="181"/>
      <c r="E2" s="181"/>
      <c r="F2" s="181"/>
      <c r="G2" s="87"/>
      <c r="H2" s="88"/>
      <c r="I2" s="88"/>
      <c r="J2" s="88"/>
      <c r="K2" s="88"/>
      <c r="L2" s="88"/>
      <c r="M2" s="88"/>
      <c r="N2" s="88"/>
      <c r="O2" s="88"/>
    </row>
    <row r="3" spans="1:43" ht="16.5">
      <c r="A3" s="87"/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8"/>
    </row>
    <row r="4" spans="1:43">
      <c r="A4" s="1" t="s">
        <v>65</v>
      </c>
      <c r="D4" s="71"/>
      <c r="E4" s="71"/>
      <c r="F4" s="71"/>
    </row>
    <row r="5" spans="1:43" ht="25.5">
      <c r="A5" s="11" t="s">
        <v>64</v>
      </c>
      <c r="B5" s="11" t="s">
        <v>67</v>
      </c>
      <c r="C5" s="11" t="s">
        <v>104</v>
      </c>
      <c r="D5" s="124" t="s">
        <v>105</v>
      </c>
      <c r="E5" s="11" t="s">
        <v>63</v>
      </c>
      <c r="F5" s="71"/>
    </row>
    <row r="6" spans="1:43">
      <c r="A6" s="12" t="s">
        <v>62</v>
      </c>
      <c r="B6" s="47">
        <f>+B8*20%</f>
        <v>24</v>
      </c>
      <c r="C6" s="47">
        <f>B6*6</f>
        <v>144</v>
      </c>
      <c r="D6" s="125">
        <f>B6*2</f>
        <v>48</v>
      </c>
      <c r="E6" s="47">
        <f>+B6*12</f>
        <v>288</v>
      </c>
      <c r="H6" s="71"/>
      <c r="I6" s="71"/>
      <c r="J6" s="71"/>
      <c r="L6" s="71"/>
    </row>
    <row r="7" spans="1:43" ht="12.75" customHeight="1">
      <c r="A7" s="12" t="s">
        <v>16</v>
      </c>
      <c r="B7" s="47">
        <f>+B8*80%</f>
        <v>96</v>
      </c>
      <c r="C7" s="47">
        <f>B7*6</f>
        <v>576</v>
      </c>
      <c r="D7" s="125">
        <f>B7*2</f>
        <v>192</v>
      </c>
      <c r="E7" s="119">
        <f>+B7*12</f>
        <v>1152</v>
      </c>
      <c r="F7" s="89"/>
      <c r="H7" s="71"/>
      <c r="I7" s="71"/>
      <c r="J7" s="71"/>
      <c r="L7" s="71"/>
    </row>
    <row r="8" spans="1:43">
      <c r="A8" s="90" t="s">
        <v>15</v>
      </c>
      <c r="B8" s="91">
        <v>120</v>
      </c>
      <c r="C8" s="91">
        <f>SUM(C6:C7)</f>
        <v>720</v>
      </c>
      <c r="D8" s="91">
        <f>SUM(D6:D7)</f>
        <v>240</v>
      </c>
      <c r="E8" s="91">
        <f>SUM(E6:E7)</f>
        <v>1440</v>
      </c>
      <c r="H8" s="71"/>
      <c r="I8" s="71"/>
      <c r="J8" s="71"/>
      <c r="L8" s="71"/>
    </row>
    <row r="9" spans="1:43">
      <c r="H9" s="71"/>
      <c r="I9" s="71"/>
      <c r="J9" s="71"/>
      <c r="K9" s="71"/>
      <c r="L9" s="71"/>
      <c r="M9" s="71"/>
    </row>
    <row r="10" spans="1:43"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Q10" s="85"/>
    </row>
    <row r="11" spans="1:43" ht="26.25" customHeight="1">
      <c r="A11" s="135" t="s">
        <v>59</v>
      </c>
      <c r="B11" s="182" t="s">
        <v>66</v>
      </c>
      <c r="C11" s="183"/>
      <c r="D11" s="184" t="s">
        <v>68</v>
      </c>
      <c r="E11" s="184"/>
      <c r="F11" s="184"/>
      <c r="H11" s="71"/>
      <c r="M11" s="71"/>
      <c r="AM11" s="71"/>
      <c r="AN11" s="1"/>
      <c r="AO11" s="1"/>
      <c r="AP11" s="1"/>
      <c r="AQ11" s="1"/>
    </row>
    <row r="12" spans="1:43" ht="12.75" customHeight="1">
      <c r="A12" s="135"/>
      <c r="B12" s="92" t="s">
        <v>60</v>
      </c>
      <c r="C12" s="92" t="s">
        <v>61</v>
      </c>
      <c r="D12" s="35" t="s">
        <v>62</v>
      </c>
      <c r="E12" s="35" t="s">
        <v>16</v>
      </c>
      <c r="F12" s="35" t="s">
        <v>15</v>
      </c>
      <c r="H12" s="71"/>
      <c r="M12" s="71"/>
      <c r="AM12" s="71"/>
      <c r="AN12" s="1"/>
      <c r="AO12" s="1"/>
      <c r="AP12" s="1"/>
      <c r="AQ12" s="1"/>
    </row>
    <row r="13" spans="1:43" ht="25.5">
      <c r="A13" s="13" t="s">
        <v>101</v>
      </c>
      <c r="B13" s="120">
        <v>117355</v>
      </c>
      <c r="C13" s="120">
        <v>48292</v>
      </c>
      <c r="D13" s="93">
        <f>+B13*$B$6</f>
        <v>2816520</v>
      </c>
      <c r="E13" s="93">
        <f>+C13*$B$7</f>
        <v>4636032</v>
      </c>
      <c r="F13" s="93">
        <f>+D13+E13</f>
        <v>7452552</v>
      </c>
      <c r="H13" s="71"/>
      <c r="M13" s="71"/>
      <c r="AM13" s="71"/>
      <c r="AN13" s="1"/>
      <c r="AO13" s="1"/>
      <c r="AP13" s="1"/>
      <c r="AQ13" s="1"/>
    </row>
    <row r="14" spans="1:43">
      <c r="B14" s="1"/>
      <c r="G14" s="85"/>
      <c r="AM14" s="71"/>
      <c r="AN14" s="1"/>
      <c r="AO14" s="1"/>
      <c r="AP14" s="1"/>
      <c r="AQ14" s="1"/>
    </row>
    <row r="15" spans="1:43">
      <c r="D15" s="122"/>
      <c r="E15" s="122"/>
    </row>
  </sheetData>
  <mergeCells count="4">
    <mergeCell ref="A2:F2"/>
    <mergeCell ref="A11:A12"/>
    <mergeCell ref="B11:C11"/>
    <mergeCell ref="D11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MEDIO MES</vt:lpstr>
      <vt:lpstr>RESUMEN COSTOS MENSUALES</vt:lpstr>
      <vt:lpstr>DOTACIÓN INICIAL</vt:lpstr>
      <vt:lpstr>COSTOS MENSUALES - DETALLADOS</vt:lpstr>
      <vt:lpstr>ALIMENTO TERAPEUTICO</vt:lpstr>
      <vt:lpstr>RPP FASE</vt:lpstr>
      <vt:lpstr>'COSTOS MENSUALES - DETALLADOS'!Área_de_impresión</vt:lpstr>
      <vt:lpstr>'DOTACIÓN INICIAL'!Área_de_impresión</vt:lpstr>
      <vt:lpstr>'RESUMEN COSTOS MENSUALES'!Área_de_impresión</vt:lpstr>
      <vt:lpstr>'RPP FASE'!Área_de_impresión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2013-10-01T19:38:59Z</cp:lastPrinted>
  <dcterms:created xsi:type="dcterms:W3CDTF">2009-06-10T16:47:47Z</dcterms:created>
  <dcterms:modified xsi:type="dcterms:W3CDTF">2017-11-12T15:10:52Z</dcterms:modified>
</cp:coreProperties>
</file>