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N COMPARTIDA\2014\CONVOCATORIA RN 2014 -2015\PLIEGOS DEFINITIVOS\RNEC\CAUCA\"/>
    </mc:Choice>
  </mc:AlternateContent>
  <bookViews>
    <workbookView xWindow="0" yWindow="0" windowWidth="15600" windowHeight="7455" tabRatio="685"/>
  </bookViews>
  <sheets>
    <sheet name="RESUMEN COSTOS 10MESES" sheetId="12" r:id="rId1"/>
    <sheet name="RESUMEN COSTOS MENSUALES" sheetId="11" r:id="rId2"/>
    <sheet name="DOTACIÓN INICIAL" sheetId="1" r:id="rId3"/>
    <sheet name="COSTOS MENSUALES - DETALLADOS" sheetId="10" r:id="rId4"/>
    <sheet name="ALIMENTO TERAPEUTICO" sheetId="9" r:id="rId5"/>
    <sheet name="RPP" sheetId="7" r:id="rId6"/>
  </sheets>
  <definedNames>
    <definedName name="_xlnm.Print_Area" localSheetId="3">'COSTOS MENSUALES - DETALLADOS'!$A$1:$E$39</definedName>
    <definedName name="_xlnm.Print_Area" localSheetId="2">'DOTACIÓN INICIAL'!$A$1:$E$20</definedName>
    <definedName name="_xlnm.Print_Area" localSheetId="1">'RESUMEN COSTOS MENSUALES'!$A$1:$E$23</definedName>
    <definedName name="_xlnm.Print_Area" localSheetId="5">RPP!$A$1:$F$13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H8" i="12" l="1"/>
  <c r="C10" i="1" l="1"/>
  <c r="K6" i="9" l="1"/>
  <c r="E36" i="10"/>
  <c r="E29" i="10"/>
  <c r="E25" i="10"/>
  <c r="E21" i="10"/>
  <c r="E18" i="10"/>
  <c r="E17" i="10"/>
  <c r="E14" i="10"/>
  <c r="E13" i="10"/>
  <c r="E10" i="10"/>
  <c r="E9" i="10"/>
  <c r="C36" i="10"/>
  <c r="C35" i="10"/>
  <c r="E35" i="10" s="1"/>
  <c r="C34" i="10"/>
  <c r="E34" i="10" s="1"/>
  <c r="C30" i="10"/>
  <c r="E30" i="10" s="1"/>
  <c r="C29" i="10"/>
  <c r="C28" i="10"/>
  <c r="E28" i="10" s="1"/>
  <c r="C27" i="10"/>
  <c r="E27" i="10" s="1"/>
  <c r="C26" i="10"/>
  <c r="E26" i="10" s="1"/>
  <c r="C25" i="10"/>
  <c r="C20" i="10"/>
  <c r="E20" i="10" s="1"/>
  <c r="C19" i="10"/>
  <c r="E19" i="10" s="1"/>
  <c r="C18" i="10"/>
  <c r="C17" i="10"/>
  <c r="C16" i="10"/>
  <c r="E16" i="10" s="1"/>
  <c r="C15" i="10"/>
  <c r="E15" i="10" s="1"/>
  <c r="C14" i="10"/>
  <c r="C13" i="10"/>
  <c r="C12" i="10"/>
  <c r="E12" i="10" s="1"/>
  <c r="C11" i="10"/>
  <c r="E11" i="10" s="1"/>
  <c r="C10" i="10"/>
  <c r="C9" i="10"/>
  <c r="C17" i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E10" i="1"/>
  <c r="Q7" i="12" l="1"/>
  <c r="Q8" i="12" s="1"/>
  <c r="P7" i="12"/>
  <c r="P8" i="12" s="1"/>
  <c r="H13" i="9" l="1"/>
  <c r="B13" i="9"/>
  <c r="B15" i="9" s="1"/>
  <c r="B16" i="9" s="1"/>
  <c r="D8" i="12" s="1"/>
  <c r="I8" i="12" l="1"/>
  <c r="N8" i="12"/>
  <c r="N13" i="9"/>
  <c r="B7" i="7"/>
  <c r="B6" i="7"/>
  <c r="C6" i="7" l="1"/>
  <c r="C7" i="7"/>
  <c r="D13" i="7"/>
  <c r="B23" i="11" s="1"/>
  <c r="E13" i="7"/>
  <c r="F13" i="7" l="1"/>
  <c r="C23" i="11"/>
  <c r="D23" i="11" s="1"/>
  <c r="F7" i="12" l="1"/>
  <c r="C8" i="7"/>
  <c r="H15" i="9"/>
  <c r="H16" i="9" s="1"/>
  <c r="K7" i="12" l="1"/>
  <c r="F8" i="12"/>
  <c r="K8" i="12" s="1"/>
  <c r="N15" i="9"/>
  <c r="N16" i="9" l="1"/>
  <c r="C10" i="11" s="1"/>
  <c r="D7" i="12"/>
  <c r="N7" i="12" l="1"/>
  <c r="I7" i="12"/>
  <c r="E37" i="10"/>
  <c r="C16" i="11" s="1"/>
  <c r="E22" i="10"/>
  <c r="C14" i="11" s="1"/>
  <c r="E31" i="10"/>
  <c r="C15" i="11" s="1"/>
  <c r="C17" i="11" l="1"/>
  <c r="C18" i="11" s="1"/>
  <c r="C19" i="11" s="1"/>
  <c r="E8" i="12" s="1"/>
  <c r="E39" i="10"/>
  <c r="E18" i="1"/>
  <c r="E20" i="1" s="1"/>
  <c r="O8" i="12" l="1"/>
  <c r="J8" i="12"/>
  <c r="L8" i="12" s="1"/>
  <c r="G8" i="12"/>
  <c r="E7" i="12"/>
  <c r="J7" i="12" s="1"/>
  <c r="C5" i="11"/>
  <c r="C6" i="11" s="1"/>
  <c r="O7" i="12"/>
  <c r="G7" i="12" l="1"/>
  <c r="C7" i="12"/>
  <c r="H7" i="12" s="1"/>
  <c r="L7" i="12" s="1"/>
</calcChain>
</file>

<file path=xl/sharedStrings.xml><?xml version="1.0" encoding="utf-8"?>
<sst xmlns="http://schemas.openxmlformats.org/spreadsheetml/2006/main" count="142" uniqueCount="105">
  <si>
    <t>MES</t>
  </si>
  <si>
    <t>Fonendoscopio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</si>
  <si>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</si>
  <si>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</si>
  <si>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</si>
  <si>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</si>
  <si>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</si>
  <si>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</si>
  <si>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</si>
  <si>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</si>
  <si>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</si>
  <si>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</si>
  <si>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</si>
  <si>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</si>
  <si>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</si>
  <si>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</si>
  <si>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</si>
  <si>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</si>
  <si>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</si>
  <si>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</si>
  <si>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</si>
  <si>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</si>
  <si>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</si>
  <si>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</si>
  <si>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</si>
  <si>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</si>
  <si>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</si>
  <si>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</si>
  <si>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</si>
  <si>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</si>
  <si>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</si>
  <si>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</si>
  <si>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</si>
  <si>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</si>
  <si>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</si>
  <si>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</si>
  <si>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</si>
  <si>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</si>
  <si>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</si>
  <si>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</si>
  <si>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</si>
  <si>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</si>
  <si>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</si>
  <si>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</si>
  <si>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</si>
  <si>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</si>
  <si>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</si>
  <si>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</si>
  <si>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</si>
  <si>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</si>
  <si>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</si>
  <si>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</si>
  <si>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</si>
  <si>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</si>
  <si>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</si>
  <si>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</si>
  <si>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</si>
  <si>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>CAUCA</t>
  </si>
  <si>
    <t>TIPO 1</t>
  </si>
  <si>
    <t xml:space="preserve">TIPO DE RACIÓN </t>
  </si>
  <si>
    <t>DISTRIBUCIÓN DE RACIONES POR UNIDAD</t>
  </si>
  <si>
    <t xml:space="preserve">1 MES 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</si>
  <si>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</si>
  <si>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</si>
  <si>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</si>
  <si>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</si>
  <si>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</si>
  <si>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</si>
  <si>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</si>
  <si>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</si>
  <si>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</si>
  <si>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</si>
  <si>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Gastos Mensuales</t>
  </si>
  <si>
    <t>TOTAL GASTOS MENSUALES</t>
  </si>
  <si>
    <t>VALOR MES</t>
  </si>
  <si>
    <t xml:space="preserve">VALOR DE ALIMENTO TERAPÉUTICO POR SOBRE DE 500 KCAL </t>
  </si>
  <si>
    <t>#</t>
  </si>
  <si>
    <t xml:space="preserve">OTROS GASTOS DE FUNCIONAMIENTO  </t>
  </si>
  <si>
    <t>RACIONES PARA PREPARAR</t>
  </si>
  <si>
    <t xml:space="preserve">MESES VIGENCIA 2014: </t>
  </si>
  <si>
    <t>REPOSICIÓN 
(Solo primer mes)</t>
  </si>
  <si>
    <t xml:space="preserve">ALIMENTO TERAPEUTICO 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</si>
  <si>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</si>
  <si>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</si>
  <si>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</si>
  <si>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</si>
  <si>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</si>
  <si>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>VALOR UNITARIO 2014</t>
  </si>
  <si>
    <t>VALOR UNITARIO 2015</t>
  </si>
  <si>
    <t>COSTO PARA 1 MES DE RPP -  2015</t>
  </si>
  <si>
    <t>COSTO UNITARIO DE RPP -  2015</t>
  </si>
  <si>
    <t>COSTOS MENSUALES RECUPERACIÓN NUTRICIONAL CON ENFOQUE COMUNITARIO 
AÑO 2015</t>
  </si>
  <si>
    <t>COSTOS ANUALES RECUPERACIÓN NUTRICIONAL CON ENFOQUE COMUNITARIO 
VIGENCIA 2015</t>
  </si>
  <si>
    <t>VALOR 10 MESES</t>
  </si>
  <si>
    <t>10 MESES</t>
  </si>
  <si>
    <t xml:space="preserve">COSTOS TOTALES MENSUALES </t>
  </si>
  <si>
    <t xml:space="preserve">COSTOS TOTALES </t>
  </si>
  <si>
    <t xml:space="preserve">VALOR UNITARIO
2014 </t>
  </si>
  <si>
    <t xml:space="preserve">CAUCA - POPAYAN </t>
  </si>
  <si>
    <t xml:space="preserve">COSTOS DETALLADOS
RECUPERACIÓN NUTRICIONAL CON ENFOQUE COMUNITARIO </t>
  </si>
  <si>
    <t>COSTOS ALIMENTO TERAPÉUTICO - RECUPERACIÓN NUTRICIONAL CON ENFOQUE COMUNITARIO</t>
  </si>
  <si>
    <t>DISTRIBUCIÓN Y COSTOS ANUALES DE ALIMENTO TERAPÉUTICO</t>
  </si>
  <si>
    <t>TOTAL SOBRES - UN MES</t>
  </si>
  <si>
    <t>COSTOS RACIONES PARA PREPARAR
RECUPERACIÓN NUTRICIONAL CON ENFOQUE COMUNITARIO</t>
  </si>
  <si>
    <t>CAUCA - ALMAGUER Y TIMBIQUI Y GUAPI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</si>
</sst>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75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" fillId="0" borderId="0"/>
  </cellStyleXfs>
  <cellXfs count="183">
    <xf numFmtId="0" fontId="0" fillId="0" borderId="0" xfId="0"/>
    <xf numFmtId="0" fontId="9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/>
    <xf numFmtId="0" fontId="8" fillId="2" borderId="0" xfId="0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1" fillId="2" borderId="1" xfId="0" applyFont="1" applyFill="1" applyBorder="1" applyAlignment="1">
      <alignment horizontal="lef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/>
    <xf numFmtId="164" fontId="9" fillId="0" borderId="0" xfId="0" applyNumberFormat="1" applyFont="1"/>
    <xf numFmtId="170" fontId="9" fillId="2" borderId="0" xfId="1" applyNumberFormat="1" applyFont="1" applyFill="1" applyBorder="1" applyAlignment="1"/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9" fillId="0" borderId="0" xfId="0" applyFont="1" applyBorder="1"/>
    <xf numFmtId="164" fontId="9" fillId="2" borderId="13" xfId="1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6" fontId="9" fillId="0" borderId="1" xfId="1" applyNumberFormat="1" applyFont="1" applyBorder="1" applyAlignment="1"/>
    <xf numFmtId="165" fontId="9" fillId="0" borderId="1" xfId="1" applyNumberFormat="1" applyFont="1" applyBorder="1" applyAlignment="1"/>
    <xf numFmtId="0" fontId="8" fillId="2" borderId="12" xfId="0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/>
    <xf numFmtId="166" fontId="9" fillId="0" borderId="0" xfId="0" applyNumberFormat="1" applyFont="1" applyBorder="1"/>
    <xf numFmtId="166" fontId="8" fillId="4" borderId="1" xfId="1" applyNumberFormat="1" applyFont="1" applyFill="1" applyBorder="1" applyAlignment="1"/>
    <xf numFmtId="166" fontId="11" fillId="2" borderId="1" xfId="1" applyNumberFormat="1" applyFont="1" applyFill="1" applyBorder="1" applyAlignment="1"/>
    <xf numFmtId="166" fontId="8" fillId="9" borderId="1" xfId="1" applyNumberFormat="1" applyFont="1" applyFill="1" applyBorder="1"/>
    <xf numFmtId="170" fontId="8" fillId="2" borderId="0" xfId="1" applyNumberFormat="1" applyFont="1" applyFill="1" applyBorder="1"/>
    <xf numFmtId="174" fontId="8" fillId="2" borderId="0" xfId="1" applyNumberFormat="1" applyFont="1" applyFill="1" applyBorder="1"/>
    <xf numFmtId="170" fontId="8" fillId="2" borderId="0" xfId="1" applyNumberFormat="1" applyFont="1" applyFill="1" applyBorder="1" applyAlignment="1"/>
    <xf numFmtId="0" fontId="9" fillId="0" borderId="12" xfId="0" applyFont="1" applyBorder="1"/>
    <xf numFmtId="0" fontId="9" fillId="0" borderId="13" xfId="0" applyFont="1" applyBorder="1"/>
    <xf numFmtId="166" fontId="10" fillId="6" borderId="1" xfId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1" fillId="5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9" fontId="8" fillId="4" borderId="2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vertical="center" wrapText="1"/>
    </xf>
    <xf numFmtId="0" fontId="13" fillId="4" borderId="0" xfId="0" applyFont="1" applyFill="1" applyBorder="1" applyAlignment="1">
      <alignment vertical="center" wrapText="1"/>
    </xf>
    <xf numFmtId="0" fontId="11" fillId="0" borderId="0" xfId="0" applyFont="1"/>
    <xf numFmtId="0" fontId="10" fillId="4" borderId="1" xfId="0" applyFont="1" applyFill="1" applyBorder="1" applyAlignment="1">
      <alignment vertical="center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166" fontId="8" fillId="3" borderId="1" xfId="1" applyNumberFormat="1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12" fillId="0" borderId="0" xfId="0" applyFont="1"/>
    <xf numFmtId="0" fontId="11" fillId="2" borderId="0" xfId="0" applyFont="1" applyFill="1"/>
    <xf numFmtId="170" fontId="9" fillId="2" borderId="0" xfId="0" applyNumberFormat="1" applyFont="1" applyFill="1"/>
    <xf numFmtId="168" fontId="9" fillId="2" borderId="0" xfId="0" applyNumberFormat="1" applyFont="1" applyFill="1"/>
    <xf numFmtId="0" fontId="9" fillId="2" borderId="0" xfId="0" applyFont="1" applyFill="1"/>
    <xf numFmtId="168" fontId="11" fillId="2" borderId="0" xfId="0" applyNumberFormat="1" applyFont="1" applyFill="1"/>
    <xf numFmtId="0" fontId="11" fillId="5" borderId="0" xfId="0" applyFont="1" applyFill="1" applyAlignment="1">
      <alignment horizontal="left" wrapText="1"/>
    </xf>
    <xf numFmtId="0" fontId="14" fillId="4" borderId="0" xfId="0" applyFont="1" applyFill="1" applyBorder="1" applyAlignment="1">
      <alignment wrapText="1"/>
    </xf>
    <xf numFmtId="0" fontId="16" fillId="4" borderId="0" xfId="0" applyFont="1" applyFill="1" applyBorder="1" applyAlignment="1"/>
    <xf numFmtId="0" fontId="10" fillId="4" borderId="1" xfId="0" applyFont="1" applyFill="1" applyBorder="1" applyAlignment="1">
      <alignment vertical="center" wrapText="1"/>
    </xf>
    <xf numFmtId="170" fontId="9" fillId="0" borderId="1" xfId="1" applyNumberFormat="1" applyFont="1" applyBorder="1"/>
    <xf numFmtId="0" fontId="17" fillId="0" borderId="7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8" fillId="7" borderId="1" xfId="0" applyFont="1" applyFill="1" applyBorder="1" applyAlignment="1">
      <alignment horizontal="center"/>
    </xf>
    <xf numFmtId="0" fontId="18" fillId="0" borderId="0" xfId="0" applyFont="1"/>
    <xf numFmtId="9" fontId="19" fillId="4" borderId="1" xfId="0" applyNumberFormat="1" applyFont="1" applyFill="1" applyBorder="1" applyAlignment="1">
      <alignment horizontal="center"/>
    </xf>
    <xf numFmtId="170" fontId="8" fillId="0" borderId="1" xfId="1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18" fillId="2" borderId="1" xfId="2" applyNumberFormat="1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66" fontId="8" fillId="4" borderId="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70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/>
    <xf numFmtId="0" fontId="8" fillId="0" borderId="0" xfId="0" applyFont="1" applyAlignment="1">
      <alignment vertic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173" fontId="9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70" fontId="12" fillId="4" borderId="1" xfId="0" applyNumberFormat="1" applyFont="1" applyFill="1" applyBorder="1" applyAlignment="1"/>
    <xf numFmtId="171" fontId="9" fillId="0" borderId="1" xfId="0" applyNumberFormat="1" applyFont="1" applyBorder="1" applyAlignment="1">
      <alignment horizontal="right" vertical="center" wrapText="1"/>
    </xf>
    <xf numFmtId="170" fontId="9" fillId="0" borderId="1" xfId="1" applyNumberFormat="1" applyFont="1" applyBorder="1" applyAlignment="1">
      <alignment horizontal="center" vertical="center" wrapText="1"/>
    </xf>
    <xf numFmtId="9" fontId="10" fillId="4" borderId="1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wrapText="1"/>
    </xf>
    <xf numFmtId="168" fontId="11" fillId="0" borderId="0" xfId="0" applyNumberFormat="1" applyFont="1"/>
    <xf numFmtId="0" fontId="10" fillId="4" borderId="1" xfId="0" applyFont="1" applyFill="1" applyBorder="1" applyAlignment="1">
      <alignment horizontal="center" vertical="center" wrapText="1"/>
    </xf>
    <xf numFmtId="170" fontId="11" fillId="0" borderId="1" xfId="1" applyNumberFormat="1" applyFont="1" applyBorder="1"/>
    <xf numFmtId="0" fontId="11" fillId="0" borderId="1" xfId="0" applyFont="1" applyBorder="1" applyAlignment="1">
      <alignment horizontal="center"/>
    </xf>
    <xf numFmtId="172" fontId="11" fillId="0" borderId="1" xfId="0" applyNumberFormat="1" applyFont="1" applyBorder="1"/>
    <xf numFmtId="0" fontId="10" fillId="3" borderId="4" xfId="0" applyFont="1" applyFill="1" applyBorder="1" applyAlignment="1"/>
    <xf numFmtId="0" fontId="10" fillId="3" borderId="6" xfId="0" applyFont="1" applyFill="1" applyBorder="1" applyAlignment="1"/>
    <xf numFmtId="171" fontId="10" fillId="3" borderId="2" xfId="0" applyNumberFormat="1" applyFont="1" applyFill="1" applyBorder="1" applyAlignment="1">
      <alignment vertical="center"/>
    </xf>
    <xf numFmtId="171" fontId="11" fillId="0" borderId="0" xfId="0" applyNumberFormat="1" applyFont="1"/>
    <xf numFmtId="0" fontId="10" fillId="3" borderId="4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171" fontId="10" fillId="3" borderId="1" xfId="0" applyNumberFormat="1" applyFont="1" applyFill="1" applyBorder="1" applyAlignment="1">
      <alignment vertical="center"/>
    </xf>
    <xf numFmtId="166" fontId="11" fillId="0" borderId="0" xfId="1" applyFont="1"/>
    <xf numFmtId="166" fontId="10" fillId="3" borderId="1" xfId="1" applyNumberFormat="1" applyFont="1" applyFill="1" applyBorder="1" applyAlignment="1">
      <alignment vertical="center"/>
    </xf>
    <xf numFmtId="168" fontId="10" fillId="4" borderId="1" xfId="0" applyNumberFormat="1" applyFont="1" applyFill="1" applyBorder="1"/>
    <xf numFmtId="170" fontId="11" fillId="2" borderId="0" xfId="0" applyNumberFormat="1" applyFont="1" applyFill="1"/>
    <xf numFmtId="172" fontId="11" fillId="0" borderId="0" xfId="0" applyNumberFormat="1" applyFont="1"/>
    <xf numFmtId="166" fontId="9" fillId="0" borderId="13" xfId="0" applyNumberFormat="1" applyFont="1" applyBorder="1"/>
    <xf numFmtId="0" fontId="5" fillId="0" borderId="13" xfId="0" applyFont="1" applyBorder="1"/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69" fontId="9" fillId="0" borderId="4" xfId="0" applyNumberFormat="1" applyFont="1" applyBorder="1" applyAlignment="1">
      <alignment horizontal="center" vertical="top" wrapText="1"/>
    </xf>
    <xf numFmtId="169" fontId="9" fillId="0" borderId="6" xfId="0" applyNumberFormat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172" fontId="8" fillId="4" borderId="4" xfId="0" applyNumberFormat="1" applyFont="1" applyFill="1" applyBorder="1" applyAlignment="1">
      <alignment horizontal="center" vertical="top" wrapText="1"/>
    </xf>
    <xf numFmtId="172" fontId="8" fillId="4" borderId="6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8" fillId="9" borderId="4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1" fillId="3" borderId="10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/>
    </xf>
    <xf numFmtId="0" fontId="20" fillId="8" borderId="11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2">
    <cellStyle name="Millares" xfId="2" builtinId="3"/>
    <cellStyle name="Millares 2" xfId="3"/>
    <cellStyle name="Millares 3" xfId="4"/>
    <cellStyle name="Millares 4" xfId="5"/>
    <cellStyle name="Moneda" xfId="1" builtinId="4"/>
    <cellStyle name="Moneda 2" xfId="6"/>
    <cellStyle name="Moneda 3" xfId="7"/>
    <cellStyle name="Normal" xfId="0" builtinId="0"/>
    <cellStyle name="Normal 2" xfId="8"/>
    <cellStyle name="Normal 3" xfId="9"/>
    <cellStyle name="Normal 4" xfId="10"/>
    <cellStyle name="Normal 5" xfId="1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Normal="100" workbookViewId="0">
      <selection activeCell="C12" sqref="C12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5" style="1" customWidth="1"/>
    <col min="4" max="4" width="16.5703125" style="1" customWidth="1"/>
    <col min="5" max="5" width="17.42578125" style="1" customWidth="1"/>
    <col min="6" max="6" width="16.42578125" style="1" customWidth="1"/>
    <col min="7" max="7" width="16.28515625" style="1" customWidth="1"/>
    <col min="8" max="8" width="14.28515625" style="1" customWidth="1"/>
    <col min="9" max="9" width="15" style="1" customWidth="1"/>
    <col min="10" max="10" width="17.7109375" style="1" customWidth="1"/>
    <col min="11" max="11" width="13.85546875" style="1" customWidth="1"/>
    <col min="12" max="12" width="13.7109375" style="1" customWidth="1"/>
    <col min="13" max="13" width="13.28515625" style="1" bestFit="1" customWidth="1"/>
    <col min="14" max="14" width="12" style="1" customWidth="1"/>
    <col min="15" max="15" width="16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25" t="s">
        <v>92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79</v>
      </c>
      <c r="C3" s="6">
        <v>10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27" t="s">
        <v>76</v>
      </c>
      <c r="B4" s="127" t="s">
        <v>54</v>
      </c>
      <c r="C4" s="131" t="s">
        <v>80</v>
      </c>
      <c r="D4" s="138" t="s">
        <v>86</v>
      </c>
      <c r="E4" s="132" t="s">
        <v>74</v>
      </c>
      <c r="F4" s="133"/>
      <c r="G4" s="134"/>
      <c r="H4" s="126" t="s">
        <v>93</v>
      </c>
      <c r="I4" s="126"/>
      <c r="J4" s="126"/>
      <c r="K4" s="126"/>
      <c r="L4" s="126"/>
      <c r="N4" s="128" t="s">
        <v>82</v>
      </c>
      <c r="O4" s="129"/>
      <c r="P4" s="129"/>
      <c r="Q4" s="130"/>
    </row>
    <row r="5" spans="1:17">
      <c r="A5" s="127"/>
      <c r="B5" s="127"/>
      <c r="C5" s="131"/>
      <c r="D5" s="138"/>
      <c r="E5" s="135"/>
      <c r="F5" s="136"/>
      <c r="G5" s="137"/>
      <c r="H5" s="126"/>
      <c r="I5" s="126"/>
      <c r="J5" s="126"/>
      <c r="K5" s="126"/>
      <c r="L5" s="126"/>
      <c r="N5" s="126" t="s">
        <v>86</v>
      </c>
      <c r="O5" s="126" t="s">
        <v>84</v>
      </c>
      <c r="P5" s="126" t="s">
        <v>78</v>
      </c>
      <c r="Q5" s="126"/>
    </row>
    <row r="6" spans="1:17" ht="25.5">
      <c r="A6" s="127"/>
      <c r="B6" s="127"/>
      <c r="C6" s="131"/>
      <c r="D6" s="138"/>
      <c r="E6" s="8" t="s">
        <v>77</v>
      </c>
      <c r="F6" s="9" t="s">
        <v>78</v>
      </c>
      <c r="G6" s="10" t="s">
        <v>95</v>
      </c>
      <c r="H6" s="11" t="s">
        <v>80</v>
      </c>
      <c r="I6" s="7" t="s">
        <v>81</v>
      </c>
      <c r="J6" s="8" t="s">
        <v>77</v>
      </c>
      <c r="K6" s="9" t="s">
        <v>78</v>
      </c>
      <c r="L6" s="10" t="s">
        <v>96</v>
      </c>
      <c r="N6" s="126"/>
      <c r="O6" s="126"/>
      <c r="P6" s="12" t="s">
        <v>83</v>
      </c>
      <c r="Q6" s="12" t="s">
        <v>85</v>
      </c>
    </row>
    <row r="7" spans="1:17" ht="25.5">
      <c r="A7" s="13">
        <v>1</v>
      </c>
      <c r="B7" s="14" t="s">
        <v>104</v>
      </c>
      <c r="C7" s="15">
        <f>+'RESUMEN COSTOS MENSUALES'!$C$6</f>
        <v>323021</v>
      </c>
      <c r="D7" s="15">
        <f>+'ALIMENTO TERAPEUTICO'!$B$16</f>
        <v>5347440</v>
      </c>
      <c r="E7" s="15">
        <f>+'RESUMEN COSTOS MENSUALES'!$C$19</f>
        <v>21048922</v>
      </c>
      <c r="F7" s="15">
        <f>+'RESUMEN COSTOS MENSUALES'!D23</f>
        <v>8090232</v>
      </c>
      <c r="G7" s="15">
        <f t="shared" ref="G7" si="0">+E7+F7</f>
        <v>29139154</v>
      </c>
      <c r="H7" s="16">
        <f t="shared" ref="H7" si="1">+C7</f>
        <v>323021</v>
      </c>
      <c r="I7" s="16">
        <f t="shared" ref="I7" si="2">D7*2</f>
        <v>10694880</v>
      </c>
      <c r="J7" s="16">
        <f t="shared" ref="J7" si="3">+E7*$C$3</f>
        <v>210489220</v>
      </c>
      <c r="K7" s="16">
        <f t="shared" ref="K7" si="4">+F7*$C$3</f>
        <v>80902320</v>
      </c>
      <c r="L7" s="16">
        <f t="shared" ref="L7" si="5">+H7+I7+J7+K7</f>
        <v>302409441</v>
      </c>
      <c r="M7" s="17"/>
      <c r="N7" s="16">
        <f t="shared" ref="N7" si="6">+D7/84</f>
        <v>63660</v>
      </c>
      <c r="O7" s="16">
        <f t="shared" ref="O7" si="7">+ROUND(E7/120,0)</f>
        <v>175408</v>
      </c>
      <c r="P7" s="16">
        <f>+RPP!B13</f>
        <v>124325</v>
      </c>
      <c r="Q7" s="16">
        <f>+RPP!C13</f>
        <v>53192</v>
      </c>
    </row>
    <row r="8" spans="1:17">
      <c r="A8" s="13">
        <v>1</v>
      </c>
      <c r="B8" s="14" t="s">
        <v>98</v>
      </c>
      <c r="C8" s="15">
        <v>0</v>
      </c>
      <c r="D8" s="15">
        <f>+'ALIMENTO TERAPEUTICO'!$B$16</f>
        <v>5347440</v>
      </c>
      <c r="E8" s="15">
        <f>+'RESUMEN COSTOS MENSUALES'!$C$19</f>
        <v>21048922</v>
      </c>
      <c r="F8" s="15">
        <f>+F7</f>
        <v>8090232</v>
      </c>
      <c r="G8" s="15">
        <f t="shared" ref="G8" si="8">+E8+F8</f>
        <v>29139154</v>
      </c>
      <c r="H8" s="16">
        <f t="shared" ref="H8" si="9">+C8</f>
        <v>0</v>
      </c>
      <c r="I8" s="16">
        <f t="shared" ref="I8" si="10">D8*2</f>
        <v>10694880</v>
      </c>
      <c r="J8" s="16">
        <f t="shared" ref="J8" si="11">+E8*$C$3</f>
        <v>210489220</v>
      </c>
      <c r="K8" s="16">
        <f t="shared" ref="K8" si="12">+F8*$C$3</f>
        <v>80902320</v>
      </c>
      <c r="L8" s="16">
        <f t="shared" ref="L8" si="13">+H8+I8+J8+K8</f>
        <v>302086420</v>
      </c>
      <c r="N8" s="16">
        <f t="shared" ref="N8" si="14">+D8/84</f>
        <v>63660</v>
      </c>
      <c r="O8" s="16">
        <f t="shared" ref="O8" si="15">+ROUND(E8/120,0)</f>
        <v>175408</v>
      </c>
      <c r="P8" s="16">
        <f>+P7</f>
        <v>124325</v>
      </c>
      <c r="Q8" s="16">
        <f>+Q7</f>
        <v>53192</v>
      </c>
    </row>
  </sheetData>
  <mergeCells count="11">
    <mergeCell ref="A1:L1"/>
    <mergeCell ref="O5:O6"/>
    <mergeCell ref="P5:Q5"/>
    <mergeCell ref="H4:L5"/>
    <mergeCell ref="A4:A6"/>
    <mergeCell ref="B4:B6"/>
    <mergeCell ref="N4:Q4"/>
    <mergeCell ref="N5:N6"/>
    <mergeCell ref="C4:C6"/>
    <mergeCell ref="E4:G5"/>
    <mergeCell ref="D4:D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view="pageBreakPreview" zoomScaleNormal="100" zoomScaleSheetLayoutView="100" workbookViewId="0">
      <selection activeCell="B26" sqref="B26"/>
    </sheetView>
  </sheetViews>
  <sheetFormatPr baseColWidth="10" defaultRowHeight="12.75"/>
  <cols>
    <col min="1" max="1" width="1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43" t="s">
        <v>91</v>
      </c>
      <c r="B1" s="144"/>
      <c r="C1" s="144"/>
      <c r="D1" s="144"/>
      <c r="E1" s="145"/>
      <c r="F1" s="3"/>
      <c r="G1" s="3"/>
      <c r="H1" s="3"/>
      <c r="I1" s="3"/>
      <c r="J1" s="18"/>
    </row>
    <row r="2" spans="1:10" ht="32.25" customHeight="1">
      <c r="A2" s="19"/>
      <c r="B2" s="20"/>
      <c r="C2" s="20"/>
      <c r="D2" s="20"/>
      <c r="E2" s="21"/>
      <c r="F2" s="3"/>
      <c r="G2" s="3"/>
      <c r="H2" s="3"/>
      <c r="I2" s="3"/>
      <c r="J2" s="18"/>
    </row>
    <row r="3" spans="1:10" ht="12.75" customHeight="1">
      <c r="A3" s="126" t="s">
        <v>39</v>
      </c>
      <c r="B3" s="126"/>
      <c r="C3" s="126"/>
      <c r="D3" s="22"/>
      <c r="E3" s="23"/>
      <c r="F3" s="3"/>
      <c r="G3" s="3"/>
      <c r="H3" s="3"/>
      <c r="I3" s="3"/>
      <c r="J3" s="3"/>
    </row>
    <row r="4" spans="1:10">
      <c r="A4" s="139" t="s">
        <v>68</v>
      </c>
      <c r="B4" s="140"/>
      <c r="C4" s="12" t="s">
        <v>69</v>
      </c>
      <c r="D4" s="22"/>
      <c r="E4" s="37"/>
      <c r="F4" s="24"/>
      <c r="G4" s="24"/>
      <c r="H4" s="24"/>
      <c r="I4" s="24"/>
      <c r="J4" s="24"/>
    </row>
    <row r="5" spans="1:10" ht="12.75" customHeight="1">
      <c r="A5" s="141" t="s">
        <v>16</v>
      </c>
      <c r="B5" s="142"/>
      <c r="C5" s="25">
        <f>+'DOTACIÓN INICIAL'!E20</f>
        <v>3230207</v>
      </c>
      <c r="D5" s="22"/>
      <c r="E5" s="37"/>
      <c r="F5" s="3"/>
      <c r="G5" s="3"/>
      <c r="H5" s="3"/>
      <c r="I5" s="3"/>
      <c r="J5" s="3"/>
    </row>
    <row r="6" spans="1:10" ht="16.5">
      <c r="A6" s="141" t="s">
        <v>70</v>
      </c>
      <c r="B6" s="142"/>
      <c r="C6" s="26">
        <f>+ROUNDUP(C5*10%,0)</f>
        <v>323021</v>
      </c>
      <c r="D6" s="22"/>
      <c r="E6" s="21"/>
      <c r="F6" s="3"/>
      <c r="G6" s="3"/>
      <c r="H6" s="3"/>
      <c r="I6" s="3"/>
      <c r="J6" s="3"/>
    </row>
    <row r="7" spans="1:10" ht="16.5">
      <c r="A7" s="27"/>
      <c r="B7" s="22"/>
      <c r="C7" s="28"/>
      <c r="D7" s="3"/>
      <c r="E7" s="21"/>
      <c r="F7" s="3"/>
      <c r="G7" s="3"/>
      <c r="H7" s="3"/>
      <c r="I7" s="3"/>
      <c r="J7" s="3"/>
    </row>
    <row r="8" spans="1:10" ht="16.5">
      <c r="A8" s="146" t="s">
        <v>40</v>
      </c>
      <c r="B8" s="147"/>
      <c r="C8" s="147"/>
      <c r="D8" s="3"/>
      <c r="E8" s="21"/>
      <c r="F8" s="3"/>
      <c r="G8" s="3"/>
      <c r="H8" s="3"/>
      <c r="I8" s="3"/>
      <c r="J8" s="3"/>
    </row>
    <row r="9" spans="1:10" ht="12.75" customHeight="1">
      <c r="A9" s="132" t="s">
        <v>68</v>
      </c>
      <c r="B9" s="134"/>
      <c r="C9" s="12" t="s">
        <v>74</v>
      </c>
      <c r="D9" s="3"/>
      <c r="E9" s="21"/>
      <c r="F9" s="3"/>
      <c r="G9" s="3"/>
      <c r="H9" s="3"/>
      <c r="I9" s="3"/>
      <c r="J9" s="3"/>
    </row>
    <row r="10" spans="1:10" ht="16.5">
      <c r="A10" s="155" t="s">
        <v>40</v>
      </c>
      <c r="B10" s="155"/>
      <c r="C10" s="25">
        <f>('ALIMENTO TERAPEUTICO'!$N$16)/12</f>
        <v>891240</v>
      </c>
      <c r="D10" s="3"/>
      <c r="E10" s="21"/>
      <c r="F10" s="3"/>
      <c r="G10" s="3"/>
      <c r="H10" s="3"/>
      <c r="I10" s="3"/>
      <c r="J10" s="3"/>
    </row>
    <row r="11" spans="1:10" ht="16.5">
      <c r="A11" s="27"/>
      <c r="B11" s="22"/>
      <c r="C11" s="28"/>
      <c r="D11" s="3"/>
      <c r="E11" s="21"/>
      <c r="F11" s="3"/>
      <c r="G11" s="3"/>
      <c r="H11" s="3"/>
      <c r="I11" s="3"/>
      <c r="J11" s="3"/>
    </row>
    <row r="12" spans="1:10" ht="16.5">
      <c r="A12" s="146" t="s">
        <v>72</v>
      </c>
      <c r="B12" s="147"/>
      <c r="C12" s="147"/>
      <c r="D12" s="3"/>
      <c r="E12" s="21"/>
      <c r="F12" s="3"/>
      <c r="G12" s="3"/>
      <c r="H12" s="3"/>
      <c r="I12" s="3"/>
      <c r="J12" s="3"/>
    </row>
    <row r="13" spans="1:10" ht="12.75" customHeight="1">
      <c r="A13" s="132" t="s">
        <v>68</v>
      </c>
      <c r="B13" s="134"/>
      <c r="C13" s="12" t="s">
        <v>69</v>
      </c>
      <c r="D13" s="3"/>
      <c r="E13" s="21"/>
      <c r="F13" s="3"/>
      <c r="G13" s="3"/>
      <c r="H13" s="3"/>
      <c r="I13" s="3"/>
      <c r="J13" s="3"/>
    </row>
    <row r="14" spans="1:10" ht="16.5">
      <c r="A14" s="155" t="s">
        <v>51</v>
      </c>
      <c r="B14" s="155"/>
      <c r="C14" s="25">
        <f>+'COSTOS MENSUALES - DETALLADOS'!E22</f>
        <v>147412</v>
      </c>
      <c r="D14" s="3"/>
      <c r="E14" s="21"/>
      <c r="F14" s="18"/>
      <c r="G14" s="18"/>
      <c r="H14" s="18"/>
      <c r="I14" s="18"/>
      <c r="J14" s="18"/>
    </row>
    <row r="15" spans="1:10" ht="16.5">
      <c r="A15" s="155" t="s">
        <v>64</v>
      </c>
      <c r="B15" s="155"/>
      <c r="C15" s="25">
        <f>+'COSTOS MENSUALES - DETALLADOS'!E31</f>
        <v>14687064</v>
      </c>
      <c r="D15" s="22"/>
      <c r="E15" s="21"/>
      <c r="F15" s="18"/>
      <c r="G15" s="18"/>
      <c r="H15" s="18"/>
      <c r="I15" s="18"/>
      <c r="J15" s="18"/>
    </row>
    <row r="16" spans="1:10">
      <c r="A16" s="150" t="s">
        <v>37</v>
      </c>
      <c r="B16" s="151"/>
      <c r="C16" s="25">
        <f>+'COSTOS MENSUALES - DETALLADOS'!E37</f>
        <v>4300908</v>
      </c>
      <c r="D16" s="22"/>
      <c r="E16" s="118"/>
      <c r="F16" s="18"/>
      <c r="G16" s="18"/>
      <c r="H16" s="18"/>
      <c r="I16" s="18"/>
      <c r="J16" s="18"/>
    </row>
    <row r="17" spans="1:10">
      <c r="A17" s="153" t="s">
        <v>71</v>
      </c>
      <c r="B17" s="154"/>
      <c r="C17" s="30">
        <f>SUM(C14:C16)</f>
        <v>19135384</v>
      </c>
      <c r="D17" s="22"/>
      <c r="E17" s="37"/>
      <c r="F17" s="18"/>
      <c r="G17" s="18"/>
      <c r="H17" s="18"/>
      <c r="I17" s="18"/>
      <c r="J17" s="18"/>
    </row>
    <row r="18" spans="1:10">
      <c r="A18" s="152" t="s">
        <v>23</v>
      </c>
      <c r="B18" s="152"/>
      <c r="C18" s="31">
        <f>ROUND(C17*10%,0)</f>
        <v>1913538</v>
      </c>
      <c r="D18" s="29"/>
      <c r="E18" s="118"/>
      <c r="F18" s="18"/>
      <c r="G18" s="18"/>
      <c r="H18" s="18"/>
      <c r="I18" s="18"/>
      <c r="J18" s="18"/>
    </row>
    <row r="19" spans="1:10">
      <c r="A19" s="156" t="s">
        <v>73</v>
      </c>
      <c r="B19" s="157"/>
      <c r="C19" s="32">
        <f>+C17+C18</f>
        <v>21048922</v>
      </c>
      <c r="D19" s="29"/>
      <c r="E19" s="118"/>
      <c r="F19" s="33"/>
      <c r="G19" s="33"/>
      <c r="H19" s="33"/>
      <c r="I19" s="34"/>
      <c r="J19" s="35"/>
    </row>
    <row r="20" spans="1:10" ht="13.5">
      <c r="A20" s="36"/>
      <c r="B20" s="22"/>
      <c r="C20" s="22"/>
      <c r="D20" s="22"/>
      <c r="E20" s="119"/>
    </row>
    <row r="21" spans="1:10" ht="12.75" customHeight="1">
      <c r="A21" s="148" t="s">
        <v>54</v>
      </c>
      <c r="B21" s="126" t="s">
        <v>65</v>
      </c>
      <c r="C21" s="126"/>
      <c r="D21" s="126"/>
      <c r="E21" s="37"/>
    </row>
    <row r="22" spans="1:10">
      <c r="A22" s="149"/>
      <c r="B22" s="38" t="s">
        <v>58</v>
      </c>
      <c r="C22" s="38" t="s">
        <v>15</v>
      </c>
      <c r="D22" s="38" t="s">
        <v>14</v>
      </c>
      <c r="E22" s="37"/>
    </row>
    <row r="23" spans="1:10">
      <c r="A23" s="14" t="s">
        <v>57</v>
      </c>
      <c r="B23" s="39">
        <f>+RPP!D13</f>
        <v>2983800</v>
      </c>
      <c r="C23" s="39">
        <f>+RPP!E13</f>
        <v>5106432</v>
      </c>
      <c r="D23" s="39">
        <f t="shared" ref="D23" si="0">+B23+C23</f>
        <v>8090232</v>
      </c>
      <c r="E23" s="37"/>
      <c r="F23" s="17"/>
    </row>
  </sheetData>
  <mergeCells count="18"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  <mergeCell ref="A4:B4"/>
    <mergeCell ref="A5:B5"/>
    <mergeCell ref="A6:B6"/>
    <mergeCell ref="A3:C3"/>
    <mergeCell ref="A1:E1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view="pageBreakPreview" zoomScaleNormal="100" zoomScaleSheetLayoutView="100" workbookViewId="0">
      <selection activeCell="C13" sqref="C13"/>
    </sheetView>
  </sheetViews>
  <sheetFormatPr baseColWidth="10" defaultRowHeight="12.75"/>
  <cols>
    <col min="1" max="1" width="65.140625" style="46" customWidth="1"/>
    <col min="2" max="3" width="15" style="1" customWidth="1"/>
    <col min="4" max="4" width="17.28515625" style="1" customWidth="1"/>
    <col min="5" max="5" width="14.85546875" style="1" bestFit="1" customWidth="1"/>
    <col min="6" max="6" width="3" style="1" customWidth="1"/>
    <col min="7" max="7" width="19.5703125" style="1" customWidth="1"/>
    <col min="8" max="8" width="13.28515625" style="1" bestFit="1" customWidth="1"/>
    <col min="9" max="16384" width="11.42578125" style="1"/>
  </cols>
  <sheetData>
    <row r="1" spans="1:6" ht="37.5" customHeight="1">
      <c r="A1" s="158" t="s">
        <v>43</v>
      </c>
      <c r="B1" s="158"/>
      <c r="C1" s="158"/>
      <c r="D1" s="158"/>
      <c r="E1" s="158"/>
    </row>
    <row r="2" spans="1:6">
      <c r="A2" s="40"/>
    </row>
    <row r="3" spans="1:6">
      <c r="A3" s="41" t="s">
        <v>36</v>
      </c>
      <c r="B3" s="164">
        <v>2015</v>
      </c>
      <c r="C3" s="165"/>
      <c r="D3" s="165"/>
      <c r="E3" s="166"/>
    </row>
    <row r="4" spans="1:6">
      <c r="A4" s="42"/>
      <c r="B4" s="139" t="s">
        <v>53</v>
      </c>
      <c r="C4" s="163"/>
      <c r="D4" s="140"/>
      <c r="E4" s="43">
        <v>0.03</v>
      </c>
    </row>
    <row r="5" spans="1:6">
      <c r="A5" s="42"/>
    </row>
    <row r="6" spans="1:6" ht="15.75">
      <c r="A6" s="44" t="s">
        <v>2</v>
      </c>
      <c r="B6" s="45"/>
      <c r="C6" s="45"/>
      <c r="D6" s="45"/>
      <c r="E6" s="45"/>
    </row>
    <row r="7" spans="1:6" ht="12.75" customHeight="1"/>
    <row r="9" spans="1:6" ht="31.5" customHeight="1">
      <c r="A9" s="47" t="s">
        <v>18</v>
      </c>
      <c r="B9" s="12" t="s">
        <v>97</v>
      </c>
      <c r="C9" s="120" t="s">
        <v>88</v>
      </c>
      <c r="D9" s="12" t="s">
        <v>12</v>
      </c>
      <c r="E9" s="12" t="s">
        <v>13</v>
      </c>
    </row>
    <row r="10" spans="1:6" ht="25.5">
      <c r="A10" s="51" t="s">
        <v>35</v>
      </c>
      <c r="B10" s="98">
        <v>682420.32</v>
      </c>
      <c r="C10" s="98">
        <f>ROUND(B10+B10*$E$4,0)</f>
        <v>702893</v>
      </c>
      <c r="D10" s="76">
        <v>1</v>
      </c>
      <c r="E10" s="97">
        <f>ROUND(C10*D10,0)</f>
        <v>702893</v>
      </c>
    </row>
    <row r="11" spans="1:6" ht="25.5">
      <c r="A11" s="51" t="s">
        <v>24</v>
      </c>
      <c r="B11" s="98">
        <v>225076.63</v>
      </c>
      <c r="C11" s="98">
        <f t="shared" ref="C11:C17" si="0">ROUND(B11+B11*$E$4,0)</f>
        <v>231829</v>
      </c>
      <c r="D11" s="76">
        <v>1</v>
      </c>
      <c r="E11" s="97">
        <f t="shared" ref="E11:E17" si="1">ROUND(C11*D11,0)</f>
        <v>231829</v>
      </c>
    </row>
    <row r="12" spans="1:6">
      <c r="A12" s="51" t="s">
        <v>41</v>
      </c>
      <c r="B12" s="67">
        <v>573073.46</v>
      </c>
      <c r="C12" s="98">
        <f t="shared" si="0"/>
        <v>590266</v>
      </c>
      <c r="D12" s="52">
        <v>1</v>
      </c>
      <c r="E12" s="97">
        <f t="shared" si="1"/>
        <v>590266</v>
      </c>
    </row>
    <row r="13" spans="1:6" ht="38.25">
      <c r="A13" s="53" t="s">
        <v>26</v>
      </c>
      <c r="B13" s="98">
        <v>104463.63</v>
      </c>
      <c r="C13" s="98">
        <f t="shared" si="0"/>
        <v>107598</v>
      </c>
      <c r="D13" s="76">
        <v>1</v>
      </c>
      <c r="E13" s="97">
        <f t="shared" si="1"/>
        <v>107598</v>
      </c>
      <c r="F13" s="54"/>
    </row>
    <row r="14" spans="1:6" ht="38.25">
      <c r="A14" s="51" t="s">
        <v>25</v>
      </c>
      <c r="B14" s="98">
        <v>241206.43</v>
      </c>
      <c r="C14" s="98">
        <f t="shared" si="0"/>
        <v>248443</v>
      </c>
      <c r="D14" s="76">
        <v>1</v>
      </c>
      <c r="E14" s="97">
        <f t="shared" si="1"/>
        <v>248443</v>
      </c>
    </row>
    <row r="15" spans="1:6">
      <c r="A15" s="51" t="s">
        <v>1</v>
      </c>
      <c r="B15" s="67">
        <v>233907.85</v>
      </c>
      <c r="C15" s="98">
        <f t="shared" si="0"/>
        <v>240925</v>
      </c>
      <c r="D15" s="49">
        <v>1</v>
      </c>
      <c r="E15" s="97">
        <f t="shared" si="1"/>
        <v>240925</v>
      </c>
    </row>
    <row r="16" spans="1:6">
      <c r="A16" s="51" t="s">
        <v>42</v>
      </c>
      <c r="B16" s="67">
        <v>725112.79</v>
      </c>
      <c r="C16" s="98">
        <f t="shared" si="0"/>
        <v>746866</v>
      </c>
      <c r="D16" s="49">
        <v>1</v>
      </c>
      <c r="E16" s="97">
        <f t="shared" si="1"/>
        <v>746866</v>
      </c>
    </row>
    <row r="17" spans="1:6">
      <c r="A17" s="55" t="s">
        <v>3</v>
      </c>
      <c r="B17" s="67">
        <v>350861.26</v>
      </c>
      <c r="C17" s="98">
        <f t="shared" si="0"/>
        <v>361387</v>
      </c>
      <c r="D17" s="56">
        <v>1</v>
      </c>
      <c r="E17" s="97">
        <f t="shared" si="1"/>
        <v>361387</v>
      </c>
    </row>
    <row r="18" spans="1:6">
      <c r="B18" s="159" t="s">
        <v>14</v>
      </c>
      <c r="C18" s="160"/>
      <c r="D18" s="161"/>
      <c r="E18" s="50">
        <f>SUM(E10:E17)</f>
        <v>3230207</v>
      </c>
    </row>
    <row r="20" spans="1:6" ht="16.5">
      <c r="A20" s="162" t="s">
        <v>62</v>
      </c>
      <c r="B20" s="162"/>
      <c r="C20" s="162"/>
      <c r="D20" s="162"/>
      <c r="E20" s="96">
        <f>+E18</f>
        <v>3230207</v>
      </c>
      <c r="F20" s="57"/>
    </row>
    <row r="21" spans="1:6">
      <c r="A21" s="58"/>
      <c r="B21" s="59"/>
      <c r="C21" s="59"/>
      <c r="D21" s="59"/>
      <c r="E21" s="60"/>
    </row>
    <row r="22" spans="1:6">
      <c r="A22" s="58"/>
      <c r="B22" s="61"/>
      <c r="C22" s="61"/>
      <c r="D22" s="61"/>
      <c r="E22" s="61"/>
    </row>
    <row r="23" spans="1:6">
      <c r="A23" s="58"/>
      <c r="B23" s="61"/>
      <c r="C23" s="61"/>
      <c r="D23" s="61"/>
      <c r="E23" s="61"/>
    </row>
    <row r="24" spans="1:6">
      <c r="A24" s="62"/>
      <c r="B24" s="61"/>
      <c r="C24" s="61"/>
      <c r="D24" s="61"/>
      <c r="E24" s="61"/>
    </row>
    <row r="25" spans="1:6">
      <c r="A25" s="58"/>
      <c r="B25" s="61"/>
      <c r="C25" s="61"/>
      <c r="D25" s="61"/>
      <c r="E25" s="61"/>
    </row>
    <row r="26" spans="1:6">
      <c r="A26" s="58"/>
      <c r="B26" s="61"/>
      <c r="C26" s="61"/>
      <c r="D26" s="61"/>
      <c r="E26" s="61"/>
    </row>
    <row r="27" spans="1:6">
      <c r="A27" s="58"/>
      <c r="B27" s="60"/>
      <c r="C27" s="60"/>
      <c r="D27" s="61"/>
      <c r="E27" s="61"/>
    </row>
    <row r="28" spans="1:6">
      <c r="A28" s="58"/>
      <c r="B28" s="61"/>
      <c r="C28" s="61"/>
      <c r="D28" s="61"/>
      <c r="E28" s="61"/>
    </row>
    <row r="29" spans="1:6">
      <c r="A29" s="58"/>
      <c r="B29" s="60"/>
      <c r="C29" s="60"/>
      <c r="D29" s="61"/>
      <c r="E29" s="61"/>
    </row>
    <row r="30" spans="1:6">
      <c r="A30" s="58"/>
      <c r="B30" s="61"/>
      <c r="C30" s="61"/>
      <c r="D30" s="61"/>
      <c r="E30" s="61"/>
    </row>
    <row r="31" spans="1:6">
      <c r="A31" s="58"/>
      <c r="B31" s="61"/>
      <c r="C31" s="61"/>
      <c r="D31" s="61"/>
      <c r="E31" s="61"/>
    </row>
    <row r="32" spans="1:6">
      <c r="A32" s="58"/>
      <c r="B32" s="61"/>
      <c r="C32" s="61"/>
      <c r="D32" s="61"/>
      <c r="E32" s="61"/>
    </row>
    <row r="33" spans="1:5">
      <c r="A33" s="58"/>
      <c r="B33" s="60"/>
      <c r="C33" s="60"/>
      <c r="D33" s="61"/>
      <c r="E33" s="61"/>
    </row>
  </sheetData>
  <mergeCells count="5">
    <mergeCell ref="A1:E1"/>
    <mergeCell ref="B18:D18"/>
    <mergeCell ref="A20:D20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view="pageBreakPreview" zoomScaleNormal="130" zoomScaleSheetLayoutView="100" workbookViewId="0">
      <selection activeCell="A2" sqref="A2"/>
    </sheetView>
  </sheetViews>
  <sheetFormatPr baseColWidth="10" defaultRowHeight="12.75"/>
  <cols>
    <col min="1" max="1" width="62.5703125" style="46" customWidth="1"/>
    <col min="2" max="3" width="15.140625" style="46" customWidth="1"/>
    <col min="4" max="4" width="17.28515625" style="46" customWidth="1"/>
    <col min="5" max="5" width="15.140625" style="46" bestFit="1" customWidth="1"/>
    <col min="6" max="6" width="13.28515625" style="46" bestFit="1" customWidth="1"/>
    <col min="7" max="7" width="14.28515625" style="46" bestFit="1" customWidth="1"/>
    <col min="8" max="16384" width="11.42578125" style="46"/>
  </cols>
  <sheetData>
    <row r="1" spans="1:6" ht="37.5" customHeight="1">
      <c r="A1" s="168" t="s">
        <v>99</v>
      </c>
      <c r="B1" s="168"/>
      <c r="C1" s="168"/>
      <c r="D1" s="168"/>
      <c r="E1" s="168"/>
    </row>
    <row r="2" spans="1:6">
      <c r="A2" s="40"/>
    </row>
    <row r="3" spans="1:6">
      <c r="A3" s="63" t="s">
        <v>36</v>
      </c>
      <c r="B3" s="169">
        <v>2015</v>
      </c>
      <c r="C3" s="169"/>
      <c r="D3" s="169"/>
      <c r="E3" s="169"/>
    </row>
    <row r="4" spans="1:6">
      <c r="A4" s="42"/>
      <c r="B4" s="170" t="s">
        <v>53</v>
      </c>
      <c r="C4" s="171"/>
      <c r="D4" s="172"/>
      <c r="E4" s="99">
        <v>0.03</v>
      </c>
    </row>
    <row r="5" spans="1:6" ht="15.75" customHeight="1">
      <c r="A5" s="64" t="s">
        <v>66</v>
      </c>
      <c r="B5" s="64"/>
      <c r="C5" s="64"/>
      <c r="D5" s="64"/>
      <c r="E5" s="64"/>
    </row>
    <row r="6" spans="1:6" ht="15.75">
      <c r="A6" s="65" t="s">
        <v>19</v>
      </c>
      <c r="B6" s="100"/>
      <c r="C6" s="100"/>
      <c r="D6" s="100"/>
      <c r="E6" s="100"/>
    </row>
    <row r="7" spans="1:6">
      <c r="B7" s="62"/>
      <c r="C7" s="62"/>
      <c r="D7" s="101"/>
    </row>
    <row r="8" spans="1:6" ht="27" customHeight="1">
      <c r="A8" s="66" t="s">
        <v>50</v>
      </c>
      <c r="B8" s="120" t="s">
        <v>87</v>
      </c>
      <c r="C8" s="120" t="s">
        <v>88</v>
      </c>
      <c r="D8" s="102" t="s">
        <v>28</v>
      </c>
      <c r="E8" s="102" t="s">
        <v>13</v>
      </c>
    </row>
    <row r="9" spans="1:6">
      <c r="A9" s="48" t="s">
        <v>4</v>
      </c>
      <c r="B9" s="103">
        <v>761.17</v>
      </c>
      <c r="C9" s="67">
        <f>ROUND(B9+B9*$E$4,0)</f>
        <v>784</v>
      </c>
      <c r="D9" s="104">
        <v>20</v>
      </c>
      <c r="E9" s="105">
        <f>ROUND(C9*D9,0)</f>
        <v>15680</v>
      </c>
      <c r="F9" s="117"/>
    </row>
    <row r="10" spans="1:6">
      <c r="A10" s="48" t="s">
        <v>5</v>
      </c>
      <c r="B10" s="103">
        <v>103</v>
      </c>
      <c r="C10" s="67">
        <f t="shared" ref="C10:C20" si="0">ROUND(B10+B10*$E$4,0)</f>
        <v>106</v>
      </c>
      <c r="D10" s="104">
        <v>50</v>
      </c>
      <c r="E10" s="105">
        <f t="shared" ref="E10:E21" si="1">ROUND(C10*D10,0)</f>
        <v>5300</v>
      </c>
      <c r="F10" s="117"/>
    </row>
    <row r="11" spans="1:6">
      <c r="A11" s="48" t="s">
        <v>44</v>
      </c>
      <c r="B11" s="103">
        <v>515</v>
      </c>
      <c r="C11" s="67">
        <f t="shared" si="0"/>
        <v>530</v>
      </c>
      <c r="D11" s="104">
        <v>20</v>
      </c>
      <c r="E11" s="105">
        <f t="shared" si="1"/>
        <v>10600</v>
      </c>
      <c r="F11" s="117"/>
    </row>
    <row r="12" spans="1:6">
      <c r="A12" s="48" t="s">
        <v>52</v>
      </c>
      <c r="B12" s="103">
        <v>515</v>
      </c>
      <c r="C12" s="67">
        <f t="shared" si="0"/>
        <v>530</v>
      </c>
      <c r="D12" s="104">
        <v>20</v>
      </c>
      <c r="E12" s="105">
        <f t="shared" si="1"/>
        <v>10600</v>
      </c>
      <c r="F12" s="117"/>
    </row>
    <row r="13" spans="1:6">
      <c r="A13" s="48" t="s">
        <v>45</v>
      </c>
      <c r="B13" s="103">
        <v>206</v>
      </c>
      <c r="C13" s="67">
        <f t="shared" si="0"/>
        <v>212</v>
      </c>
      <c r="D13" s="104">
        <v>30</v>
      </c>
      <c r="E13" s="105">
        <f t="shared" si="1"/>
        <v>6360</v>
      </c>
      <c r="F13" s="117"/>
    </row>
    <row r="14" spans="1:6">
      <c r="A14" s="48" t="s">
        <v>6</v>
      </c>
      <c r="B14" s="103">
        <v>8187.47</v>
      </c>
      <c r="C14" s="67">
        <f t="shared" si="0"/>
        <v>8433</v>
      </c>
      <c r="D14" s="104">
        <v>4</v>
      </c>
      <c r="E14" s="105">
        <f t="shared" si="1"/>
        <v>33732</v>
      </c>
      <c r="F14" s="117"/>
    </row>
    <row r="15" spans="1:6">
      <c r="A15" s="48" t="s">
        <v>7</v>
      </c>
      <c r="B15" s="103">
        <v>936.27</v>
      </c>
      <c r="C15" s="67">
        <f t="shared" si="0"/>
        <v>964</v>
      </c>
      <c r="D15" s="104">
        <v>20</v>
      </c>
      <c r="E15" s="105">
        <f t="shared" si="1"/>
        <v>19280</v>
      </c>
      <c r="F15" s="117"/>
    </row>
    <row r="16" spans="1:6">
      <c r="A16" s="48" t="s">
        <v>8</v>
      </c>
      <c r="B16" s="103">
        <v>818.85</v>
      </c>
      <c r="C16" s="67">
        <f t="shared" si="0"/>
        <v>843</v>
      </c>
      <c r="D16" s="104">
        <v>5</v>
      </c>
      <c r="E16" s="105">
        <f t="shared" si="1"/>
        <v>4215</v>
      </c>
      <c r="F16" s="117"/>
    </row>
    <row r="17" spans="1:7">
      <c r="A17" s="48" t="s">
        <v>9</v>
      </c>
      <c r="B17" s="103">
        <v>1521.31</v>
      </c>
      <c r="C17" s="67">
        <f t="shared" si="0"/>
        <v>1567</v>
      </c>
      <c r="D17" s="104">
        <v>7</v>
      </c>
      <c r="E17" s="105">
        <f t="shared" si="1"/>
        <v>10969</v>
      </c>
      <c r="F17" s="117"/>
    </row>
    <row r="18" spans="1:7">
      <c r="A18" s="48" t="s">
        <v>10</v>
      </c>
      <c r="B18" s="103">
        <v>169.95</v>
      </c>
      <c r="C18" s="67">
        <f t="shared" si="0"/>
        <v>175</v>
      </c>
      <c r="D18" s="104">
        <v>20</v>
      </c>
      <c r="E18" s="105">
        <f t="shared" si="1"/>
        <v>3500</v>
      </c>
      <c r="F18" s="117"/>
    </row>
    <row r="19" spans="1:7">
      <c r="A19" s="48" t="s">
        <v>11</v>
      </c>
      <c r="B19" s="103">
        <v>3509.21</v>
      </c>
      <c r="C19" s="67">
        <f t="shared" si="0"/>
        <v>3614</v>
      </c>
      <c r="D19" s="104">
        <v>4</v>
      </c>
      <c r="E19" s="105">
        <f t="shared" si="1"/>
        <v>14456</v>
      </c>
      <c r="F19" s="117"/>
    </row>
    <row r="20" spans="1:7">
      <c r="A20" s="48" t="s">
        <v>48</v>
      </c>
      <c r="B20" s="103">
        <v>103</v>
      </c>
      <c r="C20" s="67">
        <f t="shared" si="0"/>
        <v>106</v>
      </c>
      <c r="D20" s="104">
        <v>120</v>
      </c>
      <c r="E20" s="105">
        <f t="shared" si="1"/>
        <v>12720</v>
      </c>
      <c r="F20" s="117"/>
    </row>
    <row r="21" spans="1:7">
      <c r="A21" s="48" t="s">
        <v>49</v>
      </c>
      <c r="B21" s="103"/>
      <c r="C21" s="103"/>
      <c r="D21" s="104"/>
      <c r="E21" s="105">
        <f t="shared" si="1"/>
        <v>0</v>
      </c>
      <c r="F21" s="117"/>
    </row>
    <row r="22" spans="1:7">
      <c r="B22" s="106" t="s">
        <v>14</v>
      </c>
      <c r="C22" s="123"/>
      <c r="D22" s="107"/>
      <c r="E22" s="108">
        <f>SUM(E9:E21)</f>
        <v>147412</v>
      </c>
      <c r="F22" s="117"/>
    </row>
    <row r="23" spans="1:7">
      <c r="F23" s="117"/>
    </row>
    <row r="24" spans="1:7" ht="27" customHeight="1">
      <c r="A24" s="47" t="s">
        <v>63</v>
      </c>
      <c r="B24" s="122" t="s">
        <v>87</v>
      </c>
      <c r="C24" s="122" t="s">
        <v>88</v>
      </c>
      <c r="D24" s="102" t="s">
        <v>28</v>
      </c>
      <c r="E24" s="102" t="s">
        <v>13</v>
      </c>
      <c r="F24" s="117"/>
    </row>
    <row r="25" spans="1:7">
      <c r="A25" s="48" t="s">
        <v>27</v>
      </c>
      <c r="B25" s="103">
        <v>3274701.66</v>
      </c>
      <c r="C25" s="67">
        <f t="shared" ref="C25:C30" si="2">ROUND(B25+B25*$E$4,0)</f>
        <v>3372943</v>
      </c>
      <c r="D25" s="104">
        <v>1</v>
      </c>
      <c r="E25" s="105">
        <f t="shared" ref="E25:E30" si="3">ROUND(C25*D25,0)</f>
        <v>3372943</v>
      </c>
      <c r="F25" s="117"/>
    </row>
    <row r="26" spans="1:7">
      <c r="A26" s="48" t="s">
        <v>29</v>
      </c>
      <c r="B26" s="103">
        <v>3274701.66</v>
      </c>
      <c r="C26" s="67">
        <f t="shared" si="2"/>
        <v>3372943</v>
      </c>
      <c r="D26" s="104">
        <v>1</v>
      </c>
      <c r="E26" s="105">
        <f t="shared" si="3"/>
        <v>3372943</v>
      </c>
      <c r="F26" s="117"/>
    </row>
    <row r="27" spans="1:7">
      <c r="A27" s="48" t="s">
        <v>46</v>
      </c>
      <c r="B27" s="103">
        <v>3274701.66</v>
      </c>
      <c r="C27" s="67">
        <f t="shared" si="2"/>
        <v>3372943</v>
      </c>
      <c r="D27" s="104">
        <v>1</v>
      </c>
      <c r="E27" s="105">
        <f t="shared" si="3"/>
        <v>3372943</v>
      </c>
      <c r="F27" s="117"/>
      <c r="G27" s="109"/>
    </row>
    <row r="28" spans="1:7">
      <c r="A28" s="48" t="s">
        <v>20</v>
      </c>
      <c r="B28" s="103">
        <v>824000</v>
      </c>
      <c r="C28" s="67">
        <f t="shared" si="2"/>
        <v>848720</v>
      </c>
      <c r="D28" s="104">
        <v>4</v>
      </c>
      <c r="E28" s="105">
        <f t="shared" si="3"/>
        <v>3394880</v>
      </c>
      <c r="F28" s="117"/>
    </row>
    <row r="29" spans="1:7">
      <c r="A29" s="48" t="s">
        <v>21</v>
      </c>
      <c r="B29" s="103">
        <v>927000</v>
      </c>
      <c r="C29" s="67">
        <f t="shared" si="2"/>
        <v>954810</v>
      </c>
      <c r="D29" s="104">
        <v>1</v>
      </c>
      <c r="E29" s="105">
        <f t="shared" si="3"/>
        <v>954810</v>
      </c>
      <c r="F29" s="117"/>
    </row>
    <row r="30" spans="1:7">
      <c r="A30" s="48" t="s">
        <v>22</v>
      </c>
      <c r="B30" s="103">
        <v>212180</v>
      </c>
      <c r="C30" s="67">
        <f t="shared" si="2"/>
        <v>218545</v>
      </c>
      <c r="D30" s="104">
        <v>1</v>
      </c>
      <c r="E30" s="105">
        <f t="shared" si="3"/>
        <v>218545</v>
      </c>
      <c r="F30" s="117"/>
    </row>
    <row r="31" spans="1:7" ht="13.5">
      <c r="A31" s="68"/>
      <c r="B31" s="110" t="s">
        <v>14</v>
      </c>
      <c r="C31" s="124"/>
      <c r="D31" s="111"/>
      <c r="E31" s="112">
        <f>SUM(E25:E30)</f>
        <v>14687064</v>
      </c>
      <c r="F31" s="117"/>
    </row>
    <row r="32" spans="1:7">
      <c r="F32" s="117"/>
    </row>
    <row r="33" spans="1:7" ht="25.5">
      <c r="A33" s="47" t="s">
        <v>38</v>
      </c>
      <c r="B33" s="122" t="s">
        <v>87</v>
      </c>
      <c r="C33" s="122" t="s">
        <v>88</v>
      </c>
      <c r="D33" s="102" t="s">
        <v>28</v>
      </c>
      <c r="E33" s="102" t="s">
        <v>13</v>
      </c>
      <c r="F33" s="117"/>
    </row>
    <row r="34" spans="1:7">
      <c r="A34" s="69" t="s">
        <v>34</v>
      </c>
      <c r="B34" s="103">
        <v>1243771</v>
      </c>
      <c r="C34" s="67">
        <f t="shared" ref="C34:C36" si="4">ROUND(B34+B34*$E$4,0)</f>
        <v>1281084</v>
      </c>
      <c r="D34" s="104">
        <v>1</v>
      </c>
      <c r="E34" s="105">
        <f t="shared" ref="E34:E36" si="5">ROUND(C34*D34,0)</f>
        <v>1281084</v>
      </c>
      <c r="F34" s="117"/>
      <c r="G34" s="113"/>
    </row>
    <row r="35" spans="1:7">
      <c r="A35" s="69" t="s">
        <v>33</v>
      </c>
      <c r="B35" s="103">
        <v>681466.54</v>
      </c>
      <c r="C35" s="67">
        <f t="shared" si="4"/>
        <v>701911</v>
      </c>
      <c r="D35" s="104">
        <v>4</v>
      </c>
      <c r="E35" s="105">
        <f t="shared" si="5"/>
        <v>2807644</v>
      </c>
      <c r="F35" s="117"/>
      <c r="G35" s="113"/>
    </row>
    <row r="36" spans="1:7">
      <c r="A36" s="70" t="s">
        <v>47</v>
      </c>
      <c r="B36" s="103">
        <v>206000</v>
      </c>
      <c r="C36" s="67">
        <f t="shared" si="4"/>
        <v>212180</v>
      </c>
      <c r="D36" s="104">
        <v>1</v>
      </c>
      <c r="E36" s="105">
        <f t="shared" si="5"/>
        <v>212180</v>
      </c>
      <c r="F36" s="117"/>
      <c r="G36" s="113"/>
    </row>
    <row r="37" spans="1:7">
      <c r="A37" s="58"/>
      <c r="B37" s="110" t="s">
        <v>14</v>
      </c>
      <c r="C37" s="124"/>
      <c r="D37" s="111"/>
      <c r="E37" s="114">
        <f>SUM(E34:E36)</f>
        <v>4300908</v>
      </c>
      <c r="F37" s="117"/>
      <c r="G37" s="113"/>
    </row>
    <row r="38" spans="1:7">
      <c r="A38" s="58"/>
      <c r="B38" s="58"/>
      <c r="C38" s="58"/>
      <c r="D38" s="58"/>
      <c r="E38" s="58"/>
      <c r="F38" s="117"/>
    </row>
    <row r="39" spans="1:7">
      <c r="A39" s="167" t="s">
        <v>67</v>
      </c>
      <c r="B39" s="167"/>
      <c r="C39" s="167"/>
      <c r="D39" s="167"/>
      <c r="E39" s="115">
        <f>+E22+E31+E37</f>
        <v>19135384</v>
      </c>
      <c r="F39" s="117"/>
    </row>
    <row r="40" spans="1:7">
      <c r="A40" s="58"/>
      <c r="B40" s="116"/>
      <c r="C40" s="116"/>
      <c r="D40" s="116"/>
      <c r="E40" s="62"/>
    </row>
    <row r="41" spans="1:7">
      <c r="A41" s="58"/>
      <c r="B41" s="58"/>
      <c r="C41" s="58"/>
      <c r="D41" s="58"/>
      <c r="E41" s="58"/>
    </row>
    <row r="42" spans="1:7">
      <c r="A42" s="58"/>
      <c r="B42" s="58"/>
      <c r="C42" s="58"/>
      <c r="D42" s="58"/>
      <c r="E42" s="58"/>
    </row>
    <row r="43" spans="1:7">
      <c r="A43" s="62"/>
      <c r="B43" s="58"/>
      <c r="C43" s="58"/>
      <c r="D43" s="58"/>
      <c r="E43" s="58"/>
    </row>
    <row r="44" spans="1:7">
      <c r="A44" s="58"/>
      <c r="B44" s="58"/>
      <c r="C44" s="58"/>
      <c r="D44" s="58"/>
      <c r="E44" s="58"/>
    </row>
    <row r="45" spans="1:7">
      <c r="A45" s="58"/>
      <c r="B45" s="58"/>
      <c r="C45" s="58"/>
      <c r="D45" s="58"/>
      <c r="E45" s="58"/>
    </row>
    <row r="46" spans="1:7">
      <c r="A46" s="58"/>
      <c r="B46" s="62"/>
      <c r="C46" s="62"/>
      <c r="D46" s="58"/>
      <c r="E46" s="58"/>
    </row>
    <row r="47" spans="1:7">
      <c r="A47" s="58"/>
      <c r="B47" s="58"/>
      <c r="C47" s="58"/>
      <c r="D47" s="58"/>
      <c r="E47" s="58"/>
    </row>
    <row r="48" spans="1:7">
      <c r="A48" s="58"/>
      <c r="B48" s="62"/>
      <c r="C48" s="62"/>
      <c r="D48" s="58"/>
      <c r="E48" s="58"/>
    </row>
    <row r="49" spans="1:5">
      <c r="A49" s="58"/>
      <c r="B49" s="58"/>
      <c r="C49" s="58"/>
      <c r="D49" s="58"/>
      <c r="E49" s="58"/>
    </row>
    <row r="50" spans="1:5">
      <c r="A50" s="58"/>
      <c r="B50" s="58"/>
      <c r="C50" s="58"/>
      <c r="D50" s="58"/>
      <c r="E50" s="58"/>
    </row>
    <row r="51" spans="1:5">
      <c r="A51" s="58"/>
      <c r="B51" s="58"/>
      <c r="C51" s="58"/>
      <c r="D51" s="58"/>
      <c r="E51" s="58"/>
    </row>
    <row r="52" spans="1:5">
      <c r="A52" s="58"/>
      <c r="B52" s="62"/>
      <c r="C52" s="62"/>
      <c r="D52" s="58"/>
      <c r="E52" s="58"/>
    </row>
  </sheetData>
  <mergeCells count="4">
    <mergeCell ref="A39:D39"/>
    <mergeCell ref="A1:E1"/>
    <mergeCell ref="B3:E3"/>
    <mergeCell ref="B4:D4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B19" sqref="B19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5" style="1" customWidth="1"/>
    <col min="9" max="9" width="3.42578125" style="1" bestFit="1" customWidth="1"/>
    <col min="10" max="11" width="7" style="1" bestFit="1" customWidth="1"/>
    <col min="12" max="12" width="4" style="1" bestFit="1" customWidth="1"/>
    <col min="13" max="13" width="4.42578125" style="1" bestFit="1" customWidth="1"/>
    <col min="14" max="14" width="21.28515625" style="75" bestFit="1" customWidth="1"/>
    <col min="15" max="15" width="11.42578125" style="72" customWidth="1"/>
    <col min="16" max="16" width="12.5703125" style="72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3" t="s">
        <v>100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89"/>
      <c r="P2" s="89"/>
    </row>
    <row r="4" spans="1:18">
      <c r="J4" s="178">
        <v>2014</v>
      </c>
      <c r="K4" s="71">
        <v>2015</v>
      </c>
      <c r="L4" s="72"/>
      <c r="M4" s="72"/>
      <c r="N4" s="72"/>
    </row>
    <row r="5" spans="1:18" ht="12.75" customHeight="1">
      <c r="A5" s="139" t="s">
        <v>53</v>
      </c>
      <c r="B5" s="163"/>
      <c r="C5" s="163"/>
      <c r="D5" s="163"/>
      <c r="E5" s="163"/>
      <c r="F5" s="163"/>
      <c r="G5" s="163"/>
      <c r="H5" s="163"/>
      <c r="I5" s="163"/>
      <c r="J5" s="178"/>
      <c r="K5" s="73">
        <v>0.03</v>
      </c>
      <c r="L5" s="72"/>
      <c r="M5" s="72"/>
      <c r="N5" s="72"/>
    </row>
    <row r="6" spans="1:18" ht="13.5" customHeight="1">
      <c r="A6" s="175" t="s">
        <v>75</v>
      </c>
      <c r="B6" s="176"/>
      <c r="C6" s="176"/>
      <c r="D6" s="176"/>
      <c r="E6" s="176"/>
      <c r="F6" s="176"/>
      <c r="G6" s="176"/>
      <c r="H6" s="176"/>
      <c r="I6" s="177"/>
      <c r="J6" s="74">
        <v>2060</v>
      </c>
      <c r="K6" s="74">
        <f>ROUND(J6+(J6*K5),0)</f>
        <v>2122</v>
      </c>
      <c r="L6" s="72"/>
      <c r="M6" s="72"/>
      <c r="N6" s="72"/>
    </row>
    <row r="7" spans="1:18">
      <c r="K7" s="72"/>
      <c r="L7" s="72"/>
      <c r="M7" s="72"/>
      <c r="N7" s="72"/>
    </row>
    <row r="8" spans="1:18" ht="12.75" customHeight="1">
      <c r="A8" s="174" t="s">
        <v>101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Q8" s="72"/>
      <c r="R8" s="72"/>
    </row>
    <row r="9" spans="1:18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Q9" s="72"/>
      <c r="R9" s="72"/>
    </row>
    <row r="10" spans="1:18">
      <c r="Q10" s="72"/>
      <c r="R10" s="72"/>
    </row>
    <row r="11" spans="1:18">
      <c r="A11" s="126" t="s">
        <v>17</v>
      </c>
      <c r="B11" s="126" t="s">
        <v>0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 t="s">
        <v>14</v>
      </c>
      <c r="Q11" s="72"/>
      <c r="R11" s="72"/>
    </row>
    <row r="12" spans="1:18">
      <c r="A12" s="126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26"/>
      <c r="Q12" s="72"/>
      <c r="R12" s="72"/>
    </row>
    <row r="13" spans="1:18">
      <c r="A13" s="76" t="s">
        <v>30</v>
      </c>
      <c r="B13" s="77">
        <f>120*70%</f>
        <v>84</v>
      </c>
      <c r="C13" s="77"/>
      <c r="D13" s="77"/>
      <c r="E13" s="77"/>
      <c r="F13" s="77"/>
      <c r="G13" s="77"/>
      <c r="H13" s="77">
        <f>120*70%</f>
        <v>84</v>
      </c>
      <c r="I13" s="78"/>
      <c r="J13" s="78"/>
      <c r="K13" s="78"/>
      <c r="L13" s="78"/>
      <c r="M13" s="78"/>
      <c r="N13" s="79">
        <f>SUM(B13:M13)</f>
        <v>168</v>
      </c>
      <c r="Q13" s="72"/>
      <c r="R13" s="72"/>
    </row>
    <row r="14" spans="1:18">
      <c r="A14" s="76" t="s">
        <v>31</v>
      </c>
      <c r="B14" s="77">
        <v>30</v>
      </c>
      <c r="C14" s="77"/>
      <c r="D14" s="77"/>
      <c r="E14" s="77"/>
      <c r="F14" s="77"/>
      <c r="G14" s="77"/>
      <c r="H14" s="77">
        <v>30</v>
      </c>
      <c r="I14" s="77"/>
      <c r="J14" s="77"/>
      <c r="K14" s="77"/>
      <c r="L14" s="77"/>
      <c r="M14" s="77"/>
      <c r="N14" s="80"/>
      <c r="Q14" s="72"/>
      <c r="R14" s="72"/>
    </row>
    <row r="15" spans="1:18">
      <c r="A15" s="76" t="s">
        <v>102</v>
      </c>
      <c r="B15" s="81">
        <f>+B14*B13</f>
        <v>2520</v>
      </c>
      <c r="C15" s="82"/>
      <c r="D15" s="82"/>
      <c r="E15" s="82"/>
      <c r="F15" s="82"/>
      <c r="G15" s="82"/>
      <c r="H15" s="81">
        <f>+H14*H13</f>
        <v>2520</v>
      </c>
      <c r="I15" s="83"/>
      <c r="J15" s="83"/>
      <c r="K15" s="83"/>
      <c r="L15" s="83"/>
      <c r="M15" s="83"/>
      <c r="N15" s="79">
        <f>SUM(B15:M15)</f>
        <v>5040</v>
      </c>
      <c r="Q15" s="72"/>
      <c r="R15" s="72"/>
    </row>
    <row r="16" spans="1:18">
      <c r="A16" s="12" t="s">
        <v>32</v>
      </c>
      <c r="B16" s="84">
        <f>+B15*K6</f>
        <v>5347440</v>
      </c>
      <c r="C16" s="12"/>
      <c r="D16" s="12"/>
      <c r="E16" s="12"/>
      <c r="F16" s="12"/>
      <c r="G16" s="12"/>
      <c r="H16" s="84">
        <f>+H15*K6</f>
        <v>5347440</v>
      </c>
      <c r="I16" s="12"/>
      <c r="J16" s="12"/>
      <c r="K16" s="12"/>
      <c r="L16" s="12"/>
      <c r="M16" s="12"/>
      <c r="N16" s="85">
        <f>SUM(B16:M16)</f>
        <v>10694880</v>
      </c>
      <c r="O16" s="86"/>
    </row>
    <row r="18" spans="2:8">
      <c r="B18" s="87"/>
      <c r="H18" s="6"/>
    </row>
  </sheetData>
  <mergeCells count="8">
    <mergeCell ref="A2:N2"/>
    <mergeCell ref="A8:N9"/>
    <mergeCell ref="B11:M11"/>
    <mergeCell ref="N11:N12"/>
    <mergeCell ref="A11:A12"/>
    <mergeCell ref="A5:I5"/>
    <mergeCell ref="A6:I6"/>
    <mergeCell ref="J4:J5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3"/>
  <sheetViews>
    <sheetView zoomScaleNormal="100" workbookViewId="0">
      <selection activeCell="A3" sqref="A3"/>
    </sheetView>
  </sheetViews>
  <sheetFormatPr baseColWidth="10" defaultRowHeight="13.5"/>
  <cols>
    <col min="1" max="1" width="15.7109375" style="1" customWidth="1"/>
    <col min="2" max="2" width="12" style="75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2" bestFit="1" customWidth="1"/>
    <col min="8" max="8" width="12.42578125" style="86" customWidth="1"/>
    <col min="9" max="10" width="11.42578125" style="86" bestFit="1" customWidth="1"/>
    <col min="11" max="11" width="11.28515625" style="86" customWidth="1"/>
    <col min="12" max="13" width="11.42578125" style="86" bestFit="1" customWidth="1"/>
    <col min="14" max="14" width="11.85546875" style="86" customWidth="1"/>
    <col min="15" max="40" width="11.42578125" style="86" bestFit="1" customWidth="1"/>
    <col min="41" max="42" width="12.42578125" style="86" bestFit="1" customWidth="1"/>
    <col min="43" max="43" width="17.85546875" style="72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82" t="s">
        <v>103</v>
      </c>
      <c r="B2" s="182"/>
      <c r="C2" s="182"/>
      <c r="D2" s="182"/>
      <c r="E2" s="182"/>
      <c r="F2" s="182"/>
      <c r="G2" s="88"/>
      <c r="H2" s="89"/>
      <c r="I2" s="89"/>
      <c r="J2" s="89"/>
      <c r="K2" s="89"/>
      <c r="L2" s="89"/>
      <c r="M2" s="89"/>
      <c r="N2" s="89"/>
      <c r="O2" s="89"/>
    </row>
    <row r="3" spans="1:43" ht="16.5">
      <c r="A3" s="88"/>
      <c r="B3" s="88"/>
      <c r="C3" s="88"/>
      <c r="D3" s="88"/>
      <c r="E3" s="88"/>
      <c r="F3" s="88"/>
      <c r="G3" s="88"/>
      <c r="H3" s="89"/>
      <c r="I3" s="89"/>
      <c r="J3" s="89"/>
      <c r="K3" s="89"/>
      <c r="L3" s="89"/>
      <c r="M3" s="89"/>
      <c r="N3" s="89"/>
      <c r="O3" s="89"/>
    </row>
    <row r="4" spans="1:43">
      <c r="A4" s="1" t="s">
        <v>60</v>
      </c>
      <c r="D4" s="72"/>
      <c r="E4" s="72"/>
      <c r="F4" s="72"/>
    </row>
    <row r="5" spans="1:43">
      <c r="A5" s="12" t="s">
        <v>59</v>
      </c>
      <c r="B5" s="12" t="s">
        <v>61</v>
      </c>
      <c r="C5" s="12" t="s">
        <v>94</v>
      </c>
      <c r="D5" s="72"/>
      <c r="F5" s="72"/>
    </row>
    <row r="6" spans="1:43">
      <c r="A6" s="13" t="s">
        <v>58</v>
      </c>
      <c r="B6" s="49">
        <f>+B8*20%</f>
        <v>24</v>
      </c>
      <c r="C6" s="49">
        <f>+B6*10</f>
        <v>240</v>
      </c>
      <c r="D6" s="72"/>
      <c r="H6" s="72"/>
      <c r="I6" s="72"/>
      <c r="J6" s="72"/>
      <c r="L6" s="72"/>
    </row>
    <row r="7" spans="1:43" ht="12.75" customHeight="1">
      <c r="A7" s="13" t="s">
        <v>15</v>
      </c>
      <c r="B7" s="49">
        <f>120*80%</f>
        <v>96</v>
      </c>
      <c r="C7" s="121">
        <f>+B7*10</f>
        <v>960</v>
      </c>
      <c r="D7" s="72"/>
      <c r="F7" s="90"/>
      <c r="H7" s="72"/>
      <c r="I7" s="72"/>
      <c r="J7" s="72"/>
      <c r="L7" s="72"/>
    </row>
    <row r="8" spans="1:43">
      <c r="A8" s="91" t="s">
        <v>14</v>
      </c>
      <c r="B8" s="92">
        <v>120</v>
      </c>
      <c r="C8" s="92">
        <f>SUM(C6:C7)</f>
        <v>1200</v>
      </c>
      <c r="D8" s="72"/>
      <c r="H8" s="72"/>
      <c r="I8" s="72"/>
      <c r="J8" s="72"/>
      <c r="L8" s="72"/>
    </row>
    <row r="9" spans="1:43">
      <c r="H9" s="72"/>
      <c r="I9" s="72"/>
      <c r="J9" s="72"/>
      <c r="K9" s="72"/>
      <c r="L9" s="72"/>
      <c r="M9" s="72"/>
    </row>
    <row r="10" spans="1:43"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Q10" s="86"/>
    </row>
    <row r="11" spans="1:43" ht="26.25" customHeight="1">
      <c r="A11" s="127" t="s">
        <v>54</v>
      </c>
      <c r="B11" s="179" t="s">
        <v>90</v>
      </c>
      <c r="C11" s="180"/>
      <c r="D11" s="181" t="s">
        <v>89</v>
      </c>
      <c r="E11" s="181"/>
      <c r="F11" s="181"/>
      <c r="H11" s="72"/>
      <c r="I11" s="72"/>
      <c r="J11" s="72"/>
      <c r="K11" s="72"/>
      <c r="L11" s="72"/>
      <c r="M11" s="72"/>
      <c r="AM11" s="72"/>
      <c r="AN11" s="1"/>
      <c r="AO11" s="1"/>
      <c r="AP11" s="1"/>
      <c r="AQ11" s="1"/>
    </row>
    <row r="12" spans="1:43" ht="12.75" customHeight="1">
      <c r="A12" s="127"/>
      <c r="B12" s="93" t="s">
        <v>55</v>
      </c>
      <c r="C12" s="93" t="s">
        <v>56</v>
      </c>
      <c r="D12" s="38" t="s">
        <v>58</v>
      </c>
      <c r="E12" s="38" t="s">
        <v>15</v>
      </c>
      <c r="F12" s="38" t="s">
        <v>14</v>
      </c>
      <c r="H12" s="72"/>
      <c r="I12" s="72"/>
      <c r="J12" s="72"/>
      <c r="K12" s="72"/>
      <c r="L12" s="72"/>
      <c r="M12" s="72"/>
      <c r="AM12" s="72"/>
      <c r="AN12" s="1"/>
      <c r="AO12" s="1"/>
      <c r="AP12" s="1"/>
      <c r="AQ12" s="1"/>
    </row>
    <row r="13" spans="1:43">
      <c r="A13" s="14" t="s">
        <v>57</v>
      </c>
      <c r="B13" s="94">
        <v>124325</v>
      </c>
      <c r="C13" s="94">
        <v>53192</v>
      </c>
      <c r="D13" s="95">
        <f t="shared" ref="D13" si="0">+B13*$B$6</f>
        <v>2983800</v>
      </c>
      <c r="E13" s="95">
        <f t="shared" ref="E13" si="1">+C13*$B$7</f>
        <v>5106432</v>
      </c>
      <c r="F13" s="95">
        <f t="shared" ref="F13" si="2">+D13+E13</f>
        <v>8090232</v>
      </c>
      <c r="G13" s="86"/>
      <c r="AM13" s="72"/>
      <c r="AN13" s="1"/>
      <c r="AO13" s="1"/>
      <c r="AP13" s="1"/>
      <c r="AQ13" s="1"/>
    </row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10MESES</vt:lpstr>
      <vt:lpstr>RESUMEN COSTOS MENSUALES</vt:lpstr>
      <vt:lpstr>DOTACIÓN INICIAL</vt:lpstr>
      <vt:lpstr>COSTOS MENSUALES - DETALLADOS</vt:lpstr>
      <vt:lpstr>ALIMENTO TERAPEUTICO</vt:lpstr>
      <vt:lpstr>RPP</vt:lpstr>
      <vt:lpstr>'COSTOS MENSUALES - DETALLADOS'!Área_de_impresión</vt:lpstr>
      <vt:lpstr>'DOTACIÓN INICIAL'!Área_de_impresión</vt:lpstr>
      <vt:lpstr>'RESUMEN COSTOS MENSUALES'!Área_de_impresión</vt:lpstr>
      <vt:lpstr>RPP!Área_de_impresión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Angie Julieth Santamaria Garcia</cp:lastModifiedBy>
  <cp:lastPrinted>2013-10-01T19:38:59Z</cp:lastPrinted>
  <dcterms:created xsi:type="dcterms:W3CDTF">2009-06-10T16:47:47Z</dcterms:created>
  <dcterms:modified xsi:type="dcterms:W3CDTF">2014-11-07T20:13:17Z</dcterms:modified>
</cp:coreProperties>
</file>