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QUINDIO\Régimen Especial CP001-2014, Quindio\"/>
    </mc:Choice>
  </mc:AlternateContent>
  <bookViews>
    <workbookView xWindow="0" yWindow="0" windowWidth="25200" windowHeight="11985" tabRatio="598" firstSheet="3" activeTab="4"/>
  </bookViews>
  <sheets>
    <sheet name="JURIDICA" sheetId="9" r:id="rId1"/>
    <sheet name="FINANCIERA" sheetId="10" r:id="rId2"/>
    <sheet name="TECNICA GIRASOLES GRUPO 5" sheetId="14" r:id="rId3"/>
    <sheet name="TECNICA FUNDALI GRUPO 3" sheetId="13" r:id="rId4"/>
    <sheet name="TECNICA COOHOBIENESTAR GRUPO 1" sheetId="16" r:id="rId5"/>
    <sheet name="TECNICA COOHBIENESTAR GRUPO 2" sheetId="8" r:id="rId6"/>
    <sheet name="TECNICA COOHOBIENESTAR GRUPO 4" sheetId="17" r:id="rId7"/>
    <sheet name="TECNICA COOHBIENESTAR GRUPO 5" sheetId="12" r:id="rId8"/>
    <sheet name="TECNICA COOHBIENESTAR GRUPO 6" sheetId="11" r:id="rId9"/>
    <sheet name="TECNICA COOHOBIENESTAR GRUPO 7" sheetId="15" r:id="rId10"/>
  </sheets>
  <calcPr calcId="152511"/>
</workbook>
</file>

<file path=xl/calcChain.xml><?xml version="1.0" encoding="utf-8"?>
<calcChain xmlns="http://schemas.openxmlformats.org/spreadsheetml/2006/main">
  <c r="L50" i="15" l="1"/>
  <c r="K50" i="15"/>
  <c r="K53" i="13"/>
  <c r="K52" i="13"/>
  <c r="L121" i="13"/>
  <c r="L123" i="13"/>
  <c r="L116" i="13"/>
  <c r="L119" i="13"/>
  <c r="L118" i="13"/>
  <c r="L117" i="13"/>
  <c r="C24" i="14" l="1"/>
  <c r="F22" i="14"/>
  <c r="K49" i="15" l="1"/>
  <c r="L51" i="15"/>
  <c r="K51" i="15" s="1"/>
  <c r="M51" i="15"/>
  <c r="C24" i="15"/>
  <c r="K112" i="17"/>
  <c r="K111" i="17"/>
  <c r="L50" i="17"/>
  <c r="K50" i="17"/>
  <c r="K52" i="17"/>
  <c r="L51" i="17"/>
  <c r="K51" i="17" s="1"/>
  <c r="L52" i="17"/>
  <c r="K49" i="17"/>
  <c r="K115" i="16"/>
  <c r="K114" i="16"/>
  <c r="K56" i="15" l="1"/>
  <c r="L51" i="16"/>
  <c r="K50" i="16"/>
  <c r="L50" i="16"/>
  <c r="K49" i="16"/>
  <c r="E132" i="13"/>
  <c r="K126" i="13"/>
  <c r="C128" i="13" s="1"/>
  <c r="L105" i="13"/>
  <c r="K56" i="13" l="1"/>
  <c r="K55" i="13"/>
  <c r="K54" i="13"/>
  <c r="C24" i="13"/>
  <c r="D41" i="14"/>
  <c r="K108" i="14"/>
  <c r="L50" i="14"/>
  <c r="K50" i="14" s="1"/>
  <c r="D151" i="17"/>
  <c r="F141" i="17"/>
  <c r="D152" i="17" s="1"/>
  <c r="E125" i="17"/>
  <c r="M119" i="17"/>
  <c r="L119" i="17"/>
  <c r="K119" i="17"/>
  <c r="C121" i="17" s="1"/>
  <c r="A113" i="17"/>
  <c r="A114" i="17" s="1"/>
  <c r="A115" i="17" s="1"/>
  <c r="A116" i="17" s="1"/>
  <c r="A117" i="17" s="1"/>
  <c r="A118" i="17" s="1"/>
  <c r="A112" i="17"/>
  <c r="N119" i="17"/>
  <c r="M57" i="17"/>
  <c r="C62" i="17" s="1"/>
  <c r="L57" i="17"/>
  <c r="K57" i="17"/>
  <c r="C61" i="17" s="1"/>
  <c r="N56" i="17"/>
  <c r="N55" i="17"/>
  <c r="N54" i="17"/>
  <c r="N53" i="17"/>
  <c r="N52" i="17"/>
  <c r="N51" i="17"/>
  <c r="A51" i="17"/>
  <c r="A52" i="17" s="1"/>
  <c r="A53" i="17" s="1"/>
  <c r="A54" i="17" s="1"/>
  <c r="A55" i="17" s="1"/>
  <c r="A56" i="17" s="1"/>
  <c r="N50" i="17"/>
  <c r="A50" i="17"/>
  <c r="N49" i="17"/>
  <c r="N57" i="17" s="1"/>
  <c r="D41" i="17"/>
  <c r="E40" i="17" s="1"/>
  <c r="C24" i="17"/>
  <c r="E22" i="17"/>
  <c r="E24" i="17" s="1"/>
  <c r="F144" i="16"/>
  <c r="D155" i="16" s="1"/>
  <c r="E128" i="16"/>
  <c r="D154" i="16" s="1"/>
  <c r="E154" i="16" s="1"/>
  <c r="M122" i="16"/>
  <c r="L122" i="16"/>
  <c r="K122" i="16"/>
  <c r="C124" i="16" s="1"/>
  <c r="A115" i="16"/>
  <c r="A116" i="16" s="1"/>
  <c r="A117" i="16" s="1"/>
  <c r="A118" i="16" s="1"/>
  <c r="A119" i="16" s="1"/>
  <c r="A120" i="16" s="1"/>
  <c r="A121" i="16" s="1"/>
  <c r="N114" i="16"/>
  <c r="N122" i="16" s="1"/>
  <c r="M57" i="16"/>
  <c r="C62" i="16" s="1"/>
  <c r="L57" i="16"/>
  <c r="K57" i="16"/>
  <c r="C61" i="16" s="1"/>
  <c r="N56" i="16"/>
  <c r="N55" i="16"/>
  <c r="N54" i="16"/>
  <c r="N53" i="16"/>
  <c r="N52" i="16"/>
  <c r="N51" i="16"/>
  <c r="A51" i="16"/>
  <c r="A52" i="16" s="1"/>
  <c r="A53" i="16" s="1"/>
  <c r="A54" i="16" s="1"/>
  <c r="A55" i="16" s="1"/>
  <c r="A56" i="16" s="1"/>
  <c r="N50" i="16"/>
  <c r="N57" i="16" s="1"/>
  <c r="A50" i="16"/>
  <c r="N49" i="16"/>
  <c r="E40" i="16"/>
  <c r="E24" i="16"/>
  <c r="C24" i="16"/>
  <c r="E22" i="16"/>
  <c r="E151" i="17" l="1"/>
  <c r="D157" i="15" l="1"/>
  <c r="D40" i="15" s="1"/>
  <c r="E40" i="15" s="1"/>
  <c r="F147" i="15"/>
  <c r="D158" i="15" s="1"/>
  <c r="D41" i="15" s="1"/>
  <c r="N126" i="15"/>
  <c r="L126" i="15"/>
  <c r="A108" i="15"/>
  <c r="A109" i="15" s="1"/>
  <c r="A110" i="15" s="1"/>
  <c r="L107" i="15"/>
  <c r="K106" i="15"/>
  <c r="M105" i="15"/>
  <c r="M126" i="15" s="1"/>
  <c r="K105" i="15"/>
  <c r="K126" i="15" s="1"/>
  <c r="C128" i="15" s="1"/>
  <c r="N56" i="15"/>
  <c r="M56" i="15"/>
  <c r="C61" i="15" s="1"/>
  <c r="L56" i="15"/>
  <c r="C60" i="15"/>
  <c r="F22" i="15"/>
  <c r="E22" i="15"/>
  <c r="E24" i="15" s="1"/>
  <c r="E157" i="15" l="1"/>
  <c r="F131" i="14" l="1"/>
  <c r="D142" i="14" s="1"/>
  <c r="E116" i="14"/>
  <c r="D141" i="14" s="1"/>
  <c r="N110" i="14"/>
  <c r="L110" i="14"/>
  <c r="K109" i="14"/>
  <c r="A109" i="14"/>
  <c r="M108" i="14"/>
  <c r="M110" i="14" s="1"/>
  <c r="K110" i="14"/>
  <c r="C112" i="14" s="1"/>
  <c r="N51" i="14"/>
  <c r="M51" i="14"/>
  <c r="C56" i="14" s="1"/>
  <c r="L51" i="14"/>
  <c r="A50" i="14"/>
  <c r="K49" i="14"/>
  <c r="E24" i="14"/>
  <c r="E22" i="14"/>
  <c r="C78" i="10"/>
  <c r="C77" i="10"/>
  <c r="C67" i="10"/>
  <c r="C68" i="10" s="1"/>
  <c r="E141" i="14" l="1"/>
  <c r="D40" i="14"/>
  <c r="E40" i="14" s="1"/>
  <c r="K51" i="14"/>
  <c r="C55" i="14" s="1"/>
  <c r="C51" i="10"/>
  <c r="C50" i="10"/>
  <c r="C40" i="10"/>
  <c r="C41" i="10" s="1"/>
  <c r="C25" i="10" l="1"/>
  <c r="C24" i="10"/>
  <c r="C21" i="10"/>
  <c r="C14" i="10"/>
  <c r="C15" i="10" s="1"/>
  <c r="D157" i="13" l="1"/>
  <c r="D40" i="13" s="1"/>
  <c r="F147" i="13"/>
  <c r="D158" i="13" s="1"/>
  <c r="D41" i="13" s="1"/>
  <c r="N126" i="13"/>
  <c r="M126" i="13"/>
  <c r="L125" i="13"/>
  <c r="L124" i="13"/>
  <c r="L122" i="13"/>
  <c r="L120" i="13"/>
  <c r="O117" i="13"/>
  <c r="O116" i="13"/>
  <c r="L115" i="13"/>
  <c r="L114" i="13"/>
  <c r="L113" i="13"/>
  <c r="O112" i="13"/>
  <c r="L112" i="13"/>
  <c r="L111" i="13"/>
  <c r="C111" i="13"/>
  <c r="L110" i="13"/>
  <c r="L109" i="13"/>
  <c r="K108" i="13"/>
  <c r="K107" i="13"/>
  <c r="A107" i="13"/>
  <c r="A108" i="13" s="1"/>
  <c r="A109" i="13" s="1"/>
  <c r="A110" i="13" s="1"/>
  <c r="O106" i="13"/>
  <c r="K106" i="13"/>
  <c r="A106" i="13"/>
  <c r="L126" i="13"/>
  <c r="N57" i="13"/>
  <c r="M57" i="13"/>
  <c r="C62" i="13" s="1"/>
  <c r="L57" i="13"/>
  <c r="A52" i="13"/>
  <c r="A53" i="13" s="1"/>
  <c r="A54" i="13" s="1"/>
  <c r="A55" i="13" s="1"/>
  <c r="A56" i="13" s="1"/>
  <c r="A51" i="13"/>
  <c r="K49" i="13"/>
  <c r="A49" i="13"/>
  <c r="F22" i="13"/>
  <c r="E22" i="13"/>
  <c r="E24" i="13" s="1"/>
  <c r="E40" i="13" l="1"/>
  <c r="K57" i="13"/>
  <c r="C61" i="13" s="1"/>
  <c r="E157" i="13"/>
  <c r="M109" i="12" l="1"/>
  <c r="M108" i="12"/>
  <c r="M107" i="12"/>
  <c r="M106" i="12"/>
  <c r="C58" i="12"/>
  <c r="A52" i="12"/>
  <c r="A51" i="12"/>
  <c r="K51" i="12"/>
  <c r="F22" i="12"/>
  <c r="C24" i="12"/>
  <c r="F131" i="12"/>
  <c r="D41" i="12" s="1"/>
  <c r="E115" i="12"/>
  <c r="D141" i="12" s="1"/>
  <c r="N109" i="12"/>
  <c r="L109" i="12"/>
  <c r="K108" i="12"/>
  <c r="K107" i="12"/>
  <c r="K106" i="12"/>
  <c r="N53" i="12"/>
  <c r="M53" i="12"/>
  <c r="K52" i="12"/>
  <c r="L53" i="12"/>
  <c r="A50" i="12"/>
  <c r="K49" i="12"/>
  <c r="E22" i="12"/>
  <c r="E24" i="12" s="1"/>
  <c r="K50" i="12" l="1"/>
  <c r="K53" i="12" s="1"/>
  <c r="C57" i="12" s="1"/>
  <c r="D142" i="12"/>
  <c r="E141" i="12" s="1"/>
  <c r="K109" i="12"/>
  <c r="C111" i="12" s="1"/>
  <c r="D40" i="12"/>
  <c r="E40" i="12" s="1"/>
  <c r="M52" i="11"/>
  <c r="C57" i="11" s="1"/>
  <c r="M114" i="11"/>
  <c r="M113" i="11"/>
  <c r="K113" i="11"/>
  <c r="L50" i="11"/>
  <c r="K50" i="11" s="1"/>
  <c r="K112" i="11"/>
  <c r="F22" i="11"/>
  <c r="F137" i="11"/>
  <c r="D148" i="11" s="1"/>
  <c r="E121" i="11"/>
  <c r="D147" i="11" s="1"/>
  <c r="N115" i="11"/>
  <c r="K114" i="11"/>
  <c r="L115" i="11"/>
  <c r="N52" i="11"/>
  <c r="L52" i="11"/>
  <c r="A50" i="11"/>
  <c r="A51" i="11" s="1"/>
  <c r="K49" i="11"/>
  <c r="C24" i="11"/>
  <c r="E22" i="11"/>
  <c r="E24" i="11" s="1"/>
  <c r="E128" i="8"/>
  <c r="E127" i="8"/>
  <c r="D112" i="8"/>
  <c r="M104" i="8"/>
  <c r="K104" i="8"/>
  <c r="L103" i="8"/>
  <c r="K103" i="8" s="1"/>
  <c r="L51" i="8"/>
  <c r="K51" i="8" s="1"/>
  <c r="M51" i="8"/>
  <c r="L50" i="8"/>
  <c r="K50" i="8" s="1"/>
  <c r="K49" i="8"/>
  <c r="F22" i="8"/>
  <c r="C24" i="8" s="1"/>
  <c r="K115" i="11" l="1"/>
  <c r="C117" i="11" s="1"/>
  <c r="K51" i="11"/>
  <c r="K52" i="11" s="1"/>
  <c r="C56" i="11" s="1"/>
  <c r="E147" i="11"/>
  <c r="D40" i="11"/>
  <c r="D41" i="11"/>
  <c r="E22" i="8"/>
  <c r="E40" i="11" l="1"/>
  <c r="M105" i="8"/>
  <c r="L105" i="8"/>
  <c r="K105" i="8"/>
  <c r="A104" i="8"/>
  <c r="N105" i="8"/>
  <c r="N52" i="8"/>
  <c r="E24" i="8" l="1"/>
  <c r="E111" i="8" l="1"/>
  <c r="F127" i="8"/>
  <c r="D138" i="8" l="1"/>
  <c r="D41" i="8"/>
  <c r="D137" i="8"/>
  <c r="E137" i="8" s="1"/>
  <c r="D40" i="8"/>
  <c r="E40" i="8" s="1"/>
  <c r="C107" i="8" l="1"/>
  <c r="M52" i="8"/>
  <c r="C57" i="8" s="1"/>
  <c r="L52" i="8"/>
  <c r="K52" i="8"/>
  <c r="C56" i="8" s="1"/>
  <c r="A50" i="8"/>
  <c r="A51" i="8" s="1"/>
</calcChain>
</file>

<file path=xl/sharedStrings.xml><?xml version="1.0" encoding="utf-8"?>
<sst xmlns="http://schemas.openxmlformats.org/spreadsheetml/2006/main" count="3308" uniqueCount="719">
  <si>
    <t>CARGO</t>
  </si>
  <si>
    <t>* Dirección, barrio - vereda, Centro Zonal</t>
  </si>
  <si>
    <t>MODALIDAD</t>
  </si>
  <si>
    <t>OBSERVACIONES</t>
  </si>
  <si>
    <t>Nombre de Proponente:</t>
  </si>
  <si>
    <t>Nombre de Integrante No 1:</t>
  </si>
  <si>
    <t>Nombre de Integrante No 2:</t>
  </si>
  <si>
    <t>Nombre de Integrante No 3:</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</si>
  <si>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</si>
  <si>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</si>
  <si>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</si>
  <si>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</si>
  <si>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</si>
  <si>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</si>
  <si>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</si>
  <si>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</si>
  <si>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</si>
  <si>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</si>
  <si>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</si>
  <si>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</si>
  <si>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</si>
  <si>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</si>
  <si>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</si>
  <si>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</si>
  <si>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</si>
  <si>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</si>
  <si>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</si>
  <si>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</si>
  <si>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</si>
  <si>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</si>
  <si>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</si>
  <si>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</si>
  <si>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</si>
  <si>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</si>
  <si>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</si>
  <si>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</si>
  <si>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</si>
  <si>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</si>
  <si>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</si>
  <si>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</si>
  <si>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</si>
  <si>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</si>
  <si>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</si>
  <si>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</si>
  <si>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</si>
  <si>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</si>
  <si>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</si>
  <si>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</si>
  <si>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</si>
  <si>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</si>
  <si>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</si>
  <si>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</si>
  <si>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</si>
  <si>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</si>
  <si>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</si>
  <si>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</si>
  <si>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</si>
  <si>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</si>
  <si>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</si>
  <si>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</si>
  <si>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</si>
  <si>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</si>
  <si>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</si>
  <si>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</si>
  <si>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</si>
  <si>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</si>
  <si>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</si>
  <si>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</si>
  <si>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</si>
  <si>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</si>
  <si>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</si>
  <si>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</si>
  <si>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</si>
  <si>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</si>
  <si>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</si>
  <si>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</si>
  <si>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</si>
  <si>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</si>
  <si>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</si>
  <si>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</si>
  <si>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</si>
  <si>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</si>
  <si>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</si>
  <si>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</si>
  <si>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</si>
  <si>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</si>
  <si>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</si>
  <si>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</si>
  <si>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</si>
  <si>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</si>
  <si>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</si>
  <si>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</si>
  <si>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</si>
  <si>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</si>
  <si>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</si>
  <si>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</si>
  <si>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</si>
  <si>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</si>
  <si>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</si>
  <si>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</si>
  <si>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</si>
  <si>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</si>
  <si>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</si>
  <si>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</si>
  <si>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</si>
  <si>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</si>
  <si>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</si>
  <si>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</si>
  <si>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</si>
  <si>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</si>
  <si>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</si>
  <si>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</si>
  <si>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</si>
  <si>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</si>
  <si>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</si>
  <si>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</si>
  <si>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</si>
  <si>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</si>
  <si>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</si>
  <si>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</si>
  <si>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</si>
  <si>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</si>
  <si>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</si>
  <si>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</si>
  <si>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</si>
  <si>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</si>
  <si>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</si>
  <si>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</si>
  <si>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</si>
  <si>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</si>
  <si>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</si>
  <si>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</si>
  <si>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</si>
  <si>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</si>
  <si>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</si>
  <si>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</si>
  <si>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</si>
  <si>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</si>
  <si>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</si>
  <si>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</si>
  <si>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</si>
  <si>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</si>
  <si>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</si>
  <si>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</si>
  <si>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</si>
  <si>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</si>
  <si>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</si>
  <si>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</si>
  <si>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</si>
  <si>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</si>
  <si>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</si>
  <si>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</si>
  <si>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</si>
  <si>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</si>
  <si>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</si>
  <si>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</si>
  <si>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</si>
  <si>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</si>
  <si>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</si>
  <si>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COOPERATIVA MULTIACTIVA DE HOGARES DE BIENESTAR "COOHOBIENESTAR"</t>
  </si>
  <si>
    <t>PROPONENTE No. 2. COOPERATIVA MULTIACTIVA DE HOGARES DE BIENESTAR "COOHOBIENESTAR"</t>
  </si>
  <si>
    <t>CARTA DE PRESENTACION DE LA PROPUESTA DONDE SE INDIQUE EL GRUPO O GRUPOS EN LOS QUE VA A PARTICIPAR FORMATO 1</t>
  </si>
  <si>
    <t>1 A 3</t>
  </si>
  <si>
    <t>X</t>
  </si>
  <si>
    <t>27 A 62</t>
  </si>
  <si>
    <t>NO APLICA</t>
  </si>
  <si>
    <t>4 A 6</t>
  </si>
  <si>
    <t>7 A 8</t>
  </si>
  <si>
    <t>10 A 15</t>
  </si>
  <si>
    <t>FUNDACION PARA EL DESARROLLO ALIMENTARIO "FUNDALI"</t>
  </si>
  <si>
    <t>17 A 18</t>
  </si>
  <si>
    <t>25 A 26</t>
  </si>
  <si>
    <t>RESOLUCIÓN POR LA CUAL EL ICBF OTORGA O RECONOCE PERSONERÍA JURÍDICA EN LOS CASOS QUE APLIQUE</t>
  </si>
  <si>
    <t>PROPONENTE No. 1. FUNDACION PARA EL DESARROLLO ALIMENTARIO "FUNDALI"</t>
  </si>
  <si>
    <t>14 A 15</t>
  </si>
  <si>
    <t>5 A 13</t>
  </si>
  <si>
    <t>16 A 17</t>
  </si>
  <si>
    <t>21 A 22</t>
  </si>
  <si>
    <t>23 A 25</t>
  </si>
  <si>
    <t>PROPONENTE No. 3. CORPORACION PARA EL DESARROLLO Y BIENESTAR INTEGRAL DE LA COMUNIDAD "LOS GIRASOLES"</t>
  </si>
  <si>
    <t>CORPORACION PARA EL DESARROLLO Y BIENESTAR INTEGRAL DE LA COMUNIDAD "LOS GIRASOLES"</t>
  </si>
  <si>
    <t>1 A 4</t>
  </si>
  <si>
    <t>5 A 7</t>
  </si>
  <si>
    <t>CERTIFICADO DE CUMPLIMIENTO DE PAGO DE APORTES DE SEGURIDAD SOCIAL Y PARAFISCALES. FORMATO 2</t>
  </si>
  <si>
    <t>12 A 13</t>
  </si>
  <si>
    <t>19 A 20</t>
  </si>
  <si>
    <t>39 A 42</t>
  </si>
  <si>
    <r>
      <t xml:space="preserve">En Armenia Quindío, entre el 28 de noviembre al 1o de diciembre de 2014, en las instalaciones del Instituto Colombiano de Bienestar Familiar –ICBF- de la Regional </t>
    </r>
    <r>
      <rPr>
        <b/>
        <sz val="11"/>
        <color theme="1"/>
        <rFont val="Arial Narrow"/>
        <family val="2"/>
      </rPr>
      <t xml:space="preserve">Quindío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María Lucía Martínez Loaiza; Marianella Zuleta Henao; Carol Juliana Franco Serna; Estudio Financiero</t>
    </r>
    <r>
      <rPr>
        <b/>
        <sz val="11"/>
        <color theme="1"/>
        <rFont val="Arial Narrow"/>
        <family val="2"/>
      </rPr>
      <t>:</t>
    </r>
    <r>
      <rPr>
        <sz val="11"/>
        <color theme="1"/>
        <rFont val="Arial Narrow"/>
        <family val="2"/>
      </rPr>
      <t xml:space="preserve"> Carlos Arturo Ramírez Yepes; Gloria Isabel Ponce Jaramillo y Estudio Jurídico</t>
    </r>
    <r>
      <rPr>
        <b/>
        <sz val="11"/>
        <color theme="1"/>
        <rFont val="Arial Narrow"/>
        <family val="2"/>
      </rPr>
      <t>:</t>
    </r>
    <r>
      <rPr>
        <sz val="11"/>
        <color theme="1"/>
        <rFont val="Arial Narrow"/>
        <family val="2"/>
      </rPr>
      <t xml:space="preserve"> Reinaldo Ospina Acevedo; Ana María Giraldo Martínez; con el fin de estudiar y evaluar las propuestas presentadas con ocasión de la Convocatoria Pública de aporte No.001 de 2014, cuyo objeto consiste en</t>
    </r>
    <r>
      <rPr>
        <b/>
        <sz val="11"/>
        <color theme="1"/>
        <rFont val="Arial Narrow"/>
        <family val="2"/>
      </rPr>
      <t>: "Atender a niños y niñas menores de cinco años, o hasta su ingreso al grado de transición, en los servicios de educación inicial y cuidado, en las modalidades Centros de Desarrollo Infantil y Desarrollo Infantil en medio familiar, con el fin de promover el desarrollo integral en la primera infancia con calidad, de conformidad con los lineamientos, estándares de calidad y las directrices, y parámetros establecidos por el ICBF".</t>
    </r>
  </si>
  <si>
    <t>ICBF</t>
  </si>
  <si>
    <t>COOHOBIENESTAR</t>
  </si>
  <si>
    <t>LICENCIADA EN EDUCACION PREESCOLAR</t>
  </si>
  <si>
    <t>TRABAJADORA SOCIAL</t>
  </si>
  <si>
    <t>UNIVERSIDAD DEL QUINDIO</t>
  </si>
  <si>
    <t>PSICOLOGA</t>
  </si>
  <si>
    <t>GRUPO 2</t>
  </si>
  <si>
    <t>FAMILIAR</t>
  </si>
  <si>
    <t>Carrera 27 No.30 CO. Calarcá</t>
  </si>
  <si>
    <t>Carrera 13 No.9-104 Calarcá</t>
  </si>
  <si>
    <t>Ciudadela Educativa José María Córdoba. Córdoba</t>
  </si>
  <si>
    <t>Biblioteca Pública Escuela Manuel Mejía. Pijao</t>
  </si>
  <si>
    <t>Buenavista - Casa de la Juventud</t>
  </si>
  <si>
    <t>JUAN GUILLERMO PABON AMARILES</t>
  </si>
  <si>
    <t>LICENCIADO EN PEDAGOGIA INFANTIL</t>
  </si>
  <si>
    <t>UNIVERSIDAD DEL TOLIMA</t>
  </si>
  <si>
    <t>27/01/2014 A LA FECHA
01/08/2011 - 24/12/2013</t>
  </si>
  <si>
    <t xml:space="preserve">COOHOBIENESTAR
</t>
  </si>
  <si>
    <t>VICTORIA EUGENIA GOMEZ CANTOR</t>
  </si>
  <si>
    <t>LICENCIADA EN TECNOLOGIAS EDUCATIVAS</t>
  </si>
  <si>
    <t>CONSORCIO UNIDOS POR LA INFANCIA
FUNDACION SOCIAL APUESTAS OCHOA</t>
  </si>
  <si>
    <t>16/07/2001 - 10/12/2010
11/01/2011 - 18/02/2011
06/02/2012 - 11/05/2012
01/02/200/ - 15/07/2010</t>
  </si>
  <si>
    <t>MARIA FRANSURI ROSERO GONZALEZ</t>
  </si>
  <si>
    <t>1730110301-I</t>
  </si>
  <si>
    <t>APOYO PSICOSOCIAL</t>
  </si>
  <si>
    <t>COOHOBIENESTAR
C&amp;M CONSULTORES
CASA DE PROTECCION HERNANDO OSPINA - FUNDACION HOGAR DEL NIÑO</t>
  </si>
  <si>
    <t>26/07/2013 - 20/12/2013
27/01/2014 A LA FECHA
18/07/2012 - 05/12/2012
28/04/2011 - 20/04/2012</t>
  </si>
  <si>
    <t>JURY MARCELA SALCEDO MARTINEZ</t>
  </si>
  <si>
    <t>UNIVERSIDAD DE SAN BUENAVENTURA</t>
  </si>
  <si>
    <t>COOHOBIENESTAR
FUNDACION MASTRANTO
UNIVERSIDAD LA GRAN COLOMBIA</t>
  </si>
  <si>
    <t>02/07/2013 - 20/12/2013
27/01/2014 A LA FECHA
02/07/2012 - 02/10/2012
28/02/2011 - 30/05/2011
02/08/2011 - 25/11/2011</t>
  </si>
  <si>
    <t>MARIAN ANDREA GUAPACHA VARGAS</t>
  </si>
  <si>
    <t>210121030-I</t>
  </si>
  <si>
    <t>COOHOBIENESTAR
MUÑECOS DEL TEATRO ESCONDIDO</t>
  </si>
  <si>
    <t>02/07/2013 - 30/12/2013
22/01/2014 A LA FECHA
01/02/2011 - 12/10/2012</t>
  </si>
  <si>
    <t>JOHANA ALEXANDRA RAMIREZ RAMIREZ</t>
  </si>
  <si>
    <t>14/10/2014 A LA FECHA
30/08/2013 - 09/07/2014
01/02/2012 - 25/05/2012</t>
  </si>
  <si>
    <t>COOHOBIENESTAR
CENTRO DE REHABILITACION PARA EL EJE CAFETERO
BIENESTAR FAMILIAR - REGIONAL QUINDIO - CENTRO ZONAL ARMENIA NORTE</t>
  </si>
  <si>
    <t>N/A</t>
  </si>
  <si>
    <t>113 de 2012</t>
  </si>
  <si>
    <t>886-893</t>
  </si>
  <si>
    <t>63-251</t>
  </si>
  <si>
    <t>894-904</t>
  </si>
  <si>
    <t>007-2012</t>
  </si>
  <si>
    <t>905-913</t>
  </si>
  <si>
    <t>63-037-2009</t>
  </si>
  <si>
    <t>1117-1128</t>
  </si>
  <si>
    <t>63-042-2010</t>
  </si>
  <si>
    <t>1129-1144</t>
  </si>
  <si>
    <t>COORDINADOR GENERAL DEL PROYECTO POR CADA MIL CUPOS OFERTADOS O FRACIÓN INFERIOR</t>
  </si>
  <si>
    <t>ELIZABETH HERRERA ARBELAEZ</t>
  </si>
  <si>
    <t>ADMINISTRADOR FINANCIERO</t>
  </si>
  <si>
    <t>06/09/1999 - A LA FECHA</t>
  </si>
  <si>
    <t>FUNCIONES :SI</t>
  </si>
  <si>
    <t>ADRIANA MARIA CASTRO LONDOÑO</t>
  </si>
  <si>
    <t>02/04/2014 A LA FECHA
Enero de 2012 - Marzo de 2014</t>
  </si>
  <si>
    <t>COOHOBIENESTAR
FUNDACION INSTITUTO ESPECIALIZADO EN SALUD MENTAL</t>
  </si>
  <si>
    <t>GRUPO 6</t>
  </si>
  <si>
    <t>LAS PALMAS- CASETA COMUNAL- ARMENIA</t>
  </si>
  <si>
    <t>CENTRO DE ATENCION BASICA DEL SUR - ARMENIA</t>
  </si>
  <si>
    <t>CASA 8 ARRAYANES - ARMENIA SUR 2</t>
  </si>
  <si>
    <t>CARRERA 14 N.35 N 20 APTO 201 EDIFICIO LOS ALPES - CIRCASIA</t>
  </si>
  <si>
    <t>CASA DE LA JUVENTUD - FILANDIA</t>
  </si>
  <si>
    <t>CRA.24 N.3-28 CIUDADELA CONFENALCO - LA TEBAIDA</t>
  </si>
  <si>
    <t>CASA DE LA JUVENTUD - SALENTO</t>
  </si>
  <si>
    <t>ALEJANDRA GOMEZ WALTEROS</t>
  </si>
  <si>
    <t>UNIVERSIDAD SAN BUENAVENTURA</t>
  </si>
  <si>
    <t>COOHOBIENESTAR
CORPORACION UNIVERSITARIA REMINGTON
AMERICAN BUSINESS SCHOOL</t>
  </si>
  <si>
    <t>02/09/2013 - 30/12/2013
20/01/2014  A LA FECHA
01/11/2012 - 30/12/2012
01/01/2013 - 30/08/2013
08/08/2012 - 15/12/2012
01/08/2012 - 30/11/2012</t>
  </si>
  <si>
    <t>CLEMENCIA INES GARTNER HOYOS</t>
  </si>
  <si>
    <t>LICENCIADA EN EDUCACION</t>
  </si>
  <si>
    <t>COOHOBIENESTAR
CONFENALCO</t>
  </si>
  <si>
    <t>01/11/2012 - 30/12/2012
08/01/2013 - 30/12/2013
27/01/2014 A LA FECHA
25/01/2012 - 22/12/2010
01/02/2011 - 17/12/2011</t>
  </si>
  <si>
    <t>JUAN CARLOS GONZALEZ SANCHEZ</t>
  </si>
  <si>
    <t>PSICOLOGO</t>
  </si>
  <si>
    <t>COOHOBIENESTAR
MUNICIPIO DE GENOVA QUINDIO</t>
  </si>
  <si>
    <t>01/07/2014 A LA FECHA
01/11/2012 - 30/12/2012
21/01/2013 - 20/12/2013
27/01/2014 - 30/06/2014
16/02/2005 - 30/09/2005</t>
  </si>
  <si>
    <t>TANIA JOSE REDONDO PEREZ</t>
  </si>
  <si>
    <t>LICENCIADA EN TECNOLOGIA EDUCATIVA</t>
  </si>
  <si>
    <t>FUNDACION AFROCOLOMBIANA SEMILLAS DE ESPERANZA
FUNDACION LA NUEVA ESPERANZA DE VIVIR
COOHOBIENESTAR</t>
  </si>
  <si>
    <t>Junio a diciembre de 2009
01/02/2012 - 30/12/2012
20/04/2014 A LA FECHA
12/09/2013 - 30/12/2013
23/01/2014 - 19/04/2014</t>
  </si>
  <si>
    <t>LUZ ELENA SALAZAR VALENCIA</t>
  </si>
  <si>
    <t>LICENCIADA EN EDUCACION ESCOLAR</t>
  </si>
  <si>
    <t>COOHOBIENESTAR
CONSORCIO UNIDOS POR LA INFANCIA</t>
  </si>
  <si>
    <t>01/10/2013 - 30/12/2013
27/01/2014 A LA FECHA
20/10/2008 - 12/12/2008
26/03/2009 - 06/08/2009 
08/02/2010 - 05/11/2010
06/02/2012 - 11/05/2012</t>
  </si>
  <si>
    <t>KELLY DAYAN LEON MENCHAEL</t>
  </si>
  <si>
    <t>PSICOLOGA EN PERIODO DE PRACTICA</t>
  </si>
  <si>
    <t>CORPORACION UNIVERSITARIA ALEXANDER VON HUMBOLDT</t>
  </si>
  <si>
    <t>20/01/2014 A LA FECHA</t>
  </si>
  <si>
    <t>COOHOBIENESTAR
CONSORCIO CONFUTURO</t>
  </si>
  <si>
    <t>LEIDI YOHANA RIVERA PARDO</t>
  </si>
  <si>
    <t>187284130-I</t>
  </si>
  <si>
    <t>20/01/2014 A LA FECHA
23/01/2012 terminación por definir
01/11/2011 - 30/12/2011</t>
  </si>
  <si>
    <t>LAURA STEPHANY OLIVEROS VALENCIA</t>
  </si>
  <si>
    <t>UNIVERSIDAD AUTONOMA DE BUCARAMANGA</t>
  </si>
  <si>
    <t>COOHOBINESTAR
GRUPO EMPRESARIAL DON POLLO S.A.S.</t>
  </si>
  <si>
    <t>04/08/2014 A LA FECHA
29/07/2013 - 30/10/2014
18/02/2014 - 30/05/2014</t>
  </si>
  <si>
    <t>MONICA CRISTINA QUITIAN CUENCA</t>
  </si>
  <si>
    <t>240101030-I</t>
  </si>
  <si>
    <t>26/11/2012 - 30/12/2012
21/01/2013 - 20/12/2013
27/01/2014 A LA FECHA</t>
  </si>
  <si>
    <t>PAULA ANDREA GRANADA BUSTOS</t>
  </si>
  <si>
    <t>COOHOBIENESTAR
FUNDACION SOCIAL JIAMPI
INSTITUCION EDUCATIVA PEDACITO DE CIELO</t>
  </si>
  <si>
    <t>01/08/2014 A LA FECHA
01/08/2012 -31/12/2012
01/08/2011 - 01/06/2012</t>
  </si>
  <si>
    <t>LUZ ADRIANA MARTINEZ SANCHEA</t>
  </si>
  <si>
    <t>COOHOBIENESTAR
BIENESTAR FAMILIAR - CENTRO ZONAL ARMENIA SUR
HOSPITAL SAN VICENTE MONTENEGRO</t>
  </si>
  <si>
    <t>20/01/2014 A LA FECHA
13/02/2013 - 15/11/2013
29/07/2013 - 15/11/2013</t>
  </si>
  <si>
    <t>AURA MARIA ECHEVERRY OSSA</t>
  </si>
  <si>
    <t>237531030-I</t>
  </si>
  <si>
    <t>COOHOBIENESTAR
COMISARIA DE FAMILIA DE MONTENEGRO QUINDIO</t>
  </si>
  <si>
    <t>27/01/2014 A LA FECHA
Segundo sementre de 2012 y primer semestre de 2013</t>
  </si>
  <si>
    <t>ALEXANDRA ROMAN OSPINA</t>
  </si>
  <si>
    <t>01/11/2012 - 30/12/2012
21/01/2013 - 20/12/2013
27/01/2014 A LA FECHA</t>
  </si>
  <si>
    <t>1005-1011</t>
  </si>
  <si>
    <t>249-2012</t>
  </si>
  <si>
    <t>216-2012</t>
  </si>
  <si>
    <t>1012-1019</t>
  </si>
  <si>
    <t>63-043-2010</t>
  </si>
  <si>
    <t>1020-1037</t>
  </si>
  <si>
    <t>63-088-2014</t>
  </si>
  <si>
    <t>1214-1230</t>
  </si>
  <si>
    <t>63-047</t>
  </si>
  <si>
    <t>1231-1240</t>
  </si>
  <si>
    <t>009-2012</t>
  </si>
  <si>
    <t>1241-1249</t>
  </si>
  <si>
    <t>GRUPO 5</t>
  </si>
  <si>
    <t>MANZANA E CASA 28 VILLA JULIANA - MONTENEGRO</t>
  </si>
  <si>
    <t>MANZANA E CASA 8 NUEVO HORIZONTE - QUIMBAYA</t>
  </si>
  <si>
    <t xml:space="preserve">CASA COMUNAL BARRIO LIMONAR </t>
  </si>
  <si>
    <t>INSTITUCION EDUCATIVA LA ADIELA  - VIA MONTENEGRO LA ADIELA</t>
  </si>
  <si>
    <t>MARTHA CECILIA JARAMILLO RAMIREZ</t>
  </si>
  <si>
    <t>LICENCIADA EN EDUCACION ESCOLAR Y PROMOCION DE LA FAMILIA</t>
  </si>
  <si>
    <t>UNIVERSIDAD SANTO TOMAS</t>
  </si>
  <si>
    <t>FUNCIONES:SI</t>
  </si>
  <si>
    <t>COOHOBIENESTAR
CONSORCIO UNIDOS POR LA INFANCIA</t>
  </si>
  <si>
    <t>01/11/2012 - 30/12/2012
08/01/2013 - 30/12/2013
27/01/2014 - A LA FECHA
15/06/2010 - 10/12/2010
11/01/2011 - 18/02/2011</t>
  </si>
  <si>
    <t>PAULA FERNANDA SERNA ALZATE</t>
  </si>
  <si>
    <t>UNIVERSIDAD CATOLICA DE MANIZALES</t>
  </si>
  <si>
    <t>COOHOBIENESTATAR
HOSPITAL SAGRADO CORAZON DE JESUS</t>
  </si>
  <si>
    <t>25/09/2013  - 30/12/2013
23/01/2014 A LA FECHA
02/09/2006 - 30/11/2006
01/12/2006 - 31/12/2006
15/01/2007 - 31/12/2007
19/01/2008 - 31/12/2008
02/07/2008 - 30/08/2008
01/09/2008 - 30/10/2008
01/11/2008 - 31/12/2008
23/02/2009 - 22/05/2009
26/05/2009 -31/07/2009
05/08/2009 - 31/10/2009 
01/02/2012 - 30/04/2012
01/05/2012 - 30/06/2012
01/05/2012 - 30/06/2012
01/07/2012 - 30/07/2012</t>
  </si>
  <si>
    <t>FONOAUDIOLOGA</t>
  </si>
  <si>
    <t>MONICA JENNIFER GALLEGO CAÑAS</t>
  </si>
  <si>
    <t>153844130-I</t>
  </si>
  <si>
    <t>COOHOBIENESTAR
AESCO COLOMBIA
FUNDACION HUAHUACUNA</t>
  </si>
  <si>
    <t>16/05/2014 A LA FECHA
02/09/2013 - 20/12/2013
20/01/2004 - 15/05/2014
01/08/2010 - 09/08/2012
01/09/2007 - 01/09/2008</t>
  </si>
  <si>
    <t>ACREDITA EXPERIENCIA COMO COORDINADORA DE PROGRAMAS O PROYECTOS SOCIALES PARA LA INFANCIA CON COOHOBIENESTAR SÓLO POR EL PERIODO COMPRENDIDO DEL 16 DE MAYO DE 2014 A AL FECHA, POR TAL RAZON NO CUMPLE CON EL PERFIL</t>
  </si>
  <si>
    <t>DIANA CAROLINA PIERNAGORDA GUTIERREZ</t>
  </si>
  <si>
    <t>COOHOBIENESTAR
SELECCIÓN INTELIGENTE S.A.S.
UNIVERSIDAD NACIONAL ABIERTA Y A DISTANCIA
UNIVERSIDAD SAN BUENAVENTURA</t>
  </si>
  <si>
    <t>29-04/2013 - 20/12/2013
20/01/2014 A LA FECHA
31/08/2011 - 09/04/2013
23/02/2011 - 30/11/2011
13/02/2012 - 17/06/2012
21/08/2012 - 22/12/2012
03/03/2012 - 06/06/2012</t>
  </si>
  <si>
    <t>LEIDY VIVIANA CASTILLO RODRIGUEZ</t>
  </si>
  <si>
    <t xml:space="preserve">COOHOBIENESTAR
</t>
  </si>
  <si>
    <t>COOHOBIENESTAR
RIOPAILA - CASTILLA
SENA REGIONAL QUINDIO</t>
  </si>
  <si>
    <t>09/09/2013 - 20/12/2013
27/01/2014 - 30/08/2014
01/08/2012 - 01/08/2013
06/02/2012 - 30/05/2012</t>
  </si>
  <si>
    <t>MONICA BIBIANA HURTADO LONDOÑO</t>
  </si>
  <si>
    <t>25/08/2014 A LA FECHA
29/07/2013 - 30/05/2014</t>
  </si>
  <si>
    <t>YULY VIVIANA CHACON CORTES</t>
  </si>
  <si>
    <t>UNIVERSIDAD ANTONIO NARIÑO</t>
  </si>
  <si>
    <t>PSICOLOGA (ESTUDIANTE 10 SEMESTRE)</t>
  </si>
  <si>
    <t>01/02/2014 A LA FECHA</t>
  </si>
  <si>
    <t>MARCELA DURANGO SANCHEZ</t>
  </si>
  <si>
    <t>COOHOBIENESTAR
INSTITUCION EDUCATIVA POLICARPA SALAVARRIETA
MUNICIPIO DE QUIMBAYA QUINDIO</t>
  </si>
  <si>
    <t>02/09/2013 - 20/12/2013
20/01/2014 A LA FECHA
18/08/2011 - 24/11/2011
06/02/2011 - 09/11/2011</t>
  </si>
  <si>
    <t>MARIA ALEJANDRA RESTREPO CELIS</t>
  </si>
  <si>
    <t>PSICOLOGA (ESTUDIANTE 9 SEMESTRE)</t>
  </si>
  <si>
    <t>CORPORACION UNIVERSITARIA EMPRESARIAL AELXANDER VON HUMBOLDT</t>
  </si>
  <si>
    <t>COOHOBIENESTAR
UNIVERSIDAD DEL QUINDIO - CENTRO DE ESTUDIOS Y PRACTICAS ACADEMICAS Y SOCIALES - CEPAS</t>
  </si>
  <si>
    <t>04/08/2014 A LA FECHA
02/02/2011 - 08/07/2011</t>
  </si>
  <si>
    <t>248-2012</t>
  </si>
  <si>
    <t>955-962</t>
  </si>
  <si>
    <t>63-250</t>
  </si>
  <si>
    <t>963-973</t>
  </si>
  <si>
    <t>63-167</t>
  </si>
  <si>
    <t>63-041-2010</t>
  </si>
  <si>
    <t>988-1002</t>
  </si>
  <si>
    <t>Total cupos simultaneos certificados</t>
  </si>
  <si>
    <t>63-006-2009</t>
  </si>
  <si>
    <t>1168-1185</t>
  </si>
  <si>
    <t>049-2011</t>
  </si>
  <si>
    <t>1186-1194</t>
  </si>
  <si>
    <t>63-038-2009</t>
  </si>
  <si>
    <t>1195-1210</t>
  </si>
  <si>
    <t>ANA ISABEL ORDOÑEZ ARIAS</t>
  </si>
  <si>
    <t>CONTADORA PUBLICA</t>
  </si>
  <si>
    <t>01/01/2000 - A LA FECHA</t>
  </si>
  <si>
    <t>CAROLINA JIMENEZ AGUILAR</t>
  </si>
  <si>
    <t>COOHOBIENESTAR
CONSORCIO UNIDOS POR LA INFANCIA
FUNDACION SOCIAL APUESTAS OCHOA</t>
  </si>
  <si>
    <t>23/10/2012 - 14/12/2012
08/01/2013 - 30/12/2013
27/01/2014 A LA FECHA
01/06/2010 - 10/12/2010
11/01/2011 - 18/02/2011
01/02/2009 - 30/07/2010</t>
  </si>
  <si>
    <t>EL PROPONENTE NO CUMPLE CON EL 80% MINIMO DE LOS CUPOS</t>
  </si>
  <si>
    <t>FUNDACION PARA EL DESARROLLO ALIMENTARIO FUNDALI</t>
  </si>
  <si>
    <t>INSTITUTO COLOMBIANO DE BIENESTAR FAMILIAR</t>
  </si>
  <si>
    <t>63-100</t>
  </si>
  <si>
    <t>71-87</t>
  </si>
  <si>
    <t>63-162</t>
  </si>
  <si>
    <t>52-70</t>
  </si>
  <si>
    <t>63-224</t>
  </si>
  <si>
    <t>88-98</t>
  </si>
  <si>
    <t>INSTITUTO COLOMBIANO DE BIENESTAR FAMILIAR CENTRO ZONAL SUBA</t>
  </si>
  <si>
    <t>1895-2012</t>
  </si>
  <si>
    <t>99-100</t>
  </si>
  <si>
    <t>FUNDACION PARA EL FOMENTO DE LA LECTURA FUNDALECTURA</t>
  </si>
  <si>
    <t>899-2014643</t>
  </si>
  <si>
    <t>101-106</t>
  </si>
  <si>
    <t>1705-2014093</t>
  </si>
  <si>
    <t>107-117</t>
  </si>
  <si>
    <t>FUNDACION RAFAEL POMBO</t>
  </si>
  <si>
    <t>1705-2013</t>
  </si>
  <si>
    <t>1269-2172-2013147</t>
  </si>
  <si>
    <t>119-124</t>
  </si>
  <si>
    <t>LA NUEVA LIBERTAD</t>
  </si>
  <si>
    <t xml:space="preserve">CDI INSTITUCIONAL </t>
  </si>
  <si>
    <t>MANZANA 18 BARRIO NUEVA LIBERTAD CENTRO ZONAL ARMENIA NORTE</t>
  </si>
  <si>
    <t>NA</t>
  </si>
  <si>
    <t>NO LO TIENE SE DEBE SUBSANAR</t>
  </si>
  <si>
    <t xml:space="preserve">SI </t>
  </si>
  <si>
    <t>NADIAN HISEL ALMARIO ANAYA</t>
  </si>
  <si>
    <t xml:space="preserve">LICENCIADA EN LENGUA CASTELLANA Y COMUNICACIÓN </t>
  </si>
  <si>
    <t>UNIVERSIDAD DE PAMPLONA</t>
  </si>
  <si>
    <t xml:space="preserve">FUNDALI
 INSTITUTO DE CULTURA FEMENIA
CENTRO EDUCATIVO SUMMERHILLCENTRO 
CENTRO EDUCATIVO SAN RAFAEL 
COLEGIO PEDAGOGICO HISPANO-ROMANO </t>
  </si>
  <si>
    <t>01/02/2009-ACTUAL
 01/02/2004-01/11/2009
01/01/2007-30/11/2007
11/02/2008-28/11/2008
01/02/2009-30/11/2009</t>
  </si>
  <si>
    <t>FUNCIONES SI</t>
  </si>
  <si>
    <t>SANDRA MILENA QUINTERO BONILLA</t>
  </si>
  <si>
    <t>FUNDACION UNIVERSITARIA KONRAD LORENZ</t>
  </si>
  <si>
    <t xml:space="preserve">FUNDALI
ASSISTANCE
 </t>
  </si>
  <si>
    <t>01/02/2006-ACTUAL</t>
  </si>
  <si>
    <t>2172-1269-2013</t>
  </si>
  <si>
    <t>INSTITUTO COLOMBIANO DE BINESTAR FAMILIAR REGIONAL BOGOTA</t>
  </si>
  <si>
    <t>1295-2012</t>
  </si>
  <si>
    <t>ACLARAR  EL PLAZO DE EJECUCION DEL CONTRATO</t>
  </si>
  <si>
    <t>533-2012</t>
  </si>
  <si>
    <t>1212-2012208</t>
  </si>
  <si>
    <t>1212-2012209</t>
  </si>
  <si>
    <t>158-2011132</t>
  </si>
  <si>
    <t>057-2005</t>
  </si>
  <si>
    <t>461-2006</t>
  </si>
  <si>
    <t>072-2007</t>
  </si>
  <si>
    <t>456-2008</t>
  </si>
  <si>
    <t>461-2009</t>
  </si>
  <si>
    <t>252-2010</t>
  </si>
  <si>
    <t>748-2011</t>
  </si>
  <si>
    <t>769-2011</t>
  </si>
  <si>
    <t>ORGANIZACIÓN INTERNACIONAL DE LAS MIGRACIONES</t>
  </si>
  <si>
    <t>NAJ-548-NAJ491</t>
  </si>
  <si>
    <t>BANCO DE LA REPUBLICA</t>
  </si>
  <si>
    <t>0S5000201179</t>
  </si>
  <si>
    <t>BANCO DE LA REPUBLICA DE CARTAGENA</t>
  </si>
  <si>
    <t>BRJ46145</t>
  </si>
  <si>
    <t>BANCO DE LA REPUBLICA DE SAN ANDRES</t>
  </si>
  <si>
    <t>BANCO DE LA REPUBLICA DE BUENAVENTURA</t>
  </si>
  <si>
    <t>BANCO DE LA REPUBLICA BOGOTA</t>
  </si>
  <si>
    <t>COORDINADORCOORDINADOR GENERAL DEL PROYECTO POR CADA MIL CUPOS OFERTADOS O FRACIÓN INFERIOR</t>
  </si>
  <si>
    <t>JESUS HORACIO PEREZ ISAZA</t>
  </si>
  <si>
    <t>Administrador de Empresas</t>
  </si>
  <si>
    <t>Universidad Externado de Colombia</t>
  </si>
  <si>
    <t xml:space="preserve">FUNDALI
</t>
  </si>
  <si>
    <t>01/01/2004 -ACTUAL</t>
  </si>
  <si>
    <t>MARTHA INES IANNINI D´ORSONVILLE</t>
  </si>
  <si>
    <t>Licenciada en Psicología y Pedagogía</t>
  </si>
  <si>
    <t>Universidad Pedagogica Nacional</t>
  </si>
  <si>
    <t>FUNDALI
CENTRO DE INVESTIGACION Y EDUCACION POPULAR CINEP
ESPANTAPAJAROS TALLER
MALAQUITA PROYECTO MUSICAL
SECRETARIA DE GOBIERNO DE BOGOTA
ESAP
ASOCIACION NACIONAL DE DESMOVILIZADOS
ESAP</t>
  </si>
  <si>
    <t>01/01/2005-actual 
01/01/2005-31/12/2005
01/01/2000-31/12/2005
01/01/2007-31/12/2009
01/11/2006-30/11/2006
19/07/2007-18/10/2007
 01/02/2007-30/04/2007
19/06/2007-21/12/2007</t>
  </si>
  <si>
    <t>LIA PATRICIA BOLIVAR ORTIZ</t>
  </si>
  <si>
    <t>Tecnico en Sistemas y Contabilidad</t>
  </si>
  <si>
    <t>FUNDALI
ORAGANIZACION DE ESTADOS IBEROAMERICANOS PARA LA EDUCACION LA CIENCIA Y LA CULTURA
PRONIÑO</t>
  </si>
  <si>
    <t xml:space="preserve">01/01/2005-actual 
01/08/2008-30/11/2008
07/04/1999-23/01/2004
</t>
  </si>
  <si>
    <t>COOPERATIVA MULTIACTIVA DE HOGARES DE BIENESTAR ARMENIA COOHOBIENESTAR</t>
  </si>
  <si>
    <t>EL PROPONENTE CUMPLE ___X_</t>
  </si>
  <si>
    <t>EL PROPONENTE CUMPLE _X_____ NO CUMPLE _______</t>
  </si>
  <si>
    <t>CORPORACION PARA EL DESARROLLO DEL BIENESTAR INTEGRAL DE LA COMUNIDAD LOS GIRASOLES</t>
  </si>
  <si>
    <t>INSTITITO COLOMBIANO DE BIENESTAR FAMILIA - REGIONAL TOLIMA</t>
  </si>
  <si>
    <t>CORPORACION PARA EL DESARROLLO Y BIENESTAR DE LA COMUNIDAD LOS GIRASOLES</t>
  </si>
  <si>
    <t>65-68</t>
  </si>
  <si>
    <t>INSTITITO COLOMBIANO DE BIENESTAR FAMILIA - REGIONAL TOLIMA - CENTRO ZONAL LERIDA</t>
  </si>
  <si>
    <t>618/2012</t>
  </si>
  <si>
    <t>69-74</t>
  </si>
  <si>
    <t>Manzana E Casa 28 Villa Jimena, Montenegro, Centro Zonal Armenia Norte</t>
  </si>
  <si>
    <t>Manzana E Casa 8 Nuevo Horizonte, Quimbaya, Centro Zonal Armenia Norte</t>
  </si>
  <si>
    <t>Caseta Comunal Barrio Limonar, Centro Zonal Armenia Norte</t>
  </si>
  <si>
    <t>Insttución Educativa La Adiela Vía Montenegro, Centro Zonal Armenia Norte</t>
  </si>
  <si>
    <t>LUZ MERY ORJUELA ARAGON</t>
  </si>
  <si>
    <t>ADMINISTRADORA DE EMPRESAS</t>
  </si>
  <si>
    <t>UNIVERSIDAD COOPERATIVA DE COLOMBIA</t>
  </si>
  <si>
    <t>CORPORACION PARA EL DESARROLLO  Y BIENESTAR INTEGRAL DE LA COMUNIDAD LOS GIRASOLES</t>
  </si>
  <si>
    <t>01/10/2013 - 31/12/2013
16/01/2014 - 29/11/2014</t>
  </si>
  <si>
    <t>IVONNE CAROLINA SIZA MORALES</t>
  </si>
  <si>
    <t>LA UNIVERSIDAD SANTO TOMAS</t>
  </si>
  <si>
    <t>IGLESIA BAUTISTA CENTRAL DE BOGOTA
ASOCIACION DE PADRES DE FAMILIA Y VECINOS DEL HOGAR INFANTIL PILATUNAS</t>
  </si>
  <si>
    <t>04/09/2013-29/11/2014
04/10/2012 - 04-09-2013</t>
  </si>
  <si>
    <t>ANDRY MILENA BARRERA MARROQUIN</t>
  </si>
  <si>
    <t>UNIVERSDAD DEL TOLIMA</t>
  </si>
  <si>
    <t>01/10/2013 - 31/12/2013
16/01/2014 - 29/11/2013</t>
  </si>
  <si>
    <t>ERIKA LISSETH TORRES OLAYA</t>
  </si>
  <si>
    <t>UNIVERSIDAD DE IBAGUE</t>
  </si>
  <si>
    <t>SOLUCIONES MEDICO EMPRESARIALES - SOMEM LTDA
CORPORACION PARA EL DESARROLLO  Y BIENESTAR INTEGRAL DE LA COMUNIDAD LOS GIRASOLES</t>
  </si>
  <si>
    <t>Sept 2013- junio 2014
01/08/2014 - 31/10/2014</t>
  </si>
  <si>
    <t>JORGE LUIS GALEANO CASANOVA</t>
  </si>
  <si>
    <t>CORPORACION UNIVERSITARIA REMINGTON</t>
  </si>
  <si>
    <t xml:space="preserve">FUNDACION MANUEL MEJIA
FUNDACION ALDEA GLOBAL
INSTITUCION UNIVERSITARIA CENTRO DE ESTUDIOS SUPERIORES MARIA GORETTI
</t>
  </si>
  <si>
    <t>01/08/2013- 31/12/2013
03/05/2013 - 03/06/2013
03/07/2012- 30/12/2012      
13/07/2011- 30/12/2011
Agosto de 2008 - 30/06/2010
Febrero/2007 - junio/2008</t>
  </si>
  <si>
    <t>LAURA MARIA CAICEDO BUITRAGO</t>
  </si>
  <si>
    <t>HOSPITAL DEPARTAMENTAL UNIVERSITARIO DEL QUINDIO SAN JUAN DE DIOS
ASOCIACION DE PADRES DE FAMILIA HOGAR IINFANTIL VECINAL SANTANDER
SECRETARIO DE GOBIERNO Y CONVIVENCIA COMISARIA SEGUNDA DE FAMILIA</t>
  </si>
  <si>
    <t>14/03/2011-14/04/2011
01/07/2013-31/07/2014
01/08/2012-30/11/2012</t>
  </si>
  <si>
    <t>ORFA LEYDI ALFONSO BUENAVENTURA</t>
  </si>
  <si>
    <t>UNIVERSIDAD NACIONAL ABIERTA Y A DISTANCIA UNAD</t>
  </si>
  <si>
    <t>JUEZ SEGUNDO PROMISCUO MUNICIPAL DE ARMERO GUAYABAL TOLIMA
INSTITUCION EDUCATIVA TECNICA INSTITUTO ARMERO
MINISTERIO DE DEFENSA NACIONAL POLICIA NACIONAL DEPARTAMENTO DE POLICIA TOLIMA</t>
  </si>
  <si>
    <t>21/10/2008-18/12/2008
01/06/2009-31/06/2009
01/08/2009-30/08/2009
MARZO, ABRIL, MAYO 2012
OCTUBRE, NOVIEMBRE 2011</t>
  </si>
  <si>
    <t>FUNCIONES:NO</t>
  </si>
  <si>
    <t>ALEJANDRA MARIA ALZATE GONZALEZ</t>
  </si>
  <si>
    <t>LICEO CRISTIANO MANANTIAL DE VIDA
SERVICES A&amp;C 
UT SALUD PUERTO RICO</t>
  </si>
  <si>
    <t>01/12/2011-30/07/2012
01/12/2012-
23/11/2013-22/12/2013</t>
  </si>
  <si>
    <t>MAYERLEEN CASTAÑO DIAZ</t>
  </si>
  <si>
    <t>INSTITUTO COLOMBIANO DE BIENESTAR FAMILIAR - REGIONAL QUINDIO
E.S.E HOSPITAL MENTAL FILANDIA</t>
  </si>
  <si>
    <t>07/02/2013
24/01/2014-09/04/2014</t>
  </si>
  <si>
    <t>MARIA CAMILA GARCIA LOPEZ</t>
  </si>
  <si>
    <t>UNIVERSISDAD SAN BUENAVENTURA</t>
  </si>
  <si>
    <t>CENTRO DE DESARROLLO COMUNITARIO VERSALLES
SOMEM SOLUCIONES MEDICO EMPRESARIALES
CLUB ACTIVO 20-30 HOGAR INFANTIL CDV LA UNION (PRACTICA)
EFICACIA (PARCTICA)
INSTITUCION EDUCATIVA SAN JOSE (PRACTICA)</t>
  </si>
  <si>
    <t>09/09/2013-07/12/2013
20/06/2013-04/08/2013
02/02/2012-25/05/2012
07/02/2011-28/05/2011
02/08/2011-25/11/2011</t>
  </si>
  <si>
    <t>FALTA COPIA DE LA CEDULA DE CIUDADANIA
EN LA CERTIFICACION DE SOMEM NO SE EVIDENCIA CUMPLIMIENTO DEL PERFIL ESTABLECIDO</t>
  </si>
  <si>
    <t>ANDREA CANDELARIA OZAETA OYOLA</t>
  </si>
  <si>
    <t>UNIVERSIDAD ABIERTA Y ADISTANCIA UNAD</t>
  </si>
  <si>
    <t>CAJA DE COMPENSACION FAMILIAR DEL SUR DEL TOLIMA-CAFASUR
INSTITUTO POLITECNICO LUIS A RENGIFO (PRACTICA)
FUNDACION ANGELES DE AMOR (PRACTICA DE INTERVENCION PSICOSOCIAL)
COORPORACION PARA EL DESARROLLO Y BIENESTAR INTEGRAL DE LA COMUNIDAD LOS GIRASOLES</t>
  </si>
  <si>
    <t xml:space="preserve">02/01/2013-30/06/2013
11/03/2012-20/05/2012
01/10/2013-31/12/2013
16/01/2014-29/11/2014
</t>
  </si>
  <si>
    <t>PAULA ALEJANDRA GONGORA SAAVEDRA</t>
  </si>
  <si>
    <t>MEDICORP S.A.S.
COORPORACION PARA EL EL DESARROLLO Y BIENESTAR DE LA COMUNIDAD INTEGRAL LOS GIRASOLES</t>
  </si>
  <si>
    <t>01/01/2012-31/01/2012
01/10/2013-31/12/2013
16/01/2014-29/11/2014</t>
  </si>
  <si>
    <t>LA CERTIFICACION DE MEDICORP NO VA DIRIGIDA A TRABAJOS CON LA PRIMERA INFANCIA</t>
  </si>
  <si>
    <t>CORPORACION PARA EL DESARROLLO Y BIENESTAR INTEGRAL DE LA COMUNIDAD LOS GIRASOLES</t>
  </si>
  <si>
    <t>ASOCIACION AMICI DEI BANBINI</t>
  </si>
  <si>
    <t>326/06</t>
  </si>
  <si>
    <t>ISABEL TRIANA VILLAREAL</t>
  </si>
  <si>
    <t>UNIVERSIDAD DE IBAGUE CORUNIVERSITARIA</t>
  </si>
  <si>
    <t>TELEFONICA
CORPORACION PARA EL DESARROLLO Y BIENESTAR INTEGRAL DE LA COMUNIDAD LOS GIRASOLES</t>
  </si>
  <si>
    <t>09/08/2010-09/08/2011
01/02/2007-30/12/2009
01/02/2009-30/12/2009</t>
  </si>
  <si>
    <t>FUNCIONES: SI</t>
  </si>
  <si>
    <t>LUCIA FUENMAYOR RUBIO</t>
  </si>
  <si>
    <t>LICENCIADA EN PEDAGOCIA REEDUCATIVA</t>
  </si>
  <si>
    <t>FUNDACION INSTITUTO ESPECIALIZADO EN SALUD MENTAL
FUNDACION BRAZOS ABIERTOS
FUNDACION HOGAR SAN JUAN BOSCO (PRACTICA INSTITUCIONAL)
PROFAMILIA
CENTRO DOCENTE CIUDAD MILAGRO (PRACTICA DOCENTE)</t>
  </si>
  <si>
    <t>07/12/2012-04/03/2014
23/05/2003-26/06/2004
03/08/1999-10/12/1999
01/11/2004-31/12/2004
DURANTE EL PRIMER SEMESTRE DEL AÑO 1999</t>
  </si>
  <si>
    <t>MARIA DEL ROSARIO YATE ARENAS</t>
  </si>
  <si>
    <t>TECNOLOGA EN ADMINISTRACION DE EMPRESAS AGROPECUARIAS
TECNICA PROFESIONAL EN GERENCIA CONTABLE</t>
  </si>
  <si>
    <t>POLITECNICO CENTRAL SENA
POLITECNICO CENTRAL</t>
  </si>
  <si>
    <t>04/06/2011
10/12/2009</t>
  </si>
  <si>
    <t xml:space="preserve">16/01/2014-29/11/2014
15/01/2013-29/12/2013
</t>
  </si>
  <si>
    <t xml:space="preserve">COOPERATIVA MULTIACTIVA DE HOGARES DE BIENESTAR COOHOBIENESTAR </t>
  </si>
  <si>
    <t>Nombre de Integrante No 7:</t>
  </si>
  <si>
    <t>COOHOPERATIVA MULTIACTIVA DE HOGARES DE BIENESTAR COOHOBIENESTAR</t>
  </si>
  <si>
    <t xml:space="preserve">COOHOBIENESTAR </t>
  </si>
  <si>
    <t xml:space="preserve">63-169 </t>
  </si>
  <si>
    <t>N/Z</t>
  </si>
  <si>
    <t>1040 AL 1053</t>
  </si>
  <si>
    <t>63-252</t>
  </si>
  <si>
    <t>1054 AL 1064</t>
  </si>
  <si>
    <t>072-2013</t>
  </si>
  <si>
    <t>1065-1073</t>
  </si>
  <si>
    <t>CDI CON ARRIENDO</t>
  </si>
  <si>
    <t>COLEGIO LA FLORIDA, DIAGONAL CONJUNTO MARIA CRISTINA , CALLE 19 #  7-00 ARMENIA</t>
  </si>
  <si>
    <t>CARTA DE COMPROMISO GESTION CON ENTIDAD TERRITORIAL</t>
  </si>
  <si>
    <t>CDI SIN ARRIENDO</t>
  </si>
  <si>
    <t xml:space="preserve">SENA AGROINDUSTRIAL ARMENIA </t>
  </si>
  <si>
    <t xml:space="preserve">REQUIERE VISITA INFRAESTRUCTURA NUEVA </t>
  </si>
  <si>
    <t xml:space="preserve">CARRERA 4 ENTRE CALLE 1 Y2 SECTOR CENTRO FILANDIA </t>
  </si>
  <si>
    <t xml:space="preserve">MZ G CASA 5A BARRIO FRAILEJONES </t>
  </si>
  <si>
    <t xml:space="preserve">LUZ ELENA SALAZAR VALENCIA </t>
  </si>
  <si>
    <t>COOHOBIENESTAR
CONSORCIO UNIDOS POR LA INFANCIA</t>
  </si>
  <si>
    <t>01/10/2013-ACTUAL
20/10/2013-12/12/2008 --26/03/2009-06/08/2009--08/02/2010-05/11/2010--06/02/2012-11/05/2012</t>
  </si>
  <si>
    <t>GLORIA INES MENDEZ MARIN</t>
  </si>
  <si>
    <t>ADMINISTRACION DE EMPRESAS Y MERCADEO</t>
  </si>
  <si>
    <t>ESCUELA DE ADMINISTRACION DE EMPRESAS Y MERCADOTECNIA DEL QUINDIO</t>
  </si>
  <si>
    <t xml:space="preserve">COOHOBIENESTAR
FUNDACIOIN BOTERO BUENO 
</t>
  </si>
  <si>
    <t>06/09/2013-ACTUAL
29/01/2010-------</t>
  </si>
  <si>
    <t>MARGARITA HURADO ESCOBAR</t>
  </si>
  <si>
    <t>UNIVERSIDAD SANTO TOMAS DE AQUINO</t>
  </si>
  <si>
    <t>NO ES LEGIBLE</t>
  </si>
  <si>
    <t>COOHOBIENESTAR
ABRIENDO CAMINOS CON AMOR
COLEGIO LEON DE GREIFF</t>
  </si>
  <si>
    <t>07/02/2014-ACTUAL
10/03/2009------
26/05/2012-09/11/2012</t>
  </si>
  <si>
    <t>LINA MARCELA GRISALES DIAZ</t>
  </si>
  <si>
    <t xml:space="preserve">UNIVERSIDAD ANTONIO NARIÑO </t>
  </si>
  <si>
    <t xml:space="preserve">29/05/2013-ACTUAL </t>
  </si>
  <si>
    <t xml:space="preserve">   </t>
  </si>
  <si>
    <t xml:space="preserve"> 071  -2013             </t>
  </si>
  <si>
    <t>1252 AL 1260</t>
  </si>
  <si>
    <t xml:space="preserve">       </t>
  </si>
  <si>
    <t>129 -2012</t>
  </si>
  <si>
    <t>1261 AL1268</t>
  </si>
  <si>
    <t>C</t>
  </si>
  <si>
    <t>63-040 -2019</t>
  </si>
  <si>
    <t>1269 AL 1287</t>
  </si>
  <si>
    <t xml:space="preserve">    </t>
  </si>
  <si>
    <t xml:space="preserve">LILIA YIRETH PEREZ </t>
  </si>
  <si>
    <t xml:space="preserve">ADMINSTRACION DE EMPRESAS </t>
  </si>
  <si>
    <t>ESCUELA DE ADMINISTRACION  Y MERCADOTECNIA DEL QUINDIO</t>
  </si>
  <si>
    <t>COOHOBIENESTAR                                                                                    SECRETARIA  JURIDICA DEPARTAMENTO DEL QUINDIO</t>
  </si>
  <si>
    <t>21/02/2012 A LA FECHA                                                             01/07/2011 HASTA 31/10/2011                                                                   18/02/2011 HASTA 17/06/2011</t>
  </si>
  <si>
    <t>FUNCIONES  SI</t>
  </si>
  <si>
    <t xml:space="preserve">ALBA LUDIVIA BERMUDEZ ALVAREZ </t>
  </si>
  <si>
    <t xml:space="preserve">LICENCIADA EN EDUCACION PREESCOLAR </t>
  </si>
  <si>
    <t>UNIVERSIDAD EL QUINDIO</t>
  </si>
  <si>
    <t xml:space="preserve">COOHOBIENESTAR     
CONSORCIO  UNIDOS POR LA INFANCIA                                                                               </t>
  </si>
  <si>
    <t>29/05/2013 A 30/12/2013 
22/01/2014 A LA FECHA 
29/10/2008
26/03/2009
08/02/2010</t>
  </si>
  <si>
    <t xml:space="preserve">FRANCY ELENA LOPEZ MARULANDA </t>
  </si>
  <si>
    <t xml:space="preserve">CONTADORA PUBLICA </t>
  </si>
  <si>
    <t>84120-T</t>
  </si>
  <si>
    <t xml:space="preserve">07/02/2000 ALA FECHA </t>
  </si>
  <si>
    <t>ACTA DE GRADO SIN FIRMAS  FOLIO 1440</t>
  </si>
  <si>
    <t>GRUPO 1</t>
  </si>
  <si>
    <t>247-2012</t>
  </si>
  <si>
    <t>846 a 853</t>
  </si>
  <si>
    <t>086-2014</t>
  </si>
  <si>
    <t>854 A 865</t>
  </si>
  <si>
    <t>168-2013</t>
  </si>
  <si>
    <t>866 A 881</t>
  </si>
  <si>
    <t>CDI INSTITUCIONAL</t>
  </si>
  <si>
    <t>Génova zona urbana - Antiguo hogar Agrupado Barrio Olaya Herrera - Carrera 11 No. 34-48</t>
  </si>
  <si>
    <t>CONTRATO COMODATO</t>
  </si>
  <si>
    <t>Calarcá zona urbana - Carrera 25 No. 22-195 Barrio Caldas</t>
  </si>
  <si>
    <t>CARTA INTENCION ARRENDAMIENTO</t>
  </si>
  <si>
    <t>Calarcá zona urbana - Institucion Educativa Rafael Uribe Uribe Bloque 3 Barrio Balcones de la Villla</t>
  </si>
  <si>
    <t>CONVENIO DE ARRENDAMIENTO</t>
  </si>
  <si>
    <t>Génova zona urbana Carrera 12 No. 17-35 Barrio Tejares</t>
  </si>
  <si>
    <t>Calarcá zona urbana lote de reserva no. 06 Urbanización Llanitos de Guaralá</t>
  </si>
  <si>
    <t>BLANCA NUBIA HERRERA VALENCIA</t>
  </si>
  <si>
    <t>UNIVERSIDAD DEL QUINDO</t>
  </si>
  <si>
    <t>03/07/2012  AL 21/12/2012  08/01/2013 AL 30/12/2013 27/01/2014  A LA FECHA</t>
  </si>
  <si>
    <t>COORDINADORA</t>
  </si>
  <si>
    <t>CONSORCIO UNIDOS POR LA INFANCIA</t>
  </si>
  <si>
    <t>20/10/2008 A 27/04/2012</t>
  </si>
  <si>
    <t>JOHANA MARCELA QUIROGA GIL</t>
  </si>
  <si>
    <t>213261030-1</t>
  </si>
  <si>
    <t xml:space="preserve">30/12/2012 A LA FECHA </t>
  </si>
  <si>
    <t>COORDINADORA -PSICOSOCIAL</t>
  </si>
  <si>
    <t>LILIANA CLAROS BETANCOURTH</t>
  </si>
  <si>
    <t>UNAD</t>
  </si>
  <si>
    <t>17/01/2012 A LA FECHA</t>
  </si>
  <si>
    <t>COORDINADORA - PSICOSOCIAL</t>
  </si>
  <si>
    <t>AMPARO DE NIÑOS JUAN XXIII</t>
  </si>
  <si>
    <t>10/11/2010 A 15/10/2011</t>
  </si>
  <si>
    <t>19/04/2010 A 5/11/2010</t>
  </si>
  <si>
    <t>MARIA CAROLINA VARGAS MEJIA</t>
  </si>
  <si>
    <t>09/07/2012 A  LA FE CHA</t>
  </si>
  <si>
    <t>FUNDACION COLOMBIANO SOLIDARIO</t>
  </si>
  <si>
    <t>02/04/2012 AL 30/05/2012</t>
  </si>
  <si>
    <t xml:space="preserve">ORIENTADOR EMPLEABILIDAD </t>
  </si>
  <si>
    <t>19/01/2010 AL 20/11/2010 - 03/02/2011 AL 18/02/2011</t>
  </si>
  <si>
    <t xml:space="preserve">MILEIDY RODRIGUEZ BERNAL </t>
  </si>
  <si>
    <t xml:space="preserve">SAN BUENAVENTURA </t>
  </si>
  <si>
    <t xml:space="preserve">29/10/2012 A LA FECHA </t>
  </si>
  <si>
    <t>070 -2013</t>
  </si>
  <si>
    <t>1078 A 1088</t>
  </si>
  <si>
    <t>080-2014</t>
  </si>
  <si>
    <t>1089 A 1105</t>
  </si>
  <si>
    <t>075-2013</t>
  </si>
  <si>
    <t>1106 A 1114</t>
  </si>
  <si>
    <t>MARIA ERLINDA SERNA LONDOÑO</t>
  </si>
  <si>
    <t>09/06/1995 A LA FECHA</t>
  </si>
  <si>
    <t>COORDINADORA COMPRAS</t>
  </si>
  <si>
    <t>GRUPO 4</t>
  </si>
  <si>
    <t>003-2012</t>
  </si>
  <si>
    <t>916 A 919</t>
  </si>
  <si>
    <t>231-2012</t>
  </si>
  <si>
    <t>920 A 930</t>
  </si>
  <si>
    <t>091-2014</t>
  </si>
  <si>
    <t>931 A 944</t>
  </si>
  <si>
    <t>128-2012</t>
  </si>
  <si>
    <t>945 A 952</t>
  </si>
  <si>
    <t xml:space="preserve">Montenegro zona urbana Cl 12 Cra 7 esquina La Estación </t>
  </si>
  <si>
    <t>CARTA DE INTENCION COMODATO</t>
  </si>
  <si>
    <t>Quimbaya zona urbana - Ciudadela  El Ensueño Mz 16</t>
  </si>
  <si>
    <t>CONTRATO DE COMODATO</t>
  </si>
  <si>
    <t>Montenegro zona urbana enseguida colegio Goretti - ciudadela Compartir Mz 23</t>
  </si>
  <si>
    <t>LUZ PATRICIA MARIN SANTAMARIA</t>
  </si>
  <si>
    <t>ANTONIO NARIÑO</t>
  </si>
  <si>
    <t xml:space="preserve">EN TRAMITE </t>
  </si>
  <si>
    <t>01/08/2013 A LA FECHA</t>
  </si>
  <si>
    <t>ASESORA PEDAGOGICA</t>
  </si>
  <si>
    <t>PREESCOLAR MI GRANJITA</t>
  </si>
  <si>
    <t>01/12/2007 A LA FECHA</t>
  </si>
  <si>
    <t xml:space="preserve">RECTORA </t>
  </si>
  <si>
    <t>CATOLICA DE MANIZALES</t>
  </si>
  <si>
    <t>23/09/2013 A LA FECHA</t>
  </si>
  <si>
    <t xml:space="preserve">COORDINADORA </t>
  </si>
  <si>
    <t>ESE LOCAL HOSPITAL SAGRADO CORAZON DE JESUS QUIMBAYA</t>
  </si>
  <si>
    <t>01/02/2010 A 31/01/2013</t>
  </si>
  <si>
    <t>COORDINADORA PROTECCION Y DETECCION TEMPRANA</t>
  </si>
  <si>
    <t>01/08/2012 A 31/01/2013</t>
  </si>
  <si>
    <t>HECTOR JULIAN VALENCIA CASTAÑO</t>
  </si>
  <si>
    <t>02/05/2013 A LA FECHA</t>
  </si>
  <si>
    <t>ASOCIACION PARA LA COLABORACION A PERSONAS CON DISCAPACIDAD SERES "MARAVILLOSOS"</t>
  </si>
  <si>
    <t>FEBRERO A NOVIEMBRE DE 2010</t>
  </si>
  <si>
    <t xml:space="preserve">PRACTICANTE DE SICOLOGIA </t>
  </si>
  <si>
    <t>076-2013</t>
  </si>
  <si>
    <t>1148 A 1158</t>
  </si>
  <si>
    <t>008-2012</t>
  </si>
  <si>
    <t>1159 A 1167</t>
  </si>
  <si>
    <t>grupo al que se presenta</t>
  </si>
  <si>
    <t>El proponente no diligencia completamente el formato 11 debido a que presenta carta de compromiso de  diSposición de infraestructura de espacios físicos adecuados para ejecución de modalidad familiar</t>
  </si>
  <si>
    <t xml:space="preserve">SE SOLICITA ACLARAR LA EXPERIENCIA LABORAL DE LA FUNDACION BOTERO DEBIDO A QUE NO CUENTA CON LA FECHA DE FINALIZACION </t>
  </si>
  <si>
    <t>SE SOLICITA ACLARAR LA EXPERIENCIA LABORAL DE  ABRIENDO CAMINOS CON AMOR POR CUANTO NO TEIENE FECHA DE FINALIZACION. 
ASÍ MISMO ACLARAR EL NUMERO DE LA  TARJETA PROFESIONAL POR CUANTO NO ES LEGIBLE (FOLIO 817)</t>
  </si>
  <si>
    <t>NO PUEDE SER TENIDA EN CUENTA DE ACUERDO CON LA NOTA 4 DEL NUMERAL 3.21.1 YA QUE ESTA PERSONA SE ENCUENTRA RELACIONADA PARA MAS DE UN GRUPO (EN EL GRUPO 4 SERÁ TENIDA EN CUENTA.)</t>
  </si>
  <si>
    <t>NO PUEDE SER TENIDA EN CUENTA DE ACUERDO CON LA NOTA 4 DEL NUMERAL 3.21.1 YA QUE ESTA PERSONA TAMBIEN SE ENCUENTRA RELACIONADA PARA MAS DE UN GRUPO (EN EL GRUPO 6 SERÁ TENIDA EN CUENTA.)</t>
  </si>
  <si>
    <t>Se tuvo en cuenta la experiencia acreditada con corte al 29/11/2014, fecha en que se adelantó la evaluación de la propuesta. 
Se solicita aclaración de la certificación de la Asociación de Padres de Familia y Vecinos del Hogar Infantil Pilatunas ya que se encuentra incompleta, no presenta firmas.</t>
  </si>
  <si>
    <t>LICENCIADA EN PEDAGOGIA INFANTIL</t>
  </si>
  <si>
    <t>La certificación de Soluciones Médico-Empresariales no cumple con el perfil del cargo para CDI ya que no se evidencia trabajo en Primera Infancia. 
La certificación de la Corporación para el Desarrollo y Bienestar Integral de la Comunidad Los Girasoles, no cumple con el perfil de cargo para coordinador.</t>
  </si>
  <si>
    <t xml:space="preserve">Las certificaciones laborales certifican experiencia anterior a fecha de graduación. En consecuencia no cumple con la experiencia para coordinador. </t>
  </si>
  <si>
    <t xml:space="preserve">No presenta tarjeta profesional, favor adjuntar el documento. </t>
  </si>
  <si>
    <t>FAVOR ACLARAR DOS CERTIFICACIONES RELACIONADAS QUE NO CUENTAN CON EL PERIODO EN QUE SE REALIZO LA PRACTICA (VIVE SANO UNION TEMPORAL ALIMENTAR, INSTITUCION EDUCATUVA TECNICA JOAQUIN PARIS)</t>
  </si>
  <si>
    <t>LA CERTIFICACION DE SERVICES A&amp;C NO APLICA COMO EXPERIENCIA EN PRIMERA INFANCIA
SE DEBE ACLARAR LA CERTIFICACION DE PROSALUD IPS YA NO ESPECIFICA EL TIEMPO TRABAJADO</t>
  </si>
  <si>
    <t xml:space="preserve">RELACIONA EXPERIENCIA EN LA HOJA DE VIDA PERO NO CUENTA CON LOS SOPORTES DE ESTOS
SE EVIDENCIA RESOLUCION EN LA QUE SE HACE NOMBRAMIENTO AUXILIAR PROFESIONAL PSICOLOGIA INCOMPLETA </t>
  </si>
  <si>
    <t>NO SE EVIDENCIA COPIA DE LA TARJETA PROFESIONAL</t>
  </si>
  <si>
    <t>El proponente no diligencia completamente el formato 11 debido a que presenta carta de compromiso de  disposición de infraestructura de espacios físicos adecuados para ejecución de modalidad familiar</t>
  </si>
  <si>
    <t xml:space="preserve">SE DEBE ACLARAR LA FECHA DE INICIO Y TERMINACION DE LA PRACTICA DE LA CERTIFICACION DE ANGELES DE AMOR </t>
  </si>
  <si>
    <t>SE DEBE ACLARAR SI EL CONTRATO FUE OBJETO DE MULTAS YA QUE EN EL CERTIFICADO NO SE EVIDENCIA DICHA INFORMACION</t>
  </si>
  <si>
    <t>SE SOLICITA ACLARAR EL CARGO A DESEMPEÑAR TENIENDO EN CUENTA LA SIGUIENTE SITUACIÓN: EN EL FORMATO 10 SE RELACIONA A OLGA LUCIA FUENMAYOR RUBIO COMO PROFESIONAL DE APOYO EN PSICOLOGIA Y EN EL FORMATO 8 SE RELACIONA AL MISMO PROFESIONAL COMO APOYO PEDAGOGICO SE SOLICITA ACLARAR CARGO A DESEMPEÑAR
SE DEBE ACLARAR LA CERTIFICACION DE LA FUNDACION INSTITUTO ESPECIALIZADO EN SALUD MENTAL YA QUE NO CUENTA CON LA FECHA DE TERMINACION DEL  CONTRATO</t>
  </si>
  <si>
    <t>SE SOLICITA ACLARAR EL CARGO A DESEMPEÑAR TENIENDO EN CUENTA LA SIGUIENTE SITUACIÓN: EN EL FORMATO 10 SE RELACIONA A MARIA DEL ROSARIO YATE ARENAS COMO PROFESIONAL DE APOYO FINANCIERO Y EN EL FORMATO 8 SE RELACIONA AL MISMO PROFESIONAL COMO APOYO PEDAGOGICO.</t>
  </si>
  <si>
    <t>SE TOMA COMO FECHA DE TERMINACIÓN SEPTIEMBRE 30 DE ACUERDO A LO ESTABLECIDO EN LOS PLIEGOS  CAPITULO 3 LITERAL C EN RELACIÓN CON LOS CONTRATOS EN EJECUCIÓN.</t>
  </si>
  <si>
    <t>SE SOLICITA ACLARACIÓN EN LA FECHA DE TERMINACIÓN DEL CONTRATO DE LA CERTIFICACIÓN EXPEDIDA POR EL ICBF.</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</si>
  <si>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t>
  </si>
  <si>
    <t>SE EVIDENCIÓ QUE EL COMODATO SE ENCUENTRA VENCIDO A LA FECHA POR LO TANTO ES NECESARIO ADJUNTAR CARTA DE INTENCIÓN DE SOLICITUD DE COMODATO DE LA ENTIDAD A LA REGIONAL QUINDÍO.</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</si>
  <si>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 ASÍ MISMO, LA CERTIFICACION NO ES VALIDA YA QUE ES DE 2005</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</si>
  <si>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 ASÍ MISMO, LA CERTIFICACION NO ES VALIDA YA QUE ES DE 2006</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</si>
  <si>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 ASÍ MISMO, LA CERTIFICACION NO ES VALIDA YA QUE ES DE 2007</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</si>
  <si>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 ASÍ MISMO, LA CERTIFICACION NO ES VALIDA YA QUE ES DE 2008</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</si>
  <si>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 ASÍ MISMO, LA CERTIFICACION NO ES VALIDA YA QUE ES DE 2009</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</si>
  <si>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t>
  </si>
  <si>
    <t>SE SOLICITA ACLARACIÓN DEL OBJETO DEL CONTRATO POR CUANTO NO ES CLARO A QUIEN VA DIRIGIDO DEL TALLER</t>
  </si>
  <si>
    <t>SE SOLICITA ACLARACIÓN DEL OBJETO DEL CONTRATO POR CUANTO NO ES CLARO A QUIEN VA DIRIGIDO EL TALLER</t>
  </si>
  <si>
    <t>FAVOR ADJUNTAR EL SOPORTE DE EDUCACIÓN SUPERIOR</t>
  </si>
  <si>
    <t>FAVOR ADJUNTAR EL SOPORTE DE EDUCACIÓN TÉCNICA</t>
  </si>
  <si>
    <t>FAVOR ADJUNTAR COPIA DE LA TARJETA PROFESIONAL</t>
  </si>
  <si>
    <t>SE SOLICITA ACLARAR GRUPO DE LA POBLACIÓN CON EL CUAL TRABAJÓ EN EL CENTRO DE REHABILITACIÓN PARA EL EJE CAFETERO</t>
  </si>
  <si>
    <t>FAVOR ADJUNTAR COPIA DE TARJETA PROFESIONAL</t>
  </si>
  <si>
    <t>SE SOLICITA ACLARAR LA FECHA TERMINACIÓN CERTIFICACIÓN CONFUTURO</t>
  </si>
  <si>
    <t xml:space="preserve">FAVOR ADJUNTAR COPIA DE LA TARJETA PROFESIONAL </t>
  </si>
  <si>
    <t>SE SOLICITA SE ALLEGUE LA PERSONERIA JURIDICA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</si>
</sst>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240A]* #,##0.00_-;\-[$$-240A]* #,##0.00_-;_-[$$-240A]* &quot;-&quot;??_-;_-@_-"/>
    <numFmt numFmtId="171" formatCode="#,##0_ ;\-#,##0\ "/>
    <numFmt numFmtId="172" formatCode="0.0"/>
    <numFmt numFmtId="173" formatCode="_-&quot;$&quot;* #,##0_-;\-&quot;$&quot;* #,##0_-;_-&quot;$&quot;* &quot;-&quot;??_-;_-@_-"/>
    <numFmt numFmtId="174" formatCode="_-* #,##0_-;\-* #,##0_-;_-* &quot;-&quot;??_-;_-@_-"/>
  </numFmts>
  <fonts count="40"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b/>
      <sz val="11"/>
      <color rgb="FFFF0000"/>
      <name val="Calibri"/>
      <family val="2"/>
      <scheme val="minor"/>
    </font>
    <font>
      <sz val="9"/>
      <color rgb="FFFF0000"/>
      <name val="Calibri"/>
      <family val="2"/>
      <scheme val="minor"/>
    </font>
    <font>
      <sz val="11"/>
      <color rgb="FFFF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medium">
        <color indexed="57"/>
      </left>
      <right/>
      <top style="medium">
        <color indexed="57"/>
      </top>
      <bottom/>
      <diagonal/>
    </border>
    <border>
      <left/>
      <right style="medium">
        <color indexed="57"/>
      </right>
      <top style="medium">
        <color indexed="57"/>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49">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xf>
    <xf numFmtId="16" fontId="26" fillId="7" borderId="19" xfId="0" applyNumberFormat="1" applyFont="1" applyFill="1" applyBorder="1" applyAlignment="1">
      <alignment horizontal="center" vertical="center" wrapText="1"/>
    </xf>
    <xf numFmtId="18" fontId="26" fillId="0" borderId="22" xfId="0" applyNumberFormat="1"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26" fillId="7" borderId="0" xfId="0" applyFont="1" applyFill="1" applyBorder="1" applyAlignment="1">
      <alignment horizontal="left" vertical="justify" wrapText="1"/>
    </xf>
    <xf numFmtId="0" fontId="26" fillId="7" borderId="0" xfId="0" applyFont="1" applyFill="1" applyBorder="1" applyAlignment="1">
      <alignment horizontal="justify" vertical="center" wrapText="1"/>
    </xf>
    <xf numFmtId="0" fontId="0" fillId="0" borderId="0" xfId="0" applyBorder="1"/>
    <xf numFmtId="0" fontId="0" fillId="0" borderId="0" xfId="0" applyBorder="1" applyAlignment="1">
      <alignment horizontal="center"/>
    </xf>
    <xf numFmtId="44" fontId="0" fillId="3" borderId="1" xfId="3" applyFont="1" applyFill="1" applyBorder="1" applyAlignment="1">
      <alignment horizontal="right" vertical="center"/>
    </xf>
    <xf numFmtId="170" fontId="0" fillId="3" borderId="1" xfId="0" applyNumberFormat="1" applyFill="1" applyBorder="1" applyAlignment="1">
      <alignment vertical="center"/>
    </xf>
    <xf numFmtId="3" fontId="0" fillId="3" borderId="1" xfId="0" applyNumberFormat="1" applyFill="1" applyBorder="1" applyAlignment="1">
      <alignment horizontal="right" vertical="center"/>
    </xf>
    <xf numFmtId="1" fontId="0" fillId="0" borderId="1" xfId="0" applyNumberFormat="1" applyBorder="1" applyAlignment="1">
      <alignment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0" fillId="0" borderId="1" xfId="0" applyNumberFormat="1" applyBorder="1" applyAlignment="1"/>
    <xf numFmtId="0" fontId="0" fillId="0" borderId="1" xfId="0"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vertical="top" wrapText="1"/>
    </xf>
    <xf numFmtId="0" fontId="0" fillId="0" borderId="1" xfId="0" applyFill="1" applyBorder="1" applyAlignment="1">
      <alignment vertical="top" wrapText="1"/>
    </xf>
    <xf numFmtId="49" fontId="13"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left" vertical="top"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7" borderId="33" xfId="0" applyFont="1" applyFill="1" applyBorder="1" applyAlignment="1">
      <alignment vertical="center"/>
    </xf>
    <xf numFmtId="0" fontId="0" fillId="0" borderId="1" xfId="0" applyBorder="1" applyAlignment="1">
      <alignment horizontal="left" vertical="center" wrapText="1"/>
    </xf>
    <xf numFmtId="0" fontId="0" fillId="11" borderId="1" xfId="0" applyFill="1" applyBorder="1" applyAlignment="1">
      <alignment vertical="center"/>
    </xf>
    <xf numFmtId="2" fontId="0" fillId="0" borderId="1" xfId="0" applyNumberFormat="1" applyBorder="1" applyAlignment="1">
      <alignment horizontal="center" vertical="center"/>
    </xf>
    <xf numFmtId="171" fontId="0" fillId="3" borderId="1" xfId="3" applyNumberFormat="1" applyFont="1" applyFill="1" applyBorder="1" applyAlignment="1">
      <alignment horizontal="right" vertical="center"/>
    </xf>
    <xf numFmtId="166" fontId="0" fillId="3" borderId="1" xfId="0" applyNumberFormat="1" applyFill="1" applyBorder="1" applyAlignment="1">
      <alignment horizontal="center" vertical="center"/>
    </xf>
    <xf numFmtId="172"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173" fontId="13" fillId="0" borderId="1" xfId="3" applyNumberFormat="1" applyFont="1" applyFill="1" applyBorder="1" applyAlignment="1">
      <alignment horizontal="right" vertical="center" wrapText="1"/>
    </xf>
    <xf numFmtId="9" fontId="38" fillId="0" borderId="1" xfId="0" applyNumberFormat="1" applyFont="1" applyFill="1" applyBorder="1" applyAlignment="1" applyProtection="1">
      <alignment horizontal="center" vertical="center" wrapText="1"/>
      <protection locked="0"/>
    </xf>
    <xf numFmtId="14" fontId="38" fillId="0" borderId="1" xfId="0" applyNumberFormat="1" applyFont="1" applyFill="1" applyBorder="1" applyAlignment="1" applyProtection="1">
      <alignment horizontal="center" vertical="center" wrapText="1"/>
      <protection locked="0"/>
    </xf>
    <xf numFmtId="0" fontId="38" fillId="0" borderId="1" xfId="0" applyFont="1" applyFill="1" applyBorder="1" applyAlignment="1" applyProtection="1">
      <alignment horizontal="center" vertical="center" wrapText="1"/>
      <protection locked="0"/>
    </xf>
    <xf numFmtId="0" fontId="0" fillId="0" borderId="1" xfId="0" applyFill="1" applyBorder="1" applyAlignment="1">
      <alignment horizontal="center" wrapText="1"/>
    </xf>
    <xf numFmtId="0" fontId="2" fillId="0" borderId="1" xfId="0" applyFont="1" applyBorder="1"/>
    <xf numFmtId="13" fontId="13"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protection locked="0"/>
    </xf>
    <xf numFmtId="15" fontId="13" fillId="0" borderId="1" xfId="0" applyNumberFormat="1" applyFont="1" applyFill="1" applyBorder="1" applyAlignment="1" applyProtection="1">
      <alignment horizontal="center" vertical="center"/>
      <protection locked="0"/>
    </xf>
    <xf numFmtId="2" fontId="13" fillId="0" borderId="1" xfId="0" applyNumberFormat="1" applyFont="1" applyFill="1" applyBorder="1" applyAlignment="1" applyProtection="1">
      <alignment horizontal="center" vertical="center"/>
      <protection locked="0"/>
    </xf>
    <xf numFmtId="49" fontId="18" fillId="0" borderId="1" xfId="0"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3" borderId="1" xfId="0" applyFill="1" applyBorder="1" applyAlignment="1">
      <alignment vertical="center"/>
    </xf>
    <xf numFmtId="174" fontId="0" fillId="3" borderId="1" xfId="1" applyNumberFormat="1" applyFont="1" applyFill="1" applyBorder="1" applyAlignment="1">
      <alignment horizontal="right" vertical="center"/>
    </xf>
    <xf numFmtId="49" fontId="13" fillId="0" borderId="1" xfId="1" applyNumberFormat="1" applyFont="1" applyFill="1" applyBorder="1" applyAlignment="1" applyProtection="1">
      <alignment horizontal="center" vertical="center" wrapText="1"/>
      <protection locked="0"/>
    </xf>
    <xf numFmtId="43" fontId="13" fillId="0" borderId="1" xfId="1" applyFont="1" applyFill="1" applyBorder="1" applyAlignment="1" applyProtection="1">
      <alignment horizontal="center" vertical="center" wrapText="1"/>
      <protection locked="0"/>
    </xf>
    <xf numFmtId="0" fontId="0" fillId="0" borderId="1" xfId="0" applyBorder="1" applyAlignment="1">
      <alignment horizontal="center" wrapText="1"/>
    </xf>
    <xf numFmtId="0" fontId="0" fillId="0" borderId="14" xfId="0" applyBorder="1" applyAlignment="1">
      <alignment vertical="center" wrapText="1"/>
    </xf>
    <xf numFmtId="0" fontId="0" fillId="0" borderId="5" xfId="0" applyBorder="1" applyAlignment="1">
      <alignment vertical="center" wrapText="1"/>
    </xf>
    <xf numFmtId="14" fontId="0" fillId="0" borderId="1" xfId="0" applyNumberFormat="1" applyFill="1" applyBorder="1" applyAlignment="1">
      <alignment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14" fontId="0" fillId="0" borderId="1" xfId="0" applyNumberFormat="1" applyBorder="1" applyAlignment="1">
      <alignment wrapText="1"/>
    </xf>
    <xf numFmtId="0" fontId="2" fillId="0" borderId="1" xfId="0" applyFont="1" applyBorder="1" applyAlignment="1">
      <alignment wrapText="1"/>
    </xf>
    <xf numFmtId="1" fontId="1" fillId="0" borderId="1" xfId="0" applyNumberFormat="1" applyFont="1" applyBorder="1" applyAlignment="1">
      <alignment wrapText="1"/>
    </xf>
    <xf numFmtId="0" fontId="0" fillId="0" borderId="13" xfId="0" applyBorder="1" applyAlignment="1">
      <alignment wrapText="1"/>
    </xf>
    <xf numFmtId="0" fontId="0" fillId="0" borderId="13" xfId="0" applyBorder="1" applyAlignment="1"/>
    <xf numFmtId="0" fontId="0" fillId="0" borderId="13" xfId="0" applyFill="1" applyBorder="1"/>
    <xf numFmtId="0" fontId="0" fillId="0" borderId="13" xfId="0" applyBorder="1" applyAlignment="1">
      <alignment horizontal="center" vertical="center" wrapText="1"/>
    </xf>
    <xf numFmtId="0" fontId="0" fillId="0" borderId="13" xfId="0" applyFill="1" applyBorder="1" applyAlignment="1">
      <alignment wrapText="1"/>
    </xf>
    <xf numFmtId="2" fontId="0" fillId="0" borderId="1" xfId="0" applyNumberFormat="1" applyFill="1" applyBorder="1" applyAlignment="1">
      <alignment horizontal="center" wrapText="1"/>
    </xf>
    <xf numFmtId="0" fontId="0" fillId="12" borderId="1" xfId="0" applyFill="1" applyBorder="1"/>
    <xf numFmtId="0" fontId="0" fillId="0" borderId="1" xfId="0" applyBorder="1" applyAlignment="1">
      <alignment wrapText="1"/>
    </xf>
    <xf numFmtId="0" fontId="0" fillId="0" borderId="1" xfId="0" applyBorder="1" applyAlignment="1">
      <alignment horizontal="center" vertical="center"/>
    </xf>
    <xf numFmtId="43" fontId="13" fillId="0" borderId="1" xfId="1" applyFont="1" applyFill="1" applyBorder="1" applyAlignment="1" applyProtection="1">
      <alignment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39" fillId="0" borderId="1" xfId="0" applyFont="1" applyBorder="1" applyAlignment="1">
      <alignment vertical="center"/>
    </xf>
    <xf numFmtId="9" fontId="13" fillId="4" borderId="1" xfId="0" applyNumberFormat="1" applyFont="1" applyFill="1" applyBorder="1" applyAlignment="1" applyProtection="1">
      <alignment horizontal="center" vertical="center" wrapText="1"/>
      <protection locked="0"/>
    </xf>
    <xf numFmtId="14" fontId="11" fillId="0" borderId="0" xfId="0" applyNumberFormat="1" applyFont="1" applyFill="1" applyBorder="1" applyAlignment="1">
      <alignment horizontal="left" vertical="center" wrapText="1"/>
    </xf>
    <xf numFmtId="49" fontId="0" fillId="0" borderId="0" xfId="0" applyNumberFormat="1" applyFill="1" applyAlignment="1">
      <alignment vertical="center"/>
    </xf>
    <xf numFmtId="0" fontId="37" fillId="0" borderId="1" xfId="0" applyFont="1" applyFill="1" applyBorder="1" applyAlignment="1">
      <alignment horizontal="center" vertical="center" wrapText="1"/>
    </xf>
    <xf numFmtId="0" fontId="0" fillId="0" borderId="1" xfId="0" applyBorder="1" applyAlignment="1">
      <alignment wrapText="1"/>
    </xf>
    <xf numFmtId="0" fontId="0" fillId="0" borderId="12" xfId="0" applyBorder="1" applyAlignment="1"/>
    <xf numFmtId="0" fontId="0" fillId="0" borderId="4" xfId="0" applyBorder="1" applyAlignment="1"/>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0" borderId="1" xfId="0" applyFont="1" applyBorder="1" applyAlignment="1">
      <alignment horizontal="center" vertical="center" wrapText="1"/>
    </xf>
    <xf numFmtId="0" fontId="32" fillId="0" borderId="0" xfId="0" applyFont="1" applyAlignment="1">
      <alignment horizontal="center" vertical="center"/>
    </xf>
    <xf numFmtId="0" fontId="33" fillId="10" borderId="0" xfId="0" applyFont="1" applyFill="1" applyAlignment="1">
      <alignment horizontal="center"/>
    </xf>
    <xf numFmtId="0" fontId="23" fillId="0" borderId="0" xfId="0" applyFont="1" applyAlignment="1">
      <alignment horizontal="center" vertical="center"/>
    </xf>
    <xf numFmtId="0" fontId="0" fillId="0" borderId="28" xfId="0" applyBorder="1"/>
    <xf numFmtId="0" fontId="29" fillId="7" borderId="38" xfId="0" applyFont="1" applyFill="1" applyBorder="1" applyAlignment="1">
      <alignment vertical="center"/>
    </xf>
    <xf numFmtId="0" fontId="29" fillId="7" borderId="39" xfId="0" applyFont="1" applyFill="1" applyBorder="1" applyAlignment="1">
      <alignment vertical="center"/>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5" xfId="0" applyBorder="1" applyAlignment="1">
      <alignment horizontal="left" vertical="center" wrapText="1"/>
    </xf>
    <xf numFmtId="0" fontId="0" fillId="0" borderId="14"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xf>
    <xf numFmtId="0" fontId="0" fillId="0" borderId="46" xfId="0" applyBorder="1" applyAlignment="1">
      <alignment horizontal="center"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5"/>
  <sheetViews>
    <sheetView topLeftCell="A35" workbookViewId="0">
      <selection activeCell="H48" sqref="H48:L48"/>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74" t="s">
        <v>91</v>
      </c>
      <c r="B2" s="274"/>
      <c r="C2" s="274"/>
      <c r="D2" s="274"/>
      <c r="E2" s="274"/>
      <c r="F2" s="274"/>
      <c r="G2" s="274"/>
      <c r="H2" s="274"/>
      <c r="I2" s="274"/>
      <c r="J2" s="274"/>
      <c r="K2" s="274"/>
      <c r="L2" s="274"/>
    </row>
    <row r="4" spans="1:12" ht="16.5" x14ac:dyDescent="0.25">
      <c r="A4" s="275" t="s">
        <v>64</v>
      </c>
      <c r="B4" s="275"/>
      <c r="C4" s="275"/>
      <c r="D4" s="275"/>
      <c r="E4" s="275"/>
      <c r="F4" s="275"/>
      <c r="G4" s="275"/>
      <c r="H4" s="275"/>
      <c r="I4" s="275"/>
      <c r="J4" s="275"/>
      <c r="K4" s="275"/>
      <c r="L4" s="275"/>
    </row>
    <row r="5" spans="1:12" ht="16.5" x14ac:dyDescent="0.25">
      <c r="A5" s="77"/>
    </row>
    <row r="6" spans="1:12" ht="16.5" x14ac:dyDescent="0.25">
      <c r="A6" s="275" t="s">
        <v>65</v>
      </c>
      <c r="B6" s="275"/>
      <c r="C6" s="275"/>
      <c r="D6" s="275"/>
      <c r="E6" s="275"/>
      <c r="F6" s="275"/>
      <c r="G6" s="275"/>
      <c r="H6" s="275"/>
      <c r="I6" s="275"/>
      <c r="J6" s="275"/>
      <c r="K6" s="275"/>
      <c r="L6" s="275"/>
    </row>
    <row r="7" spans="1:12" ht="16.5" x14ac:dyDescent="0.25">
      <c r="A7" s="78"/>
    </row>
    <row r="8" spans="1:12" ht="109.5" customHeight="1" x14ac:dyDescent="0.25">
      <c r="A8" s="269" t="s">
        <v>187</v>
      </c>
      <c r="B8" s="269"/>
      <c r="C8" s="269"/>
      <c r="D8" s="269"/>
      <c r="E8" s="269"/>
      <c r="F8" s="269"/>
      <c r="G8" s="269"/>
      <c r="H8" s="269"/>
      <c r="I8" s="269"/>
      <c r="J8" s="269"/>
      <c r="K8" s="269"/>
      <c r="L8" s="269"/>
    </row>
    <row r="9" spans="1:12" ht="45.75" customHeight="1" x14ac:dyDescent="0.25">
      <c r="A9" s="269"/>
      <c r="B9" s="269"/>
      <c r="C9" s="269"/>
      <c r="D9" s="269"/>
      <c r="E9" s="269"/>
      <c r="F9" s="269"/>
      <c r="G9" s="269"/>
      <c r="H9" s="269"/>
      <c r="I9" s="269"/>
      <c r="J9" s="269"/>
      <c r="K9" s="269"/>
      <c r="L9" s="269"/>
    </row>
    <row r="10" spans="1:12" ht="28.5" customHeight="1" x14ac:dyDescent="0.25">
      <c r="A10" s="269" t="s">
        <v>94</v>
      </c>
      <c r="B10" s="269"/>
      <c r="C10" s="269"/>
      <c r="D10" s="269"/>
      <c r="E10" s="269"/>
      <c r="F10" s="269"/>
      <c r="G10" s="269"/>
      <c r="H10" s="269"/>
      <c r="I10" s="269"/>
      <c r="J10" s="269"/>
      <c r="K10" s="269"/>
      <c r="L10" s="269"/>
    </row>
    <row r="11" spans="1:12" ht="28.5" customHeight="1" x14ac:dyDescent="0.25">
      <c r="A11" s="269"/>
      <c r="B11" s="269"/>
      <c r="C11" s="269"/>
      <c r="D11" s="269"/>
      <c r="E11" s="269"/>
      <c r="F11" s="269"/>
      <c r="G11" s="269"/>
      <c r="H11" s="269"/>
      <c r="I11" s="269"/>
      <c r="J11" s="269"/>
      <c r="K11" s="269"/>
      <c r="L11" s="269"/>
    </row>
    <row r="12" spans="1:12" ht="15.75" thickBot="1" x14ac:dyDescent="0.3"/>
    <row r="13" spans="1:12" ht="15.75" thickBot="1" x14ac:dyDescent="0.3">
      <c r="A13" s="79" t="s">
        <v>66</v>
      </c>
      <c r="B13" s="270" t="s">
        <v>90</v>
      </c>
      <c r="C13" s="271"/>
      <c r="D13" s="271"/>
      <c r="E13" s="271"/>
      <c r="F13" s="271"/>
      <c r="G13" s="271"/>
      <c r="H13" s="271"/>
      <c r="I13" s="271"/>
      <c r="J13" s="271"/>
      <c r="K13" s="271"/>
      <c r="L13" s="271"/>
    </row>
    <row r="14" spans="1:12" ht="15.75" thickBot="1" x14ac:dyDescent="0.3">
      <c r="A14" s="80">
        <v>1</v>
      </c>
      <c r="B14" s="272" t="s">
        <v>169</v>
      </c>
      <c r="C14" s="272"/>
      <c r="D14" s="272"/>
      <c r="E14" s="272"/>
      <c r="F14" s="272"/>
      <c r="G14" s="272"/>
      <c r="H14" s="272"/>
      <c r="I14" s="272"/>
      <c r="J14" s="272"/>
      <c r="K14" s="272"/>
      <c r="L14" s="272"/>
    </row>
    <row r="15" spans="1:12" ht="15.75" thickBot="1" x14ac:dyDescent="0.3">
      <c r="A15" s="80">
        <v>2</v>
      </c>
      <c r="B15" s="272" t="s">
        <v>159</v>
      </c>
      <c r="C15" s="272"/>
      <c r="D15" s="272"/>
      <c r="E15" s="272"/>
      <c r="F15" s="272"/>
      <c r="G15" s="272"/>
      <c r="H15" s="272"/>
      <c r="I15" s="272"/>
      <c r="J15" s="272"/>
      <c r="K15" s="272"/>
      <c r="L15" s="272"/>
    </row>
    <row r="16" spans="1:12" ht="15.75" thickBot="1" x14ac:dyDescent="0.3">
      <c r="A16" s="80">
        <v>3</v>
      </c>
      <c r="B16" s="272" t="s">
        <v>180</v>
      </c>
      <c r="C16" s="272"/>
      <c r="D16" s="272"/>
      <c r="E16" s="272"/>
      <c r="F16" s="272"/>
      <c r="G16" s="272"/>
      <c r="H16" s="272"/>
      <c r="I16" s="272"/>
      <c r="J16" s="272"/>
      <c r="K16" s="272"/>
      <c r="L16" s="272"/>
    </row>
    <row r="17" spans="1:12" x14ac:dyDescent="0.25">
      <c r="A17" s="87"/>
      <c r="B17" s="87"/>
      <c r="C17" s="87"/>
      <c r="D17" s="87"/>
      <c r="E17" s="87"/>
      <c r="F17" s="87"/>
      <c r="G17" s="87"/>
      <c r="H17" s="87"/>
      <c r="I17" s="87"/>
      <c r="J17" s="87"/>
      <c r="K17" s="87"/>
      <c r="L17" s="87"/>
    </row>
    <row r="18" spans="1:12" s="103" customFormat="1" x14ac:dyDescent="0.25">
      <c r="A18" s="273" t="s">
        <v>173</v>
      </c>
      <c r="B18" s="273"/>
      <c r="C18" s="273"/>
      <c r="D18" s="273"/>
      <c r="E18" s="273"/>
      <c r="F18" s="273"/>
      <c r="G18" s="273"/>
      <c r="H18" s="273"/>
      <c r="I18" s="273"/>
      <c r="J18" s="273"/>
      <c r="K18" s="273"/>
      <c r="L18" s="273"/>
    </row>
    <row r="19" spans="1:12" s="103" customFormat="1" x14ac:dyDescent="0.25"/>
    <row r="20" spans="1:12" s="103" customFormat="1" ht="15" customHeight="1" x14ac:dyDescent="0.25">
      <c r="A20" s="262" t="s">
        <v>67</v>
      </c>
      <c r="B20" s="262"/>
      <c r="C20" s="262"/>
      <c r="D20" s="262"/>
      <c r="E20" s="82" t="s">
        <v>68</v>
      </c>
      <c r="F20" s="161" t="s">
        <v>69</v>
      </c>
      <c r="G20" s="161" t="s">
        <v>70</v>
      </c>
      <c r="H20" s="262" t="s">
        <v>3</v>
      </c>
      <c r="I20" s="262"/>
      <c r="J20" s="262"/>
      <c r="K20" s="262"/>
      <c r="L20" s="262"/>
    </row>
    <row r="21" spans="1:12" s="103" customFormat="1" ht="30" customHeight="1" x14ac:dyDescent="0.25">
      <c r="A21" s="263" t="s">
        <v>161</v>
      </c>
      <c r="B21" s="264"/>
      <c r="C21" s="264"/>
      <c r="D21" s="265"/>
      <c r="E21" s="83" t="s">
        <v>162</v>
      </c>
      <c r="F21" s="163" t="s">
        <v>163</v>
      </c>
      <c r="G21" s="1"/>
      <c r="H21" s="258"/>
      <c r="I21" s="258"/>
      <c r="J21" s="258"/>
      <c r="K21" s="258"/>
      <c r="L21" s="258"/>
    </row>
    <row r="22" spans="1:12" s="103" customFormat="1" ht="27" customHeight="1" x14ac:dyDescent="0.25">
      <c r="A22" s="252" t="s">
        <v>183</v>
      </c>
      <c r="B22" s="253"/>
      <c r="C22" s="253"/>
      <c r="D22" s="254"/>
      <c r="E22" s="84">
        <v>26</v>
      </c>
      <c r="F22" s="163" t="s">
        <v>163</v>
      </c>
      <c r="G22" s="1"/>
      <c r="H22" s="258"/>
      <c r="I22" s="258"/>
      <c r="J22" s="258"/>
      <c r="K22" s="258"/>
      <c r="L22" s="258"/>
    </row>
    <row r="23" spans="1:12" s="103" customFormat="1" ht="15" customHeight="1" x14ac:dyDescent="0.25">
      <c r="A23" s="252" t="s">
        <v>134</v>
      </c>
      <c r="B23" s="253"/>
      <c r="C23" s="253"/>
      <c r="D23" s="254"/>
      <c r="E23" s="84" t="s">
        <v>175</v>
      </c>
      <c r="F23" s="163" t="s">
        <v>163</v>
      </c>
      <c r="G23" s="1"/>
      <c r="H23" s="258"/>
      <c r="I23" s="258"/>
      <c r="J23" s="258"/>
      <c r="K23" s="258"/>
      <c r="L23" s="258"/>
    </row>
    <row r="24" spans="1:12" s="103" customFormat="1" ht="15" customHeight="1" x14ac:dyDescent="0.25">
      <c r="A24" s="266" t="s">
        <v>71</v>
      </c>
      <c r="B24" s="267"/>
      <c r="C24" s="267"/>
      <c r="D24" s="268"/>
      <c r="E24" s="85" t="s">
        <v>176</v>
      </c>
      <c r="F24" s="163" t="s">
        <v>163</v>
      </c>
      <c r="G24" s="1"/>
      <c r="H24" s="258"/>
      <c r="I24" s="258"/>
      <c r="J24" s="258"/>
      <c r="K24" s="258"/>
      <c r="L24" s="258"/>
    </row>
    <row r="25" spans="1:12" s="103" customFormat="1" ht="15" customHeight="1" x14ac:dyDescent="0.25">
      <c r="A25" s="266" t="s">
        <v>93</v>
      </c>
      <c r="B25" s="267"/>
      <c r="C25" s="267"/>
      <c r="D25" s="268"/>
      <c r="E25" s="85"/>
      <c r="F25" s="1"/>
      <c r="G25" s="1"/>
      <c r="H25" s="255" t="s">
        <v>165</v>
      </c>
      <c r="I25" s="256"/>
      <c r="J25" s="256"/>
      <c r="K25" s="256"/>
      <c r="L25" s="257"/>
    </row>
    <row r="26" spans="1:12" s="103" customFormat="1" ht="39" customHeight="1" x14ac:dyDescent="0.25">
      <c r="A26" s="266" t="s">
        <v>135</v>
      </c>
      <c r="B26" s="267"/>
      <c r="C26" s="267"/>
      <c r="D26" s="268"/>
      <c r="E26" s="85">
        <v>27</v>
      </c>
      <c r="F26" s="163" t="s">
        <v>163</v>
      </c>
      <c r="G26" s="1"/>
      <c r="H26" s="258"/>
      <c r="I26" s="258"/>
      <c r="J26" s="258"/>
      <c r="K26" s="258"/>
      <c r="L26" s="258"/>
    </row>
    <row r="27" spans="1:12" s="103" customFormat="1" ht="27" customHeight="1" x14ac:dyDescent="0.25">
      <c r="A27" s="266" t="s">
        <v>96</v>
      </c>
      <c r="B27" s="267"/>
      <c r="C27" s="267"/>
      <c r="D27" s="268"/>
      <c r="E27" s="85"/>
      <c r="F27" s="1"/>
      <c r="G27" s="1"/>
      <c r="H27" s="255" t="s">
        <v>165</v>
      </c>
      <c r="I27" s="256"/>
      <c r="J27" s="256"/>
      <c r="K27" s="256"/>
      <c r="L27" s="257"/>
    </row>
    <row r="28" spans="1:12" s="103" customFormat="1" ht="15" customHeight="1" x14ac:dyDescent="0.25">
      <c r="A28" s="252" t="s">
        <v>72</v>
      </c>
      <c r="B28" s="253"/>
      <c r="C28" s="253"/>
      <c r="D28" s="254"/>
      <c r="E28" s="84">
        <v>18</v>
      </c>
      <c r="F28" s="163" t="s">
        <v>163</v>
      </c>
      <c r="G28" s="1"/>
      <c r="H28" s="258"/>
      <c r="I28" s="258"/>
      <c r="J28" s="258"/>
      <c r="K28" s="258"/>
      <c r="L28" s="258"/>
    </row>
    <row r="29" spans="1:12" s="103" customFormat="1" ht="15" customHeight="1" x14ac:dyDescent="0.25">
      <c r="A29" s="252" t="s">
        <v>73</v>
      </c>
      <c r="B29" s="253"/>
      <c r="C29" s="253"/>
      <c r="D29" s="254"/>
      <c r="E29" s="84">
        <v>19</v>
      </c>
      <c r="F29" s="163" t="s">
        <v>163</v>
      </c>
      <c r="G29" s="1"/>
      <c r="H29" s="258"/>
      <c r="I29" s="258"/>
      <c r="J29" s="258"/>
      <c r="K29" s="258"/>
      <c r="L29" s="258"/>
    </row>
    <row r="30" spans="1:12" s="103" customFormat="1" ht="15" customHeight="1" x14ac:dyDescent="0.25">
      <c r="A30" s="252" t="s">
        <v>74</v>
      </c>
      <c r="B30" s="253"/>
      <c r="C30" s="253"/>
      <c r="D30" s="254"/>
      <c r="E30" s="84" t="s">
        <v>178</v>
      </c>
      <c r="F30" s="163" t="s">
        <v>163</v>
      </c>
      <c r="G30" s="1"/>
      <c r="H30" s="258"/>
      <c r="I30" s="258"/>
      <c r="J30" s="258"/>
      <c r="K30" s="258"/>
      <c r="L30" s="258"/>
    </row>
    <row r="31" spans="1:12" s="103" customFormat="1" ht="53.25" customHeight="1" x14ac:dyDescent="0.25">
      <c r="A31" s="252" t="s">
        <v>75</v>
      </c>
      <c r="B31" s="253"/>
      <c r="C31" s="253"/>
      <c r="D31" s="254"/>
      <c r="E31" s="84" t="s">
        <v>177</v>
      </c>
      <c r="F31" s="163" t="s">
        <v>163</v>
      </c>
      <c r="G31" s="1"/>
      <c r="H31" s="258"/>
      <c r="I31" s="258"/>
      <c r="J31" s="258"/>
      <c r="K31" s="258"/>
      <c r="L31" s="258"/>
    </row>
    <row r="32" spans="1:12" s="103" customFormat="1" ht="18" customHeight="1" x14ac:dyDescent="0.25">
      <c r="A32" s="252" t="s">
        <v>76</v>
      </c>
      <c r="B32" s="253"/>
      <c r="C32" s="253"/>
      <c r="D32" s="254"/>
      <c r="E32" s="84">
        <v>20</v>
      </c>
      <c r="F32" s="163" t="s">
        <v>163</v>
      </c>
      <c r="G32" s="1"/>
      <c r="H32" s="258"/>
      <c r="I32" s="258"/>
      <c r="J32" s="258"/>
      <c r="K32" s="258"/>
      <c r="L32" s="258"/>
    </row>
    <row r="33" spans="1:12" s="103" customFormat="1" ht="26.25" customHeight="1" x14ac:dyDescent="0.25">
      <c r="A33" s="259" t="s">
        <v>95</v>
      </c>
      <c r="B33" s="260"/>
      <c r="C33" s="260"/>
      <c r="D33" s="261"/>
      <c r="E33" s="84"/>
      <c r="F33" s="1"/>
      <c r="G33" s="163" t="s">
        <v>163</v>
      </c>
      <c r="H33" s="255" t="s">
        <v>718</v>
      </c>
      <c r="I33" s="256"/>
      <c r="J33" s="256"/>
      <c r="K33" s="256"/>
      <c r="L33" s="257"/>
    </row>
    <row r="34" spans="1:12" s="103" customFormat="1" ht="26.25" customHeight="1" x14ac:dyDescent="0.25">
      <c r="A34" s="252" t="s">
        <v>98</v>
      </c>
      <c r="B34" s="253"/>
      <c r="C34" s="253"/>
      <c r="D34" s="254"/>
      <c r="E34" s="84" t="s">
        <v>174</v>
      </c>
      <c r="F34" s="163" t="s">
        <v>163</v>
      </c>
      <c r="G34" s="1"/>
      <c r="H34" s="255"/>
      <c r="I34" s="256"/>
      <c r="J34" s="256"/>
      <c r="K34" s="256"/>
      <c r="L34" s="257"/>
    </row>
    <row r="35" spans="1:12" s="103" customFormat="1" ht="15" customHeight="1" x14ac:dyDescent="0.25">
      <c r="A35" s="252" t="s">
        <v>99</v>
      </c>
      <c r="B35" s="253"/>
      <c r="C35" s="253"/>
      <c r="D35" s="254"/>
      <c r="E35" s="86"/>
      <c r="F35" s="1"/>
      <c r="G35" s="1"/>
      <c r="H35" s="258" t="s">
        <v>165</v>
      </c>
      <c r="I35" s="258"/>
      <c r="J35" s="258"/>
      <c r="K35" s="258"/>
      <c r="L35" s="258"/>
    </row>
    <row r="36" spans="1:12" s="103" customFormat="1" ht="15" customHeight="1" x14ac:dyDescent="0.25">
      <c r="A36" s="168"/>
      <c r="B36" s="168"/>
      <c r="C36" s="168"/>
      <c r="D36" s="168"/>
      <c r="E36" s="169"/>
      <c r="F36" s="170"/>
      <c r="G36" s="170"/>
      <c r="H36" s="171"/>
      <c r="I36" s="171"/>
      <c r="J36" s="171"/>
      <c r="K36" s="171"/>
      <c r="L36" s="171"/>
    </row>
    <row r="37" spans="1:12" x14ac:dyDescent="0.25">
      <c r="A37" s="88"/>
      <c r="B37" s="87"/>
      <c r="C37" s="87"/>
      <c r="D37" s="87"/>
      <c r="E37" s="87"/>
      <c r="F37" s="87"/>
      <c r="G37" s="87"/>
      <c r="H37" s="87"/>
      <c r="I37" s="87"/>
      <c r="J37" s="87"/>
      <c r="K37" s="87"/>
      <c r="L37" s="87"/>
    </row>
    <row r="38" spans="1:12" x14ac:dyDescent="0.25">
      <c r="A38" s="273" t="s">
        <v>160</v>
      </c>
      <c r="B38" s="273"/>
      <c r="C38" s="273"/>
      <c r="D38" s="273"/>
      <c r="E38" s="273"/>
      <c r="F38" s="273"/>
      <c r="G38" s="273"/>
      <c r="H38" s="273"/>
      <c r="I38" s="273"/>
      <c r="J38" s="273"/>
      <c r="K38" s="273"/>
      <c r="L38" s="273"/>
    </row>
    <row r="40" spans="1:12" ht="27" customHeight="1" x14ac:dyDescent="0.25">
      <c r="A40" s="262" t="s">
        <v>67</v>
      </c>
      <c r="B40" s="262"/>
      <c r="C40" s="262"/>
      <c r="D40" s="262"/>
      <c r="E40" s="82" t="s">
        <v>68</v>
      </c>
      <c r="F40" s="81" t="s">
        <v>69</v>
      </c>
      <c r="G40" s="81" t="s">
        <v>70</v>
      </c>
      <c r="H40" s="262" t="s">
        <v>3</v>
      </c>
      <c r="I40" s="262"/>
      <c r="J40" s="262"/>
      <c r="K40" s="262"/>
      <c r="L40" s="262"/>
    </row>
    <row r="41" spans="1:12" ht="30.75" customHeight="1" x14ac:dyDescent="0.25">
      <c r="A41" s="263" t="s">
        <v>161</v>
      </c>
      <c r="B41" s="264"/>
      <c r="C41" s="264"/>
      <c r="D41" s="265"/>
      <c r="E41" s="164" t="s">
        <v>162</v>
      </c>
      <c r="F41" s="162" t="s">
        <v>163</v>
      </c>
      <c r="G41" s="1"/>
      <c r="H41" s="258"/>
      <c r="I41" s="258"/>
      <c r="J41" s="258"/>
      <c r="K41" s="258"/>
      <c r="L41" s="258"/>
    </row>
    <row r="42" spans="1:12" ht="35.25" customHeight="1" x14ac:dyDescent="0.25">
      <c r="A42" s="252" t="s">
        <v>97</v>
      </c>
      <c r="B42" s="253"/>
      <c r="C42" s="253"/>
      <c r="D42" s="254"/>
      <c r="E42" s="84">
        <v>20</v>
      </c>
      <c r="F42" s="162" t="s">
        <v>163</v>
      </c>
      <c r="G42" s="1"/>
      <c r="H42" s="258"/>
      <c r="I42" s="258"/>
      <c r="J42" s="258"/>
      <c r="K42" s="258"/>
      <c r="L42" s="258"/>
    </row>
    <row r="43" spans="1:12" ht="24.75" customHeight="1" x14ac:dyDescent="0.25">
      <c r="A43" s="252" t="s">
        <v>134</v>
      </c>
      <c r="B43" s="253"/>
      <c r="C43" s="253"/>
      <c r="D43" s="254"/>
      <c r="E43" s="84" t="s">
        <v>164</v>
      </c>
      <c r="F43" s="162" t="s">
        <v>163</v>
      </c>
      <c r="G43" s="1"/>
      <c r="H43" s="258"/>
      <c r="I43" s="258"/>
      <c r="J43" s="258"/>
      <c r="K43" s="258"/>
      <c r="L43" s="258"/>
    </row>
    <row r="44" spans="1:12" ht="27" customHeight="1" x14ac:dyDescent="0.25">
      <c r="A44" s="266" t="s">
        <v>71</v>
      </c>
      <c r="B44" s="267"/>
      <c r="C44" s="267"/>
      <c r="D44" s="268"/>
      <c r="E44" s="85" t="s">
        <v>166</v>
      </c>
      <c r="F44" s="162" t="s">
        <v>163</v>
      </c>
      <c r="G44" s="1"/>
      <c r="H44" s="258"/>
      <c r="I44" s="258"/>
      <c r="J44" s="258"/>
      <c r="K44" s="258"/>
      <c r="L44" s="258"/>
    </row>
    <row r="45" spans="1:12" ht="20.25" customHeight="1" x14ac:dyDescent="0.25">
      <c r="A45" s="266" t="s">
        <v>93</v>
      </c>
      <c r="B45" s="267"/>
      <c r="C45" s="267"/>
      <c r="D45" s="268"/>
      <c r="E45" s="85" t="s">
        <v>168</v>
      </c>
      <c r="F45" s="162" t="s">
        <v>163</v>
      </c>
      <c r="G45" s="1"/>
      <c r="H45" s="255"/>
      <c r="I45" s="256"/>
      <c r="J45" s="256"/>
      <c r="K45" s="256"/>
      <c r="L45" s="257"/>
    </row>
    <row r="46" spans="1:12" ht="28.5" customHeight="1" x14ac:dyDescent="0.25">
      <c r="A46" s="266" t="s">
        <v>135</v>
      </c>
      <c r="B46" s="267"/>
      <c r="C46" s="267"/>
      <c r="D46" s="268"/>
      <c r="E46" s="165" t="s">
        <v>167</v>
      </c>
      <c r="F46" s="162" t="s">
        <v>163</v>
      </c>
      <c r="G46" s="1"/>
      <c r="H46" s="258"/>
      <c r="I46" s="258"/>
      <c r="J46" s="258"/>
      <c r="K46" s="258"/>
      <c r="L46" s="258"/>
    </row>
    <row r="47" spans="1:12" ht="28.5" customHeight="1" x14ac:dyDescent="0.25">
      <c r="A47" s="266" t="s">
        <v>96</v>
      </c>
      <c r="B47" s="267"/>
      <c r="C47" s="267"/>
      <c r="D47" s="268"/>
      <c r="E47" s="85"/>
      <c r="F47" s="1"/>
      <c r="G47" s="1"/>
      <c r="H47" s="255" t="s">
        <v>165</v>
      </c>
      <c r="I47" s="256"/>
      <c r="J47" s="256"/>
      <c r="K47" s="256"/>
      <c r="L47" s="257"/>
    </row>
    <row r="48" spans="1:12" ht="15.75" customHeight="1" x14ac:dyDescent="0.25">
      <c r="A48" s="252" t="s">
        <v>72</v>
      </c>
      <c r="B48" s="253"/>
      <c r="C48" s="253"/>
      <c r="D48" s="254"/>
      <c r="E48" s="84">
        <v>9</v>
      </c>
      <c r="F48" s="162" t="s">
        <v>163</v>
      </c>
      <c r="G48" s="1"/>
      <c r="H48" s="258"/>
      <c r="I48" s="258"/>
      <c r="J48" s="258"/>
      <c r="K48" s="258"/>
      <c r="L48" s="258"/>
    </row>
    <row r="49" spans="1:12" ht="19.5" customHeight="1" x14ac:dyDescent="0.25">
      <c r="A49" s="252" t="s">
        <v>73</v>
      </c>
      <c r="B49" s="253"/>
      <c r="C49" s="253"/>
      <c r="D49" s="254"/>
      <c r="E49" s="84">
        <v>24</v>
      </c>
      <c r="F49" s="162" t="s">
        <v>163</v>
      </c>
      <c r="G49" s="1"/>
      <c r="H49" s="258"/>
      <c r="I49" s="258"/>
      <c r="J49" s="258"/>
      <c r="K49" s="258"/>
      <c r="L49" s="258"/>
    </row>
    <row r="50" spans="1:12" ht="27.75" customHeight="1" x14ac:dyDescent="0.25">
      <c r="A50" s="252" t="s">
        <v>74</v>
      </c>
      <c r="B50" s="253"/>
      <c r="C50" s="253"/>
      <c r="D50" s="254"/>
      <c r="E50" s="84">
        <v>10</v>
      </c>
      <c r="F50" s="162" t="s">
        <v>163</v>
      </c>
      <c r="G50" s="1"/>
      <c r="H50" s="258"/>
      <c r="I50" s="258"/>
      <c r="J50" s="258"/>
      <c r="K50" s="258"/>
      <c r="L50" s="258"/>
    </row>
    <row r="51" spans="1:12" ht="61.5" customHeight="1" x14ac:dyDescent="0.25">
      <c r="A51" s="252" t="s">
        <v>75</v>
      </c>
      <c r="B51" s="253"/>
      <c r="C51" s="253"/>
      <c r="D51" s="254"/>
      <c r="E51" s="84" t="s">
        <v>170</v>
      </c>
      <c r="F51" s="162" t="s">
        <v>163</v>
      </c>
      <c r="G51" s="1"/>
      <c r="H51" s="258"/>
      <c r="I51" s="258"/>
      <c r="J51" s="258"/>
      <c r="K51" s="258"/>
      <c r="L51" s="258"/>
    </row>
    <row r="52" spans="1:12" ht="17.25" customHeight="1" x14ac:dyDescent="0.25">
      <c r="A52" s="252" t="s">
        <v>76</v>
      </c>
      <c r="B52" s="253"/>
      <c r="C52" s="253"/>
      <c r="D52" s="254"/>
      <c r="E52" s="84">
        <v>16</v>
      </c>
      <c r="F52" s="162" t="s">
        <v>163</v>
      </c>
      <c r="G52" s="1"/>
      <c r="H52" s="258"/>
      <c r="I52" s="258"/>
      <c r="J52" s="258"/>
      <c r="K52" s="258"/>
      <c r="L52" s="258"/>
    </row>
    <row r="53" spans="1:12" ht="24" customHeight="1" x14ac:dyDescent="0.25">
      <c r="A53" s="259" t="s">
        <v>172</v>
      </c>
      <c r="B53" s="260"/>
      <c r="C53" s="260"/>
      <c r="D53" s="261"/>
      <c r="E53" s="84"/>
      <c r="F53" s="1"/>
      <c r="G53" s="162" t="s">
        <v>163</v>
      </c>
      <c r="H53" s="255" t="s">
        <v>718</v>
      </c>
      <c r="I53" s="256"/>
      <c r="J53" s="256"/>
      <c r="K53" s="256"/>
      <c r="L53" s="257"/>
    </row>
    <row r="54" spans="1:12" ht="24" customHeight="1" x14ac:dyDescent="0.25">
      <c r="A54" s="252" t="s">
        <v>98</v>
      </c>
      <c r="B54" s="253"/>
      <c r="C54" s="253"/>
      <c r="D54" s="254"/>
      <c r="E54" s="84" t="s">
        <v>171</v>
      </c>
      <c r="F54" s="162" t="s">
        <v>163</v>
      </c>
      <c r="G54" s="1"/>
      <c r="H54" s="255"/>
      <c r="I54" s="256"/>
      <c r="J54" s="256"/>
      <c r="K54" s="256"/>
      <c r="L54" s="257"/>
    </row>
    <row r="55" spans="1:12" ht="28.5" customHeight="1" x14ac:dyDescent="0.25">
      <c r="A55" s="252" t="s">
        <v>99</v>
      </c>
      <c r="B55" s="253"/>
      <c r="C55" s="253"/>
      <c r="D55" s="254"/>
      <c r="E55" s="86"/>
      <c r="F55" s="1"/>
      <c r="G55" s="1"/>
      <c r="H55" s="258" t="s">
        <v>165</v>
      </c>
      <c r="I55" s="258"/>
      <c r="J55" s="258"/>
      <c r="K55" s="258"/>
      <c r="L55" s="258"/>
    </row>
    <row r="58" spans="1:12" x14ac:dyDescent="0.25">
      <c r="A58" s="273" t="s">
        <v>179</v>
      </c>
      <c r="B58" s="273"/>
      <c r="C58" s="273"/>
      <c r="D58" s="273"/>
      <c r="E58" s="273"/>
      <c r="F58" s="273"/>
      <c r="G58" s="273"/>
      <c r="H58" s="273"/>
      <c r="I58" s="273"/>
      <c r="J58" s="273"/>
      <c r="K58" s="273"/>
      <c r="L58" s="273"/>
    </row>
    <row r="60" spans="1:12" ht="15" customHeight="1" x14ac:dyDescent="0.25">
      <c r="A60" s="262" t="s">
        <v>67</v>
      </c>
      <c r="B60" s="262"/>
      <c r="C60" s="262"/>
      <c r="D60" s="262"/>
      <c r="E60" s="82" t="s">
        <v>68</v>
      </c>
      <c r="F60" s="89" t="s">
        <v>69</v>
      </c>
      <c r="G60" s="89" t="s">
        <v>70</v>
      </c>
      <c r="H60" s="262" t="s">
        <v>3</v>
      </c>
      <c r="I60" s="262"/>
      <c r="J60" s="262"/>
      <c r="K60" s="262"/>
      <c r="L60" s="262"/>
    </row>
    <row r="61" spans="1:12" ht="30" customHeight="1" x14ac:dyDescent="0.25">
      <c r="A61" s="263" t="s">
        <v>161</v>
      </c>
      <c r="B61" s="264"/>
      <c r="C61" s="264"/>
      <c r="D61" s="265"/>
      <c r="E61" s="83" t="s">
        <v>181</v>
      </c>
      <c r="F61" s="163" t="s">
        <v>163</v>
      </c>
      <c r="G61" s="1"/>
      <c r="H61" s="258"/>
      <c r="I61" s="258"/>
      <c r="J61" s="258"/>
      <c r="K61" s="258"/>
      <c r="L61" s="258"/>
    </row>
    <row r="62" spans="1:12" ht="29.25" customHeight="1" x14ac:dyDescent="0.25">
      <c r="A62" s="252" t="s">
        <v>183</v>
      </c>
      <c r="B62" s="253"/>
      <c r="C62" s="253"/>
      <c r="D62" s="254"/>
      <c r="E62" s="84" t="s">
        <v>176</v>
      </c>
      <c r="F62" s="163" t="s">
        <v>163</v>
      </c>
      <c r="G62" s="1"/>
      <c r="H62" s="258"/>
      <c r="I62" s="258"/>
      <c r="J62" s="258"/>
      <c r="K62" s="258"/>
      <c r="L62" s="258"/>
    </row>
    <row r="63" spans="1:12" ht="19.5" customHeight="1" x14ac:dyDescent="0.25">
      <c r="A63" s="252" t="s">
        <v>134</v>
      </c>
      <c r="B63" s="253"/>
      <c r="C63" s="253"/>
      <c r="D63" s="254"/>
      <c r="E63" s="84" t="s">
        <v>186</v>
      </c>
      <c r="F63" s="163" t="s">
        <v>163</v>
      </c>
      <c r="G63" s="1"/>
      <c r="H63" s="258"/>
      <c r="I63" s="258"/>
      <c r="J63" s="258"/>
      <c r="K63" s="258"/>
      <c r="L63" s="258"/>
    </row>
    <row r="64" spans="1:12" ht="15" customHeight="1" x14ac:dyDescent="0.25">
      <c r="A64" s="266" t="s">
        <v>71</v>
      </c>
      <c r="B64" s="267"/>
      <c r="C64" s="267"/>
      <c r="D64" s="268"/>
      <c r="E64" s="85">
        <v>8</v>
      </c>
      <c r="F64" s="163" t="s">
        <v>163</v>
      </c>
      <c r="G64" s="1"/>
      <c r="H64" s="258"/>
      <c r="I64" s="258"/>
      <c r="J64" s="258"/>
      <c r="K64" s="258"/>
      <c r="L64" s="258"/>
    </row>
    <row r="65" spans="1:12" ht="15" customHeight="1" x14ac:dyDescent="0.25">
      <c r="A65" s="266" t="s">
        <v>93</v>
      </c>
      <c r="B65" s="267"/>
      <c r="C65" s="267"/>
      <c r="D65" s="268"/>
      <c r="E65" s="85"/>
      <c r="F65" s="163"/>
      <c r="G65" s="1"/>
      <c r="H65" s="255" t="s">
        <v>165</v>
      </c>
      <c r="I65" s="256"/>
      <c r="J65" s="256"/>
      <c r="K65" s="256"/>
      <c r="L65" s="257"/>
    </row>
    <row r="66" spans="1:12" ht="37.5" customHeight="1" x14ac:dyDescent="0.25">
      <c r="A66" s="266" t="s">
        <v>135</v>
      </c>
      <c r="B66" s="267"/>
      <c r="C66" s="267"/>
      <c r="D66" s="268"/>
      <c r="E66" s="85">
        <v>9</v>
      </c>
      <c r="F66" s="163" t="s">
        <v>163</v>
      </c>
      <c r="G66" s="1"/>
      <c r="H66" s="258"/>
      <c r="I66" s="258"/>
      <c r="J66" s="258"/>
      <c r="K66" s="258"/>
      <c r="L66" s="258"/>
    </row>
    <row r="67" spans="1:12" ht="15" customHeight="1" x14ac:dyDescent="0.25">
      <c r="A67" s="266" t="s">
        <v>96</v>
      </c>
      <c r="B67" s="267"/>
      <c r="C67" s="267"/>
      <c r="D67" s="268"/>
      <c r="E67" s="85"/>
      <c r="F67" s="163"/>
      <c r="G67" s="1"/>
      <c r="H67" s="255" t="s">
        <v>165</v>
      </c>
      <c r="I67" s="256"/>
      <c r="J67" s="256"/>
      <c r="K67" s="256"/>
      <c r="L67" s="257"/>
    </row>
    <row r="68" spans="1:12" ht="15" customHeight="1" x14ac:dyDescent="0.25">
      <c r="A68" s="252" t="s">
        <v>72</v>
      </c>
      <c r="B68" s="253"/>
      <c r="C68" s="253"/>
      <c r="D68" s="254"/>
      <c r="E68" s="84">
        <v>10</v>
      </c>
      <c r="F68" s="163" t="s">
        <v>163</v>
      </c>
      <c r="G68" s="1"/>
      <c r="H68" s="258"/>
      <c r="I68" s="258"/>
      <c r="J68" s="258"/>
      <c r="K68" s="258"/>
      <c r="L68" s="258"/>
    </row>
    <row r="69" spans="1:12" ht="15" customHeight="1" x14ac:dyDescent="0.25">
      <c r="A69" s="252" t="s">
        <v>73</v>
      </c>
      <c r="B69" s="253"/>
      <c r="C69" s="253"/>
      <c r="D69" s="254"/>
      <c r="E69" s="84">
        <v>18</v>
      </c>
      <c r="F69" s="163" t="s">
        <v>163</v>
      </c>
      <c r="G69" s="1"/>
      <c r="H69" s="258"/>
      <c r="I69" s="258"/>
      <c r="J69" s="258"/>
      <c r="K69" s="258"/>
      <c r="L69" s="258"/>
    </row>
    <row r="70" spans="1:12" ht="32.25" customHeight="1" x14ac:dyDescent="0.25">
      <c r="A70" s="252" t="s">
        <v>74</v>
      </c>
      <c r="B70" s="253"/>
      <c r="C70" s="253"/>
      <c r="D70" s="254"/>
      <c r="E70" s="84" t="s">
        <v>174</v>
      </c>
      <c r="F70" s="163" t="s">
        <v>163</v>
      </c>
      <c r="G70" s="1"/>
      <c r="H70" s="258"/>
      <c r="I70" s="258"/>
      <c r="J70" s="258"/>
      <c r="K70" s="258"/>
      <c r="L70" s="258"/>
    </row>
    <row r="71" spans="1:12" ht="60.75" customHeight="1" x14ac:dyDescent="0.25">
      <c r="A71" s="252" t="s">
        <v>75</v>
      </c>
      <c r="B71" s="253"/>
      <c r="C71" s="253"/>
      <c r="D71" s="254"/>
      <c r="E71" s="84" t="s">
        <v>184</v>
      </c>
      <c r="F71" s="163" t="s">
        <v>163</v>
      </c>
      <c r="G71" s="1"/>
      <c r="H71" s="258"/>
      <c r="I71" s="258"/>
      <c r="J71" s="258"/>
      <c r="K71" s="258"/>
      <c r="L71" s="258"/>
    </row>
    <row r="72" spans="1:12" ht="18" customHeight="1" x14ac:dyDescent="0.25">
      <c r="A72" s="252" t="s">
        <v>76</v>
      </c>
      <c r="B72" s="253"/>
      <c r="C72" s="253"/>
      <c r="D72" s="254"/>
      <c r="E72" s="84">
        <v>11</v>
      </c>
      <c r="F72" s="163" t="s">
        <v>163</v>
      </c>
      <c r="G72" s="1"/>
      <c r="H72" s="258"/>
      <c r="I72" s="258"/>
      <c r="J72" s="258"/>
      <c r="K72" s="258"/>
      <c r="L72" s="258"/>
    </row>
    <row r="73" spans="1:12" ht="25.5" customHeight="1" x14ac:dyDescent="0.25">
      <c r="A73" s="259" t="s">
        <v>95</v>
      </c>
      <c r="B73" s="260"/>
      <c r="C73" s="260"/>
      <c r="D73" s="261"/>
      <c r="E73" s="84" t="s">
        <v>185</v>
      </c>
      <c r="F73" s="163" t="s">
        <v>163</v>
      </c>
      <c r="G73" s="1"/>
      <c r="H73" s="255"/>
      <c r="I73" s="256"/>
      <c r="J73" s="256"/>
      <c r="K73" s="256"/>
      <c r="L73" s="257"/>
    </row>
    <row r="74" spans="1:12" ht="15" customHeight="1" x14ac:dyDescent="0.25">
      <c r="A74" s="252" t="s">
        <v>98</v>
      </c>
      <c r="B74" s="253"/>
      <c r="C74" s="253"/>
      <c r="D74" s="254"/>
      <c r="E74" s="84" t="s">
        <v>182</v>
      </c>
      <c r="F74" s="163" t="s">
        <v>163</v>
      </c>
      <c r="G74" s="1"/>
      <c r="H74" s="255"/>
      <c r="I74" s="256"/>
      <c r="J74" s="256"/>
      <c r="K74" s="256"/>
      <c r="L74" s="257"/>
    </row>
    <row r="75" spans="1:12" ht="15" customHeight="1" x14ac:dyDescent="0.25">
      <c r="A75" s="252" t="s">
        <v>99</v>
      </c>
      <c r="B75" s="253"/>
      <c r="C75" s="253"/>
      <c r="D75" s="254"/>
      <c r="E75" s="86"/>
      <c r="F75" s="163"/>
      <c r="G75" s="1"/>
      <c r="H75" s="258" t="s">
        <v>165</v>
      </c>
      <c r="I75" s="258"/>
      <c r="J75" s="258"/>
      <c r="K75" s="258"/>
      <c r="L75" s="258"/>
    </row>
  </sheetData>
  <mergeCells count="108">
    <mergeCell ref="A74:D74"/>
    <mergeCell ref="A75:D75"/>
    <mergeCell ref="H75:L75"/>
    <mergeCell ref="H74:L74"/>
    <mergeCell ref="H54:L54"/>
    <mergeCell ref="A71:D71"/>
    <mergeCell ref="H71:L71"/>
    <mergeCell ref="A72:D72"/>
    <mergeCell ref="H72:L72"/>
    <mergeCell ref="A73:D73"/>
    <mergeCell ref="H73:L73"/>
    <mergeCell ref="A68:D68"/>
    <mergeCell ref="H68:L68"/>
    <mergeCell ref="A69:D69"/>
    <mergeCell ref="H69:L69"/>
    <mergeCell ref="A70:D70"/>
    <mergeCell ref="A64:D64"/>
    <mergeCell ref="H64:L64"/>
    <mergeCell ref="H70:L70"/>
    <mergeCell ref="A65:D65"/>
    <mergeCell ref="H65:L65"/>
    <mergeCell ref="A66:D66"/>
    <mergeCell ref="H66:L66"/>
    <mergeCell ref="A67:D67"/>
    <mergeCell ref="H67:L67"/>
    <mergeCell ref="A58:L58"/>
    <mergeCell ref="A60:D60"/>
    <mergeCell ref="H60:L60"/>
    <mergeCell ref="A61:D61"/>
    <mergeCell ref="H61:L61"/>
    <mergeCell ref="A62:D62"/>
    <mergeCell ref="H62:L62"/>
    <mergeCell ref="A63:D63"/>
    <mergeCell ref="H63:L63"/>
    <mergeCell ref="H55:L55"/>
    <mergeCell ref="A2:L2"/>
    <mergeCell ref="A38:L38"/>
    <mergeCell ref="H46:L46"/>
    <mergeCell ref="H48:L48"/>
    <mergeCell ref="H49:L49"/>
    <mergeCell ref="H50:L50"/>
    <mergeCell ref="H51:L51"/>
    <mergeCell ref="H52:L52"/>
    <mergeCell ref="A49:D49"/>
    <mergeCell ref="A50:D50"/>
    <mergeCell ref="A51:D51"/>
    <mergeCell ref="A52:D52"/>
    <mergeCell ref="A55:D55"/>
    <mergeCell ref="H40:L40"/>
    <mergeCell ref="A46:D46"/>
    <mergeCell ref="H53:L53"/>
    <mergeCell ref="A53:D53"/>
    <mergeCell ref="A54:D54"/>
    <mergeCell ref="A47:D47"/>
    <mergeCell ref="H47:L47"/>
    <mergeCell ref="A48:D48"/>
    <mergeCell ref="A4:L4"/>
    <mergeCell ref="A6:L6"/>
    <mergeCell ref="A8:L9"/>
    <mergeCell ref="A10:L11"/>
    <mergeCell ref="B13:L13"/>
    <mergeCell ref="A40:D40"/>
    <mergeCell ref="A45:D45"/>
    <mergeCell ref="H45:L45"/>
    <mergeCell ref="H42:L42"/>
    <mergeCell ref="H43:L43"/>
    <mergeCell ref="H44:L44"/>
    <mergeCell ref="A41:D41"/>
    <mergeCell ref="A42:D42"/>
    <mergeCell ref="A43:D43"/>
    <mergeCell ref="H41:L41"/>
    <mergeCell ref="A44:D44"/>
    <mergeCell ref="B14:L14"/>
    <mergeCell ref="B15:L15"/>
    <mergeCell ref="B16:L16"/>
    <mergeCell ref="A22:D22"/>
    <mergeCell ref="H22:L22"/>
    <mergeCell ref="A23:D23"/>
    <mergeCell ref="H23:L23"/>
    <mergeCell ref="A24:D24"/>
    <mergeCell ref="H24:L24"/>
    <mergeCell ref="A18:L18"/>
    <mergeCell ref="A20:D20"/>
    <mergeCell ref="H20:L20"/>
    <mergeCell ref="A21:D21"/>
    <mergeCell ref="H21:L21"/>
    <mergeCell ref="A28:D28"/>
    <mergeCell ref="H28:L28"/>
    <mergeCell ref="A29:D29"/>
    <mergeCell ref="H29:L29"/>
    <mergeCell ref="A30:D30"/>
    <mergeCell ref="H30:L30"/>
    <mergeCell ref="A25:D25"/>
    <mergeCell ref="H25:L25"/>
    <mergeCell ref="A26:D26"/>
    <mergeCell ref="H26:L26"/>
    <mergeCell ref="A27:D27"/>
    <mergeCell ref="H27:L27"/>
    <mergeCell ref="A34:D34"/>
    <mergeCell ref="H34:L34"/>
    <mergeCell ref="A35:D35"/>
    <mergeCell ref="H35:L35"/>
    <mergeCell ref="A31:D31"/>
    <mergeCell ref="H31:L31"/>
    <mergeCell ref="A32:D32"/>
    <mergeCell ref="H32:L32"/>
    <mergeCell ref="A33:D33"/>
    <mergeCell ref="H33:L33"/>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topLeftCell="A15" zoomScale="80" zoomScaleNormal="80" workbookViewId="0">
      <selection activeCell="A36" sqref="A36"/>
    </sheetView>
  </sheetViews>
  <sheetFormatPr baseColWidth="10" defaultRowHeight="15" x14ac:dyDescent="0.25"/>
  <cols>
    <col min="1" max="1" width="4.140625" style="9"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54.140625" style="9" customWidth="1"/>
    <col min="11" max="11" width="42.140625" style="9" customWidth="1"/>
    <col min="12" max="13" width="18.7109375" style="9" customWidth="1"/>
    <col min="14" max="14" width="22.140625" style="9" customWidth="1"/>
    <col min="15" max="15" width="26.140625" style="9" customWidth="1"/>
    <col min="16" max="16" width="19.5703125" style="9" bestFit="1" customWidth="1"/>
    <col min="17" max="17" width="26.710937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529</v>
      </c>
      <c r="D6" s="304"/>
      <c r="E6" s="304"/>
      <c r="F6" s="304"/>
      <c r="G6" s="304"/>
      <c r="H6" s="304"/>
      <c r="I6" s="304"/>
      <c r="J6" s="304"/>
      <c r="K6" s="304"/>
      <c r="L6" s="304"/>
      <c r="M6" s="304"/>
      <c r="N6" s="305"/>
    </row>
    <row r="7" spans="2:16" ht="16.5" thickBot="1" x14ac:dyDescent="0.3">
      <c r="B7" s="12" t="s">
        <v>530</v>
      </c>
      <c r="C7" s="304"/>
      <c r="D7" s="304"/>
      <c r="E7" s="304"/>
      <c r="F7" s="304"/>
      <c r="G7" s="304"/>
      <c r="H7" s="304"/>
      <c r="I7" s="304"/>
      <c r="J7" s="304"/>
      <c r="K7" s="304"/>
      <c r="L7" s="304"/>
      <c r="M7" s="304"/>
      <c r="N7" s="305"/>
    </row>
    <row r="8" spans="2:16" ht="16.5" thickBot="1" x14ac:dyDescent="0.3">
      <c r="B8" s="12"/>
      <c r="C8" s="304"/>
      <c r="D8" s="304"/>
      <c r="E8" s="304"/>
      <c r="F8" s="304"/>
      <c r="G8" s="304"/>
      <c r="H8" s="304"/>
      <c r="I8" s="304"/>
      <c r="J8" s="304"/>
      <c r="K8" s="304"/>
      <c r="L8" s="304"/>
      <c r="M8" s="304"/>
      <c r="N8" s="305"/>
    </row>
    <row r="9" spans="2:16" ht="16.5" thickBot="1" x14ac:dyDescent="0.3">
      <c r="B9" s="12"/>
      <c r="C9" s="304"/>
      <c r="D9" s="304"/>
      <c r="E9" s="304"/>
      <c r="F9" s="304"/>
      <c r="G9" s="304"/>
      <c r="H9" s="304"/>
      <c r="I9" s="304"/>
      <c r="J9" s="304"/>
      <c r="K9" s="304"/>
      <c r="L9" s="304"/>
      <c r="M9" s="304"/>
      <c r="N9" s="305"/>
    </row>
    <row r="10" spans="2:16" ht="16.5" thickBot="1" x14ac:dyDescent="0.3">
      <c r="B10" s="12" t="s">
        <v>679</v>
      </c>
      <c r="C10" s="306">
        <v>7</v>
      </c>
      <c r="D10" s="306"/>
      <c r="E10" s="307"/>
      <c r="F10" s="33"/>
      <c r="G10" s="33"/>
      <c r="H10" s="33"/>
      <c r="I10" s="33"/>
      <c r="J10" s="33"/>
      <c r="K10" s="33"/>
      <c r="L10" s="33"/>
      <c r="M10" s="33"/>
      <c r="N10" s="34"/>
    </row>
    <row r="11" spans="2:16" ht="16.5" thickBot="1" x14ac:dyDescent="0.3">
      <c r="B11" s="14" t="s">
        <v>8</v>
      </c>
      <c r="C11" s="15">
        <v>41971</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08" t="s">
        <v>100</v>
      </c>
      <c r="C14" s="308"/>
      <c r="D14" s="194" t="s">
        <v>11</v>
      </c>
      <c r="E14" s="194" t="s">
        <v>12</v>
      </c>
      <c r="F14" s="194" t="s">
        <v>28</v>
      </c>
      <c r="G14" s="91"/>
      <c r="I14" s="36"/>
      <c r="J14" s="36"/>
      <c r="K14" s="36"/>
      <c r="L14" s="36"/>
      <c r="M14" s="36"/>
      <c r="N14" s="107"/>
    </row>
    <row r="15" spans="2:16" x14ac:dyDescent="0.25">
      <c r="B15" s="308"/>
      <c r="C15" s="308"/>
      <c r="D15" s="194">
        <v>1</v>
      </c>
      <c r="E15" s="35" t="s">
        <v>226</v>
      </c>
      <c r="F15" s="35" t="s">
        <v>226</v>
      </c>
      <c r="G15" s="92"/>
      <c r="I15" s="37"/>
      <c r="J15" s="37"/>
      <c r="K15" s="37"/>
      <c r="L15" s="37"/>
      <c r="M15" s="37"/>
      <c r="N15" s="107"/>
    </row>
    <row r="16" spans="2:16" x14ac:dyDescent="0.25">
      <c r="B16" s="308"/>
      <c r="C16" s="308"/>
      <c r="D16" s="194">
        <v>2</v>
      </c>
      <c r="E16" s="35" t="s">
        <v>226</v>
      </c>
      <c r="F16" s="35" t="s">
        <v>226</v>
      </c>
      <c r="G16" s="92"/>
      <c r="I16" s="37"/>
      <c r="J16" s="37"/>
      <c r="K16" s="37"/>
      <c r="L16" s="37"/>
      <c r="M16" s="37"/>
      <c r="N16" s="107"/>
    </row>
    <row r="17" spans="1:14" x14ac:dyDescent="0.25">
      <c r="B17" s="308"/>
      <c r="C17" s="308"/>
      <c r="D17" s="194">
        <v>3</v>
      </c>
      <c r="E17" s="35" t="s">
        <v>226</v>
      </c>
      <c r="F17" s="203" t="s">
        <v>226</v>
      </c>
      <c r="G17" s="92"/>
      <c r="I17" s="37"/>
      <c r="J17" s="37"/>
      <c r="K17" s="37"/>
      <c r="L17" s="37"/>
      <c r="M17" s="37"/>
      <c r="N17" s="107"/>
    </row>
    <row r="18" spans="1:14" x14ac:dyDescent="0.25">
      <c r="B18" s="308"/>
      <c r="C18" s="308"/>
      <c r="D18" s="194">
        <v>4</v>
      </c>
      <c r="E18" s="35" t="s">
        <v>226</v>
      </c>
      <c r="F18" s="35" t="s">
        <v>226</v>
      </c>
      <c r="G18" s="92"/>
      <c r="H18" s="22"/>
      <c r="I18" s="37"/>
      <c r="J18" s="37"/>
      <c r="K18" s="37"/>
      <c r="L18" s="37"/>
      <c r="M18" s="37"/>
      <c r="N18" s="20"/>
    </row>
    <row r="19" spans="1:14" x14ac:dyDescent="0.25">
      <c r="B19" s="308"/>
      <c r="C19" s="308"/>
      <c r="D19" s="194">
        <v>5</v>
      </c>
      <c r="E19" s="35" t="s">
        <v>226</v>
      </c>
      <c r="F19" s="35" t="s">
        <v>226</v>
      </c>
      <c r="G19" s="92"/>
      <c r="H19" s="22"/>
      <c r="I19" s="39"/>
      <c r="J19" s="39"/>
      <c r="K19" s="39"/>
      <c r="L19" s="39"/>
      <c r="M19" s="39"/>
      <c r="N19" s="20"/>
    </row>
    <row r="20" spans="1:14" x14ac:dyDescent="0.25">
      <c r="B20" s="308"/>
      <c r="C20" s="308"/>
      <c r="D20" s="194">
        <v>6</v>
      </c>
      <c r="E20" s="35" t="s">
        <v>226</v>
      </c>
      <c r="F20" s="35" t="s">
        <v>226</v>
      </c>
      <c r="G20" s="92"/>
      <c r="H20" s="22"/>
      <c r="I20" s="106"/>
      <c r="J20" s="106"/>
      <c r="K20" s="106"/>
      <c r="L20" s="106"/>
      <c r="M20" s="106"/>
      <c r="N20" s="20"/>
    </row>
    <row r="21" spans="1:14" x14ac:dyDescent="0.25">
      <c r="B21" s="308"/>
      <c r="C21" s="308"/>
      <c r="D21" s="194">
        <v>7</v>
      </c>
      <c r="E21" s="35">
        <v>756830956</v>
      </c>
      <c r="F21" s="35">
        <v>272</v>
      </c>
      <c r="G21" s="92"/>
      <c r="H21" s="22"/>
      <c r="I21" s="106"/>
      <c r="J21" s="106"/>
      <c r="K21" s="106"/>
      <c r="L21" s="106"/>
      <c r="M21" s="106"/>
      <c r="N21" s="20"/>
    </row>
    <row r="22" spans="1:14" ht="15.75" thickBot="1" x14ac:dyDescent="0.3">
      <c r="B22" s="309" t="s">
        <v>13</v>
      </c>
      <c r="C22" s="310"/>
      <c r="D22" s="194"/>
      <c r="E22" s="35">
        <f>SUM(E15:E21)</f>
        <v>756830956</v>
      </c>
      <c r="F22" s="203">
        <f>SUM(F15:F21)</f>
        <v>272</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+F21*80%</f>
        <v>217.60000000000002</v>
      </c>
      <c r="D24" s="40"/>
      <c r="E24" s="43">
        <f>E22</f>
        <v>756830956</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218"/>
      <c r="D30" s="218" t="s">
        <v>163</v>
      </c>
      <c r="E30" s="103"/>
      <c r="F30" s="103"/>
      <c r="G30" s="103"/>
      <c r="H30" s="103"/>
      <c r="I30" s="106"/>
      <c r="J30" s="106"/>
      <c r="K30" s="106"/>
      <c r="L30" s="106"/>
      <c r="M30" s="106"/>
      <c r="N30" s="107"/>
    </row>
    <row r="31" spans="1:14" x14ac:dyDescent="0.25">
      <c r="A31" s="98"/>
      <c r="B31" s="120" t="s">
        <v>140</v>
      </c>
      <c r="C31" s="218" t="s">
        <v>163</v>
      </c>
      <c r="D31" s="218"/>
      <c r="E31" s="103"/>
      <c r="F31" s="103"/>
      <c r="G31" s="103"/>
      <c r="H31" s="103"/>
      <c r="I31" s="106"/>
      <c r="J31" s="106"/>
      <c r="K31" s="106"/>
      <c r="L31" s="106"/>
      <c r="M31" s="106"/>
      <c r="N31" s="107"/>
    </row>
    <row r="32" spans="1:14" x14ac:dyDescent="0.25">
      <c r="A32" s="98"/>
      <c r="B32" s="120" t="s">
        <v>141</v>
      </c>
      <c r="C32" s="218" t="s">
        <v>163</v>
      </c>
      <c r="D32" s="218"/>
      <c r="E32" s="103"/>
      <c r="F32" s="103"/>
      <c r="G32" s="103"/>
      <c r="H32" s="103"/>
      <c r="I32" s="106"/>
      <c r="J32" s="106"/>
      <c r="K32" s="106"/>
      <c r="L32" s="106"/>
      <c r="M32" s="106"/>
      <c r="N32" s="107"/>
    </row>
    <row r="33" spans="1:17" x14ac:dyDescent="0.25">
      <c r="A33" s="98"/>
      <c r="B33" s="120" t="s">
        <v>142</v>
      </c>
      <c r="C33" s="218" t="s">
        <v>163</v>
      </c>
      <c r="D33" s="218"/>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93">
        <f>D157</f>
        <v>40</v>
      </c>
      <c r="E40" s="311">
        <f>+D40+D41</f>
        <v>100</v>
      </c>
      <c r="F40" s="103"/>
      <c r="G40" s="103"/>
      <c r="H40" s="103"/>
      <c r="I40" s="106"/>
      <c r="J40" s="106"/>
      <c r="K40" s="106"/>
      <c r="L40" s="106"/>
      <c r="M40" s="106"/>
      <c r="N40" s="107"/>
    </row>
    <row r="41" spans="1:17" ht="42.75" x14ac:dyDescent="0.25">
      <c r="A41" s="98"/>
      <c r="B41" s="104" t="s">
        <v>145</v>
      </c>
      <c r="C41" s="105">
        <v>60</v>
      </c>
      <c r="D41" s="218">
        <f>D158</f>
        <v>60</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c r="B49" s="113" t="s">
        <v>531</v>
      </c>
      <c r="C49" s="114" t="s">
        <v>532</v>
      </c>
      <c r="D49" s="113" t="s">
        <v>188</v>
      </c>
      <c r="E49" s="108" t="s">
        <v>533</v>
      </c>
      <c r="F49" s="109" t="s">
        <v>137</v>
      </c>
      <c r="G49" s="109" t="s">
        <v>534</v>
      </c>
      <c r="H49" s="116">
        <v>41519</v>
      </c>
      <c r="I49" s="116">
        <v>41943</v>
      </c>
      <c r="J49" s="110" t="s">
        <v>138</v>
      </c>
      <c r="K49" s="101">
        <f>+(I49-H49)/30</f>
        <v>14.133333333333333</v>
      </c>
      <c r="L49" s="101"/>
      <c r="M49" s="206">
        <v>550</v>
      </c>
      <c r="N49" s="101"/>
      <c r="O49" s="207">
        <v>1314961947</v>
      </c>
      <c r="P49" s="26" t="s">
        <v>535</v>
      </c>
      <c r="Q49" s="156"/>
      <c r="R49" s="111"/>
      <c r="S49" s="111"/>
      <c r="T49" s="111"/>
      <c r="U49" s="111"/>
      <c r="V49" s="111"/>
      <c r="W49" s="111"/>
      <c r="X49" s="111"/>
      <c r="Y49" s="111"/>
      <c r="Z49" s="111"/>
    </row>
    <row r="50" spans="1:26" s="112" customFormat="1" ht="137.25" customHeight="1" x14ac:dyDescent="0.25">
      <c r="A50" s="45"/>
      <c r="B50" s="113" t="s">
        <v>531</v>
      </c>
      <c r="C50" s="113" t="s">
        <v>532</v>
      </c>
      <c r="D50" s="113" t="s">
        <v>188</v>
      </c>
      <c r="E50" s="108" t="s">
        <v>536</v>
      </c>
      <c r="F50" s="109" t="s">
        <v>137</v>
      </c>
      <c r="G50" s="155" t="s">
        <v>534</v>
      </c>
      <c r="H50" s="116">
        <v>41253</v>
      </c>
      <c r="I50" s="116">
        <v>41912</v>
      </c>
      <c r="J50" s="110" t="s">
        <v>138</v>
      </c>
      <c r="K50" s="101">
        <f>((I50-H50)/30)-L50</f>
        <v>8.8666666666666654</v>
      </c>
      <c r="L50" s="101">
        <f>(I50-H49)/30</f>
        <v>13.1</v>
      </c>
      <c r="M50" s="206">
        <v>232</v>
      </c>
      <c r="N50" s="101"/>
      <c r="O50" s="207">
        <v>1230714620</v>
      </c>
      <c r="P50" s="26" t="s">
        <v>537</v>
      </c>
      <c r="Q50" s="156" t="s">
        <v>699</v>
      </c>
      <c r="R50" s="111"/>
      <c r="S50" s="111"/>
      <c r="T50" s="111"/>
      <c r="U50" s="111"/>
      <c r="V50" s="111"/>
      <c r="W50" s="111"/>
      <c r="X50" s="111"/>
      <c r="Y50" s="111"/>
      <c r="Z50" s="111"/>
    </row>
    <row r="51" spans="1:26" s="112" customFormat="1" x14ac:dyDescent="0.25">
      <c r="A51" s="45"/>
      <c r="B51" s="113" t="s">
        <v>531</v>
      </c>
      <c r="C51" s="114" t="s">
        <v>532</v>
      </c>
      <c r="D51" s="113" t="s">
        <v>188</v>
      </c>
      <c r="E51" s="208" t="s">
        <v>538</v>
      </c>
      <c r="F51" s="109" t="s">
        <v>137</v>
      </c>
      <c r="G51" s="109" t="s">
        <v>534</v>
      </c>
      <c r="H51" s="209">
        <v>41304</v>
      </c>
      <c r="I51" s="209">
        <v>41639</v>
      </c>
      <c r="J51" s="110" t="s">
        <v>138</v>
      </c>
      <c r="K51" s="101">
        <f>((I51-H51)/30)-L51</f>
        <v>0</v>
      </c>
      <c r="L51" s="101">
        <f>(I51-H51)/30</f>
        <v>11.166666666666666</v>
      </c>
      <c r="M51" s="206">
        <f>4*12</f>
        <v>48</v>
      </c>
      <c r="N51" s="101"/>
      <c r="O51" s="207">
        <v>54180452</v>
      </c>
      <c r="P51" s="26" t="s">
        <v>539</v>
      </c>
      <c r="Q51" s="156"/>
      <c r="R51" s="111"/>
      <c r="S51" s="111"/>
      <c r="T51" s="111"/>
      <c r="U51" s="111"/>
      <c r="V51" s="111"/>
      <c r="W51" s="111"/>
      <c r="X51" s="111"/>
      <c r="Y51" s="111"/>
      <c r="Z51" s="111"/>
    </row>
    <row r="52" spans="1:26" s="112" customFormat="1" x14ac:dyDescent="0.25">
      <c r="A52" s="45"/>
      <c r="B52" s="113"/>
      <c r="C52" s="114"/>
      <c r="D52" s="113"/>
      <c r="E52" s="108"/>
      <c r="F52" s="109"/>
      <c r="G52" s="109"/>
      <c r="H52" s="116"/>
      <c r="I52" s="116"/>
      <c r="J52" s="110"/>
      <c r="K52" s="101"/>
      <c r="L52" s="101"/>
      <c r="M52" s="206"/>
      <c r="N52" s="101"/>
      <c r="O52" s="207"/>
      <c r="P52" s="26"/>
      <c r="Q52" s="156"/>
      <c r="R52" s="111"/>
      <c r="S52" s="111"/>
      <c r="T52" s="111"/>
      <c r="U52" s="111"/>
      <c r="V52" s="111"/>
      <c r="W52" s="111"/>
      <c r="X52" s="111"/>
      <c r="Y52" s="111"/>
      <c r="Z52" s="111"/>
    </row>
    <row r="53" spans="1:26" s="112" customFormat="1" x14ac:dyDescent="0.25">
      <c r="A53" s="45"/>
      <c r="B53" s="113"/>
      <c r="C53" s="114"/>
      <c r="D53" s="113"/>
      <c r="E53" s="108"/>
      <c r="F53" s="210"/>
      <c r="G53" s="109"/>
      <c r="H53" s="116"/>
      <c r="I53" s="116"/>
      <c r="J53" s="110"/>
      <c r="K53" s="101"/>
      <c r="L53" s="101"/>
      <c r="M53" s="206"/>
      <c r="N53" s="101"/>
      <c r="O53" s="207"/>
      <c r="P53" s="26"/>
      <c r="Q53" s="156"/>
      <c r="R53" s="111"/>
      <c r="S53" s="111"/>
      <c r="T53" s="111"/>
      <c r="U53" s="111"/>
      <c r="V53" s="111"/>
      <c r="W53" s="111"/>
      <c r="X53" s="111"/>
      <c r="Y53" s="111"/>
      <c r="Z53" s="111"/>
    </row>
    <row r="54" spans="1:26" s="112" customFormat="1" x14ac:dyDescent="0.25">
      <c r="A54" s="45"/>
      <c r="B54" s="113"/>
      <c r="C54" s="114"/>
      <c r="D54" s="113"/>
      <c r="E54" s="108"/>
      <c r="F54" s="210"/>
      <c r="G54" s="109"/>
      <c r="H54" s="116"/>
      <c r="I54" s="116"/>
      <c r="J54" s="110"/>
      <c r="K54" s="101"/>
      <c r="L54" s="101"/>
      <c r="M54" s="206"/>
      <c r="N54" s="101"/>
      <c r="O54" s="207"/>
      <c r="P54" s="26"/>
      <c r="Q54" s="156"/>
      <c r="R54" s="111"/>
      <c r="S54" s="111"/>
      <c r="T54" s="111"/>
      <c r="U54" s="111"/>
      <c r="V54" s="111"/>
      <c r="W54" s="111"/>
      <c r="X54" s="111"/>
      <c r="Y54" s="111"/>
      <c r="Z54" s="111"/>
    </row>
    <row r="55" spans="1:26" s="112" customFormat="1" x14ac:dyDescent="0.25">
      <c r="A55" s="45"/>
      <c r="B55" s="113"/>
      <c r="C55" s="114"/>
      <c r="D55" s="113"/>
      <c r="E55" s="108"/>
      <c r="F55" s="210"/>
      <c r="G55" s="109"/>
      <c r="H55" s="116"/>
      <c r="I55" s="116"/>
      <c r="J55" s="110"/>
      <c r="K55" s="101"/>
      <c r="L55" s="101"/>
      <c r="M55" s="206"/>
      <c r="N55" s="101"/>
      <c r="O55" s="207"/>
      <c r="P55" s="26"/>
      <c r="Q55" s="156"/>
      <c r="R55" s="111"/>
      <c r="S55" s="111"/>
      <c r="T55" s="111"/>
      <c r="U55" s="111"/>
      <c r="V55" s="111"/>
      <c r="W55" s="111"/>
      <c r="X55" s="111"/>
      <c r="Y55" s="111"/>
      <c r="Z55" s="111"/>
    </row>
    <row r="56" spans="1:26" s="112" customFormat="1" x14ac:dyDescent="0.25">
      <c r="A56" s="45"/>
      <c r="B56" s="48" t="s">
        <v>15</v>
      </c>
      <c r="C56" s="114"/>
      <c r="D56" s="113"/>
      <c r="E56" s="108"/>
      <c r="F56" s="109"/>
      <c r="G56" s="109"/>
      <c r="H56" s="109"/>
      <c r="I56" s="116"/>
      <c r="J56" s="110"/>
      <c r="K56" s="115">
        <f>SUM(K49:K55)</f>
        <v>23</v>
      </c>
      <c r="L56" s="115">
        <f>SUM(L49:L55)</f>
        <v>24.266666666666666</v>
      </c>
      <c r="M56" s="154">
        <f>SUM(M49:M55)</f>
        <v>830</v>
      </c>
      <c r="N56" s="115">
        <f>SUM(N49:N55)</f>
        <v>0</v>
      </c>
      <c r="O56" s="207"/>
      <c r="P56" s="26"/>
      <c r="Q56" s="157"/>
    </row>
    <row r="57" spans="1:26" s="29" customFormat="1" x14ac:dyDescent="0.25">
      <c r="E57" s="30"/>
    </row>
    <row r="58" spans="1:26" s="29" customFormat="1" x14ac:dyDescent="0.25">
      <c r="B58" s="299" t="s">
        <v>27</v>
      </c>
      <c r="C58" s="299" t="s">
        <v>26</v>
      </c>
      <c r="D58" s="301" t="s">
        <v>33</v>
      </c>
      <c r="E58" s="301"/>
    </row>
    <row r="59" spans="1:26" s="29" customFormat="1" x14ac:dyDescent="0.25">
      <c r="B59" s="300"/>
      <c r="C59" s="300"/>
      <c r="D59" s="195" t="s">
        <v>22</v>
      </c>
      <c r="E59" s="61" t="s">
        <v>23</v>
      </c>
    </row>
    <row r="60" spans="1:26" s="29" customFormat="1" ht="30.6" customHeight="1" x14ac:dyDescent="0.25">
      <c r="B60" s="58" t="s">
        <v>20</v>
      </c>
      <c r="C60" s="59">
        <f>+K56</f>
        <v>23</v>
      </c>
      <c r="D60" s="57"/>
      <c r="E60" s="56" t="s">
        <v>163</v>
      </c>
      <c r="F60" s="31"/>
      <c r="G60" s="31"/>
      <c r="H60" s="31"/>
      <c r="I60" s="31"/>
      <c r="J60" s="31"/>
      <c r="K60" s="31"/>
      <c r="L60" s="31"/>
      <c r="M60" s="31"/>
    </row>
    <row r="61" spans="1:26" s="29" customFormat="1" ht="30" customHeight="1" x14ac:dyDescent="0.25">
      <c r="B61" s="58" t="s">
        <v>24</v>
      </c>
      <c r="C61" s="59">
        <f>+M56</f>
        <v>830</v>
      </c>
      <c r="D61" s="56" t="s">
        <v>163</v>
      </c>
      <c r="E61" s="57"/>
    </row>
    <row r="62" spans="1:26" s="29" customFormat="1" x14ac:dyDescent="0.25">
      <c r="B62" s="32"/>
      <c r="C62" s="317"/>
      <c r="D62" s="317"/>
      <c r="E62" s="317"/>
      <c r="F62" s="317"/>
      <c r="G62" s="317"/>
      <c r="H62" s="317"/>
      <c r="I62" s="317"/>
      <c r="J62" s="317"/>
      <c r="K62" s="317"/>
      <c r="L62" s="317"/>
      <c r="M62" s="317"/>
      <c r="N62" s="317"/>
    </row>
    <row r="63" spans="1:26" ht="28.15" customHeight="1" thickBot="1" x14ac:dyDescent="0.3"/>
    <row r="64" spans="1:26" ht="27" thickBot="1" x14ac:dyDescent="0.3">
      <c r="B64" s="318" t="s">
        <v>103</v>
      </c>
      <c r="C64" s="318"/>
      <c r="D64" s="318"/>
      <c r="E64" s="318"/>
      <c r="F64" s="318"/>
      <c r="G64" s="318"/>
      <c r="H64" s="318"/>
      <c r="I64" s="318"/>
      <c r="J64" s="318"/>
      <c r="K64" s="318"/>
      <c r="L64" s="318"/>
      <c r="M64" s="318"/>
      <c r="N64" s="318"/>
    </row>
    <row r="67" spans="2:17" ht="109.5" customHeight="1" x14ac:dyDescent="0.25">
      <c r="B67" s="119" t="s">
        <v>150</v>
      </c>
      <c r="C67" s="66" t="s">
        <v>2</v>
      </c>
      <c r="D67" s="66" t="s">
        <v>105</v>
      </c>
      <c r="E67" s="66" t="s">
        <v>104</v>
      </c>
      <c r="F67" s="66" t="s">
        <v>106</v>
      </c>
      <c r="G67" s="66" t="s">
        <v>107</v>
      </c>
      <c r="H67" s="66" t="s">
        <v>108</v>
      </c>
      <c r="I67" s="66" t="s">
        <v>109</v>
      </c>
      <c r="J67" s="66" t="s">
        <v>110</v>
      </c>
      <c r="K67" s="66" t="s">
        <v>111</v>
      </c>
      <c r="L67" s="66" t="s">
        <v>112</v>
      </c>
      <c r="M67" s="95" t="s">
        <v>113</v>
      </c>
      <c r="N67" s="95" t="s">
        <v>114</v>
      </c>
      <c r="O67" s="314" t="s">
        <v>3</v>
      </c>
      <c r="P67" s="316"/>
      <c r="Q67" s="66" t="s">
        <v>17</v>
      </c>
    </row>
    <row r="68" spans="2:17" ht="60" x14ac:dyDescent="0.25">
      <c r="B68" s="3" t="s">
        <v>540</v>
      </c>
      <c r="C68" s="3" t="s">
        <v>396</v>
      </c>
      <c r="D68" s="97" t="s">
        <v>541</v>
      </c>
      <c r="E68" s="5">
        <v>85</v>
      </c>
      <c r="F68" s="4" t="s">
        <v>226</v>
      </c>
      <c r="G68" s="4" t="s">
        <v>226</v>
      </c>
      <c r="H68" s="211" t="s">
        <v>137</v>
      </c>
      <c r="I68" s="96" t="s">
        <v>226</v>
      </c>
      <c r="J68" s="96" t="s">
        <v>137</v>
      </c>
      <c r="K68" s="120" t="s">
        <v>137</v>
      </c>
      <c r="L68" s="120" t="s">
        <v>137</v>
      </c>
      <c r="M68" s="120" t="s">
        <v>137</v>
      </c>
      <c r="N68" s="120"/>
      <c r="O68" s="319" t="s">
        <v>542</v>
      </c>
      <c r="P68" s="320"/>
      <c r="Q68" s="120"/>
    </row>
    <row r="69" spans="2:17" ht="30" x14ac:dyDescent="0.25">
      <c r="B69" s="3" t="s">
        <v>543</v>
      </c>
      <c r="C69" s="3" t="s">
        <v>396</v>
      </c>
      <c r="D69" s="97" t="s">
        <v>544</v>
      </c>
      <c r="E69" s="5">
        <v>40</v>
      </c>
      <c r="F69" s="4" t="s">
        <v>226</v>
      </c>
      <c r="G69" s="4" t="s">
        <v>226</v>
      </c>
      <c r="H69" s="4" t="s">
        <v>137</v>
      </c>
      <c r="I69" s="96" t="s">
        <v>226</v>
      </c>
      <c r="J69" s="96"/>
      <c r="K69" s="120"/>
      <c r="L69" s="120"/>
      <c r="M69" s="120"/>
      <c r="N69" s="120"/>
      <c r="O69" s="321" t="s">
        <v>545</v>
      </c>
      <c r="P69" s="322"/>
      <c r="Q69" s="120"/>
    </row>
    <row r="70" spans="2:17" ht="30" x14ac:dyDescent="0.25">
      <c r="B70" s="3" t="s">
        <v>543</v>
      </c>
      <c r="C70" s="3" t="s">
        <v>396</v>
      </c>
      <c r="D70" s="97" t="s">
        <v>546</v>
      </c>
      <c r="E70" s="5">
        <v>108</v>
      </c>
      <c r="F70" s="4" t="s">
        <v>226</v>
      </c>
      <c r="G70" s="4" t="s">
        <v>226</v>
      </c>
      <c r="H70" s="4" t="s">
        <v>137</v>
      </c>
      <c r="I70" s="96" t="s">
        <v>226</v>
      </c>
      <c r="J70" s="96" t="s">
        <v>137</v>
      </c>
      <c r="K70" s="120" t="s">
        <v>137</v>
      </c>
      <c r="L70" s="120" t="s">
        <v>137</v>
      </c>
      <c r="M70" s="120" t="s">
        <v>137</v>
      </c>
      <c r="N70" s="120"/>
      <c r="O70" s="321" t="s">
        <v>542</v>
      </c>
      <c r="P70" s="322"/>
      <c r="Q70" s="120"/>
    </row>
    <row r="71" spans="2:17" ht="30" x14ac:dyDescent="0.25">
      <c r="B71" s="3" t="s">
        <v>543</v>
      </c>
      <c r="C71" s="3" t="s">
        <v>396</v>
      </c>
      <c r="D71" s="97" t="s">
        <v>547</v>
      </c>
      <c r="E71" s="5">
        <v>39</v>
      </c>
      <c r="F71" s="4" t="s">
        <v>226</v>
      </c>
      <c r="G71" s="4" t="s">
        <v>226</v>
      </c>
      <c r="H71" s="4" t="s">
        <v>137</v>
      </c>
      <c r="I71" s="96" t="s">
        <v>226</v>
      </c>
      <c r="J71" s="96" t="s">
        <v>137</v>
      </c>
      <c r="K71" s="120" t="s">
        <v>137</v>
      </c>
      <c r="L71" s="120" t="s">
        <v>137</v>
      </c>
      <c r="M71" s="120" t="s">
        <v>137</v>
      </c>
      <c r="N71" s="120"/>
      <c r="O71" s="321" t="s">
        <v>542</v>
      </c>
      <c r="P71" s="322"/>
      <c r="Q71" s="120"/>
    </row>
    <row r="72" spans="2:17" x14ac:dyDescent="0.25">
      <c r="B72" s="3"/>
      <c r="C72" s="3"/>
      <c r="D72" s="5"/>
      <c r="E72" s="5"/>
      <c r="F72" s="4"/>
      <c r="G72" s="4"/>
      <c r="H72" s="4"/>
      <c r="I72" s="96"/>
      <c r="J72" s="96"/>
      <c r="K72" s="120"/>
      <c r="L72" s="120"/>
      <c r="M72" s="120"/>
      <c r="N72" s="120"/>
      <c r="O72" s="321"/>
      <c r="P72" s="322"/>
      <c r="Q72" s="120"/>
    </row>
    <row r="73" spans="2:17" x14ac:dyDescent="0.25">
      <c r="B73" s="3"/>
      <c r="C73" s="3"/>
      <c r="D73" s="5"/>
      <c r="E73" s="5"/>
      <c r="F73" s="4"/>
      <c r="G73" s="4"/>
      <c r="H73" s="4"/>
      <c r="I73" s="96"/>
      <c r="J73" s="96"/>
      <c r="K73" s="120"/>
      <c r="L73" s="120"/>
      <c r="M73" s="120"/>
      <c r="N73" s="120"/>
      <c r="O73" s="321"/>
      <c r="P73" s="322"/>
      <c r="Q73" s="120"/>
    </row>
    <row r="74" spans="2:17" x14ac:dyDescent="0.25">
      <c r="B74" s="120"/>
      <c r="C74" s="120"/>
      <c r="D74" s="120"/>
      <c r="E74" s="120"/>
      <c r="F74" s="120"/>
      <c r="G74" s="120"/>
      <c r="H74" s="120"/>
      <c r="I74" s="120"/>
      <c r="J74" s="120"/>
      <c r="K74" s="120"/>
      <c r="L74" s="120"/>
      <c r="M74" s="120"/>
      <c r="N74" s="120"/>
      <c r="O74" s="321"/>
      <c r="P74" s="322"/>
      <c r="Q74" s="120"/>
    </row>
    <row r="75" spans="2:17" x14ac:dyDescent="0.25">
      <c r="B75" s="9" t="s">
        <v>1</v>
      </c>
    </row>
    <row r="76" spans="2:17" x14ac:dyDescent="0.25">
      <c r="B76" s="9" t="s">
        <v>36</v>
      </c>
    </row>
    <row r="77" spans="2:17" x14ac:dyDescent="0.25">
      <c r="B77" s="9" t="s">
        <v>61</v>
      </c>
    </row>
    <row r="79" spans="2:17" ht="15.75" thickBot="1" x14ac:dyDescent="0.3"/>
    <row r="80" spans="2:17" ht="27" thickBot="1" x14ac:dyDescent="0.3">
      <c r="B80" s="323" t="s">
        <v>37</v>
      </c>
      <c r="C80" s="324"/>
      <c r="D80" s="324"/>
      <c r="E80" s="324"/>
      <c r="F80" s="324"/>
      <c r="G80" s="324"/>
      <c r="H80" s="324"/>
      <c r="I80" s="324"/>
      <c r="J80" s="324"/>
      <c r="K80" s="324"/>
      <c r="L80" s="324"/>
      <c r="M80" s="324"/>
      <c r="N80" s="325"/>
    </row>
    <row r="85" spans="2:17" ht="76.5" customHeight="1" x14ac:dyDescent="0.25">
      <c r="B85" s="119" t="s">
        <v>0</v>
      </c>
      <c r="C85" s="119" t="s">
        <v>38</v>
      </c>
      <c r="D85" s="119" t="s">
        <v>39</v>
      </c>
      <c r="E85" s="119" t="s">
        <v>115</v>
      </c>
      <c r="F85" s="119" t="s">
        <v>117</v>
      </c>
      <c r="G85" s="119" t="s">
        <v>118</v>
      </c>
      <c r="H85" s="119" t="s">
        <v>119</v>
      </c>
      <c r="I85" s="119" t="s">
        <v>116</v>
      </c>
      <c r="J85" s="314" t="s">
        <v>120</v>
      </c>
      <c r="K85" s="315"/>
      <c r="L85" s="316"/>
      <c r="M85" s="119" t="s">
        <v>124</v>
      </c>
      <c r="N85" s="119" t="s">
        <v>40</v>
      </c>
      <c r="O85" s="119" t="s">
        <v>41</v>
      </c>
      <c r="P85" s="314" t="s">
        <v>3</v>
      </c>
      <c r="Q85" s="316"/>
    </row>
    <row r="86" spans="2:17" ht="105.75" customHeight="1" x14ac:dyDescent="0.25">
      <c r="B86" s="192" t="s">
        <v>42</v>
      </c>
      <c r="C86" s="192">
        <v>1</v>
      </c>
      <c r="D86" s="230" t="s">
        <v>548</v>
      </c>
      <c r="E86" s="212">
        <v>41913635</v>
      </c>
      <c r="F86" s="3" t="s">
        <v>190</v>
      </c>
      <c r="G86" s="3" t="s">
        <v>192</v>
      </c>
      <c r="H86" s="180">
        <v>38337</v>
      </c>
      <c r="I86" s="5" t="s">
        <v>226</v>
      </c>
      <c r="J86" s="192" t="s">
        <v>549</v>
      </c>
      <c r="K86" s="97" t="s">
        <v>550</v>
      </c>
      <c r="L86" s="96" t="s">
        <v>406</v>
      </c>
      <c r="M86" s="120" t="s">
        <v>137</v>
      </c>
      <c r="N86" s="120" t="s">
        <v>137</v>
      </c>
      <c r="O86" s="120" t="s">
        <v>137</v>
      </c>
      <c r="P86" s="329" t="s">
        <v>684</v>
      </c>
      <c r="Q86" s="329"/>
    </row>
    <row r="87" spans="2:17" ht="87" customHeight="1" x14ac:dyDescent="0.25">
      <c r="B87" s="192" t="s">
        <v>42</v>
      </c>
      <c r="C87" s="192">
        <v>1</v>
      </c>
      <c r="D87" s="230" t="s">
        <v>551</v>
      </c>
      <c r="E87" s="212">
        <v>24574636</v>
      </c>
      <c r="F87" s="3" t="s">
        <v>552</v>
      </c>
      <c r="G87" s="192" t="s">
        <v>553</v>
      </c>
      <c r="H87" s="180">
        <v>31044</v>
      </c>
      <c r="I87" s="5" t="s">
        <v>226</v>
      </c>
      <c r="J87" s="192" t="s">
        <v>554</v>
      </c>
      <c r="K87" s="97" t="s">
        <v>555</v>
      </c>
      <c r="L87" s="96" t="s">
        <v>406</v>
      </c>
      <c r="M87" s="120" t="s">
        <v>137</v>
      </c>
      <c r="N87" s="120" t="s">
        <v>137</v>
      </c>
      <c r="O87" s="120" t="s">
        <v>137</v>
      </c>
      <c r="P87" s="319" t="s">
        <v>681</v>
      </c>
      <c r="Q87" s="320"/>
    </row>
    <row r="88" spans="2:17" ht="117" customHeight="1" x14ac:dyDescent="0.25">
      <c r="B88" s="192" t="s">
        <v>43</v>
      </c>
      <c r="C88" s="192">
        <v>1</v>
      </c>
      <c r="D88" s="230" t="s">
        <v>556</v>
      </c>
      <c r="E88" s="212">
        <v>39687024</v>
      </c>
      <c r="F88" s="3" t="s">
        <v>193</v>
      </c>
      <c r="G88" s="192" t="s">
        <v>557</v>
      </c>
      <c r="H88" s="180">
        <v>33746</v>
      </c>
      <c r="I88" s="5" t="s">
        <v>558</v>
      </c>
      <c r="J88" s="192" t="s">
        <v>559</v>
      </c>
      <c r="K88" s="97" t="s">
        <v>560</v>
      </c>
      <c r="L88" s="96" t="s">
        <v>406</v>
      </c>
      <c r="M88" s="120" t="s">
        <v>137</v>
      </c>
      <c r="N88" s="120" t="s">
        <v>137</v>
      </c>
      <c r="O88" s="120" t="s">
        <v>137</v>
      </c>
      <c r="P88" s="329" t="s">
        <v>682</v>
      </c>
      <c r="Q88" s="329"/>
    </row>
    <row r="89" spans="2:17" ht="30" x14ac:dyDescent="0.25">
      <c r="B89" s="192" t="s">
        <v>43</v>
      </c>
      <c r="C89" s="192">
        <v>1</v>
      </c>
      <c r="D89" s="230" t="s">
        <v>561</v>
      </c>
      <c r="E89" s="212">
        <v>41958474</v>
      </c>
      <c r="F89" s="3" t="s">
        <v>193</v>
      </c>
      <c r="G89" s="192" t="s">
        <v>562</v>
      </c>
      <c r="H89" s="180">
        <v>33746</v>
      </c>
      <c r="I89" s="5">
        <v>142478</v>
      </c>
      <c r="J89" s="192" t="s">
        <v>189</v>
      </c>
      <c r="K89" s="97" t="s">
        <v>563</v>
      </c>
      <c r="L89" s="96" t="s">
        <v>406</v>
      </c>
      <c r="M89" s="120" t="s">
        <v>137</v>
      </c>
      <c r="N89" s="120" t="s">
        <v>137</v>
      </c>
      <c r="O89" s="120" t="s">
        <v>137</v>
      </c>
      <c r="P89" s="329"/>
      <c r="Q89" s="329"/>
    </row>
    <row r="90" spans="2:17" ht="15.75" thickBot="1" x14ac:dyDescent="0.3"/>
    <row r="91" spans="2:17" ht="27" thickBot="1" x14ac:dyDescent="0.3">
      <c r="B91" s="323" t="s">
        <v>45</v>
      </c>
      <c r="C91" s="324"/>
      <c r="D91" s="324"/>
      <c r="E91" s="324"/>
      <c r="F91" s="324"/>
      <c r="G91" s="324"/>
      <c r="H91" s="324"/>
      <c r="I91" s="324"/>
      <c r="J91" s="324"/>
      <c r="K91" s="324"/>
      <c r="L91" s="324"/>
      <c r="M91" s="324"/>
      <c r="N91" s="325"/>
    </row>
    <row r="94" spans="2:17" ht="46.15" customHeight="1" x14ac:dyDescent="0.25">
      <c r="B94" s="66" t="s">
        <v>32</v>
      </c>
      <c r="C94" s="66" t="s">
        <v>46</v>
      </c>
      <c r="D94" s="314" t="s">
        <v>3</v>
      </c>
      <c r="E94" s="316"/>
    </row>
    <row r="95" spans="2:17" ht="46.9" customHeight="1" x14ac:dyDescent="0.25">
      <c r="B95" s="67" t="s">
        <v>125</v>
      </c>
      <c r="C95" s="120" t="s">
        <v>137</v>
      </c>
      <c r="D95" s="328"/>
      <c r="E95" s="328"/>
    </row>
    <row r="98" spans="1:26" ht="26.25" x14ac:dyDescent="0.25">
      <c r="B98" s="302" t="s">
        <v>63</v>
      </c>
      <c r="C98" s="303"/>
      <c r="D98" s="303"/>
      <c r="E98" s="303"/>
      <c r="F98" s="303"/>
      <c r="G98" s="303"/>
      <c r="H98" s="303"/>
      <c r="I98" s="303"/>
      <c r="J98" s="303"/>
      <c r="K98" s="303"/>
      <c r="L98" s="303"/>
      <c r="M98" s="303"/>
      <c r="N98" s="303"/>
      <c r="O98" s="303"/>
      <c r="P98" s="303"/>
    </row>
    <row r="100" spans="1:26" ht="15.75" thickBot="1" x14ac:dyDescent="0.3"/>
    <row r="101" spans="1:26" ht="27" thickBot="1" x14ac:dyDescent="0.3">
      <c r="B101" s="323" t="s">
        <v>53</v>
      </c>
      <c r="C101" s="324"/>
      <c r="D101" s="324"/>
      <c r="E101" s="324"/>
      <c r="F101" s="324"/>
      <c r="G101" s="324"/>
      <c r="H101" s="324"/>
      <c r="I101" s="324"/>
      <c r="J101" s="324"/>
      <c r="K101" s="324"/>
      <c r="L101" s="324"/>
      <c r="M101" s="324"/>
      <c r="N101" s="325"/>
    </row>
    <row r="103" spans="1:26" ht="15.75" thickBot="1" x14ac:dyDescent="0.3">
      <c r="M103" s="63"/>
      <c r="N103" s="63"/>
    </row>
    <row r="104" spans="1:26" s="106" customFormat="1" ht="109.5" customHeight="1" x14ac:dyDescent="0.25">
      <c r="B104" s="117" t="s">
        <v>146</v>
      </c>
      <c r="C104" s="117" t="s">
        <v>147</v>
      </c>
      <c r="D104" s="117" t="s">
        <v>148</v>
      </c>
      <c r="E104" s="117" t="s">
        <v>44</v>
      </c>
      <c r="F104" s="117" t="s">
        <v>21</v>
      </c>
      <c r="G104" s="117" t="s">
        <v>102</v>
      </c>
      <c r="H104" s="117" t="s">
        <v>16</v>
      </c>
      <c r="I104" s="117" t="s">
        <v>9</v>
      </c>
      <c r="J104" s="117" t="s">
        <v>30</v>
      </c>
      <c r="K104" s="117" t="s">
        <v>60</v>
      </c>
      <c r="L104" s="117" t="s">
        <v>19</v>
      </c>
      <c r="M104" s="102" t="s">
        <v>25</v>
      </c>
      <c r="N104" s="117" t="s">
        <v>149</v>
      </c>
      <c r="O104" s="117" t="s">
        <v>35</v>
      </c>
      <c r="P104" s="118" t="s">
        <v>10</v>
      </c>
      <c r="Q104" s="118" t="s">
        <v>18</v>
      </c>
    </row>
    <row r="105" spans="1:26" s="112" customFormat="1" x14ac:dyDescent="0.25">
      <c r="A105" s="45" t="s">
        <v>564</v>
      </c>
      <c r="B105" s="113" t="s">
        <v>531</v>
      </c>
      <c r="C105" s="113" t="s">
        <v>532</v>
      </c>
      <c r="D105" s="113" t="s">
        <v>188</v>
      </c>
      <c r="E105" s="108" t="s">
        <v>565</v>
      </c>
      <c r="F105" s="109" t="s">
        <v>137</v>
      </c>
      <c r="G105" s="155" t="s">
        <v>226</v>
      </c>
      <c r="H105" s="116">
        <v>41302</v>
      </c>
      <c r="I105" s="116">
        <v>41639</v>
      </c>
      <c r="J105" s="110" t="s">
        <v>138</v>
      </c>
      <c r="K105" s="101">
        <f>+(I105-H105)/30</f>
        <v>11.233333333333333</v>
      </c>
      <c r="L105" s="101"/>
      <c r="M105" s="101">
        <f>307*12</f>
        <v>3684</v>
      </c>
      <c r="N105" s="101" t="s">
        <v>564</v>
      </c>
      <c r="O105" s="207">
        <v>3220734450</v>
      </c>
      <c r="P105" s="26" t="s">
        <v>566</v>
      </c>
      <c r="Q105" s="156"/>
      <c r="R105" s="111"/>
      <c r="S105" s="111"/>
      <c r="T105" s="111"/>
      <c r="U105" s="111"/>
      <c r="V105" s="111"/>
      <c r="W105" s="111"/>
      <c r="X105" s="111"/>
      <c r="Y105" s="111"/>
      <c r="Z105" s="111"/>
    </row>
    <row r="106" spans="1:26" s="112" customFormat="1" x14ac:dyDescent="0.25">
      <c r="A106" s="45" t="s">
        <v>567</v>
      </c>
      <c r="B106" s="113" t="s">
        <v>531</v>
      </c>
      <c r="C106" s="114" t="s">
        <v>532</v>
      </c>
      <c r="D106" s="114" t="s">
        <v>188</v>
      </c>
      <c r="E106" s="213" t="s">
        <v>568</v>
      </c>
      <c r="F106" s="109" t="s">
        <v>137</v>
      </c>
      <c r="G106" s="109" t="s">
        <v>226</v>
      </c>
      <c r="H106" s="116">
        <v>41094</v>
      </c>
      <c r="I106" s="116">
        <v>41273</v>
      </c>
      <c r="J106" s="110" t="s">
        <v>138</v>
      </c>
      <c r="K106" s="101">
        <f>+(I106-H106)/30</f>
        <v>5.9666666666666668</v>
      </c>
      <c r="L106" s="101"/>
      <c r="M106" s="101">
        <v>52</v>
      </c>
      <c r="N106" s="101"/>
      <c r="O106" s="207">
        <v>22208964</v>
      </c>
      <c r="P106" s="26" t="s">
        <v>569</v>
      </c>
      <c r="Q106" s="156"/>
      <c r="R106" s="111"/>
      <c r="S106" s="111"/>
      <c r="T106" s="111"/>
      <c r="U106" s="111"/>
      <c r="V106" s="111"/>
      <c r="W106" s="111"/>
      <c r="X106" s="111"/>
      <c r="Y106" s="111"/>
      <c r="Z106" s="111"/>
    </row>
    <row r="107" spans="1:26" s="112" customFormat="1" x14ac:dyDescent="0.25">
      <c r="A107" s="45" t="s">
        <v>570</v>
      </c>
      <c r="B107" s="113" t="s">
        <v>531</v>
      </c>
      <c r="C107" s="114" t="s">
        <v>532</v>
      </c>
      <c r="D107" s="113" t="s">
        <v>188</v>
      </c>
      <c r="E107" s="108" t="s">
        <v>571</v>
      </c>
      <c r="F107" s="109" t="s">
        <v>137</v>
      </c>
      <c r="G107" s="109" t="s">
        <v>226</v>
      </c>
      <c r="H107" s="116">
        <v>39843</v>
      </c>
      <c r="I107" s="116">
        <v>40178</v>
      </c>
      <c r="J107" s="110" t="s">
        <v>138</v>
      </c>
      <c r="K107" s="101">
        <v>1</v>
      </c>
      <c r="L107" s="101">
        <f>+((I107-H107)/30)-K107</f>
        <v>10.166666666666666</v>
      </c>
      <c r="M107" s="101">
        <v>52</v>
      </c>
      <c r="N107" s="101"/>
      <c r="O107" s="207">
        <v>24908279</v>
      </c>
      <c r="P107" s="26" t="s">
        <v>572</v>
      </c>
      <c r="Q107" s="156"/>
      <c r="R107" s="111"/>
      <c r="S107" s="111"/>
      <c r="T107" s="111"/>
      <c r="U107" s="111"/>
      <c r="V107" s="111"/>
      <c r="W107" s="111"/>
      <c r="X107" s="111"/>
      <c r="Y107" s="111"/>
      <c r="Z107" s="111"/>
    </row>
    <row r="108" spans="1:26" s="112" customFormat="1" x14ac:dyDescent="0.25">
      <c r="A108" s="45" t="e">
        <f t="shared" ref="A108:A110" si="0">+A107+1</f>
        <v>#VALUE!</v>
      </c>
      <c r="B108" s="113"/>
      <c r="C108" s="114"/>
      <c r="D108" s="113"/>
      <c r="E108" s="108"/>
      <c r="F108" s="109"/>
      <c r="G108" s="109"/>
      <c r="H108" s="116"/>
      <c r="I108" s="116"/>
      <c r="J108" s="110"/>
      <c r="K108" s="101"/>
      <c r="L108" s="101"/>
      <c r="M108" s="101"/>
      <c r="N108" s="101"/>
      <c r="O108" s="207"/>
      <c r="P108" s="26"/>
      <c r="Q108" s="156"/>
      <c r="R108" s="111"/>
      <c r="S108" s="111"/>
      <c r="T108" s="111"/>
      <c r="U108" s="111"/>
      <c r="V108" s="111"/>
      <c r="W108" s="111"/>
      <c r="X108" s="111"/>
      <c r="Y108" s="111"/>
      <c r="Z108" s="111"/>
    </row>
    <row r="109" spans="1:26" s="112" customFormat="1" x14ac:dyDescent="0.25">
      <c r="A109" s="45" t="e">
        <f t="shared" si="0"/>
        <v>#VALUE!</v>
      </c>
      <c r="B109" s="113"/>
      <c r="C109" s="114"/>
      <c r="D109" s="113"/>
      <c r="E109" s="108"/>
      <c r="F109" s="109"/>
      <c r="G109" s="109" t="s">
        <v>573</v>
      </c>
      <c r="H109" s="116"/>
      <c r="I109" s="116"/>
      <c r="J109" s="110"/>
      <c r="K109" s="101"/>
      <c r="L109" s="101"/>
      <c r="M109" s="101"/>
      <c r="N109" s="101"/>
      <c r="O109" s="207"/>
      <c r="P109" s="26"/>
      <c r="Q109" s="156"/>
      <c r="R109" s="111"/>
      <c r="S109" s="111"/>
      <c r="T109" s="111"/>
      <c r="U109" s="111"/>
      <c r="V109" s="111"/>
      <c r="W109" s="111"/>
      <c r="X109" s="111"/>
      <c r="Y109" s="111"/>
      <c r="Z109" s="111"/>
    </row>
    <row r="110" spans="1:26" s="112" customFormat="1" x14ac:dyDescent="0.25">
      <c r="A110" s="45" t="e">
        <f t="shared" si="0"/>
        <v>#VALUE!</v>
      </c>
      <c r="B110" s="113"/>
      <c r="C110" s="114"/>
      <c r="D110" s="113"/>
      <c r="E110" s="108"/>
      <c r="F110" s="109"/>
      <c r="G110" s="109"/>
      <c r="H110" s="116"/>
      <c r="I110" s="116"/>
      <c r="J110" s="110"/>
      <c r="K110" s="101"/>
      <c r="L110" s="101"/>
      <c r="M110" s="101"/>
      <c r="N110" s="101"/>
      <c r="O110" s="207"/>
      <c r="P110" s="26"/>
      <c r="Q110" s="156"/>
      <c r="R110" s="111"/>
      <c r="S110" s="111"/>
      <c r="T110" s="111"/>
      <c r="U110" s="111"/>
      <c r="V110" s="111"/>
      <c r="W110" s="111"/>
      <c r="X110" s="111"/>
      <c r="Y110" s="111"/>
      <c r="Z110" s="111"/>
    </row>
    <row r="111" spans="1:26" s="112" customFormat="1" x14ac:dyDescent="0.25">
      <c r="A111" s="45">
        <v>7</v>
      </c>
      <c r="B111" s="113"/>
      <c r="C111" s="114"/>
      <c r="D111" s="113"/>
      <c r="E111" s="108"/>
      <c r="F111" s="109"/>
      <c r="G111" s="109"/>
      <c r="H111" s="116"/>
      <c r="I111" s="116"/>
      <c r="J111" s="110"/>
      <c r="K111" s="101"/>
      <c r="L111" s="101"/>
      <c r="M111" s="101"/>
      <c r="N111" s="101"/>
      <c r="O111" s="207"/>
      <c r="P111" s="26"/>
      <c r="Q111" s="156"/>
      <c r="R111" s="111"/>
      <c r="S111" s="111"/>
      <c r="T111" s="111"/>
      <c r="U111" s="111"/>
      <c r="V111" s="111"/>
      <c r="W111" s="111"/>
      <c r="X111" s="111"/>
      <c r="Y111" s="111"/>
      <c r="Z111" s="111"/>
    </row>
    <row r="112" spans="1:26" s="112" customFormat="1" x14ac:dyDescent="0.25">
      <c r="A112" s="45">
        <v>8</v>
      </c>
      <c r="B112" s="113"/>
      <c r="C112" s="114"/>
      <c r="D112" s="113"/>
      <c r="E112" s="108"/>
      <c r="F112" s="109"/>
      <c r="G112" s="109"/>
      <c r="H112" s="116"/>
      <c r="I112" s="116"/>
      <c r="J112" s="110"/>
      <c r="K112" s="101"/>
      <c r="L112" s="101"/>
      <c r="M112" s="101"/>
      <c r="N112" s="101"/>
      <c r="O112" s="207"/>
      <c r="P112" s="26"/>
      <c r="Q112" s="156"/>
      <c r="R112" s="111"/>
      <c r="S112" s="111"/>
      <c r="T112" s="111"/>
      <c r="U112" s="111"/>
      <c r="V112" s="111"/>
      <c r="W112" s="111"/>
      <c r="X112" s="111"/>
      <c r="Y112" s="111"/>
      <c r="Z112" s="111"/>
    </row>
    <row r="113" spans="1:26" s="112" customFormat="1" x14ac:dyDescent="0.25">
      <c r="A113" s="45">
        <v>9</v>
      </c>
      <c r="B113" s="113"/>
      <c r="C113" s="114"/>
      <c r="D113" s="113"/>
      <c r="E113" s="108"/>
      <c r="F113" s="109"/>
      <c r="G113" s="109"/>
      <c r="H113" s="116"/>
      <c r="I113" s="116"/>
      <c r="J113" s="110"/>
      <c r="K113" s="101"/>
      <c r="L113" s="101"/>
      <c r="M113" s="101"/>
      <c r="N113" s="101"/>
      <c r="O113" s="207"/>
      <c r="P113" s="26"/>
      <c r="Q113" s="156"/>
      <c r="R113" s="111"/>
      <c r="S113" s="111"/>
      <c r="T113" s="111"/>
      <c r="U113" s="111"/>
      <c r="V113" s="111"/>
      <c r="W113" s="111"/>
      <c r="X113" s="111"/>
      <c r="Y113" s="111"/>
      <c r="Z113" s="111"/>
    </row>
    <row r="114" spans="1:26" s="112" customFormat="1" x14ac:dyDescent="0.25">
      <c r="A114" s="45">
        <v>10</v>
      </c>
      <c r="B114" s="113"/>
      <c r="C114" s="114"/>
      <c r="D114" s="113"/>
      <c r="E114" s="108"/>
      <c r="F114" s="109"/>
      <c r="G114" s="109"/>
      <c r="H114" s="116"/>
      <c r="I114" s="214"/>
      <c r="J114" s="215"/>
      <c r="K114" s="216"/>
      <c r="L114" s="101"/>
      <c r="M114" s="101"/>
      <c r="N114" s="101"/>
      <c r="O114" s="207"/>
      <c r="P114" s="26"/>
      <c r="Q114" s="156"/>
      <c r="R114" s="111"/>
      <c r="S114" s="111"/>
      <c r="T114" s="111"/>
      <c r="U114" s="111"/>
      <c r="V114" s="111"/>
      <c r="W114" s="111"/>
      <c r="X114" s="111"/>
      <c r="Y114" s="111"/>
      <c r="Z114" s="111"/>
    </row>
    <row r="115" spans="1:26" s="112" customFormat="1" x14ac:dyDescent="0.25">
      <c r="A115" s="45">
        <v>11</v>
      </c>
      <c r="B115" s="113"/>
      <c r="C115" s="114"/>
      <c r="D115" s="113"/>
      <c r="E115" s="213"/>
      <c r="F115" s="109"/>
      <c r="G115" s="109"/>
      <c r="H115" s="116"/>
      <c r="I115" s="214"/>
      <c r="J115" s="215"/>
      <c r="K115" s="216"/>
      <c r="L115" s="101"/>
      <c r="M115" s="101"/>
      <c r="N115" s="101"/>
      <c r="O115" s="207"/>
      <c r="P115" s="26"/>
      <c r="Q115" s="156"/>
      <c r="R115" s="111"/>
      <c r="S115" s="111"/>
      <c r="T115" s="111"/>
      <c r="U115" s="111"/>
      <c r="V115" s="111"/>
      <c r="W115" s="111"/>
      <c r="X115" s="111"/>
      <c r="Y115" s="111"/>
      <c r="Z115" s="111"/>
    </row>
    <row r="116" spans="1:26" s="112" customFormat="1" x14ac:dyDescent="0.25">
      <c r="A116" s="45">
        <v>12</v>
      </c>
      <c r="B116" s="113"/>
      <c r="C116" s="114"/>
      <c r="D116" s="113"/>
      <c r="E116" s="108"/>
      <c r="F116" s="109"/>
      <c r="G116" s="109"/>
      <c r="H116" s="116"/>
      <c r="I116" s="214"/>
      <c r="J116" s="215"/>
      <c r="K116" s="216"/>
      <c r="L116" s="101"/>
      <c r="M116" s="101"/>
      <c r="N116" s="101"/>
      <c r="O116" s="207"/>
      <c r="P116" s="26"/>
      <c r="Q116" s="156"/>
      <c r="R116" s="111"/>
      <c r="S116" s="111"/>
      <c r="T116" s="111"/>
      <c r="U116" s="111"/>
      <c r="V116" s="111"/>
      <c r="W116" s="111"/>
      <c r="X116" s="111"/>
      <c r="Y116" s="111"/>
      <c r="Z116" s="111"/>
    </row>
    <row r="117" spans="1:26" s="112" customFormat="1" x14ac:dyDescent="0.25">
      <c r="A117" s="45">
        <v>13</v>
      </c>
      <c r="B117" s="113"/>
      <c r="C117" s="114"/>
      <c r="D117" s="113"/>
      <c r="E117" s="108"/>
      <c r="F117" s="109"/>
      <c r="G117" s="109"/>
      <c r="H117" s="116"/>
      <c r="I117" s="214"/>
      <c r="J117" s="215"/>
      <c r="K117" s="216"/>
      <c r="L117" s="101"/>
      <c r="M117" s="101"/>
      <c r="N117" s="101"/>
      <c r="O117" s="207"/>
      <c r="P117" s="26"/>
      <c r="Q117" s="156"/>
      <c r="R117" s="111"/>
      <c r="S117" s="111"/>
      <c r="T117" s="111"/>
      <c r="U117" s="111"/>
      <c r="V117" s="111"/>
      <c r="W117" s="111"/>
      <c r="X117" s="111"/>
      <c r="Y117" s="111"/>
      <c r="Z117" s="111"/>
    </row>
    <row r="118" spans="1:26" s="112" customFormat="1" x14ac:dyDescent="0.25">
      <c r="A118" s="45">
        <v>14</v>
      </c>
      <c r="B118" s="113"/>
      <c r="C118" s="114"/>
      <c r="D118" s="113"/>
      <c r="E118" s="108"/>
      <c r="F118" s="109"/>
      <c r="G118" s="109"/>
      <c r="H118" s="116"/>
      <c r="I118" s="214"/>
      <c r="J118" s="215"/>
      <c r="K118" s="216"/>
      <c r="L118" s="101"/>
      <c r="M118" s="101"/>
      <c r="N118" s="101"/>
      <c r="O118" s="207"/>
      <c r="P118" s="26"/>
      <c r="Q118" s="156"/>
      <c r="R118" s="111"/>
      <c r="S118" s="111"/>
      <c r="T118" s="111"/>
      <c r="U118" s="111"/>
      <c r="V118" s="111"/>
      <c r="W118" s="111"/>
      <c r="X118" s="111"/>
      <c r="Y118" s="111"/>
      <c r="Z118" s="111"/>
    </row>
    <row r="119" spans="1:26" s="112" customFormat="1" x14ac:dyDescent="0.25">
      <c r="A119" s="45">
        <v>15</v>
      </c>
      <c r="B119" s="113"/>
      <c r="C119" s="114"/>
      <c r="D119" s="113"/>
      <c r="E119" s="108"/>
      <c r="F119" s="109"/>
      <c r="G119" s="109"/>
      <c r="H119" s="116"/>
      <c r="I119" s="214"/>
      <c r="J119" s="215"/>
      <c r="K119" s="216"/>
      <c r="L119" s="101"/>
      <c r="M119" s="101"/>
      <c r="N119" s="101"/>
      <c r="O119" s="207"/>
      <c r="P119" s="26"/>
      <c r="Q119" s="156"/>
      <c r="R119" s="111"/>
      <c r="S119" s="111"/>
      <c r="T119" s="111"/>
      <c r="U119" s="111"/>
      <c r="V119" s="111"/>
      <c r="W119" s="111"/>
      <c r="X119" s="111"/>
      <c r="Y119" s="111"/>
      <c r="Z119" s="111"/>
    </row>
    <row r="120" spans="1:26" s="112" customFormat="1" x14ac:dyDescent="0.25">
      <c r="A120" s="45">
        <v>16</v>
      </c>
      <c r="B120" s="113"/>
      <c r="C120" s="114"/>
      <c r="D120" s="113"/>
      <c r="E120" s="108"/>
      <c r="F120" s="109"/>
      <c r="G120" s="109"/>
      <c r="H120" s="116"/>
      <c r="I120" s="214"/>
      <c r="J120" s="215"/>
      <c r="K120" s="216"/>
      <c r="L120" s="216"/>
      <c r="M120" s="101"/>
      <c r="N120" s="101"/>
      <c r="O120" s="207"/>
      <c r="P120" s="26"/>
      <c r="Q120" s="156"/>
      <c r="R120" s="111"/>
      <c r="S120" s="111"/>
      <c r="T120" s="111"/>
      <c r="U120" s="111"/>
      <c r="V120" s="111"/>
      <c r="W120" s="111"/>
      <c r="X120" s="111"/>
      <c r="Y120" s="111"/>
      <c r="Z120" s="111"/>
    </row>
    <row r="121" spans="1:26" s="112" customFormat="1" x14ac:dyDescent="0.25">
      <c r="A121" s="45">
        <v>17</v>
      </c>
      <c r="B121" s="113"/>
      <c r="C121" s="114"/>
      <c r="D121" s="113"/>
      <c r="E121" s="108"/>
      <c r="F121" s="109"/>
      <c r="G121" s="109"/>
      <c r="H121" s="116"/>
      <c r="I121" s="214"/>
      <c r="J121" s="215"/>
      <c r="K121" s="216"/>
      <c r="L121" s="216"/>
      <c r="M121" s="101"/>
      <c r="N121" s="101"/>
      <c r="O121" s="207"/>
      <c r="P121" s="26"/>
      <c r="Q121" s="156"/>
      <c r="R121" s="111"/>
      <c r="S121" s="111"/>
      <c r="T121" s="111"/>
      <c r="U121" s="111"/>
      <c r="V121" s="111"/>
      <c r="W121" s="111"/>
      <c r="X121" s="111"/>
      <c r="Y121" s="111"/>
      <c r="Z121" s="111"/>
    </row>
    <row r="122" spans="1:26" s="112" customFormat="1" x14ac:dyDescent="0.25">
      <c r="A122" s="45">
        <v>18</v>
      </c>
      <c r="B122" s="113"/>
      <c r="C122" s="114"/>
      <c r="D122" s="113"/>
      <c r="E122" s="108"/>
      <c r="F122" s="109"/>
      <c r="G122" s="109"/>
      <c r="H122" s="116"/>
      <c r="I122" s="214"/>
      <c r="J122" s="215"/>
      <c r="K122" s="216"/>
      <c r="L122" s="216"/>
      <c r="M122" s="101"/>
      <c r="N122" s="101"/>
      <c r="O122" s="207"/>
      <c r="P122" s="26"/>
      <c r="Q122" s="156"/>
      <c r="R122" s="111"/>
      <c r="S122" s="111"/>
      <c r="T122" s="111"/>
      <c r="U122" s="111"/>
      <c r="V122" s="111"/>
      <c r="W122" s="111"/>
      <c r="X122" s="111"/>
      <c r="Y122" s="111"/>
      <c r="Z122" s="111"/>
    </row>
    <row r="123" spans="1:26" s="112" customFormat="1" x14ac:dyDescent="0.25">
      <c r="A123" s="45">
        <v>19</v>
      </c>
      <c r="B123" s="113"/>
      <c r="C123" s="114"/>
      <c r="D123" s="113"/>
      <c r="E123" s="108"/>
      <c r="F123" s="109"/>
      <c r="G123" s="109"/>
      <c r="H123" s="116"/>
      <c r="I123" s="214"/>
      <c r="J123" s="215"/>
      <c r="K123" s="216"/>
      <c r="L123" s="216"/>
      <c r="M123" s="101"/>
      <c r="N123" s="101"/>
      <c r="O123" s="207"/>
      <c r="P123" s="26"/>
      <c r="Q123" s="156"/>
      <c r="R123" s="111"/>
      <c r="S123" s="111"/>
      <c r="T123" s="111"/>
      <c r="U123" s="111"/>
      <c r="V123" s="111"/>
      <c r="W123" s="111"/>
      <c r="X123" s="111"/>
      <c r="Y123" s="111"/>
      <c r="Z123" s="111"/>
    </row>
    <row r="124" spans="1:26" s="112" customFormat="1" x14ac:dyDescent="0.25">
      <c r="A124" s="45">
        <v>20</v>
      </c>
      <c r="B124" s="113"/>
      <c r="C124" s="114"/>
      <c r="D124" s="113"/>
      <c r="E124" s="108"/>
      <c r="F124" s="109"/>
      <c r="G124" s="109"/>
      <c r="H124" s="116"/>
      <c r="I124" s="214"/>
      <c r="J124" s="215"/>
      <c r="K124" s="216"/>
      <c r="L124" s="216"/>
      <c r="M124" s="101"/>
      <c r="N124" s="101"/>
      <c r="O124" s="207"/>
      <c r="P124" s="26"/>
      <c r="Q124" s="156"/>
      <c r="R124" s="111"/>
      <c r="S124" s="111"/>
      <c r="T124" s="111"/>
      <c r="U124" s="111"/>
      <c r="V124" s="111"/>
      <c r="W124" s="111"/>
      <c r="X124" s="111"/>
      <c r="Y124" s="111"/>
      <c r="Z124" s="111"/>
    </row>
    <row r="125" spans="1:26" s="112" customFormat="1" x14ac:dyDescent="0.25">
      <c r="A125" s="45">
        <v>21</v>
      </c>
      <c r="B125" s="113"/>
      <c r="C125" s="114"/>
      <c r="D125" s="113"/>
      <c r="E125" s="108"/>
      <c r="F125" s="109"/>
      <c r="G125" s="109"/>
      <c r="H125" s="116"/>
      <c r="I125" s="214"/>
      <c r="J125" s="215"/>
      <c r="K125" s="216"/>
      <c r="L125" s="216"/>
      <c r="M125" s="101"/>
      <c r="N125" s="101"/>
      <c r="O125" s="207"/>
      <c r="P125" s="26"/>
      <c r="Q125" s="156"/>
      <c r="R125" s="111"/>
      <c r="S125" s="111"/>
      <c r="T125" s="111"/>
      <c r="U125" s="111"/>
      <c r="V125" s="111"/>
      <c r="W125" s="111"/>
      <c r="X125" s="111"/>
      <c r="Y125" s="111"/>
      <c r="Z125" s="111"/>
    </row>
    <row r="126" spans="1:26" s="112" customFormat="1" x14ac:dyDescent="0.25">
      <c r="A126" s="45"/>
      <c r="B126" s="48" t="s">
        <v>15</v>
      </c>
      <c r="C126" s="114"/>
      <c r="D126" s="113"/>
      <c r="E126" s="108"/>
      <c r="F126" s="109"/>
      <c r="G126" s="109"/>
      <c r="H126" s="109"/>
      <c r="I126" s="215"/>
      <c r="J126" s="215"/>
      <c r="K126" s="217">
        <f>SUM(K105:K125)</f>
        <v>18.2</v>
      </c>
      <c r="L126" s="217">
        <f>SUM(L105:L125)</f>
        <v>10.166666666666666</v>
      </c>
      <c r="M126" s="154">
        <f>SUM(M105:M125)</f>
        <v>3788</v>
      </c>
      <c r="N126" s="115">
        <f>SUM(N105:N125)</f>
        <v>0</v>
      </c>
      <c r="O126" s="26"/>
      <c r="P126" s="26"/>
      <c r="Q126" s="157"/>
    </row>
    <row r="127" spans="1:26" x14ac:dyDescent="0.25">
      <c r="B127" s="29"/>
      <c r="C127" s="29"/>
      <c r="D127" s="29"/>
      <c r="E127" s="30"/>
      <c r="F127" s="29"/>
      <c r="G127" s="29"/>
      <c r="H127" s="29"/>
      <c r="I127" s="29"/>
      <c r="J127" s="29"/>
      <c r="K127" s="29"/>
      <c r="L127" s="29"/>
      <c r="M127" s="29"/>
      <c r="N127" s="29"/>
      <c r="O127" s="29"/>
      <c r="P127" s="29"/>
    </row>
    <row r="128" spans="1:26" ht="18.75" x14ac:dyDescent="0.25">
      <c r="B128" s="58" t="s">
        <v>31</v>
      </c>
      <c r="C128" s="71">
        <f>+K126</f>
        <v>18.2</v>
      </c>
      <c r="H128" s="31"/>
      <c r="I128" s="31"/>
      <c r="J128" s="31"/>
      <c r="K128" s="31"/>
      <c r="L128" s="31"/>
      <c r="M128" s="31"/>
      <c r="N128" s="29"/>
      <c r="O128" s="29"/>
      <c r="P128" s="29"/>
    </row>
    <row r="130" spans="2:17" ht="15.75" thickBot="1" x14ac:dyDescent="0.3"/>
    <row r="131" spans="2:17" ht="37.15" customHeight="1" thickBot="1" x14ac:dyDescent="0.3">
      <c r="B131" s="74" t="s">
        <v>48</v>
      </c>
      <c r="C131" s="75" t="s">
        <v>49</v>
      </c>
      <c r="D131" s="74" t="s">
        <v>50</v>
      </c>
      <c r="E131" s="75" t="s">
        <v>54</v>
      </c>
    </row>
    <row r="132" spans="2:17" ht="41.45" customHeight="1" x14ac:dyDescent="0.25">
      <c r="B132" s="65" t="s">
        <v>126</v>
      </c>
      <c r="C132" s="68">
        <v>20</v>
      </c>
      <c r="D132" s="68"/>
      <c r="E132" s="330">
        <v>40</v>
      </c>
    </row>
    <row r="133" spans="2:17" x14ac:dyDescent="0.25">
      <c r="B133" s="65" t="s">
        <v>127</v>
      </c>
      <c r="C133" s="56">
        <v>30</v>
      </c>
      <c r="D133" s="193">
        <v>0</v>
      </c>
      <c r="E133" s="331"/>
    </row>
    <row r="134" spans="2:17" ht="15.75" thickBot="1" x14ac:dyDescent="0.3">
      <c r="B134" s="65" t="s">
        <v>128</v>
      </c>
      <c r="C134" s="70">
        <v>40</v>
      </c>
      <c r="D134" s="70">
        <v>40</v>
      </c>
      <c r="E134" s="332"/>
    </row>
    <row r="136" spans="2:17" ht="15.75" thickBot="1" x14ac:dyDescent="0.3"/>
    <row r="137" spans="2:17" ht="27" thickBot="1" x14ac:dyDescent="0.3">
      <c r="B137" s="323" t="s">
        <v>51</v>
      </c>
      <c r="C137" s="324"/>
      <c r="D137" s="324"/>
      <c r="E137" s="324"/>
      <c r="F137" s="324"/>
      <c r="G137" s="324"/>
      <c r="H137" s="324"/>
      <c r="I137" s="324"/>
      <c r="J137" s="324"/>
      <c r="K137" s="324"/>
      <c r="L137" s="324"/>
      <c r="M137" s="324"/>
      <c r="N137" s="325"/>
    </row>
    <row r="139" spans="2:17" ht="76.5" customHeight="1" x14ac:dyDescent="0.25">
      <c r="B139" s="119" t="s">
        <v>0</v>
      </c>
      <c r="C139" s="119" t="s">
        <v>38</v>
      </c>
      <c r="D139" s="119" t="s">
        <v>39</v>
      </c>
      <c r="E139" s="119" t="s">
        <v>115</v>
      </c>
      <c r="F139" s="119" t="s">
        <v>117</v>
      </c>
      <c r="G139" s="119" t="s">
        <v>118</v>
      </c>
      <c r="H139" s="119" t="s">
        <v>119</v>
      </c>
      <c r="I139" s="119" t="s">
        <v>116</v>
      </c>
      <c r="J139" s="314" t="s">
        <v>120</v>
      </c>
      <c r="K139" s="315"/>
      <c r="L139" s="316"/>
      <c r="M139" s="119" t="s">
        <v>124</v>
      </c>
      <c r="N139" s="119" t="s">
        <v>40</v>
      </c>
      <c r="O139" s="119" t="s">
        <v>41</v>
      </c>
      <c r="P139" s="314" t="s">
        <v>3</v>
      </c>
      <c r="Q139" s="316"/>
    </row>
    <row r="140" spans="2:17" ht="60.75" customHeight="1" x14ac:dyDescent="0.25">
      <c r="B140" s="192" t="s">
        <v>436</v>
      </c>
      <c r="C140" s="192">
        <v>1</v>
      </c>
      <c r="D140" s="212" t="s">
        <v>574</v>
      </c>
      <c r="E140" s="212">
        <v>1094883789</v>
      </c>
      <c r="F140" s="3" t="s">
        <v>575</v>
      </c>
      <c r="G140" s="192" t="s">
        <v>576</v>
      </c>
      <c r="H140" s="180">
        <v>40309</v>
      </c>
      <c r="I140" s="5" t="s">
        <v>226</v>
      </c>
      <c r="J140" s="192" t="s">
        <v>577</v>
      </c>
      <c r="K140" s="97" t="s">
        <v>578</v>
      </c>
      <c r="L140" s="96" t="s">
        <v>579</v>
      </c>
      <c r="M140" s="120" t="s">
        <v>137</v>
      </c>
      <c r="N140" s="120" t="s">
        <v>137</v>
      </c>
      <c r="O140" s="120" t="s">
        <v>137</v>
      </c>
      <c r="P140" s="328"/>
      <c r="Q140" s="328"/>
    </row>
    <row r="141" spans="2:17" ht="155.25" customHeight="1" x14ac:dyDescent="0.25">
      <c r="B141" s="192" t="s">
        <v>132</v>
      </c>
      <c r="C141" s="192">
        <v>1</v>
      </c>
      <c r="D141" s="230" t="s">
        <v>580</v>
      </c>
      <c r="E141" s="230">
        <v>24807723</v>
      </c>
      <c r="F141" s="192" t="s">
        <v>581</v>
      </c>
      <c r="G141" s="3" t="s">
        <v>582</v>
      </c>
      <c r="H141" s="180">
        <v>34879</v>
      </c>
      <c r="I141" s="5" t="s">
        <v>226</v>
      </c>
      <c r="J141" s="192" t="s">
        <v>583</v>
      </c>
      <c r="K141" s="192" t="s">
        <v>584</v>
      </c>
      <c r="L141" s="96" t="s">
        <v>406</v>
      </c>
      <c r="M141" s="120" t="s">
        <v>137</v>
      </c>
      <c r="N141" s="120" t="s">
        <v>137</v>
      </c>
      <c r="O141" s="120" t="s">
        <v>137</v>
      </c>
      <c r="P141" s="329"/>
      <c r="Q141" s="329"/>
    </row>
    <row r="142" spans="2:17" ht="58.5" customHeight="1" x14ac:dyDescent="0.25">
      <c r="B142" s="192" t="s">
        <v>133</v>
      </c>
      <c r="C142" s="192">
        <v>1</v>
      </c>
      <c r="D142" s="230" t="s">
        <v>585</v>
      </c>
      <c r="E142" s="212">
        <v>41931164</v>
      </c>
      <c r="F142" s="3" t="s">
        <v>586</v>
      </c>
      <c r="G142" s="3" t="s">
        <v>582</v>
      </c>
      <c r="H142" s="180">
        <v>36146</v>
      </c>
      <c r="I142" s="5" t="s">
        <v>587</v>
      </c>
      <c r="J142" s="192" t="s">
        <v>532</v>
      </c>
      <c r="K142" s="97" t="s">
        <v>588</v>
      </c>
      <c r="L142" s="96" t="s">
        <v>406</v>
      </c>
      <c r="M142" s="120" t="s">
        <v>137</v>
      </c>
      <c r="N142" s="120" t="s">
        <v>137</v>
      </c>
      <c r="O142" s="120" t="s">
        <v>137</v>
      </c>
      <c r="P142" s="329" t="s">
        <v>589</v>
      </c>
      <c r="Q142" s="329"/>
    </row>
    <row r="145" spans="2:7" ht="15.75" thickBot="1" x14ac:dyDescent="0.3"/>
    <row r="146" spans="2:7" ht="54" customHeight="1" x14ac:dyDescent="0.25">
      <c r="B146" s="123" t="s">
        <v>32</v>
      </c>
      <c r="C146" s="123" t="s">
        <v>48</v>
      </c>
      <c r="D146" s="119" t="s">
        <v>49</v>
      </c>
      <c r="E146" s="123" t="s">
        <v>50</v>
      </c>
      <c r="F146" s="75" t="s">
        <v>55</v>
      </c>
      <c r="G146" s="93"/>
    </row>
    <row r="147" spans="2:7" ht="120.75" customHeight="1" x14ac:dyDescent="0.2">
      <c r="B147" s="333" t="s">
        <v>52</v>
      </c>
      <c r="C147" s="6" t="s">
        <v>129</v>
      </c>
      <c r="D147" s="193">
        <v>25</v>
      </c>
      <c r="E147" s="193">
        <v>25</v>
      </c>
      <c r="F147" s="334">
        <f>+E147+E148+E149</f>
        <v>60</v>
      </c>
      <c r="G147" s="94"/>
    </row>
    <row r="148" spans="2:7" ht="76.150000000000006" customHeight="1" x14ac:dyDescent="0.2">
      <c r="B148" s="333"/>
      <c r="C148" s="6" t="s">
        <v>130</v>
      </c>
      <c r="D148" s="196">
        <v>25</v>
      </c>
      <c r="E148" s="193">
        <v>25</v>
      </c>
      <c r="F148" s="335"/>
      <c r="G148" s="94"/>
    </row>
    <row r="149" spans="2:7" ht="69" customHeight="1" x14ac:dyDescent="0.2">
      <c r="B149" s="333"/>
      <c r="C149" s="6" t="s">
        <v>131</v>
      </c>
      <c r="D149" s="193">
        <v>10</v>
      </c>
      <c r="E149" s="193">
        <v>10</v>
      </c>
      <c r="F149" s="336"/>
      <c r="G149" s="94"/>
    </row>
    <row r="150" spans="2:7" x14ac:dyDescent="0.25">
      <c r="C150" s="103"/>
    </row>
    <row r="153" spans="2:7" x14ac:dyDescent="0.25">
      <c r="B153" s="121" t="s">
        <v>56</v>
      </c>
    </row>
    <row r="156" spans="2:7" x14ac:dyDescent="0.25">
      <c r="B156" s="124" t="s">
        <v>32</v>
      </c>
      <c r="C156" s="124" t="s">
        <v>57</v>
      </c>
      <c r="D156" s="123" t="s">
        <v>50</v>
      </c>
      <c r="E156" s="123" t="s">
        <v>15</v>
      </c>
    </row>
    <row r="157" spans="2:7" ht="28.5" x14ac:dyDescent="0.25">
      <c r="B157" s="104" t="s">
        <v>58</v>
      </c>
      <c r="C157" s="105">
        <v>40</v>
      </c>
      <c r="D157" s="193">
        <f>+E132</f>
        <v>40</v>
      </c>
      <c r="E157" s="311">
        <f>+D157+D158</f>
        <v>100</v>
      </c>
    </row>
    <row r="158" spans="2:7" ht="42.75" x14ac:dyDescent="0.25">
      <c r="B158" s="104" t="s">
        <v>59</v>
      </c>
      <c r="C158" s="105">
        <v>60</v>
      </c>
      <c r="D158" s="193">
        <f>+F147</f>
        <v>60</v>
      </c>
      <c r="E158" s="312"/>
    </row>
  </sheetData>
  <mergeCells count="46">
    <mergeCell ref="P140:Q140"/>
    <mergeCell ref="P142:Q142"/>
    <mergeCell ref="B147:B149"/>
    <mergeCell ref="F147:F149"/>
    <mergeCell ref="E157:E158"/>
    <mergeCell ref="P141:Q141"/>
    <mergeCell ref="J139:L139"/>
    <mergeCell ref="P139:Q139"/>
    <mergeCell ref="P86:Q86"/>
    <mergeCell ref="P87:Q87"/>
    <mergeCell ref="P88:Q88"/>
    <mergeCell ref="P89:Q89"/>
    <mergeCell ref="B91:N91"/>
    <mergeCell ref="D94:E94"/>
    <mergeCell ref="D95:E95"/>
    <mergeCell ref="B98:P98"/>
    <mergeCell ref="B101:N101"/>
    <mergeCell ref="E132:E134"/>
    <mergeCell ref="B137:N137"/>
    <mergeCell ref="J85:L85"/>
    <mergeCell ref="P85:Q85"/>
    <mergeCell ref="C62:N62"/>
    <mergeCell ref="B64:N64"/>
    <mergeCell ref="O67:P67"/>
    <mergeCell ref="O68:P68"/>
    <mergeCell ref="O69:P69"/>
    <mergeCell ref="O70:P70"/>
    <mergeCell ref="O71:P71"/>
    <mergeCell ref="O72:P72"/>
    <mergeCell ref="O73:P73"/>
    <mergeCell ref="O74:P74"/>
    <mergeCell ref="B80:N80"/>
    <mergeCell ref="B58:B59"/>
    <mergeCell ref="C58:C59"/>
    <mergeCell ref="D58:E58"/>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69" workbookViewId="0">
      <selection activeCell="A83" sqref="A83"/>
    </sheetView>
  </sheetViews>
  <sheetFormatPr baseColWidth="10" defaultRowHeight="15.75" x14ac:dyDescent="0.2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3"/>
  </cols>
  <sheetData>
    <row r="1" spans="1:5" x14ac:dyDescent="0.25">
      <c r="A1" s="284" t="s">
        <v>92</v>
      </c>
      <c r="B1" s="285"/>
      <c r="C1" s="285"/>
      <c r="D1" s="285"/>
      <c r="E1" s="126"/>
    </row>
    <row r="2" spans="1:5" ht="27.75" customHeight="1" x14ac:dyDescent="0.25">
      <c r="A2" s="127"/>
      <c r="B2" s="286" t="s">
        <v>77</v>
      </c>
      <c r="C2" s="286"/>
      <c r="D2" s="286"/>
      <c r="E2" s="128"/>
    </row>
    <row r="3" spans="1:5" ht="21" customHeight="1" x14ac:dyDescent="0.25">
      <c r="A3" s="129"/>
      <c r="B3" s="286" t="s">
        <v>151</v>
      </c>
      <c r="C3" s="286"/>
      <c r="D3" s="286"/>
      <c r="E3" s="130"/>
    </row>
    <row r="4" spans="1:5" thickBot="1" x14ac:dyDescent="0.3">
      <c r="A4" s="131"/>
      <c r="B4" s="132"/>
      <c r="C4" s="132"/>
      <c r="D4" s="132"/>
      <c r="E4" s="133"/>
    </row>
    <row r="5" spans="1:5" ht="26.25" customHeight="1" thickBot="1" x14ac:dyDescent="0.3">
      <c r="A5" s="131"/>
      <c r="B5" s="134" t="s">
        <v>78</v>
      </c>
      <c r="C5" s="287" t="s">
        <v>451</v>
      </c>
      <c r="D5" s="288"/>
      <c r="E5" s="133"/>
    </row>
    <row r="6" spans="1:5" ht="27.75" customHeight="1" thickBot="1" x14ac:dyDescent="0.3">
      <c r="A6" s="131"/>
      <c r="B6" s="158" t="s">
        <v>79</v>
      </c>
      <c r="C6" s="289">
        <v>801000102</v>
      </c>
      <c r="D6" s="290"/>
      <c r="E6" s="133"/>
    </row>
    <row r="7" spans="1:5" ht="29.25" customHeight="1" thickBot="1" x14ac:dyDescent="0.3">
      <c r="A7" s="131"/>
      <c r="B7" s="158" t="s">
        <v>152</v>
      </c>
      <c r="C7" s="291" t="s">
        <v>153</v>
      </c>
      <c r="D7" s="292"/>
      <c r="E7" s="133"/>
    </row>
    <row r="8" spans="1:5" ht="16.5" thickBot="1" x14ac:dyDescent="0.3">
      <c r="A8" s="131"/>
      <c r="B8" s="159">
        <v>1</v>
      </c>
      <c r="C8" s="282">
        <v>1194444652</v>
      </c>
      <c r="D8" s="283"/>
      <c r="E8" s="133"/>
    </row>
    <row r="9" spans="1:5" ht="23.25" customHeight="1" thickBot="1" x14ac:dyDescent="0.3">
      <c r="A9" s="131"/>
      <c r="B9" s="159">
        <v>2</v>
      </c>
      <c r="C9" s="282">
        <v>1186143608</v>
      </c>
      <c r="D9" s="283"/>
      <c r="E9" s="133"/>
    </row>
    <row r="10" spans="1:5" ht="26.25" customHeight="1" thickBot="1" x14ac:dyDescent="0.3">
      <c r="A10" s="131"/>
      <c r="B10" s="159">
        <v>4</v>
      </c>
      <c r="C10" s="282">
        <v>522649956</v>
      </c>
      <c r="D10" s="283"/>
      <c r="E10" s="133"/>
    </row>
    <row r="11" spans="1:5" ht="21.75" customHeight="1" thickBot="1" x14ac:dyDescent="0.3">
      <c r="A11" s="131"/>
      <c r="B11" s="159">
        <v>5</v>
      </c>
      <c r="C11" s="197"/>
      <c r="D11" s="198">
        <v>1775038850</v>
      </c>
      <c r="E11" s="133"/>
    </row>
    <row r="12" spans="1:5" ht="16.5" thickBot="1" x14ac:dyDescent="0.3">
      <c r="A12" s="131"/>
      <c r="B12" s="159">
        <v>6</v>
      </c>
      <c r="C12" s="197"/>
      <c r="D12" s="198">
        <v>2558144225</v>
      </c>
      <c r="E12" s="133"/>
    </row>
    <row r="13" spans="1:5" ht="26.25" customHeight="1" thickBot="1" x14ac:dyDescent="0.3">
      <c r="A13" s="131"/>
      <c r="B13" s="159">
        <v>7</v>
      </c>
      <c r="C13" s="197"/>
      <c r="D13" s="198">
        <v>756830956</v>
      </c>
      <c r="E13" s="133"/>
    </row>
    <row r="14" spans="1:5" ht="24.75" customHeight="1" thickBot="1" x14ac:dyDescent="0.3">
      <c r="A14" s="131"/>
      <c r="B14" s="160" t="s">
        <v>154</v>
      </c>
      <c r="C14" s="282">
        <f>SUM(C8:D13)</f>
        <v>7993252247</v>
      </c>
      <c r="D14" s="283"/>
      <c r="E14" s="133"/>
    </row>
    <row r="15" spans="1:5" ht="28.5" customHeight="1" thickBot="1" x14ac:dyDescent="0.3">
      <c r="A15" s="131"/>
      <c r="B15" s="160" t="s">
        <v>155</v>
      </c>
      <c r="C15" s="282">
        <f>+C14/616000</f>
        <v>12976.058842532468</v>
      </c>
      <c r="D15" s="283"/>
      <c r="E15" s="133"/>
    </row>
    <row r="16" spans="1:5" ht="27" customHeight="1" x14ac:dyDescent="0.25">
      <c r="A16" s="131"/>
      <c r="B16" s="132"/>
      <c r="C16" s="135"/>
      <c r="D16" s="136"/>
      <c r="E16" s="133"/>
    </row>
    <row r="17" spans="1:6" ht="28.5" customHeight="1" thickBot="1" x14ac:dyDescent="0.3">
      <c r="A17" s="131"/>
      <c r="B17" s="132" t="s">
        <v>156</v>
      </c>
      <c r="C17" s="135"/>
      <c r="D17" s="136"/>
      <c r="E17" s="133"/>
    </row>
    <row r="18" spans="1:6" ht="15" x14ac:dyDescent="0.25">
      <c r="A18" s="131"/>
      <c r="B18" s="137" t="s">
        <v>80</v>
      </c>
      <c r="C18" s="138">
        <v>2589741463</v>
      </c>
      <c r="D18" s="139"/>
      <c r="E18" s="133"/>
    </row>
    <row r="19" spans="1:6" ht="27" customHeight="1" x14ac:dyDescent="0.25">
      <c r="A19" s="131"/>
      <c r="B19" s="131" t="s">
        <v>81</v>
      </c>
      <c r="C19" s="140">
        <v>3088943362</v>
      </c>
      <c r="D19" s="133"/>
      <c r="E19" s="133"/>
    </row>
    <row r="20" spans="1:6" ht="27" customHeight="1" x14ac:dyDescent="0.25">
      <c r="A20" s="131"/>
      <c r="B20" s="131" t="s">
        <v>82</v>
      </c>
      <c r="C20" s="140">
        <v>1060703173</v>
      </c>
      <c r="D20" s="133"/>
      <c r="E20" s="133"/>
    </row>
    <row r="21" spans="1:6" thickBot="1" x14ac:dyDescent="0.3">
      <c r="A21" s="131"/>
      <c r="B21" s="141" t="s">
        <v>83</v>
      </c>
      <c r="C21" s="142">
        <f>+C20</f>
        <v>1060703173</v>
      </c>
      <c r="D21" s="143"/>
      <c r="E21" s="133"/>
    </row>
    <row r="22" spans="1:6" ht="16.5" thickBot="1" x14ac:dyDescent="0.3">
      <c r="A22" s="131"/>
      <c r="B22" s="279" t="s">
        <v>84</v>
      </c>
      <c r="C22" s="280"/>
      <c r="D22" s="281"/>
      <c r="E22" s="133"/>
    </row>
    <row r="23" spans="1:6" ht="16.5" thickBot="1" x14ac:dyDescent="0.3">
      <c r="A23" s="131"/>
      <c r="B23" s="279" t="s">
        <v>85</v>
      </c>
      <c r="C23" s="280"/>
      <c r="D23" s="281"/>
      <c r="E23" s="133"/>
    </row>
    <row r="24" spans="1:6" x14ac:dyDescent="0.25">
      <c r="A24" s="131"/>
      <c r="B24" s="144" t="s">
        <v>157</v>
      </c>
      <c r="C24" s="145">
        <f>+C18/C20</f>
        <v>2.4415326822068439</v>
      </c>
      <c r="D24" s="136" t="s">
        <v>86</v>
      </c>
      <c r="E24" s="150"/>
    </row>
    <row r="25" spans="1:6" ht="15.75" customHeight="1" thickBot="1" x14ac:dyDescent="0.3">
      <c r="A25" s="277"/>
      <c r="B25" s="199" t="s">
        <v>87</v>
      </c>
      <c r="C25" s="146">
        <f>(+C21/C19)*100</f>
        <v>34.338705786862526</v>
      </c>
      <c r="D25" s="147" t="s">
        <v>86</v>
      </c>
      <c r="E25" s="278"/>
      <c r="F25" s="276"/>
    </row>
    <row r="26" spans="1:6" ht="16.5" thickBot="1" x14ac:dyDescent="0.3">
      <c r="A26" s="277"/>
      <c r="B26" s="148"/>
      <c r="C26" s="149"/>
      <c r="D26" s="132"/>
      <c r="E26" s="278"/>
      <c r="F26" s="276"/>
    </row>
    <row r="27" spans="1:6" ht="16.5" thickBot="1" x14ac:dyDescent="0.3">
      <c r="A27" s="141"/>
      <c r="B27" s="293" t="s">
        <v>88</v>
      </c>
      <c r="C27" s="295" t="s">
        <v>452</v>
      </c>
      <c r="D27" s="296"/>
      <c r="E27" s="143"/>
      <c r="F27" s="125"/>
    </row>
    <row r="28" spans="1:6" ht="16.5" thickBot="1" x14ac:dyDescent="0.3">
      <c r="B28" s="294"/>
      <c r="C28" s="297" t="s">
        <v>89</v>
      </c>
      <c r="D28" s="298"/>
    </row>
    <row r="31" spans="1:6" ht="16.5" thickBot="1" x14ac:dyDescent="0.3"/>
    <row r="32" spans="1:6" x14ac:dyDescent="0.25">
      <c r="A32" s="284" t="s">
        <v>92</v>
      </c>
      <c r="B32" s="285"/>
      <c r="C32" s="285"/>
      <c r="D32" s="285"/>
      <c r="E32" s="126"/>
    </row>
    <row r="33" spans="1:5" ht="27.75" customHeight="1" x14ac:dyDescent="0.25">
      <c r="A33" s="127"/>
      <c r="B33" s="286" t="s">
        <v>77</v>
      </c>
      <c r="C33" s="286"/>
      <c r="D33" s="286"/>
      <c r="E33" s="128"/>
    </row>
    <row r="34" spans="1:5" ht="21" customHeight="1" x14ac:dyDescent="0.25">
      <c r="A34" s="129"/>
      <c r="B34" s="286" t="s">
        <v>151</v>
      </c>
      <c r="C34" s="286"/>
      <c r="D34" s="286"/>
      <c r="E34" s="130"/>
    </row>
    <row r="35" spans="1:5" thickBot="1" x14ac:dyDescent="0.3">
      <c r="A35" s="131"/>
      <c r="B35" s="132"/>
      <c r="C35" s="132"/>
      <c r="D35" s="132"/>
      <c r="E35" s="133"/>
    </row>
    <row r="36" spans="1:5" ht="26.25" customHeight="1" thickBot="1" x14ac:dyDescent="0.3">
      <c r="A36" s="131"/>
      <c r="B36" s="134" t="s">
        <v>78</v>
      </c>
      <c r="C36" s="287" t="s">
        <v>375</v>
      </c>
      <c r="D36" s="288"/>
      <c r="E36" s="133"/>
    </row>
    <row r="37" spans="1:5" ht="27.75" customHeight="1" thickBot="1" x14ac:dyDescent="0.3">
      <c r="A37" s="131"/>
      <c r="B37" s="158" t="s">
        <v>79</v>
      </c>
      <c r="C37" s="289">
        <v>800025906</v>
      </c>
      <c r="D37" s="290"/>
      <c r="E37" s="133"/>
    </row>
    <row r="38" spans="1:5" ht="29.25" customHeight="1" thickBot="1" x14ac:dyDescent="0.3">
      <c r="A38" s="131"/>
      <c r="B38" s="158" t="s">
        <v>152</v>
      </c>
      <c r="C38" s="291" t="s">
        <v>153</v>
      </c>
      <c r="D38" s="292"/>
      <c r="E38" s="133"/>
    </row>
    <row r="39" spans="1:5" ht="16.5" thickBot="1" x14ac:dyDescent="0.3">
      <c r="A39" s="131"/>
      <c r="B39" s="159">
        <v>3</v>
      </c>
      <c r="C39" s="282">
        <v>544147600</v>
      </c>
      <c r="D39" s="283"/>
      <c r="E39" s="133"/>
    </row>
    <row r="40" spans="1:5" ht="32.25" thickBot="1" x14ac:dyDescent="0.3">
      <c r="A40" s="131"/>
      <c r="B40" s="160" t="s">
        <v>154</v>
      </c>
      <c r="C40" s="282">
        <f>SUM(C39:D39)</f>
        <v>544147600</v>
      </c>
      <c r="D40" s="283"/>
      <c r="E40" s="133"/>
    </row>
    <row r="41" spans="1:5" ht="26.25" customHeight="1" thickBot="1" x14ac:dyDescent="0.3">
      <c r="A41" s="131"/>
      <c r="B41" s="160" t="s">
        <v>155</v>
      </c>
      <c r="C41" s="282">
        <f>+C40/616000</f>
        <v>883.35649350649351</v>
      </c>
      <c r="D41" s="283"/>
      <c r="E41" s="133"/>
    </row>
    <row r="42" spans="1:5" ht="24.75" customHeight="1" x14ac:dyDescent="0.25">
      <c r="A42" s="131"/>
      <c r="B42" s="132"/>
      <c r="C42" s="135"/>
      <c r="D42" s="136"/>
      <c r="E42" s="133"/>
    </row>
    <row r="43" spans="1:5" ht="28.5" customHeight="1" thickBot="1" x14ac:dyDescent="0.3">
      <c r="A43" s="131"/>
      <c r="B43" s="132" t="s">
        <v>156</v>
      </c>
      <c r="C43" s="135"/>
      <c r="D43" s="136"/>
      <c r="E43" s="133"/>
    </row>
    <row r="44" spans="1:5" ht="27" customHeight="1" x14ac:dyDescent="0.25">
      <c r="A44" s="131"/>
      <c r="B44" s="137" t="s">
        <v>80</v>
      </c>
      <c r="C44" s="138">
        <v>188261166</v>
      </c>
      <c r="D44" s="139"/>
      <c r="E44" s="133"/>
    </row>
    <row r="45" spans="1:5" ht="28.5" customHeight="1" x14ac:dyDescent="0.25">
      <c r="A45" s="131"/>
      <c r="B45" s="131" t="s">
        <v>81</v>
      </c>
      <c r="C45" s="140">
        <v>256227983</v>
      </c>
      <c r="D45" s="133"/>
      <c r="E45" s="133"/>
    </row>
    <row r="46" spans="1:5" ht="15" x14ac:dyDescent="0.25">
      <c r="A46" s="131"/>
      <c r="B46" s="131" t="s">
        <v>82</v>
      </c>
      <c r="C46" s="140">
        <v>129359197</v>
      </c>
      <c r="D46" s="133"/>
      <c r="E46" s="133"/>
    </row>
    <row r="47" spans="1:5" ht="27" customHeight="1" thickBot="1" x14ac:dyDescent="0.3">
      <c r="A47" s="131"/>
      <c r="B47" s="141" t="s">
        <v>83</v>
      </c>
      <c r="C47" s="142">
        <v>129359197</v>
      </c>
      <c r="D47" s="143"/>
      <c r="E47" s="133"/>
    </row>
    <row r="48" spans="1:5" ht="27" customHeight="1" thickBot="1" x14ac:dyDescent="0.3">
      <c r="A48" s="131"/>
      <c r="B48" s="279" t="s">
        <v>84</v>
      </c>
      <c r="C48" s="280"/>
      <c r="D48" s="281"/>
      <c r="E48" s="133"/>
    </row>
    <row r="49" spans="1:6" ht="16.5" thickBot="1" x14ac:dyDescent="0.3">
      <c r="A49" s="131"/>
      <c r="B49" s="279" t="s">
        <v>85</v>
      </c>
      <c r="C49" s="280"/>
      <c r="D49" s="281"/>
      <c r="E49" s="133"/>
    </row>
    <row r="50" spans="1:6" x14ac:dyDescent="0.25">
      <c r="A50" s="131"/>
      <c r="B50" s="144" t="s">
        <v>157</v>
      </c>
      <c r="C50" s="145">
        <f>+C44/C46</f>
        <v>1.4553365386150316</v>
      </c>
      <c r="D50" s="136" t="s">
        <v>69</v>
      </c>
      <c r="E50" s="133"/>
    </row>
    <row r="51" spans="1:6" ht="16.5" thickBot="1" x14ac:dyDescent="0.3">
      <c r="A51" s="131"/>
      <c r="B51" s="199" t="s">
        <v>87</v>
      </c>
      <c r="C51" s="146">
        <f>+(C47/C45)*100</f>
        <v>50.485975608682828</v>
      </c>
      <c r="D51" s="147" t="s">
        <v>69</v>
      </c>
      <c r="E51" s="133"/>
    </row>
    <row r="52" spans="1:6" ht="16.5" thickBot="1" x14ac:dyDescent="0.3">
      <c r="A52" s="131"/>
      <c r="B52" s="148"/>
      <c r="C52" s="149"/>
      <c r="D52" s="132"/>
      <c r="E52" s="150"/>
    </row>
    <row r="53" spans="1:6" x14ac:dyDescent="0.25">
      <c r="A53" s="277"/>
      <c r="B53" s="293" t="s">
        <v>88</v>
      </c>
      <c r="C53" s="295" t="s">
        <v>453</v>
      </c>
      <c r="D53" s="296"/>
      <c r="E53" s="278"/>
      <c r="F53" s="276"/>
    </row>
    <row r="54" spans="1:6" ht="16.5" thickBot="1" x14ac:dyDescent="0.3">
      <c r="A54" s="277"/>
      <c r="B54" s="294"/>
      <c r="C54" s="297" t="s">
        <v>89</v>
      </c>
      <c r="D54" s="298"/>
      <c r="E54" s="278"/>
      <c r="F54" s="276"/>
    </row>
    <row r="55" spans="1:6" thickBot="1" x14ac:dyDescent="0.3">
      <c r="A55" s="141"/>
      <c r="B55" s="151"/>
      <c r="C55" s="151"/>
      <c r="D55" s="151"/>
      <c r="E55" s="143"/>
      <c r="F55" s="125"/>
    </row>
    <row r="56" spans="1:6" x14ac:dyDescent="0.25">
      <c r="B56" s="153" t="s">
        <v>158</v>
      </c>
    </row>
    <row r="58" spans="1:6" ht="16.5" thickBot="1" x14ac:dyDescent="0.3"/>
    <row r="59" spans="1:6" x14ac:dyDescent="0.25">
      <c r="A59" s="284" t="s">
        <v>92</v>
      </c>
      <c r="B59" s="285"/>
      <c r="C59" s="285"/>
      <c r="D59" s="285"/>
      <c r="E59" s="126"/>
    </row>
    <row r="60" spans="1:6" ht="27.75" customHeight="1" x14ac:dyDescent="0.25">
      <c r="A60" s="127"/>
      <c r="B60" s="286" t="s">
        <v>77</v>
      </c>
      <c r="C60" s="286"/>
      <c r="D60" s="286"/>
      <c r="E60" s="128"/>
    </row>
    <row r="61" spans="1:6" ht="21" customHeight="1" x14ac:dyDescent="0.25">
      <c r="A61" s="129"/>
      <c r="B61" s="286" t="s">
        <v>151</v>
      </c>
      <c r="C61" s="286"/>
      <c r="D61" s="286"/>
      <c r="E61" s="130"/>
    </row>
    <row r="62" spans="1:6" thickBot="1" x14ac:dyDescent="0.3">
      <c r="A62" s="131"/>
      <c r="B62" s="132"/>
      <c r="C62" s="132"/>
      <c r="D62" s="132"/>
      <c r="E62" s="133"/>
    </row>
    <row r="63" spans="1:6" ht="26.25" customHeight="1" thickBot="1" x14ac:dyDescent="0.3">
      <c r="A63" s="131"/>
      <c r="B63" s="134" t="s">
        <v>78</v>
      </c>
      <c r="C63" s="287" t="s">
        <v>454</v>
      </c>
      <c r="D63" s="288"/>
      <c r="E63" s="133"/>
    </row>
    <row r="64" spans="1:6" ht="27.75" customHeight="1" thickBot="1" x14ac:dyDescent="0.3">
      <c r="A64" s="131"/>
      <c r="B64" s="158" t="s">
        <v>79</v>
      </c>
      <c r="C64" s="289">
        <v>800025906</v>
      </c>
      <c r="D64" s="290"/>
      <c r="E64" s="133"/>
    </row>
    <row r="65" spans="1:6" ht="29.25" customHeight="1" thickBot="1" x14ac:dyDescent="0.3">
      <c r="A65" s="131"/>
      <c r="B65" s="158" t="s">
        <v>152</v>
      </c>
      <c r="C65" s="291" t="s">
        <v>153</v>
      </c>
      <c r="D65" s="292"/>
      <c r="E65" s="133"/>
    </row>
    <row r="66" spans="1:6" ht="16.5" thickBot="1" x14ac:dyDescent="0.3">
      <c r="A66" s="131"/>
      <c r="B66" s="159">
        <v>5</v>
      </c>
      <c r="C66" s="282">
        <v>1775038850</v>
      </c>
      <c r="D66" s="283"/>
      <c r="E66" s="133"/>
    </row>
    <row r="67" spans="1:6" ht="32.25" thickBot="1" x14ac:dyDescent="0.3">
      <c r="A67" s="131"/>
      <c r="B67" s="160" t="s">
        <v>154</v>
      </c>
      <c r="C67" s="282">
        <f>SUM(C66:D66)</f>
        <v>1775038850</v>
      </c>
      <c r="D67" s="283"/>
      <c r="E67" s="133"/>
    </row>
    <row r="68" spans="1:6" ht="26.25" customHeight="1" thickBot="1" x14ac:dyDescent="0.3">
      <c r="A68" s="131"/>
      <c r="B68" s="160" t="s">
        <v>155</v>
      </c>
      <c r="C68" s="282">
        <f>+C67/616000</f>
        <v>2881.5565746753246</v>
      </c>
      <c r="D68" s="283"/>
      <c r="E68" s="133"/>
    </row>
    <row r="69" spans="1:6" ht="24.75" customHeight="1" x14ac:dyDescent="0.25">
      <c r="A69" s="131"/>
      <c r="B69" s="132"/>
      <c r="C69" s="135"/>
      <c r="D69" s="136"/>
      <c r="E69" s="133"/>
    </row>
    <row r="70" spans="1:6" ht="28.5" customHeight="1" thickBot="1" x14ac:dyDescent="0.3">
      <c r="A70" s="131"/>
      <c r="B70" s="132" t="s">
        <v>156</v>
      </c>
      <c r="C70" s="135"/>
      <c r="D70" s="136"/>
      <c r="E70" s="133"/>
    </row>
    <row r="71" spans="1:6" ht="27" customHeight="1" x14ac:dyDescent="0.25">
      <c r="A71" s="131"/>
      <c r="B71" s="137" t="s">
        <v>80</v>
      </c>
      <c r="C71" s="138">
        <v>910447793</v>
      </c>
      <c r="D71" s="139"/>
      <c r="E71" s="133"/>
    </row>
    <row r="72" spans="1:6" ht="28.5" customHeight="1" x14ac:dyDescent="0.25">
      <c r="A72" s="131"/>
      <c r="B72" s="131" t="s">
        <v>81</v>
      </c>
      <c r="C72" s="140">
        <v>1004100645</v>
      </c>
      <c r="D72" s="133"/>
      <c r="E72" s="133"/>
    </row>
    <row r="73" spans="1:6" ht="15" x14ac:dyDescent="0.25">
      <c r="A73" s="131"/>
      <c r="B73" s="131" t="s">
        <v>82</v>
      </c>
      <c r="C73" s="140">
        <v>535876293</v>
      </c>
      <c r="D73" s="133"/>
      <c r="E73" s="133"/>
    </row>
    <row r="74" spans="1:6" ht="27" customHeight="1" thickBot="1" x14ac:dyDescent="0.3">
      <c r="A74" s="131"/>
      <c r="B74" s="141" t="s">
        <v>83</v>
      </c>
      <c r="C74" s="142">
        <v>535876293</v>
      </c>
      <c r="D74" s="143"/>
      <c r="E74" s="133"/>
    </row>
    <row r="75" spans="1:6" ht="27" customHeight="1" thickBot="1" x14ac:dyDescent="0.3">
      <c r="A75" s="131"/>
      <c r="B75" s="279" t="s">
        <v>84</v>
      </c>
      <c r="C75" s="280"/>
      <c r="D75" s="281"/>
      <c r="E75" s="133"/>
    </row>
    <row r="76" spans="1:6" ht="16.5" thickBot="1" x14ac:dyDescent="0.3">
      <c r="A76" s="131"/>
      <c r="B76" s="279" t="s">
        <v>85</v>
      </c>
      <c r="C76" s="280"/>
      <c r="D76" s="281"/>
      <c r="E76" s="133"/>
    </row>
    <row r="77" spans="1:6" x14ac:dyDescent="0.25">
      <c r="A77" s="131"/>
      <c r="B77" s="144" t="s">
        <v>157</v>
      </c>
      <c r="C77" s="145">
        <f>+C71/C73</f>
        <v>1.6989887496291984</v>
      </c>
      <c r="D77" s="136" t="s">
        <v>69</v>
      </c>
      <c r="E77" s="133"/>
    </row>
    <row r="78" spans="1:6" ht="16.5" thickBot="1" x14ac:dyDescent="0.3">
      <c r="A78" s="131"/>
      <c r="B78" s="199" t="s">
        <v>87</v>
      </c>
      <c r="C78" s="146">
        <f>+(C74/C72)*100</f>
        <v>53.368782867378798</v>
      </c>
      <c r="D78" s="147" t="s">
        <v>69</v>
      </c>
      <c r="E78" s="133"/>
    </row>
    <row r="79" spans="1:6" ht="16.5" thickBot="1" x14ac:dyDescent="0.3">
      <c r="A79" s="131"/>
      <c r="B79" s="148"/>
      <c r="C79" s="149"/>
      <c r="D79" s="132"/>
      <c r="E79" s="150"/>
    </row>
    <row r="80" spans="1:6" x14ac:dyDescent="0.25">
      <c r="A80" s="277"/>
      <c r="B80" s="293" t="s">
        <v>88</v>
      </c>
      <c r="C80" s="295" t="s">
        <v>453</v>
      </c>
      <c r="D80" s="296"/>
      <c r="E80" s="278"/>
      <c r="F80" s="276"/>
    </row>
    <row r="81" spans="1:6" ht="16.5" thickBot="1" x14ac:dyDescent="0.3">
      <c r="A81" s="277"/>
      <c r="B81" s="294"/>
      <c r="C81" s="297" t="s">
        <v>89</v>
      </c>
      <c r="D81" s="298"/>
      <c r="E81" s="278"/>
      <c r="F81" s="276"/>
    </row>
    <row r="82" spans="1:6" thickBot="1" x14ac:dyDescent="0.3">
      <c r="A82" s="141"/>
      <c r="B82" s="151"/>
      <c r="C82" s="151"/>
      <c r="D82" s="151"/>
      <c r="E82" s="143"/>
      <c r="F82" s="125"/>
    </row>
    <row r="83" spans="1:6" x14ac:dyDescent="0.25">
      <c r="B83" s="153" t="s">
        <v>158</v>
      </c>
    </row>
  </sheetData>
  <mergeCells count="53">
    <mergeCell ref="E80:E81"/>
    <mergeCell ref="F80:F81"/>
    <mergeCell ref="C81:D81"/>
    <mergeCell ref="C67:D67"/>
    <mergeCell ref="C68:D68"/>
    <mergeCell ref="B75:D75"/>
    <mergeCell ref="B76:D76"/>
    <mergeCell ref="A80:A81"/>
    <mergeCell ref="B80:B81"/>
    <mergeCell ref="C80:D80"/>
    <mergeCell ref="B61:D61"/>
    <mergeCell ref="C63:D63"/>
    <mergeCell ref="C64:D64"/>
    <mergeCell ref="C65:D65"/>
    <mergeCell ref="C66:D66"/>
    <mergeCell ref="E53:E54"/>
    <mergeCell ref="F53:F54"/>
    <mergeCell ref="C54:D54"/>
    <mergeCell ref="A59:D59"/>
    <mergeCell ref="B60:D60"/>
    <mergeCell ref="C40:D40"/>
    <mergeCell ref="C41:D41"/>
    <mergeCell ref="B48:D48"/>
    <mergeCell ref="B49:D49"/>
    <mergeCell ref="A53:A54"/>
    <mergeCell ref="B53:B54"/>
    <mergeCell ref="C53:D53"/>
    <mergeCell ref="B34:D34"/>
    <mergeCell ref="C36:D36"/>
    <mergeCell ref="C37:D37"/>
    <mergeCell ref="C38:D38"/>
    <mergeCell ref="C39:D39"/>
    <mergeCell ref="B27:B28"/>
    <mergeCell ref="C27:D27"/>
    <mergeCell ref="C28:D28"/>
    <mergeCell ref="A32:D32"/>
    <mergeCell ref="B33:D33"/>
    <mergeCell ref="C15:D15"/>
    <mergeCell ref="A1:D1"/>
    <mergeCell ref="B2:D2"/>
    <mergeCell ref="B3:D3"/>
    <mergeCell ref="C5:D5"/>
    <mergeCell ref="C6:D6"/>
    <mergeCell ref="C8:D8"/>
    <mergeCell ref="C7:D7"/>
    <mergeCell ref="C9:D9"/>
    <mergeCell ref="C10:D10"/>
    <mergeCell ref="C14:D14"/>
    <mergeCell ref="F25:F26"/>
    <mergeCell ref="A25:A26"/>
    <mergeCell ref="E25:E26"/>
    <mergeCell ref="B22:D22"/>
    <mergeCell ref="B23:D23"/>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2"/>
  <sheetViews>
    <sheetView topLeftCell="H48" zoomScale="64" zoomScaleNormal="64" workbookViewId="0">
      <selection activeCell="Q50" sqref="Q50"/>
    </sheetView>
  </sheetViews>
  <sheetFormatPr baseColWidth="10" defaultRowHeight="59.25" customHeight="1" x14ac:dyDescent="0.25"/>
  <cols>
    <col min="1" max="1" width="3.140625" style="9" bestFit="1" customWidth="1"/>
    <col min="2" max="2" width="102.7109375" style="9" bestFit="1" customWidth="1"/>
    <col min="3" max="3" width="31.140625" style="9" customWidth="1"/>
    <col min="4" max="4" width="46.85546875" style="9" bestFit="1" customWidth="1"/>
    <col min="5" max="5" width="25" style="9" customWidth="1"/>
    <col min="6" max="6" width="49.28515625" style="9" bestFit="1" customWidth="1"/>
    <col min="7" max="7" width="43.85546875" style="9" customWidth="1"/>
    <col min="8" max="8" width="24.5703125" style="9" customWidth="1"/>
    <col min="9" max="9" width="24" style="9" customWidth="1"/>
    <col min="10" max="10" width="48.140625" style="9" customWidth="1"/>
    <col min="11" max="11" width="32.28515625" style="9" customWidth="1"/>
    <col min="12" max="13" width="18.7109375" style="9" customWidth="1"/>
    <col min="14" max="14" width="22.140625" style="9" customWidth="1"/>
    <col min="15" max="15" width="26.140625" style="9" customWidth="1"/>
    <col min="16" max="16" width="19.5703125" style="9" bestFit="1" customWidth="1"/>
    <col min="17" max="17" width="48.28515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59.25" customHeight="1" x14ac:dyDescent="0.25">
      <c r="B2" s="302" t="s">
        <v>62</v>
      </c>
      <c r="C2" s="303"/>
      <c r="D2" s="303"/>
      <c r="E2" s="303"/>
      <c r="F2" s="303"/>
      <c r="G2" s="303"/>
      <c r="H2" s="303"/>
      <c r="I2" s="303"/>
      <c r="J2" s="303"/>
      <c r="K2" s="303"/>
      <c r="L2" s="303"/>
      <c r="M2" s="303"/>
      <c r="N2" s="303"/>
      <c r="O2" s="303"/>
      <c r="P2" s="303"/>
    </row>
    <row r="4" spans="2:16" ht="59.25" customHeight="1" x14ac:dyDescent="0.25">
      <c r="B4" s="302" t="s">
        <v>47</v>
      </c>
      <c r="C4" s="303"/>
      <c r="D4" s="303"/>
      <c r="E4" s="303"/>
      <c r="F4" s="303"/>
      <c r="G4" s="303"/>
      <c r="H4" s="303"/>
      <c r="I4" s="303"/>
      <c r="J4" s="303"/>
      <c r="K4" s="303"/>
      <c r="L4" s="303"/>
      <c r="M4" s="303"/>
      <c r="N4" s="303"/>
      <c r="O4" s="303"/>
      <c r="P4" s="303"/>
    </row>
    <row r="5" spans="2:16" ht="59.25" customHeight="1" thickBot="1" x14ac:dyDescent="0.3"/>
    <row r="6" spans="2:16" ht="59.25" customHeight="1" thickBot="1" x14ac:dyDescent="0.3">
      <c r="B6" s="11" t="s">
        <v>4</v>
      </c>
      <c r="C6" s="304" t="s">
        <v>454</v>
      </c>
      <c r="D6" s="304"/>
      <c r="E6" s="304"/>
      <c r="F6" s="304"/>
      <c r="G6" s="304"/>
      <c r="H6" s="304"/>
      <c r="I6" s="304"/>
      <c r="J6" s="304"/>
      <c r="K6" s="304"/>
      <c r="L6" s="304"/>
      <c r="M6" s="304"/>
      <c r="N6" s="305"/>
    </row>
    <row r="7" spans="2:16" ht="59.25" customHeight="1" thickBot="1" x14ac:dyDescent="0.3">
      <c r="B7" s="12" t="s">
        <v>5</v>
      </c>
      <c r="C7" s="304"/>
      <c r="D7" s="304"/>
      <c r="E7" s="304"/>
      <c r="F7" s="304"/>
      <c r="G7" s="304"/>
      <c r="H7" s="304"/>
      <c r="I7" s="304"/>
      <c r="J7" s="304"/>
      <c r="K7" s="304"/>
      <c r="L7" s="304"/>
      <c r="M7" s="304"/>
      <c r="N7" s="305"/>
    </row>
    <row r="8" spans="2:16" ht="59.25" customHeight="1" thickBot="1" x14ac:dyDescent="0.3">
      <c r="B8" s="12" t="s">
        <v>6</v>
      </c>
      <c r="C8" s="304"/>
      <c r="D8" s="304"/>
      <c r="E8" s="304"/>
      <c r="F8" s="304"/>
      <c r="G8" s="304"/>
      <c r="H8" s="304"/>
      <c r="I8" s="304"/>
      <c r="J8" s="304"/>
      <c r="K8" s="304"/>
      <c r="L8" s="304"/>
      <c r="M8" s="304"/>
      <c r="N8" s="305"/>
    </row>
    <row r="9" spans="2:16" ht="59.25" customHeight="1" thickBot="1" x14ac:dyDescent="0.3">
      <c r="B9" s="12" t="s">
        <v>7</v>
      </c>
      <c r="C9" s="304"/>
      <c r="D9" s="304"/>
      <c r="E9" s="304"/>
      <c r="F9" s="304"/>
      <c r="G9" s="304"/>
      <c r="H9" s="304"/>
      <c r="I9" s="304"/>
      <c r="J9" s="304"/>
      <c r="K9" s="304"/>
      <c r="L9" s="304"/>
      <c r="M9" s="304"/>
      <c r="N9" s="305"/>
    </row>
    <row r="10" spans="2:16" ht="59.25" customHeight="1" thickBot="1" x14ac:dyDescent="0.3">
      <c r="B10" s="12" t="s">
        <v>679</v>
      </c>
      <c r="C10" s="306" t="s">
        <v>312</v>
      </c>
      <c r="D10" s="306"/>
      <c r="E10" s="307"/>
      <c r="F10" s="33"/>
      <c r="G10" s="33"/>
      <c r="H10" s="33"/>
      <c r="I10" s="33"/>
      <c r="J10" s="33"/>
      <c r="K10" s="33"/>
      <c r="L10" s="33"/>
      <c r="M10" s="33"/>
      <c r="N10" s="34"/>
    </row>
    <row r="11" spans="2:16" ht="59.25" customHeight="1" thickBot="1" x14ac:dyDescent="0.3">
      <c r="B11" s="14" t="s">
        <v>8</v>
      </c>
      <c r="C11" s="15">
        <v>41972</v>
      </c>
      <c r="D11" s="16"/>
      <c r="E11" s="16"/>
      <c r="F11" s="16"/>
      <c r="G11" s="16"/>
      <c r="H11" s="16"/>
      <c r="I11" s="16"/>
      <c r="J11" s="16"/>
      <c r="K11" s="16"/>
      <c r="L11" s="16"/>
      <c r="M11" s="16"/>
      <c r="N11" s="17"/>
    </row>
    <row r="12" spans="2:16" ht="59.25" customHeight="1" x14ac:dyDescent="0.25">
      <c r="B12" s="13"/>
      <c r="C12" s="18"/>
      <c r="D12" s="19"/>
      <c r="E12" s="19"/>
      <c r="F12" s="19"/>
      <c r="G12" s="19"/>
      <c r="H12" s="19"/>
      <c r="I12" s="106"/>
      <c r="J12" s="106"/>
      <c r="K12" s="106"/>
      <c r="L12" s="106"/>
      <c r="M12" s="106"/>
      <c r="N12" s="19"/>
    </row>
    <row r="13" spans="2:16" ht="59.25" customHeight="1" x14ac:dyDescent="0.25">
      <c r="I13" s="106"/>
      <c r="J13" s="106"/>
      <c r="K13" s="106"/>
      <c r="L13" s="106"/>
      <c r="M13" s="106"/>
      <c r="N13" s="107"/>
    </row>
    <row r="14" spans="2:16" ht="59.25" customHeight="1" x14ac:dyDescent="0.25">
      <c r="B14" s="308" t="s">
        <v>100</v>
      </c>
      <c r="C14" s="308"/>
      <c r="D14" s="194" t="s">
        <v>11</v>
      </c>
      <c r="E14" s="194" t="s">
        <v>12</v>
      </c>
      <c r="F14" s="194" t="s">
        <v>28</v>
      </c>
      <c r="G14" s="91"/>
      <c r="I14" s="36"/>
      <c r="J14" s="36"/>
      <c r="K14" s="36"/>
      <c r="L14" s="36"/>
      <c r="M14" s="36"/>
      <c r="N14" s="107"/>
    </row>
    <row r="15" spans="2:16" ht="59.25" customHeight="1" x14ac:dyDescent="0.25">
      <c r="B15" s="308"/>
      <c r="C15" s="308"/>
      <c r="D15" s="194">
        <v>1</v>
      </c>
      <c r="E15" s="35"/>
      <c r="F15" s="35"/>
      <c r="G15" s="92"/>
      <c r="I15" s="37"/>
      <c r="J15" s="37"/>
      <c r="K15" s="37"/>
      <c r="L15" s="37"/>
      <c r="M15" s="37"/>
      <c r="N15" s="107"/>
    </row>
    <row r="16" spans="2:16" ht="59.25" customHeight="1" x14ac:dyDescent="0.25">
      <c r="B16" s="308"/>
      <c r="C16" s="308"/>
      <c r="D16" s="194">
        <v>2</v>
      </c>
      <c r="E16" s="35"/>
      <c r="F16" s="35"/>
      <c r="G16" s="92"/>
      <c r="I16" s="37"/>
      <c r="J16" s="37"/>
      <c r="K16" s="37"/>
      <c r="L16" s="37"/>
      <c r="M16" s="37"/>
      <c r="N16" s="107"/>
    </row>
    <row r="17" spans="1:14" ht="59.25" customHeight="1" x14ac:dyDescent="0.25">
      <c r="B17" s="308"/>
      <c r="C17" s="308"/>
      <c r="D17" s="194">
        <v>3</v>
      </c>
      <c r="E17" s="35"/>
      <c r="F17" s="35"/>
      <c r="G17" s="92"/>
      <c r="I17" s="37"/>
      <c r="J17" s="37"/>
      <c r="K17" s="37"/>
      <c r="L17" s="37"/>
      <c r="M17" s="37"/>
      <c r="N17" s="107"/>
    </row>
    <row r="18" spans="1:14" ht="59.25" customHeight="1" x14ac:dyDescent="0.25">
      <c r="B18" s="308"/>
      <c r="C18" s="308"/>
      <c r="D18" s="194">
        <v>4</v>
      </c>
      <c r="E18" s="219"/>
      <c r="F18" s="35"/>
      <c r="G18" s="92"/>
      <c r="H18" s="22"/>
      <c r="I18" s="37"/>
      <c r="J18" s="37"/>
      <c r="K18" s="37"/>
      <c r="L18" s="37"/>
      <c r="M18" s="37"/>
      <c r="N18" s="20"/>
    </row>
    <row r="19" spans="1:14" ht="59.25" customHeight="1" x14ac:dyDescent="0.25">
      <c r="B19" s="308"/>
      <c r="C19" s="308"/>
      <c r="D19" s="194">
        <v>5</v>
      </c>
      <c r="E19" s="219">
        <v>1775038850</v>
      </c>
      <c r="F19" s="220">
        <v>850</v>
      </c>
      <c r="G19" s="92"/>
      <c r="H19" s="22"/>
      <c r="I19" s="39"/>
      <c r="J19" s="39"/>
      <c r="K19" s="39"/>
      <c r="L19" s="39"/>
      <c r="M19" s="39"/>
      <c r="N19" s="20"/>
    </row>
    <row r="20" spans="1:14" ht="59.25" customHeight="1" x14ac:dyDescent="0.25">
      <c r="B20" s="308"/>
      <c r="C20" s="308"/>
      <c r="D20" s="194">
        <v>6</v>
      </c>
      <c r="E20" s="219"/>
      <c r="F20" s="35"/>
      <c r="G20" s="92"/>
      <c r="H20" s="22"/>
      <c r="I20" s="106"/>
      <c r="J20" s="106"/>
      <c r="K20" s="106"/>
      <c r="L20" s="106"/>
      <c r="M20" s="106"/>
      <c r="N20" s="20"/>
    </row>
    <row r="21" spans="1:14" ht="59.25" customHeight="1" x14ac:dyDescent="0.25">
      <c r="B21" s="308"/>
      <c r="C21" s="308"/>
      <c r="D21" s="194">
        <v>7</v>
      </c>
      <c r="E21" s="219"/>
      <c r="F21" s="35"/>
      <c r="G21" s="92"/>
      <c r="H21" s="22"/>
      <c r="I21" s="106"/>
      <c r="J21" s="106"/>
      <c r="K21" s="106"/>
      <c r="L21" s="106"/>
      <c r="M21" s="106"/>
      <c r="N21" s="20"/>
    </row>
    <row r="22" spans="1:14" ht="59.25" customHeight="1" thickBot="1" x14ac:dyDescent="0.3">
      <c r="B22" s="309" t="s">
        <v>13</v>
      </c>
      <c r="C22" s="310"/>
      <c r="D22" s="194"/>
      <c r="E22" s="204">
        <f>+E19</f>
        <v>1775038850</v>
      </c>
      <c r="F22" s="220">
        <f>SUM(F15:F21)</f>
        <v>850</v>
      </c>
      <c r="G22" s="92"/>
      <c r="H22" s="22"/>
      <c r="I22" s="106"/>
      <c r="J22" s="106"/>
      <c r="K22" s="106"/>
      <c r="L22" s="106"/>
      <c r="M22" s="106"/>
      <c r="N22" s="20"/>
    </row>
    <row r="23" spans="1:14" ht="59.25" customHeight="1" thickBot="1" x14ac:dyDescent="0.3">
      <c r="A23" s="41"/>
      <c r="B23" s="52" t="s">
        <v>14</v>
      </c>
      <c r="C23" s="52" t="s">
        <v>101</v>
      </c>
      <c r="E23" s="36"/>
      <c r="F23" s="36"/>
      <c r="G23" s="36"/>
      <c r="H23" s="36"/>
      <c r="I23" s="10"/>
      <c r="J23" s="10"/>
      <c r="K23" s="10"/>
      <c r="L23" s="10"/>
      <c r="M23" s="10"/>
    </row>
    <row r="24" spans="1:14" ht="59.25" customHeight="1" thickBot="1" x14ac:dyDescent="0.3">
      <c r="A24" s="42">
        <v>1</v>
      </c>
      <c r="C24" s="44">
        <f>F19*80%</f>
        <v>680</v>
      </c>
      <c r="D24" s="40"/>
      <c r="E24" s="43">
        <f>E22</f>
        <v>1775038850</v>
      </c>
      <c r="F24" s="38"/>
      <c r="G24" s="38"/>
      <c r="H24" s="38"/>
      <c r="I24" s="23"/>
      <c r="J24" s="23"/>
      <c r="K24" s="23"/>
      <c r="L24" s="23"/>
      <c r="M24" s="23"/>
    </row>
    <row r="25" spans="1:14" ht="59.25" customHeight="1" x14ac:dyDescent="0.25">
      <c r="A25" s="98"/>
      <c r="C25" s="99"/>
      <c r="D25" s="37"/>
      <c r="E25" s="100"/>
      <c r="F25" s="38"/>
      <c r="G25" s="38"/>
      <c r="H25" s="38"/>
      <c r="I25" s="23"/>
      <c r="J25" s="23"/>
      <c r="K25" s="23"/>
      <c r="L25" s="23"/>
      <c r="M25" s="23"/>
    </row>
    <row r="26" spans="1:14" ht="59.25" customHeight="1" x14ac:dyDescent="0.25">
      <c r="A26" s="98"/>
      <c r="C26" s="99"/>
      <c r="D26" s="37"/>
      <c r="E26" s="100"/>
      <c r="F26" s="38"/>
      <c r="G26" s="38"/>
      <c r="H26" s="38"/>
      <c r="I26" s="23"/>
      <c r="J26" s="23"/>
      <c r="K26" s="23"/>
      <c r="L26" s="23"/>
      <c r="M26" s="23"/>
    </row>
    <row r="27" spans="1:14" ht="59.25" customHeight="1" x14ac:dyDescent="0.25">
      <c r="A27" s="98"/>
      <c r="B27" s="121" t="s">
        <v>136</v>
      </c>
      <c r="C27" s="103"/>
      <c r="D27" s="103"/>
      <c r="E27" s="103"/>
      <c r="F27" s="103"/>
      <c r="G27" s="103"/>
      <c r="H27" s="103"/>
      <c r="I27" s="106"/>
      <c r="J27" s="106"/>
      <c r="K27" s="106"/>
      <c r="L27" s="106"/>
      <c r="M27" s="106"/>
      <c r="N27" s="107"/>
    </row>
    <row r="28" spans="1:14" ht="59.25" customHeight="1" x14ac:dyDescent="0.25">
      <c r="A28" s="98"/>
      <c r="B28" s="103"/>
      <c r="C28" s="103"/>
      <c r="D28" s="103"/>
      <c r="E28" s="103"/>
      <c r="F28" s="103"/>
      <c r="G28" s="103"/>
      <c r="H28" s="103"/>
      <c r="I28" s="106"/>
      <c r="J28" s="106"/>
      <c r="K28" s="106"/>
      <c r="L28" s="106"/>
      <c r="M28" s="106"/>
      <c r="N28" s="107"/>
    </row>
    <row r="29" spans="1:14" ht="59.25" customHeight="1" x14ac:dyDescent="0.25">
      <c r="A29" s="98"/>
      <c r="B29" s="124" t="s">
        <v>32</v>
      </c>
      <c r="C29" s="124" t="s">
        <v>137</v>
      </c>
      <c r="D29" s="124" t="s">
        <v>138</v>
      </c>
      <c r="E29" s="103"/>
      <c r="F29" s="103"/>
      <c r="G29" s="103"/>
      <c r="H29" s="103"/>
      <c r="I29" s="106"/>
      <c r="J29" s="106"/>
      <c r="K29" s="106"/>
      <c r="L29" s="106"/>
      <c r="M29" s="106"/>
      <c r="N29" s="107"/>
    </row>
    <row r="30" spans="1:14" ht="59.25" customHeight="1" x14ac:dyDescent="0.25">
      <c r="A30" s="98"/>
      <c r="B30" s="120" t="s">
        <v>139</v>
      </c>
      <c r="C30" s="193" t="s">
        <v>163</v>
      </c>
      <c r="D30" s="120"/>
      <c r="E30" s="103"/>
      <c r="F30" s="103"/>
      <c r="G30" s="103"/>
      <c r="H30" s="103"/>
      <c r="I30" s="106"/>
      <c r="J30" s="106"/>
      <c r="K30" s="106"/>
      <c r="L30" s="106"/>
      <c r="M30" s="106"/>
      <c r="N30" s="107"/>
    </row>
    <row r="31" spans="1:14" ht="59.25" customHeight="1" x14ac:dyDescent="0.25">
      <c r="A31" s="98"/>
      <c r="B31" s="120" t="s">
        <v>140</v>
      </c>
      <c r="C31" s="193" t="s">
        <v>163</v>
      </c>
      <c r="D31" s="120"/>
      <c r="E31" s="103"/>
      <c r="F31" s="103"/>
      <c r="G31" s="103"/>
      <c r="H31" s="103"/>
      <c r="I31" s="106"/>
      <c r="J31" s="106"/>
      <c r="K31" s="106"/>
      <c r="L31" s="106"/>
      <c r="M31" s="106"/>
      <c r="N31" s="107"/>
    </row>
    <row r="32" spans="1:14" ht="59.25" customHeight="1" x14ac:dyDescent="0.25">
      <c r="A32" s="98"/>
      <c r="B32" s="120" t="s">
        <v>141</v>
      </c>
      <c r="C32" s="193" t="s">
        <v>163</v>
      </c>
      <c r="D32" s="120"/>
      <c r="E32" s="103"/>
      <c r="F32" s="103"/>
      <c r="G32" s="103"/>
      <c r="H32" s="103"/>
      <c r="I32" s="106"/>
      <c r="J32" s="106"/>
      <c r="K32" s="106"/>
      <c r="L32" s="106"/>
      <c r="M32" s="106"/>
      <c r="N32" s="107"/>
    </row>
    <row r="33" spans="1:17" ht="59.25" customHeight="1" x14ac:dyDescent="0.25">
      <c r="A33" s="98"/>
      <c r="B33" s="120" t="s">
        <v>142</v>
      </c>
      <c r="C33" s="193"/>
      <c r="D33" s="240" t="s">
        <v>163</v>
      </c>
      <c r="E33" s="103"/>
      <c r="F33" s="103"/>
      <c r="G33" s="103"/>
      <c r="H33" s="103"/>
      <c r="I33" s="106"/>
      <c r="J33" s="106"/>
      <c r="K33" s="106"/>
      <c r="L33" s="106"/>
      <c r="M33" s="106"/>
      <c r="N33" s="107"/>
    </row>
    <row r="34" spans="1:17" ht="59.25" customHeight="1" x14ac:dyDescent="0.25">
      <c r="A34" s="98"/>
      <c r="B34" s="103"/>
      <c r="C34" s="103"/>
      <c r="D34" s="103"/>
      <c r="E34" s="103"/>
      <c r="F34" s="103"/>
      <c r="G34" s="103"/>
      <c r="H34" s="103"/>
      <c r="I34" s="106"/>
      <c r="J34" s="106"/>
      <c r="K34" s="106"/>
      <c r="L34" s="106"/>
      <c r="M34" s="106"/>
      <c r="N34" s="107"/>
    </row>
    <row r="35" spans="1:17" ht="59.25" customHeight="1" x14ac:dyDescent="0.25">
      <c r="A35" s="98"/>
      <c r="B35" s="103"/>
      <c r="C35" s="103"/>
      <c r="D35" s="103"/>
      <c r="E35" s="103"/>
      <c r="F35" s="103"/>
      <c r="G35" s="103"/>
      <c r="H35" s="103"/>
      <c r="I35" s="106"/>
      <c r="J35" s="106"/>
      <c r="K35" s="106"/>
      <c r="L35" s="106"/>
      <c r="M35" s="106"/>
      <c r="N35" s="107"/>
    </row>
    <row r="36" spans="1:17" ht="59.25" customHeight="1" x14ac:dyDescent="0.25">
      <c r="A36" s="98"/>
      <c r="B36" s="121" t="s">
        <v>143</v>
      </c>
      <c r="C36" s="103"/>
      <c r="D36" s="103"/>
      <c r="E36" s="103"/>
      <c r="F36" s="103"/>
      <c r="G36" s="103"/>
      <c r="H36" s="103"/>
      <c r="I36" s="106"/>
      <c r="J36" s="106"/>
      <c r="K36" s="106"/>
      <c r="L36" s="106"/>
      <c r="M36" s="106"/>
      <c r="N36" s="107"/>
    </row>
    <row r="37" spans="1:17" ht="59.25" customHeight="1" x14ac:dyDescent="0.25">
      <c r="A37" s="98"/>
      <c r="B37" s="103"/>
      <c r="C37" s="103"/>
      <c r="D37" s="103"/>
      <c r="E37" s="103"/>
      <c r="F37" s="103"/>
      <c r="G37" s="103"/>
      <c r="H37" s="103"/>
      <c r="I37" s="106"/>
      <c r="J37" s="106"/>
      <c r="K37" s="106"/>
      <c r="L37" s="106"/>
      <c r="M37" s="106"/>
      <c r="N37" s="107"/>
    </row>
    <row r="38" spans="1:17" ht="59.25" customHeight="1" x14ac:dyDescent="0.25">
      <c r="A38" s="98"/>
      <c r="B38" s="103"/>
      <c r="C38" s="103"/>
      <c r="D38" s="103"/>
      <c r="E38" s="103"/>
      <c r="F38" s="103"/>
      <c r="G38" s="103"/>
      <c r="H38" s="103"/>
      <c r="I38" s="106"/>
      <c r="J38" s="106"/>
      <c r="K38" s="106"/>
      <c r="L38" s="106"/>
      <c r="M38" s="106"/>
      <c r="N38" s="107"/>
    </row>
    <row r="39" spans="1:17" ht="59.25" customHeight="1" x14ac:dyDescent="0.25">
      <c r="A39" s="98"/>
      <c r="B39" s="124" t="s">
        <v>32</v>
      </c>
      <c r="C39" s="124" t="s">
        <v>57</v>
      </c>
      <c r="D39" s="123" t="s">
        <v>50</v>
      </c>
      <c r="E39" s="123" t="s">
        <v>15</v>
      </c>
      <c r="F39" s="103"/>
      <c r="G39" s="103"/>
      <c r="H39" s="103"/>
      <c r="I39" s="106"/>
      <c r="J39" s="106"/>
      <c r="K39" s="106"/>
      <c r="L39" s="106"/>
      <c r="M39" s="106"/>
      <c r="N39" s="107"/>
    </row>
    <row r="40" spans="1:17" ht="59.25" customHeight="1" x14ac:dyDescent="0.25">
      <c r="A40" s="98"/>
      <c r="B40" s="104" t="s">
        <v>144</v>
      </c>
      <c r="C40" s="105">
        <v>40</v>
      </c>
      <c r="D40" s="193">
        <f>D141</f>
        <v>40</v>
      </c>
      <c r="E40" s="311">
        <f>+D40+D41</f>
        <v>100</v>
      </c>
      <c r="F40" s="103"/>
      <c r="G40" s="103"/>
      <c r="H40" s="103"/>
      <c r="I40" s="106"/>
      <c r="J40" s="106"/>
      <c r="K40" s="106"/>
      <c r="L40" s="106"/>
      <c r="M40" s="106"/>
      <c r="N40" s="107"/>
    </row>
    <row r="41" spans="1:17" ht="59.25" customHeight="1" x14ac:dyDescent="0.25">
      <c r="A41" s="98"/>
      <c r="B41" s="104" t="s">
        <v>145</v>
      </c>
      <c r="C41" s="105">
        <v>60</v>
      </c>
      <c r="D41" s="193">
        <f>D142</f>
        <v>60</v>
      </c>
      <c r="E41" s="312"/>
      <c r="F41" s="103"/>
      <c r="G41" s="103"/>
      <c r="H41" s="103"/>
      <c r="I41" s="106"/>
      <c r="J41" s="106"/>
      <c r="K41" s="106"/>
      <c r="L41" s="106"/>
      <c r="M41" s="106"/>
      <c r="N41" s="107"/>
    </row>
    <row r="42" spans="1:17" ht="59.25" customHeight="1" x14ac:dyDescent="0.25">
      <c r="A42" s="98"/>
      <c r="C42" s="99"/>
      <c r="D42" s="37"/>
      <c r="E42" s="100"/>
      <c r="F42" s="38"/>
      <c r="G42" s="38"/>
      <c r="H42" s="38"/>
      <c r="I42" s="23"/>
      <c r="J42" s="23"/>
      <c r="K42" s="23"/>
      <c r="L42" s="23"/>
      <c r="M42" s="23"/>
    </row>
    <row r="43" spans="1:17" ht="59.25" customHeight="1" x14ac:dyDescent="0.25">
      <c r="A43" s="98"/>
      <c r="C43" s="99"/>
      <c r="D43" s="37"/>
      <c r="E43" s="100"/>
      <c r="F43" s="38"/>
      <c r="G43" s="38"/>
      <c r="H43" s="38"/>
      <c r="I43" s="23"/>
      <c r="J43" s="23"/>
      <c r="K43" s="23"/>
      <c r="L43" s="23"/>
      <c r="M43" s="23"/>
    </row>
    <row r="44" spans="1:17" ht="59.25" customHeight="1" x14ac:dyDescent="0.25">
      <c r="A44" s="98"/>
      <c r="C44" s="99"/>
      <c r="D44" s="37"/>
      <c r="E44" s="100"/>
      <c r="F44" s="38"/>
      <c r="G44" s="38"/>
      <c r="H44" s="38"/>
      <c r="I44" s="23"/>
      <c r="J44" s="23"/>
      <c r="K44" s="23"/>
      <c r="L44" s="23"/>
      <c r="M44" s="23"/>
    </row>
    <row r="45" spans="1:17" ht="59.25" customHeight="1" thickBot="1" x14ac:dyDescent="0.3">
      <c r="M45" s="313" t="s">
        <v>34</v>
      </c>
      <c r="N45" s="313"/>
    </row>
    <row r="46" spans="1:17" ht="59.25" customHeight="1" x14ac:dyDescent="0.25">
      <c r="B46" s="121" t="s">
        <v>29</v>
      </c>
      <c r="M46" s="63"/>
      <c r="N46" s="63"/>
    </row>
    <row r="47" spans="1:17" ht="59.25" customHeight="1" thickBot="1" x14ac:dyDescent="0.3">
      <c r="M47" s="63"/>
      <c r="N47" s="63"/>
    </row>
    <row r="48" spans="1:17" s="106" customFormat="1" ht="59.2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ht="59.25" customHeight="1" x14ac:dyDescent="0.25">
      <c r="A49" s="45">
        <v>1</v>
      </c>
      <c r="B49" s="48" t="s">
        <v>455</v>
      </c>
      <c r="C49" s="114" t="s">
        <v>456</v>
      </c>
      <c r="D49" s="113" t="s">
        <v>188</v>
      </c>
      <c r="E49" s="221">
        <v>5102012</v>
      </c>
      <c r="F49" s="109" t="s">
        <v>137</v>
      </c>
      <c r="G49" s="155" t="s">
        <v>226</v>
      </c>
      <c r="H49" s="116">
        <v>41166</v>
      </c>
      <c r="I49" s="116">
        <v>41274</v>
      </c>
      <c r="J49" s="110" t="s">
        <v>138</v>
      </c>
      <c r="K49" s="222">
        <f>(I49-H49)/30</f>
        <v>3.6</v>
      </c>
      <c r="L49" s="110" t="s">
        <v>226</v>
      </c>
      <c r="M49" s="101">
        <v>854</v>
      </c>
      <c r="N49" s="101" t="s">
        <v>226</v>
      </c>
      <c r="O49" s="26">
        <v>707575680</v>
      </c>
      <c r="P49" s="26" t="s">
        <v>457</v>
      </c>
      <c r="Q49" s="156"/>
      <c r="R49" s="111"/>
      <c r="S49" s="111"/>
      <c r="T49" s="111"/>
      <c r="U49" s="111"/>
      <c r="V49" s="111"/>
      <c r="W49" s="111"/>
      <c r="X49" s="111"/>
      <c r="Y49" s="111"/>
      <c r="Z49" s="111"/>
    </row>
    <row r="50" spans="1:26" s="112" customFormat="1" ht="59.25" customHeight="1" x14ac:dyDescent="0.25">
      <c r="A50" s="45">
        <f>+A49+1</f>
        <v>2</v>
      </c>
      <c r="B50" s="48" t="s">
        <v>458</v>
      </c>
      <c r="C50" s="114" t="s">
        <v>456</v>
      </c>
      <c r="D50" s="113" t="s">
        <v>188</v>
      </c>
      <c r="E50" s="221" t="s">
        <v>459</v>
      </c>
      <c r="F50" s="109" t="s">
        <v>137</v>
      </c>
      <c r="G50" s="109" t="s">
        <v>226</v>
      </c>
      <c r="H50" s="116">
        <v>41246</v>
      </c>
      <c r="I50" s="116">
        <v>41912</v>
      </c>
      <c r="J50" s="110" t="s">
        <v>138</v>
      </c>
      <c r="K50" s="222">
        <f>((I50-H50)/30)-L50</f>
        <v>21.266666666666666</v>
      </c>
      <c r="L50" s="101">
        <f>(I49-H50)/30</f>
        <v>0.93333333333333335</v>
      </c>
      <c r="M50" s="101">
        <v>116</v>
      </c>
      <c r="N50" s="101" t="s">
        <v>226</v>
      </c>
      <c r="O50" s="26">
        <v>456464119</v>
      </c>
      <c r="P50" s="26" t="s">
        <v>460</v>
      </c>
      <c r="Q50" s="156" t="s">
        <v>699</v>
      </c>
      <c r="R50" s="111"/>
      <c r="S50" s="111"/>
      <c r="T50" s="111"/>
      <c r="U50" s="111"/>
      <c r="V50" s="111"/>
      <c r="W50" s="111"/>
      <c r="X50" s="111"/>
      <c r="Y50" s="111"/>
      <c r="Z50" s="111"/>
    </row>
    <row r="51" spans="1:26" s="112" customFormat="1" ht="59.25" customHeight="1" x14ac:dyDescent="0.25">
      <c r="A51" s="45"/>
      <c r="B51" s="48" t="s">
        <v>15</v>
      </c>
      <c r="C51" s="114"/>
      <c r="D51" s="113"/>
      <c r="E51" s="188"/>
      <c r="F51" s="109"/>
      <c r="G51" s="109"/>
      <c r="H51" s="109"/>
      <c r="I51" s="110"/>
      <c r="J51" s="110"/>
      <c r="K51" s="115">
        <f>SUM(K49:K50)</f>
        <v>24.866666666666667</v>
      </c>
      <c r="L51" s="115">
        <f>SUM(L49:L50)</f>
        <v>0.93333333333333335</v>
      </c>
      <c r="M51" s="154">
        <f>SUM(M49:M50)</f>
        <v>970</v>
      </c>
      <c r="N51" s="115">
        <f>SUM(N49:N50)</f>
        <v>0</v>
      </c>
      <c r="O51" s="26"/>
      <c r="P51" s="26"/>
      <c r="Q51" s="157"/>
    </row>
    <row r="52" spans="1:26" s="29" customFormat="1" ht="59.25" customHeight="1" x14ac:dyDescent="0.25">
      <c r="E52" s="30"/>
    </row>
    <row r="53" spans="1:26" s="29" customFormat="1" ht="59.25" customHeight="1" x14ac:dyDescent="0.25">
      <c r="B53" s="299" t="s">
        <v>27</v>
      </c>
      <c r="C53" s="299" t="s">
        <v>26</v>
      </c>
      <c r="D53" s="301" t="s">
        <v>33</v>
      </c>
      <c r="E53" s="301"/>
    </row>
    <row r="54" spans="1:26" s="29" customFormat="1" ht="59.25" customHeight="1" x14ac:dyDescent="0.25">
      <c r="B54" s="300"/>
      <c r="C54" s="300"/>
      <c r="D54" s="195" t="s">
        <v>22</v>
      </c>
      <c r="E54" s="61" t="s">
        <v>23</v>
      </c>
    </row>
    <row r="55" spans="1:26" s="29" customFormat="1" ht="59.25" customHeight="1" x14ac:dyDescent="0.25">
      <c r="B55" s="58" t="s">
        <v>20</v>
      </c>
      <c r="C55" s="59">
        <f>+K51</f>
        <v>24.866666666666667</v>
      </c>
      <c r="D55" s="56" t="s">
        <v>163</v>
      </c>
      <c r="E55" s="57"/>
      <c r="F55" s="31"/>
      <c r="G55" s="31"/>
      <c r="H55" s="31"/>
      <c r="I55" s="31"/>
      <c r="J55" s="31"/>
      <c r="K55" s="31"/>
      <c r="L55" s="31"/>
      <c r="M55" s="31"/>
    </row>
    <row r="56" spans="1:26" s="29" customFormat="1" ht="59.25" customHeight="1" x14ac:dyDescent="0.25">
      <c r="B56" s="58" t="s">
        <v>24</v>
      </c>
      <c r="C56" s="59">
        <f>+M51</f>
        <v>970</v>
      </c>
      <c r="D56" s="56" t="s">
        <v>163</v>
      </c>
      <c r="E56" s="57"/>
    </row>
    <row r="57" spans="1:26" s="29" customFormat="1" ht="59.25" customHeight="1" x14ac:dyDescent="0.25">
      <c r="B57" s="32"/>
      <c r="C57" s="317"/>
      <c r="D57" s="317"/>
      <c r="E57" s="317"/>
      <c r="F57" s="317"/>
      <c r="G57" s="317"/>
      <c r="H57" s="317"/>
      <c r="I57" s="317"/>
      <c r="J57" s="317"/>
      <c r="K57" s="317"/>
      <c r="L57" s="317"/>
      <c r="M57" s="317"/>
      <c r="N57" s="317"/>
    </row>
    <row r="58" spans="1:26" ht="59.25" customHeight="1" thickBot="1" x14ac:dyDescent="0.3"/>
    <row r="59" spans="1:26" ht="59.25" customHeight="1" thickBot="1" x14ac:dyDescent="0.3">
      <c r="B59" s="318" t="s">
        <v>103</v>
      </c>
      <c r="C59" s="318"/>
      <c r="D59" s="318"/>
      <c r="E59" s="318"/>
      <c r="F59" s="318"/>
      <c r="G59" s="318"/>
      <c r="H59" s="318"/>
      <c r="I59" s="318"/>
      <c r="J59" s="318"/>
      <c r="K59" s="318"/>
      <c r="L59" s="318"/>
      <c r="M59" s="318"/>
      <c r="N59" s="318"/>
    </row>
    <row r="62" spans="1:26" ht="59.25" customHeight="1" x14ac:dyDescent="0.25">
      <c r="B62" s="119" t="s">
        <v>150</v>
      </c>
      <c r="C62" s="66" t="s">
        <v>2</v>
      </c>
      <c r="D62" s="66" t="s">
        <v>105</v>
      </c>
      <c r="E62" s="66" t="s">
        <v>104</v>
      </c>
      <c r="F62" s="66" t="s">
        <v>106</v>
      </c>
      <c r="G62" s="66" t="s">
        <v>107</v>
      </c>
      <c r="H62" s="66" t="s">
        <v>108</v>
      </c>
      <c r="I62" s="66" t="s">
        <v>109</v>
      </c>
      <c r="J62" s="66" t="s">
        <v>110</v>
      </c>
      <c r="K62" s="66" t="s">
        <v>111</v>
      </c>
      <c r="L62" s="66" t="s">
        <v>112</v>
      </c>
      <c r="M62" s="95" t="s">
        <v>113</v>
      </c>
      <c r="N62" s="95" t="s">
        <v>114</v>
      </c>
      <c r="O62" s="314" t="s">
        <v>3</v>
      </c>
      <c r="P62" s="316"/>
      <c r="Q62" s="66" t="s">
        <v>17</v>
      </c>
    </row>
    <row r="63" spans="1:26" ht="89.25" customHeight="1" x14ac:dyDescent="0.25">
      <c r="B63" s="3" t="s">
        <v>195</v>
      </c>
      <c r="C63" s="3" t="s">
        <v>195</v>
      </c>
      <c r="D63" s="97" t="s">
        <v>461</v>
      </c>
      <c r="E63" s="5">
        <v>20</v>
      </c>
      <c r="F63" s="4" t="s">
        <v>226</v>
      </c>
      <c r="G63" s="4" t="s">
        <v>226</v>
      </c>
      <c r="H63" s="4" t="s">
        <v>226</v>
      </c>
      <c r="I63" s="4" t="s">
        <v>137</v>
      </c>
      <c r="J63" s="56"/>
      <c r="K63" s="240"/>
      <c r="L63" s="240"/>
      <c r="M63" s="240"/>
      <c r="N63" s="120"/>
      <c r="O63" s="319" t="s">
        <v>694</v>
      </c>
      <c r="P63" s="320"/>
      <c r="Q63" s="193" t="s">
        <v>137</v>
      </c>
    </row>
    <row r="64" spans="1:26" ht="86.25" customHeight="1" x14ac:dyDescent="0.25">
      <c r="B64" s="3" t="s">
        <v>195</v>
      </c>
      <c r="C64" s="3" t="s">
        <v>195</v>
      </c>
      <c r="D64" s="97" t="s">
        <v>462</v>
      </c>
      <c r="E64" s="5">
        <v>20</v>
      </c>
      <c r="F64" s="4" t="s">
        <v>226</v>
      </c>
      <c r="G64" s="4" t="s">
        <v>226</v>
      </c>
      <c r="H64" s="4" t="s">
        <v>226</v>
      </c>
      <c r="I64" s="4" t="s">
        <v>137</v>
      </c>
      <c r="J64" s="56"/>
      <c r="K64" s="240"/>
      <c r="L64" s="240"/>
      <c r="M64" s="240"/>
      <c r="N64" s="120"/>
      <c r="O64" s="319" t="s">
        <v>680</v>
      </c>
      <c r="P64" s="320"/>
      <c r="Q64" s="193" t="s">
        <v>137</v>
      </c>
    </row>
    <row r="65" spans="2:17" ht="90" customHeight="1" x14ac:dyDescent="0.25">
      <c r="B65" s="3" t="s">
        <v>195</v>
      </c>
      <c r="C65" s="3" t="s">
        <v>195</v>
      </c>
      <c r="D65" s="97" t="s">
        <v>463</v>
      </c>
      <c r="E65" s="5">
        <v>20</v>
      </c>
      <c r="F65" s="4" t="s">
        <v>226</v>
      </c>
      <c r="G65" s="4" t="s">
        <v>226</v>
      </c>
      <c r="H65" s="4" t="s">
        <v>226</v>
      </c>
      <c r="I65" s="4" t="s">
        <v>137</v>
      </c>
      <c r="J65" s="56"/>
      <c r="K65" s="240"/>
      <c r="L65" s="240"/>
      <c r="M65" s="240"/>
      <c r="N65" s="120"/>
      <c r="O65" s="319" t="s">
        <v>680</v>
      </c>
      <c r="P65" s="320"/>
      <c r="Q65" s="193" t="s">
        <v>137</v>
      </c>
    </row>
    <row r="66" spans="2:17" ht="87" customHeight="1" x14ac:dyDescent="0.25">
      <c r="B66" s="3" t="s">
        <v>195</v>
      </c>
      <c r="C66" s="3" t="s">
        <v>195</v>
      </c>
      <c r="D66" s="97" t="s">
        <v>464</v>
      </c>
      <c r="E66" s="5">
        <v>20</v>
      </c>
      <c r="F66" s="4" t="s">
        <v>226</v>
      </c>
      <c r="G66" s="4" t="s">
        <v>226</v>
      </c>
      <c r="H66" s="4" t="s">
        <v>226</v>
      </c>
      <c r="I66" s="4" t="s">
        <v>137</v>
      </c>
      <c r="J66" s="56"/>
      <c r="K66" s="240"/>
      <c r="L66" s="240"/>
      <c r="M66" s="240"/>
      <c r="N66" s="120"/>
      <c r="O66" s="319" t="s">
        <v>680</v>
      </c>
      <c r="P66" s="320"/>
      <c r="Q66" s="193" t="s">
        <v>137</v>
      </c>
    </row>
    <row r="67" spans="2:17" ht="59.25" customHeight="1" x14ac:dyDescent="0.25">
      <c r="B67" s="3"/>
      <c r="C67" s="3"/>
      <c r="D67" s="5"/>
      <c r="E67" s="5"/>
      <c r="F67" s="4"/>
      <c r="G67" s="4"/>
      <c r="H67" s="4"/>
      <c r="I67" s="96"/>
      <c r="J67" s="96"/>
      <c r="K67" s="120"/>
      <c r="L67" s="120"/>
      <c r="M67" s="120"/>
      <c r="N67" s="120"/>
      <c r="O67" s="321"/>
      <c r="P67" s="322"/>
      <c r="Q67" s="120"/>
    </row>
    <row r="68" spans="2:17" ht="59.25" customHeight="1" x14ac:dyDescent="0.25">
      <c r="B68" s="3"/>
      <c r="C68" s="3"/>
      <c r="D68" s="5"/>
      <c r="E68" s="5"/>
      <c r="F68" s="4"/>
      <c r="G68" s="4"/>
      <c r="H68" s="4"/>
      <c r="I68" s="96"/>
      <c r="J68" s="96"/>
      <c r="K68" s="120"/>
      <c r="L68" s="120"/>
      <c r="M68" s="120"/>
      <c r="N68" s="120"/>
      <c r="O68" s="321"/>
      <c r="P68" s="322"/>
      <c r="Q68" s="120"/>
    </row>
    <row r="69" spans="2:17" ht="59.25" customHeight="1" x14ac:dyDescent="0.25">
      <c r="B69" s="120"/>
      <c r="C69" s="120"/>
      <c r="D69" s="120"/>
      <c r="E69" s="120"/>
      <c r="F69" s="120"/>
      <c r="G69" s="120"/>
      <c r="H69" s="120"/>
      <c r="I69" s="120"/>
      <c r="J69" s="120"/>
      <c r="K69" s="120"/>
      <c r="L69" s="120"/>
      <c r="M69" s="120"/>
      <c r="N69" s="120"/>
      <c r="O69" s="321"/>
      <c r="P69" s="322"/>
      <c r="Q69" s="120"/>
    </row>
    <row r="70" spans="2:17" ht="59.25" customHeight="1" x14ac:dyDescent="0.25">
      <c r="B70" s="9" t="s">
        <v>1</v>
      </c>
    </row>
    <row r="71" spans="2:17" ht="59.25" customHeight="1" x14ac:dyDescent="0.25">
      <c r="B71" s="9" t="s">
        <v>36</v>
      </c>
    </row>
    <row r="72" spans="2:17" ht="59.25" customHeight="1" x14ac:dyDescent="0.25">
      <c r="B72" s="9" t="s">
        <v>61</v>
      </c>
    </row>
    <row r="74" spans="2:17" ht="59.25" customHeight="1" thickBot="1" x14ac:dyDescent="0.3"/>
    <row r="75" spans="2:17" ht="59.25" customHeight="1" thickBot="1" x14ac:dyDescent="0.3">
      <c r="B75" s="323" t="s">
        <v>37</v>
      </c>
      <c r="C75" s="324"/>
      <c r="D75" s="324"/>
      <c r="E75" s="324"/>
      <c r="F75" s="324"/>
      <c r="G75" s="324"/>
      <c r="H75" s="324"/>
      <c r="I75" s="324"/>
      <c r="J75" s="324"/>
      <c r="K75" s="324"/>
      <c r="L75" s="324"/>
      <c r="M75" s="324"/>
      <c r="N75" s="325"/>
    </row>
    <row r="80" spans="2:17" ht="59.25" customHeight="1" x14ac:dyDescent="0.25">
      <c r="B80" s="118" t="s">
        <v>0</v>
      </c>
      <c r="C80" s="119" t="s">
        <v>38</v>
      </c>
      <c r="D80" s="119" t="s">
        <v>39</v>
      </c>
      <c r="E80" s="119" t="s">
        <v>115</v>
      </c>
      <c r="F80" s="119" t="s">
        <v>117</v>
      </c>
      <c r="G80" s="119" t="s">
        <v>118</v>
      </c>
      <c r="H80" s="119" t="s">
        <v>119</v>
      </c>
      <c r="I80" s="119" t="s">
        <v>116</v>
      </c>
      <c r="J80" s="314" t="s">
        <v>120</v>
      </c>
      <c r="K80" s="315"/>
      <c r="L80" s="316"/>
      <c r="M80" s="119" t="s">
        <v>124</v>
      </c>
      <c r="N80" s="119" t="s">
        <v>40</v>
      </c>
      <c r="O80" s="119" t="s">
        <v>41</v>
      </c>
      <c r="P80" s="314" t="s">
        <v>3</v>
      </c>
      <c r="Q80" s="316"/>
    </row>
    <row r="81" spans="1:17" ht="96" customHeight="1" x14ac:dyDescent="0.25">
      <c r="A81" s="120"/>
      <c r="B81" s="192" t="s">
        <v>42</v>
      </c>
      <c r="C81" s="223">
        <v>4</v>
      </c>
      <c r="D81" s="3" t="s">
        <v>465</v>
      </c>
      <c r="E81" s="3">
        <v>65631225</v>
      </c>
      <c r="F81" s="3" t="s">
        <v>466</v>
      </c>
      <c r="G81" s="3" t="s">
        <v>467</v>
      </c>
      <c r="H81" s="180">
        <v>39066</v>
      </c>
      <c r="I81" s="5"/>
      <c r="J81" s="1" t="s">
        <v>468</v>
      </c>
      <c r="K81" s="97" t="s">
        <v>469</v>
      </c>
      <c r="L81" s="96" t="s">
        <v>320</v>
      </c>
      <c r="M81" s="120" t="s">
        <v>137</v>
      </c>
      <c r="N81" s="120" t="s">
        <v>137</v>
      </c>
      <c r="O81" s="120" t="s">
        <v>137</v>
      </c>
      <c r="P81" s="319" t="s">
        <v>685</v>
      </c>
      <c r="Q81" s="322"/>
    </row>
    <row r="82" spans="1:17" ht="79.5" customHeight="1" x14ac:dyDescent="0.25">
      <c r="A82" s="120"/>
      <c r="B82" s="192" t="s">
        <v>42</v>
      </c>
      <c r="C82" s="223">
        <v>4</v>
      </c>
      <c r="D82" s="3" t="s">
        <v>470</v>
      </c>
      <c r="E82" s="3">
        <v>1010162198</v>
      </c>
      <c r="F82" s="3" t="s">
        <v>193</v>
      </c>
      <c r="G82" s="3" t="s">
        <v>471</v>
      </c>
      <c r="H82" s="180">
        <v>41178</v>
      </c>
      <c r="I82" s="5">
        <v>131978</v>
      </c>
      <c r="J82" s="192" t="s">
        <v>472</v>
      </c>
      <c r="K82" s="97" t="s">
        <v>473</v>
      </c>
      <c r="L82" s="96" t="s">
        <v>320</v>
      </c>
      <c r="M82" s="120" t="s">
        <v>137</v>
      </c>
      <c r="N82" s="120" t="s">
        <v>137</v>
      </c>
      <c r="O82" s="120" t="s">
        <v>137</v>
      </c>
      <c r="P82" s="319" t="s">
        <v>685</v>
      </c>
      <c r="Q82" s="322"/>
    </row>
    <row r="83" spans="1:17" ht="59.25" customHeight="1" x14ac:dyDescent="0.25">
      <c r="A83" s="67"/>
      <c r="B83" s="192" t="s">
        <v>42</v>
      </c>
      <c r="C83" s="196">
        <v>4</v>
      </c>
      <c r="D83" s="224" t="s">
        <v>474</v>
      </c>
      <c r="E83" s="3">
        <v>28798487</v>
      </c>
      <c r="F83" s="3" t="s">
        <v>686</v>
      </c>
      <c r="G83" s="3" t="s">
        <v>475</v>
      </c>
      <c r="H83" s="180">
        <v>41608</v>
      </c>
      <c r="I83" s="5"/>
      <c r="J83" s="239" t="s">
        <v>468</v>
      </c>
      <c r="K83" s="97" t="s">
        <v>476</v>
      </c>
      <c r="L83" s="96" t="s">
        <v>492</v>
      </c>
      <c r="M83" s="120" t="s">
        <v>137</v>
      </c>
      <c r="N83" s="244" t="s">
        <v>138</v>
      </c>
      <c r="O83" s="120" t="s">
        <v>137</v>
      </c>
      <c r="P83" s="326" t="s">
        <v>688</v>
      </c>
      <c r="Q83" s="327"/>
    </row>
    <row r="84" spans="1:17" ht="59.25" customHeight="1" x14ac:dyDescent="0.25">
      <c r="A84" s="225"/>
      <c r="B84" s="67" t="s">
        <v>42</v>
      </c>
      <c r="C84" s="223">
        <v>4</v>
      </c>
      <c r="D84" s="3" t="s">
        <v>477</v>
      </c>
      <c r="E84" s="3">
        <v>1110498578</v>
      </c>
      <c r="F84" s="3" t="s">
        <v>193</v>
      </c>
      <c r="G84" s="3" t="s">
        <v>478</v>
      </c>
      <c r="H84" s="180">
        <v>41451</v>
      </c>
      <c r="I84" s="5">
        <v>137420</v>
      </c>
      <c r="J84" s="192" t="s">
        <v>479</v>
      </c>
      <c r="K84" s="97" t="s">
        <v>480</v>
      </c>
      <c r="L84" s="96" t="s">
        <v>492</v>
      </c>
      <c r="M84" s="120" t="s">
        <v>137</v>
      </c>
      <c r="N84" s="120" t="s">
        <v>138</v>
      </c>
      <c r="O84" s="120" t="s">
        <v>137</v>
      </c>
      <c r="P84" s="326" t="s">
        <v>687</v>
      </c>
      <c r="Q84" s="327"/>
    </row>
    <row r="85" spans="1:17" ht="59.25" customHeight="1" x14ac:dyDescent="0.25">
      <c r="B85" s="192" t="s">
        <v>43</v>
      </c>
      <c r="C85" s="223">
        <v>8</v>
      </c>
      <c r="D85" s="3" t="s">
        <v>481</v>
      </c>
      <c r="E85" s="3">
        <v>1085247359</v>
      </c>
      <c r="F85" s="3" t="s">
        <v>262</v>
      </c>
      <c r="G85" s="3" t="s">
        <v>482</v>
      </c>
      <c r="H85" s="180">
        <v>40445</v>
      </c>
      <c r="I85" s="5">
        <v>123124</v>
      </c>
      <c r="J85" s="186" t="s">
        <v>483</v>
      </c>
      <c r="K85" s="187" t="s">
        <v>484</v>
      </c>
      <c r="L85" s="96" t="s">
        <v>320</v>
      </c>
      <c r="M85" s="120" t="s">
        <v>137</v>
      </c>
      <c r="N85" s="120" t="s">
        <v>137</v>
      </c>
      <c r="O85" s="120" t="s">
        <v>137</v>
      </c>
      <c r="P85" s="321"/>
      <c r="Q85" s="322"/>
    </row>
    <row r="86" spans="1:17" ht="59.25" customHeight="1" x14ac:dyDescent="0.25">
      <c r="B86" s="192" t="s">
        <v>43</v>
      </c>
      <c r="C86" s="223">
        <v>8</v>
      </c>
      <c r="D86" s="3" t="s">
        <v>485</v>
      </c>
      <c r="E86" s="3">
        <v>1004798046</v>
      </c>
      <c r="F86" s="3" t="s">
        <v>193</v>
      </c>
      <c r="G86" s="3" t="s">
        <v>216</v>
      </c>
      <c r="H86" s="180">
        <v>41334</v>
      </c>
      <c r="I86" s="67"/>
      <c r="J86" s="67" t="s">
        <v>486</v>
      </c>
      <c r="K86" s="191" t="s">
        <v>487</v>
      </c>
      <c r="L86" s="96" t="s">
        <v>320</v>
      </c>
      <c r="M86" s="120" t="s">
        <v>137</v>
      </c>
      <c r="N86" s="120" t="s">
        <v>137</v>
      </c>
      <c r="O86" s="120" t="s">
        <v>137</v>
      </c>
      <c r="P86" s="321" t="s">
        <v>689</v>
      </c>
      <c r="Q86" s="322"/>
    </row>
    <row r="87" spans="1:17" ht="59.25" customHeight="1" x14ac:dyDescent="0.25">
      <c r="B87" s="192" t="s">
        <v>43</v>
      </c>
      <c r="C87" s="223">
        <v>8</v>
      </c>
      <c r="D87" s="3" t="s">
        <v>488</v>
      </c>
      <c r="E87" s="3">
        <v>1106738224</v>
      </c>
      <c r="F87" s="3" t="s">
        <v>193</v>
      </c>
      <c r="G87" s="3" t="s">
        <v>489</v>
      </c>
      <c r="H87" s="180">
        <v>41810</v>
      </c>
      <c r="I87" s="5">
        <v>144245</v>
      </c>
      <c r="J87" s="67" t="s">
        <v>490</v>
      </c>
      <c r="K87" s="97" t="s">
        <v>491</v>
      </c>
      <c r="L87" s="96" t="s">
        <v>492</v>
      </c>
      <c r="M87" s="120" t="s">
        <v>137</v>
      </c>
      <c r="N87" s="120" t="s">
        <v>137</v>
      </c>
      <c r="O87" s="120" t="s">
        <v>137</v>
      </c>
      <c r="P87" s="319" t="s">
        <v>690</v>
      </c>
      <c r="Q87" s="322"/>
    </row>
    <row r="88" spans="1:17" ht="59.25" customHeight="1" x14ac:dyDescent="0.25">
      <c r="B88" s="192" t="s">
        <v>43</v>
      </c>
      <c r="C88" s="223">
        <v>8</v>
      </c>
      <c r="D88" s="3" t="s">
        <v>493</v>
      </c>
      <c r="E88" s="3">
        <v>1094915334</v>
      </c>
      <c r="F88" s="3" t="s">
        <v>193</v>
      </c>
      <c r="G88" s="3" t="s">
        <v>282</v>
      </c>
      <c r="H88" s="180">
        <v>41367</v>
      </c>
      <c r="I88" s="5">
        <v>134725</v>
      </c>
      <c r="J88" s="67" t="s">
        <v>494</v>
      </c>
      <c r="K88" s="67" t="s">
        <v>495</v>
      </c>
      <c r="L88" s="96" t="s">
        <v>492</v>
      </c>
      <c r="M88" s="120" t="s">
        <v>137</v>
      </c>
      <c r="N88" s="120" t="s">
        <v>137</v>
      </c>
      <c r="O88" s="120" t="s">
        <v>137</v>
      </c>
      <c r="P88" s="319" t="s">
        <v>691</v>
      </c>
      <c r="Q88" s="322"/>
    </row>
    <row r="89" spans="1:17" ht="86.25" customHeight="1" x14ac:dyDescent="0.25">
      <c r="B89" s="192" t="s">
        <v>43</v>
      </c>
      <c r="C89" s="223">
        <v>8</v>
      </c>
      <c r="D89" s="3" t="s">
        <v>496</v>
      </c>
      <c r="E89" s="3">
        <v>1097393721</v>
      </c>
      <c r="F89" s="3" t="s">
        <v>193</v>
      </c>
      <c r="G89" s="3" t="s">
        <v>282</v>
      </c>
      <c r="H89" s="180">
        <v>41725</v>
      </c>
      <c r="I89" s="5">
        <v>142297</v>
      </c>
      <c r="J89" s="67" t="s">
        <v>497</v>
      </c>
      <c r="K89" s="226" t="s">
        <v>498</v>
      </c>
      <c r="L89" s="96" t="s">
        <v>492</v>
      </c>
      <c r="M89" s="120" t="s">
        <v>137</v>
      </c>
      <c r="N89" s="120" t="s">
        <v>137</v>
      </c>
      <c r="O89" s="120" t="s">
        <v>137</v>
      </c>
      <c r="P89" s="319" t="s">
        <v>692</v>
      </c>
      <c r="Q89" s="322"/>
    </row>
    <row r="90" spans="1:17" ht="59.25" customHeight="1" x14ac:dyDescent="0.25">
      <c r="B90" s="192" t="s">
        <v>43</v>
      </c>
      <c r="C90" s="223">
        <v>8</v>
      </c>
      <c r="D90" s="3" t="s">
        <v>499</v>
      </c>
      <c r="E90" s="3">
        <v>1094899604</v>
      </c>
      <c r="F90" s="3" t="s">
        <v>193</v>
      </c>
      <c r="G90" s="3" t="s">
        <v>500</v>
      </c>
      <c r="H90" s="180">
        <v>41140</v>
      </c>
      <c r="I90" s="5">
        <v>130294</v>
      </c>
      <c r="J90" s="67" t="s">
        <v>501</v>
      </c>
      <c r="K90" s="191" t="s">
        <v>502</v>
      </c>
      <c r="L90" s="96" t="s">
        <v>320</v>
      </c>
      <c r="M90" s="120" t="s">
        <v>137</v>
      </c>
      <c r="N90" s="120" t="s">
        <v>137</v>
      </c>
      <c r="O90" s="120" t="s">
        <v>137</v>
      </c>
      <c r="P90" s="319" t="s">
        <v>503</v>
      </c>
      <c r="Q90" s="322"/>
    </row>
    <row r="91" spans="1:17" ht="59.25" customHeight="1" x14ac:dyDescent="0.25">
      <c r="B91" s="192" t="s">
        <v>43</v>
      </c>
      <c r="C91" s="223">
        <v>8</v>
      </c>
      <c r="D91" s="3" t="s">
        <v>504</v>
      </c>
      <c r="E91" s="3">
        <v>1110492977</v>
      </c>
      <c r="F91" s="3" t="s">
        <v>193</v>
      </c>
      <c r="G91" s="3" t="s">
        <v>505</v>
      </c>
      <c r="H91" s="180">
        <v>41447</v>
      </c>
      <c r="I91" s="5">
        <v>136529</v>
      </c>
      <c r="J91" s="67" t="s">
        <v>506</v>
      </c>
      <c r="K91" s="97" t="s">
        <v>507</v>
      </c>
      <c r="L91" s="96" t="s">
        <v>320</v>
      </c>
      <c r="M91" s="120" t="s">
        <v>137</v>
      </c>
      <c r="N91" s="120" t="s">
        <v>137</v>
      </c>
      <c r="O91" s="120" t="s">
        <v>137</v>
      </c>
      <c r="P91" s="319" t="s">
        <v>695</v>
      </c>
      <c r="Q91" s="322"/>
    </row>
    <row r="92" spans="1:17" ht="59.25" customHeight="1" x14ac:dyDescent="0.25">
      <c r="B92" s="192" t="s">
        <v>43</v>
      </c>
      <c r="C92" s="223">
        <v>8</v>
      </c>
      <c r="D92" s="3" t="s">
        <v>508</v>
      </c>
      <c r="E92" s="3">
        <v>65782547</v>
      </c>
      <c r="F92" s="3" t="s">
        <v>193</v>
      </c>
      <c r="G92" s="3" t="s">
        <v>505</v>
      </c>
      <c r="H92" s="180">
        <v>38331</v>
      </c>
      <c r="I92" s="5">
        <v>136532</v>
      </c>
      <c r="J92" s="67" t="s">
        <v>509</v>
      </c>
      <c r="K92" s="97" t="s">
        <v>510</v>
      </c>
      <c r="L92" s="96" t="s">
        <v>320</v>
      </c>
      <c r="M92" s="120" t="s">
        <v>137</v>
      </c>
      <c r="N92" s="120" t="s">
        <v>137</v>
      </c>
      <c r="O92" s="120" t="s">
        <v>137</v>
      </c>
      <c r="P92" s="319" t="s">
        <v>511</v>
      </c>
      <c r="Q92" s="322"/>
    </row>
    <row r="93" spans="1:17" ht="59.25" customHeight="1" thickBot="1" x14ac:dyDescent="0.3"/>
    <row r="94" spans="1:17" ht="59.25" customHeight="1" thickBot="1" x14ac:dyDescent="0.3">
      <c r="B94" s="323" t="s">
        <v>45</v>
      </c>
      <c r="C94" s="324"/>
      <c r="D94" s="324"/>
      <c r="E94" s="324"/>
      <c r="F94" s="324"/>
      <c r="G94" s="324"/>
      <c r="H94" s="324"/>
      <c r="I94" s="324"/>
      <c r="J94" s="324"/>
      <c r="K94" s="324"/>
      <c r="L94" s="324"/>
      <c r="M94" s="324"/>
      <c r="N94" s="325"/>
    </row>
    <row r="97" spans="1:26" ht="59.25" customHeight="1" x14ac:dyDescent="0.25">
      <c r="B97" s="66" t="s">
        <v>32</v>
      </c>
      <c r="C97" s="66" t="s">
        <v>46</v>
      </c>
      <c r="D97" s="314" t="s">
        <v>3</v>
      </c>
      <c r="E97" s="316"/>
    </row>
    <row r="98" spans="1:26" ht="59.25" customHeight="1" x14ac:dyDescent="0.25">
      <c r="B98" s="67" t="s">
        <v>125</v>
      </c>
      <c r="C98" s="120" t="s">
        <v>137</v>
      </c>
      <c r="D98" s="329"/>
      <c r="E98" s="329"/>
    </row>
    <row r="101" spans="1:26" ht="59.25" customHeight="1" x14ac:dyDescent="0.25">
      <c r="B101" s="302" t="s">
        <v>63</v>
      </c>
      <c r="C101" s="303"/>
      <c r="D101" s="303"/>
      <c r="E101" s="303"/>
      <c r="F101" s="303"/>
      <c r="G101" s="303"/>
      <c r="H101" s="303"/>
      <c r="I101" s="303"/>
      <c r="J101" s="303"/>
      <c r="K101" s="303"/>
      <c r="L101" s="303"/>
      <c r="M101" s="303"/>
      <c r="N101" s="303"/>
      <c r="O101" s="303"/>
      <c r="P101" s="303"/>
    </row>
    <row r="103" spans="1:26" ht="59.25" customHeight="1" thickBot="1" x14ac:dyDescent="0.3"/>
    <row r="104" spans="1:26" ht="59.25" customHeight="1" thickBot="1" x14ac:dyDescent="0.3">
      <c r="B104" s="323" t="s">
        <v>53</v>
      </c>
      <c r="C104" s="324"/>
      <c r="D104" s="324"/>
      <c r="E104" s="324"/>
      <c r="F104" s="324"/>
      <c r="G104" s="324"/>
      <c r="H104" s="324"/>
      <c r="I104" s="324"/>
      <c r="J104" s="324"/>
      <c r="K104" s="324"/>
      <c r="L104" s="324"/>
      <c r="M104" s="324"/>
      <c r="N104" s="325"/>
    </row>
    <row r="106" spans="1:26" ht="59.25" customHeight="1" thickBot="1" x14ac:dyDescent="0.3">
      <c r="M106" s="63"/>
      <c r="N106" s="63"/>
    </row>
    <row r="107" spans="1:26" s="106" customFormat="1" ht="59.25" customHeight="1" x14ac:dyDescent="0.25">
      <c r="B107" s="117" t="s">
        <v>146</v>
      </c>
      <c r="C107" s="117" t="s">
        <v>147</v>
      </c>
      <c r="D107" s="227" t="s">
        <v>148</v>
      </c>
      <c r="E107" s="119" t="s">
        <v>44</v>
      </c>
      <c r="F107" s="228" t="s">
        <v>21</v>
      </c>
      <c r="G107" s="117" t="s">
        <v>102</v>
      </c>
      <c r="H107" s="117" t="s">
        <v>16</v>
      </c>
      <c r="I107" s="117" t="s">
        <v>9</v>
      </c>
      <c r="J107" s="117" t="s">
        <v>30</v>
      </c>
      <c r="K107" s="117" t="s">
        <v>60</v>
      </c>
      <c r="L107" s="117" t="s">
        <v>19</v>
      </c>
      <c r="M107" s="102" t="s">
        <v>25</v>
      </c>
      <c r="N107" s="117" t="s">
        <v>149</v>
      </c>
      <c r="O107" s="117" t="s">
        <v>35</v>
      </c>
      <c r="P107" s="118" t="s">
        <v>10</v>
      </c>
      <c r="Q107" s="118" t="s">
        <v>18</v>
      </c>
    </row>
    <row r="108" spans="1:26" s="112" customFormat="1" ht="59.25" customHeight="1" x14ac:dyDescent="0.25">
      <c r="A108" s="45">
        <v>1</v>
      </c>
      <c r="B108" s="113" t="s">
        <v>512</v>
      </c>
      <c r="C108" s="113" t="s">
        <v>512</v>
      </c>
      <c r="D108" s="113" t="s">
        <v>513</v>
      </c>
      <c r="E108" s="9" t="s">
        <v>514</v>
      </c>
      <c r="F108" s="109" t="s">
        <v>137</v>
      </c>
      <c r="G108" s="155" t="s">
        <v>226</v>
      </c>
      <c r="H108" s="116">
        <v>39099</v>
      </c>
      <c r="I108" s="116">
        <v>40907</v>
      </c>
      <c r="J108" s="110"/>
      <c r="K108" s="101">
        <f>((I108-H108)/30)-L108</f>
        <v>26.833666666666666</v>
      </c>
      <c r="L108" s="101">
        <v>33.433</v>
      </c>
      <c r="M108" s="101">
        <f>149+149+109+94+55</f>
        <v>556</v>
      </c>
      <c r="N108" s="101" t="s">
        <v>226</v>
      </c>
      <c r="O108" s="26">
        <v>252834000</v>
      </c>
      <c r="P108" s="26">
        <v>402</v>
      </c>
      <c r="Q108" s="156" t="s">
        <v>696</v>
      </c>
      <c r="R108" s="111"/>
      <c r="S108" s="111"/>
      <c r="T108" s="111"/>
      <c r="U108" s="111"/>
      <c r="V108" s="111"/>
      <c r="W108" s="111"/>
      <c r="X108" s="111"/>
      <c r="Y108" s="111"/>
      <c r="Z108" s="111"/>
    </row>
    <row r="109" spans="1:26" s="112" customFormat="1" ht="59.25" customHeight="1" x14ac:dyDescent="0.25">
      <c r="A109" s="45">
        <f>+A108+1</f>
        <v>2</v>
      </c>
      <c r="B109" s="113"/>
      <c r="C109" s="114"/>
      <c r="D109" s="113"/>
      <c r="E109" s="108"/>
      <c r="F109" s="109"/>
      <c r="G109" s="109"/>
      <c r="H109" s="109"/>
      <c r="I109" s="110"/>
      <c r="J109" s="110"/>
      <c r="K109" s="101">
        <f t="shared" ref="K109" si="0">(I109-H109)/30</f>
        <v>0</v>
      </c>
      <c r="L109" s="110"/>
      <c r="M109" s="101"/>
      <c r="N109" s="101"/>
      <c r="O109" s="26"/>
      <c r="P109" s="26"/>
      <c r="Q109" s="156"/>
      <c r="R109" s="111"/>
      <c r="S109" s="111"/>
      <c r="T109" s="111"/>
      <c r="U109" s="111"/>
      <c r="V109" s="111"/>
      <c r="W109" s="111"/>
      <c r="X109" s="111"/>
      <c r="Y109" s="111"/>
      <c r="Z109" s="111"/>
    </row>
    <row r="110" spans="1:26" s="112" customFormat="1" ht="59.25" customHeight="1" x14ac:dyDescent="0.25">
      <c r="A110" s="45"/>
      <c r="B110" s="48" t="s">
        <v>15</v>
      </c>
      <c r="C110" s="114"/>
      <c r="D110" s="113"/>
      <c r="E110" s="108"/>
      <c r="F110" s="109"/>
      <c r="G110" s="109"/>
      <c r="H110" s="109"/>
      <c r="I110" s="110"/>
      <c r="J110" s="110"/>
      <c r="K110" s="115">
        <f>SUM(K108:K109)</f>
        <v>26.833666666666666</v>
      </c>
      <c r="L110" s="115">
        <f>SUM(L108:L109)</f>
        <v>33.433</v>
      </c>
      <c r="M110" s="154">
        <f>SUM(M108:M109)</f>
        <v>556</v>
      </c>
      <c r="N110" s="115">
        <f>SUM(N108:N109)</f>
        <v>0</v>
      </c>
      <c r="O110" s="26"/>
      <c r="P110" s="26"/>
      <c r="Q110" s="157"/>
    </row>
    <row r="111" spans="1:26" ht="59.25" customHeight="1" x14ac:dyDescent="0.25">
      <c r="B111" s="29"/>
      <c r="C111" s="29"/>
      <c r="D111" s="29"/>
      <c r="E111" s="30"/>
      <c r="F111" s="29"/>
      <c r="G111" s="29"/>
      <c r="H111" s="29"/>
      <c r="I111" s="29"/>
      <c r="J111" s="29"/>
      <c r="K111" s="29"/>
      <c r="L111" s="29"/>
      <c r="M111" s="29"/>
      <c r="N111" s="29"/>
      <c r="O111" s="29"/>
      <c r="P111" s="29"/>
    </row>
    <row r="112" spans="1:26" ht="59.25" customHeight="1" x14ac:dyDescent="0.25">
      <c r="B112" s="58" t="s">
        <v>31</v>
      </c>
      <c r="C112" s="71">
        <f>+K110</f>
        <v>26.833666666666666</v>
      </c>
      <c r="H112" s="31"/>
      <c r="I112" s="31"/>
      <c r="J112" s="31"/>
      <c r="K112" s="31"/>
      <c r="L112" s="31"/>
      <c r="M112" s="31"/>
      <c r="N112" s="29"/>
      <c r="O112" s="29"/>
      <c r="P112" s="29"/>
    </row>
    <row r="114" spans="2:17" ht="59.25" customHeight="1" thickBot="1" x14ac:dyDescent="0.3"/>
    <row r="115" spans="2:17" ht="59.25" customHeight="1" thickBot="1" x14ac:dyDescent="0.3">
      <c r="B115" s="74" t="s">
        <v>48</v>
      </c>
      <c r="C115" s="75" t="s">
        <v>49</v>
      </c>
      <c r="D115" s="74" t="s">
        <v>50</v>
      </c>
      <c r="E115" s="75" t="s">
        <v>54</v>
      </c>
    </row>
    <row r="116" spans="2:17" ht="59.25" customHeight="1" x14ac:dyDescent="0.25">
      <c r="B116" s="65" t="s">
        <v>126</v>
      </c>
      <c r="C116" s="68">
        <v>20</v>
      </c>
      <c r="D116" s="68">
        <v>0</v>
      </c>
      <c r="E116" s="330">
        <f>+D116+D117+D118</f>
        <v>40</v>
      </c>
    </row>
    <row r="117" spans="2:17" ht="59.25" customHeight="1" x14ac:dyDescent="0.25">
      <c r="B117" s="65" t="s">
        <v>127</v>
      </c>
      <c r="C117" s="56">
        <v>30</v>
      </c>
      <c r="D117" s="193">
        <v>0</v>
      </c>
      <c r="E117" s="331"/>
    </row>
    <row r="118" spans="2:17" ht="59.25" customHeight="1" thickBot="1" x14ac:dyDescent="0.3">
      <c r="B118" s="65" t="s">
        <v>128</v>
      </c>
      <c r="C118" s="70">
        <v>40</v>
      </c>
      <c r="D118" s="70">
        <v>40</v>
      </c>
      <c r="E118" s="332"/>
    </row>
    <row r="120" spans="2:17" ht="59.25" customHeight="1" thickBot="1" x14ac:dyDescent="0.3"/>
    <row r="121" spans="2:17" ht="59.25" customHeight="1" thickBot="1" x14ac:dyDescent="0.3">
      <c r="B121" s="323" t="s">
        <v>51</v>
      </c>
      <c r="C121" s="324"/>
      <c r="D121" s="324"/>
      <c r="E121" s="324"/>
      <c r="F121" s="324"/>
      <c r="G121" s="324"/>
      <c r="H121" s="324"/>
      <c r="I121" s="324"/>
      <c r="J121" s="324"/>
      <c r="K121" s="324"/>
      <c r="L121" s="324"/>
      <c r="M121" s="324"/>
      <c r="N121" s="325"/>
    </row>
    <row r="123" spans="2:17" ht="59.25" customHeight="1" x14ac:dyDescent="0.25">
      <c r="B123" s="119" t="s">
        <v>0</v>
      </c>
      <c r="C123" s="119" t="s">
        <v>38</v>
      </c>
      <c r="D123" s="119" t="s">
        <v>39</v>
      </c>
      <c r="E123" s="119" t="s">
        <v>115</v>
      </c>
      <c r="F123" s="119" t="s">
        <v>117</v>
      </c>
      <c r="G123" s="119" t="s">
        <v>118</v>
      </c>
      <c r="H123" s="119" t="s">
        <v>119</v>
      </c>
      <c r="I123" s="119" t="s">
        <v>116</v>
      </c>
      <c r="J123" s="314" t="s">
        <v>120</v>
      </c>
      <c r="K123" s="315"/>
      <c r="L123" s="316"/>
      <c r="M123" s="119" t="s">
        <v>124</v>
      </c>
      <c r="N123" s="119" t="s">
        <v>40</v>
      </c>
      <c r="O123" s="119" t="s">
        <v>41</v>
      </c>
      <c r="P123" s="314" t="s">
        <v>3</v>
      </c>
      <c r="Q123" s="316"/>
    </row>
    <row r="124" spans="2:17" ht="59.25" customHeight="1" x14ac:dyDescent="0.25">
      <c r="B124" s="192" t="s">
        <v>436</v>
      </c>
      <c r="C124" s="192"/>
      <c r="D124" s="3" t="s">
        <v>515</v>
      </c>
      <c r="E124" s="3">
        <v>65785898</v>
      </c>
      <c r="F124" s="3" t="s">
        <v>193</v>
      </c>
      <c r="G124" s="3" t="s">
        <v>516</v>
      </c>
      <c r="H124" s="180">
        <v>39066</v>
      </c>
      <c r="I124" s="5"/>
      <c r="J124" s="192" t="s">
        <v>517</v>
      </c>
      <c r="K124" s="97" t="s">
        <v>518</v>
      </c>
      <c r="L124" s="96" t="s">
        <v>519</v>
      </c>
      <c r="M124" s="120" t="s">
        <v>137</v>
      </c>
      <c r="N124" s="120" t="s">
        <v>137</v>
      </c>
      <c r="O124" s="120" t="s">
        <v>137</v>
      </c>
      <c r="P124" s="328" t="s">
        <v>693</v>
      </c>
      <c r="Q124" s="328"/>
    </row>
    <row r="125" spans="2:17" ht="118.5" customHeight="1" x14ac:dyDescent="0.25">
      <c r="B125" s="192" t="s">
        <v>132</v>
      </c>
      <c r="C125" s="192"/>
      <c r="D125" s="3" t="s">
        <v>520</v>
      </c>
      <c r="E125" s="3">
        <v>41938739</v>
      </c>
      <c r="F125" s="3" t="s">
        <v>521</v>
      </c>
      <c r="G125" s="3" t="s">
        <v>192</v>
      </c>
      <c r="H125" s="180">
        <v>36713</v>
      </c>
      <c r="I125" s="5" t="s">
        <v>226</v>
      </c>
      <c r="J125" s="192" t="s">
        <v>522</v>
      </c>
      <c r="K125" s="97" t="s">
        <v>523</v>
      </c>
      <c r="L125" s="96" t="s">
        <v>519</v>
      </c>
      <c r="M125" s="120" t="s">
        <v>137</v>
      </c>
      <c r="N125" s="120" t="s">
        <v>137</v>
      </c>
      <c r="O125" s="120" t="s">
        <v>137</v>
      </c>
      <c r="P125" s="329" t="s">
        <v>697</v>
      </c>
      <c r="Q125" s="329"/>
    </row>
    <row r="126" spans="2:17" ht="81" customHeight="1" x14ac:dyDescent="0.25">
      <c r="B126" s="192" t="s">
        <v>133</v>
      </c>
      <c r="C126" s="192"/>
      <c r="D126" s="3" t="s">
        <v>524</v>
      </c>
      <c r="E126" s="3">
        <v>1110503126</v>
      </c>
      <c r="F126" s="192" t="s">
        <v>525</v>
      </c>
      <c r="G126" s="192" t="s">
        <v>526</v>
      </c>
      <c r="H126" s="229" t="s">
        <v>527</v>
      </c>
      <c r="I126" s="5" t="s">
        <v>226</v>
      </c>
      <c r="J126" s="1" t="s">
        <v>512</v>
      </c>
      <c r="K126" s="97" t="s">
        <v>528</v>
      </c>
      <c r="L126" s="96" t="s">
        <v>519</v>
      </c>
      <c r="M126" s="120" t="s">
        <v>137</v>
      </c>
      <c r="N126" s="120" t="s">
        <v>137</v>
      </c>
      <c r="O126" s="120" t="s">
        <v>137</v>
      </c>
      <c r="P126" s="329" t="s">
        <v>698</v>
      </c>
      <c r="Q126" s="329"/>
    </row>
    <row r="129" spans="2:7" ht="59.25" customHeight="1" thickBot="1" x14ac:dyDescent="0.3"/>
    <row r="130" spans="2:7" ht="59.25" customHeight="1" x14ac:dyDescent="0.25">
      <c r="B130" s="123" t="s">
        <v>32</v>
      </c>
      <c r="C130" s="123" t="s">
        <v>48</v>
      </c>
      <c r="D130" s="119" t="s">
        <v>49</v>
      </c>
      <c r="E130" s="123" t="s">
        <v>50</v>
      </c>
      <c r="F130" s="75" t="s">
        <v>55</v>
      </c>
      <c r="G130" s="93"/>
    </row>
    <row r="131" spans="2:7" ht="87" customHeight="1" x14ac:dyDescent="0.2">
      <c r="B131" s="333" t="s">
        <v>52</v>
      </c>
      <c r="C131" s="6" t="s">
        <v>129</v>
      </c>
      <c r="D131" s="193">
        <v>25</v>
      </c>
      <c r="E131" s="193">
        <v>25</v>
      </c>
      <c r="F131" s="334">
        <f>+E131+E132+E133</f>
        <v>60</v>
      </c>
      <c r="G131" s="94"/>
    </row>
    <row r="132" spans="2:7" ht="101.25" customHeight="1" x14ac:dyDescent="0.2">
      <c r="B132" s="333"/>
      <c r="C132" s="6" t="s">
        <v>130</v>
      </c>
      <c r="D132" s="196">
        <v>25</v>
      </c>
      <c r="E132" s="193">
        <v>25</v>
      </c>
      <c r="F132" s="335"/>
      <c r="G132" s="94"/>
    </row>
    <row r="133" spans="2:7" ht="82.5" customHeight="1" x14ac:dyDescent="0.2">
      <c r="B133" s="333"/>
      <c r="C133" s="6" t="s">
        <v>131</v>
      </c>
      <c r="D133" s="193">
        <v>10</v>
      </c>
      <c r="E133" s="193">
        <v>10</v>
      </c>
      <c r="F133" s="336"/>
      <c r="G133" s="94"/>
    </row>
    <row r="134" spans="2:7" ht="59.25" customHeight="1" x14ac:dyDescent="0.25">
      <c r="C134" s="103"/>
    </row>
    <row r="137" spans="2:7" ht="59.25" customHeight="1" x14ac:dyDescent="0.25">
      <c r="B137" s="121" t="s">
        <v>56</v>
      </c>
    </row>
    <row r="140" spans="2:7" ht="59.25" customHeight="1" x14ac:dyDescent="0.25">
      <c r="B140" s="124" t="s">
        <v>32</v>
      </c>
      <c r="C140" s="124" t="s">
        <v>57</v>
      </c>
      <c r="D140" s="123" t="s">
        <v>50</v>
      </c>
      <c r="E140" s="123" t="s">
        <v>15</v>
      </c>
    </row>
    <row r="141" spans="2:7" ht="59.25" customHeight="1" x14ac:dyDescent="0.25">
      <c r="B141" s="104" t="s">
        <v>58</v>
      </c>
      <c r="C141" s="105">
        <v>40</v>
      </c>
      <c r="D141" s="193">
        <f>+E116</f>
        <v>40</v>
      </c>
      <c r="E141" s="311">
        <f>+D141+D142</f>
        <v>100</v>
      </c>
    </row>
    <row r="142" spans="2:7" ht="59.25" customHeight="1" x14ac:dyDescent="0.25">
      <c r="B142" s="104" t="s">
        <v>59</v>
      </c>
      <c r="C142" s="105">
        <v>60</v>
      </c>
      <c r="D142" s="193">
        <f>+F131</f>
        <v>60</v>
      </c>
      <c r="E142" s="312"/>
    </row>
  </sheetData>
  <mergeCells count="54">
    <mergeCell ref="B131:B133"/>
    <mergeCell ref="F131:F133"/>
    <mergeCell ref="E141:E142"/>
    <mergeCell ref="B121:N121"/>
    <mergeCell ref="J123:L123"/>
    <mergeCell ref="P123:Q123"/>
    <mergeCell ref="P124:Q124"/>
    <mergeCell ref="P125:Q125"/>
    <mergeCell ref="P126:Q126"/>
    <mergeCell ref="B94:N94"/>
    <mergeCell ref="D97:E97"/>
    <mergeCell ref="D98:E98"/>
    <mergeCell ref="B101:P101"/>
    <mergeCell ref="B104:N104"/>
    <mergeCell ref="E116:E118"/>
    <mergeCell ref="P92:Q92"/>
    <mergeCell ref="P81:Q81"/>
    <mergeCell ref="P82:Q82"/>
    <mergeCell ref="P83:Q83"/>
    <mergeCell ref="P84:Q84"/>
    <mergeCell ref="P85:Q85"/>
    <mergeCell ref="P86:Q86"/>
    <mergeCell ref="P87:Q87"/>
    <mergeCell ref="P88:Q88"/>
    <mergeCell ref="P89:Q89"/>
    <mergeCell ref="P90:Q90"/>
    <mergeCell ref="P91:Q91"/>
    <mergeCell ref="J80:L80"/>
    <mergeCell ref="P80:Q80"/>
    <mergeCell ref="C57:N57"/>
    <mergeCell ref="B59:N59"/>
    <mergeCell ref="O62:P62"/>
    <mergeCell ref="O63:P63"/>
    <mergeCell ref="O64:P64"/>
    <mergeCell ref="O65:P65"/>
    <mergeCell ref="O66:P66"/>
    <mergeCell ref="O67:P67"/>
    <mergeCell ref="O68:P68"/>
    <mergeCell ref="O69:P69"/>
    <mergeCell ref="B75:N75"/>
    <mergeCell ref="B53:B54"/>
    <mergeCell ref="C53:C54"/>
    <mergeCell ref="D53:E53"/>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topLeftCell="A23" zoomScale="73" zoomScaleNormal="73" workbookViewId="0">
      <selection activeCell="E23" sqref="E23"/>
    </sheetView>
  </sheetViews>
  <sheetFormatPr baseColWidth="10" defaultRowHeight="15" x14ac:dyDescent="0.25"/>
  <cols>
    <col min="1" max="1" width="4.140625" style="9" customWidth="1"/>
    <col min="2" max="2" width="102.7109375" style="9" bestFit="1" customWidth="1"/>
    <col min="3" max="3" width="31.140625" style="9" customWidth="1"/>
    <col min="4" max="4" width="43.42578125" style="9" customWidth="1"/>
    <col min="5" max="5" width="25" style="9" customWidth="1"/>
    <col min="6" max="7" width="29.7109375" style="9" customWidth="1"/>
    <col min="8" max="8" width="24.5703125" style="9" customWidth="1"/>
    <col min="9" max="9" width="24" style="9" customWidth="1"/>
    <col min="10" max="10" width="54.140625" style="9" customWidth="1"/>
    <col min="11" max="11" width="42.140625" style="9" customWidth="1"/>
    <col min="12" max="13" width="18.7109375" style="9" customWidth="1"/>
    <col min="14" max="14" width="22.140625" style="9" customWidth="1"/>
    <col min="15" max="15" width="26.140625" style="9" customWidth="1"/>
    <col min="16" max="16" width="19.5703125" style="9" bestFit="1" customWidth="1"/>
    <col min="17" max="17" width="28.85546875" style="9" customWidth="1"/>
    <col min="18" max="18" width="6.42578125" style="9" customWidth="1"/>
    <col min="19" max="19" width="13.42578125" style="9" customWidth="1"/>
    <col min="20" max="20" width="22.5703125" style="9" customWidth="1"/>
    <col min="21"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375</v>
      </c>
      <c r="D6" s="304"/>
      <c r="E6" s="304"/>
      <c r="F6" s="304"/>
      <c r="G6" s="304"/>
      <c r="H6" s="304"/>
      <c r="I6" s="304"/>
      <c r="J6" s="304"/>
      <c r="K6" s="304"/>
      <c r="L6" s="304"/>
      <c r="M6" s="304"/>
      <c r="N6" s="305"/>
    </row>
    <row r="7" spans="2:16" ht="16.5" thickBot="1" x14ac:dyDescent="0.3">
      <c r="B7" s="12" t="s">
        <v>5</v>
      </c>
      <c r="C7" s="304"/>
      <c r="D7" s="304"/>
      <c r="E7" s="304"/>
      <c r="F7" s="304"/>
      <c r="G7" s="304"/>
      <c r="H7" s="304"/>
      <c r="I7" s="304"/>
      <c r="J7" s="304"/>
      <c r="K7" s="304"/>
      <c r="L7" s="304"/>
      <c r="M7" s="304"/>
      <c r="N7" s="305"/>
    </row>
    <row r="8" spans="2:16" ht="16.5" thickBot="1" x14ac:dyDescent="0.3">
      <c r="B8" s="12" t="s">
        <v>6</v>
      </c>
      <c r="C8" s="304"/>
      <c r="D8" s="304"/>
      <c r="E8" s="304"/>
      <c r="F8" s="304"/>
      <c r="G8" s="304"/>
      <c r="H8" s="304"/>
      <c r="I8" s="304"/>
      <c r="J8" s="304"/>
      <c r="K8" s="304"/>
      <c r="L8" s="304"/>
      <c r="M8" s="304"/>
      <c r="N8" s="305"/>
    </row>
    <row r="9" spans="2:16" ht="16.5" thickBot="1" x14ac:dyDescent="0.3">
      <c r="B9" s="12" t="s">
        <v>7</v>
      </c>
      <c r="C9" s="304"/>
      <c r="D9" s="304"/>
      <c r="E9" s="304"/>
      <c r="F9" s="304"/>
      <c r="G9" s="304"/>
      <c r="H9" s="304"/>
      <c r="I9" s="304"/>
      <c r="J9" s="304"/>
      <c r="K9" s="304"/>
      <c r="L9" s="304"/>
      <c r="M9" s="304"/>
      <c r="N9" s="305"/>
    </row>
    <row r="10" spans="2:16" ht="16.5" thickBot="1" x14ac:dyDescent="0.3">
      <c r="B10" s="12" t="s">
        <v>679</v>
      </c>
      <c r="C10" s="306">
        <v>3</v>
      </c>
      <c r="D10" s="306"/>
      <c r="E10" s="307"/>
      <c r="F10" s="33"/>
      <c r="G10" s="33"/>
      <c r="H10" s="33"/>
      <c r="I10" s="33"/>
      <c r="J10" s="33"/>
      <c r="K10" s="33"/>
      <c r="L10" s="33"/>
      <c r="M10" s="33"/>
      <c r="N10" s="34"/>
    </row>
    <row r="11" spans="2:16" ht="16.5" thickBot="1" x14ac:dyDescent="0.3">
      <c r="B11" s="14" t="s">
        <v>8</v>
      </c>
      <c r="C11" s="15">
        <v>41971</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08" t="s">
        <v>100</v>
      </c>
      <c r="C14" s="308"/>
      <c r="D14" s="184" t="s">
        <v>11</v>
      </c>
      <c r="E14" s="184" t="s">
        <v>12</v>
      </c>
      <c r="F14" s="184" t="s">
        <v>28</v>
      </c>
      <c r="G14" s="91"/>
      <c r="I14" s="36"/>
      <c r="J14" s="36"/>
      <c r="K14" s="36"/>
      <c r="L14" s="36"/>
      <c r="M14" s="36"/>
      <c r="N14" s="107"/>
    </row>
    <row r="15" spans="2:16" x14ac:dyDescent="0.25">
      <c r="B15" s="308"/>
      <c r="C15" s="308"/>
      <c r="D15" s="184">
        <v>1</v>
      </c>
      <c r="E15" s="35" t="s">
        <v>226</v>
      </c>
      <c r="F15" s="35" t="s">
        <v>226</v>
      </c>
      <c r="G15" s="92"/>
      <c r="I15" s="37"/>
      <c r="J15" s="37"/>
      <c r="K15" s="37"/>
      <c r="L15" s="37"/>
      <c r="M15" s="37"/>
      <c r="N15" s="107"/>
    </row>
    <row r="16" spans="2:16" x14ac:dyDescent="0.25">
      <c r="B16" s="308"/>
      <c r="C16" s="308"/>
      <c r="D16" s="184">
        <v>2</v>
      </c>
      <c r="E16" s="35" t="s">
        <v>226</v>
      </c>
      <c r="F16" s="35" t="s">
        <v>226</v>
      </c>
      <c r="G16" s="92"/>
      <c r="I16" s="37"/>
      <c r="J16" s="37"/>
      <c r="K16" s="37"/>
      <c r="L16" s="37"/>
      <c r="M16" s="37"/>
      <c r="N16" s="107"/>
    </row>
    <row r="17" spans="1:14" x14ac:dyDescent="0.25">
      <c r="B17" s="308"/>
      <c r="C17" s="308"/>
      <c r="D17" s="184">
        <v>3</v>
      </c>
      <c r="E17" s="35">
        <v>544147600</v>
      </c>
      <c r="F17" s="203">
        <v>200</v>
      </c>
      <c r="G17" s="92"/>
      <c r="I17" s="37"/>
      <c r="J17" s="37"/>
      <c r="K17" s="37"/>
      <c r="L17" s="37"/>
      <c r="M17" s="37"/>
      <c r="N17" s="107"/>
    </row>
    <row r="18" spans="1:14" x14ac:dyDescent="0.25">
      <c r="B18" s="308"/>
      <c r="C18" s="308"/>
      <c r="D18" s="184">
        <v>4</v>
      </c>
      <c r="E18" s="35" t="s">
        <v>226</v>
      </c>
      <c r="F18" s="35" t="s">
        <v>226</v>
      </c>
      <c r="G18" s="92"/>
      <c r="H18" s="22"/>
      <c r="I18" s="37"/>
      <c r="J18" s="37"/>
      <c r="K18" s="37"/>
      <c r="L18" s="37"/>
      <c r="M18" s="37"/>
      <c r="N18" s="20"/>
    </row>
    <row r="19" spans="1:14" x14ac:dyDescent="0.25">
      <c r="B19" s="308"/>
      <c r="C19" s="308"/>
      <c r="D19" s="184">
        <v>5</v>
      </c>
      <c r="E19" s="35" t="s">
        <v>226</v>
      </c>
      <c r="F19" s="35" t="s">
        <v>226</v>
      </c>
      <c r="G19" s="92"/>
      <c r="H19" s="22"/>
      <c r="I19" s="39"/>
      <c r="J19" s="39"/>
      <c r="K19" s="39"/>
      <c r="L19" s="39"/>
      <c r="M19" s="39"/>
      <c r="N19" s="20"/>
    </row>
    <row r="20" spans="1:14" x14ac:dyDescent="0.25">
      <c r="B20" s="308"/>
      <c r="C20" s="308"/>
      <c r="D20" s="184">
        <v>6</v>
      </c>
      <c r="E20" s="35" t="s">
        <v>226</v>
      </c>
      <c r="F20" s="35" t="s">
        <v>226</v>
      </c>
      <c r="G20" s="92"/>
      <c r="H20" s="22"/>
      <c r="I20" s="106"/>
      <c r="J20" s="106"/>
      <c r="K20" s="106"/>
      <c r="L20" s="106"/>
      <c r="M20" s="106"/>
      <c r="N20" s="20"/>
    </row>
    <row r="21" spans="1:14" x14ac:dyDescent="0.25">
      <c r="B21" s="308"/>
      <c r="C21" s="308"/>
      <c r="D21" s="184">
        <v>7</v>
      </c>
      <c r="E21" s="35" t="s">
        <v>226</v>
      </c>
      <c r="F21" s="35" t="s">
        <v>226</v>
      </c>
      <c r="G21" s="92"/>
      <c r="H21" s="22"/>
      <c r="I21" s="106"/>
      <c r="J21" s="106"/>
      <c r="K21" s="106"/>
      <c r="L21" s="106"/>
      <c r="M21" s="106"/>
      <c r="N21" s="20"/>
    </row>
    <row r="22" spans="1:14" ht="15.75" thickBot="1" x14ac:dyDescent="0.3">
      <c r="B22" s="309" t="s">
        <v>13</v>
      </c>
      <c r="C22" s="310"/>
      <c r="D22" s="184"/>
      <c r="E22" s="204">
        <f>SUM(E15:E21)</f>
        <v>544147600</v>
      </c>
      <c r="F22" s="203">
        <f>SUM(F15:F21)</f>
        <v>200</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+F17*80%</f>
        <v>160</v>
      </c>
      <c r="D24" s="40"/>
      <c r="E24" s="43">
        <f>E22</f>
        <v>544147600</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93"/>
      <c r="D30" s="218" t="s">
        <v>163</v>
      </c>
      <c r="E30" s="103"/>
      <c r="F30" s="103"/>
      <c r="G30" s="103"/>
      <c r="H30" s="103"/>
      <c r="I30" s="106"/>
      <c r="J30" s="106"/>
      <c r="K30" s="106"/>
      <c r="L30" s="106"/>
      <c r="M30" s="106"/>
      <c r="N30" s="107"/>
    </row>
    <row r="31" spans="1:14" x14ac:dyDescent="0.25">
      <c r="A31" s="98"/>
      <c r="B31" s="120" t="s">
        <v>140</v>
      </c>
      <c r="C31" s="193" t="s">
        <v>163</v>
      </c>
      <c r="D31" s="120"/>
      <c r="E31" s="103"/>
      <c r="F31" s="103"/>
      <c r="G31" s="103"/>
      <c r="H31" s="103"/>
      <c r="I31" s="106"/>
      <c r="J31" s="106"/>
      <c r="K31" s="106"/>
      <c r="L31" s="106"/>
      <c r="M31" s="106"/>
      <c r="N31" s="107"/>
    </row>
    <row r="32" spans="1:14" x14ac:dyDescent="0.25">
      <c r="A32" s="98"/>
      <c r="B32" s="120" t="s">
        <v>141</v>
      </c>
      <c r="C32" s="193" t="s">
        <v>163</v>
      </c>
      <c r="D32" s="120"/>
      <c r="E32" s="103"/>
      <c r="F32" s="103"/>
      <c r="G32" s="103"/>
      <c r="H32" s="103"/>
      <c r="I32" s="106"/>
      <c r="J32" s="106"/>
      <c r="K32" s="106"/>
      <c r="L32" s="106"/>
      <c r="M32" s="106"/>
      <c r="N32" s="107"/>
    </row>
    <row r="33" spans="1:17" x14ac:dyDescent="0.25">
      <c r="A33" s="98"/>
      <c r="B33" s="120" t="s">
        <v>142</v>
      </c>
      <c r="C33" s="193"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83">
        <f>D157</f>
        <v>40</v>
      </c>
      <c r="E40" s="311">
        <f>+D40+D41</f>
        <v>100</v>
      </c>
      <c r="F40" s="103"/>
      <c r="G40" s="103"/>
      <c r="H40" s="103"/>
      <c r="I40" s="106"/>
      <c r="J40" s="106"/>
      <c r="K40" s="106"/>
      <c r="L40" s="106"/>
      <c r="M40" s="106"/>
      <c r="N40" s="107"/>
    </row>
    <row r="41" spans="1:17" ht="42.75" x14ac:dyDescent="0.25">
      <c r="A41" s="98"/>
      <c r="B41" s="104" t="s">
        <v>145</v>
      </c>
      <c r="C41" s="105">
        <v>60</v>
      </c>
      <c r="D41" s="183">
        <f>D158</f>
        <v>60</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ht="45" x14ac:dyDescent="0.25">
      <c r="A49" s="45">
        <f>+A48+1</f>
        <v>1</v>
      </c>
      <c r="B49" s="113" t="s">
        <v>375</v>
      </c>
      <c r="C49" s="114" t="s">
        <v>375</v>
      </c>
      <c r="D49" s="113" t="s">
        <v>376</v>
      </c>
      <c r="E49" s="108" t="s">
        <v>377</v>
      </c>
      <c r="F49" s="109" t="s">
        <v>137</v>
      </c>
      <c r="G49" s="109"/>
      <c r="H49" s="116">
        <v>41663</v>
      </c>
      <c r="I49" s="116">
        <v>41943</v>
      </c>
      <c r="J49" s="110" t="s">
        <v>138</v>
      </c>
      <c r="K49" s="205">
        <f>+(I49-H49)/30</f>
        <v>9.3333333333333339</v>
      </c>
      <c r="L49" s="110"/>
      <c r="M49" s="206">
        <v>200</v>
      </c>
      <c r="N49" s="101" t="s">
        <v>226</v>
      </c>
      <c r="O49" s="207">
        <v>425557800</v>
      </c>
      <c r="P49" s="26" t="s">
        <v>378</v>
      </c>
      <c r="Q49" s="156"/>
      <c r="R49" s="111"/>
      <c r="S49" s="111"/>
      <c r="T49" s="111"/>
      <c r="U49" s="111"/>
      <c r="V49" s="111"/>
      <c r="W49" s="111"/>
      <c r="X49" s="111"/>
      <c r="Y49" s="111"/>
      <c r="Z49" s="111"/>
    </row>
    <row r="50" spans="1:26" s="112" customFormat="1" ht="105" x14ac:dyDescent="0.25">
      <c r="A50" s="45">
        <v>1</v>
      </c>
      <c r="B50" s="113" t="s">
        <v>375</v>
      </c>
      <c r="C50" s="113" t="s">
        <v>375</v>
      </c>
      <c r="D50" s="113" t="s">
        <v>376</v>
      </c>
      <c r="E50" s="108" t="s">
        <v>379</v>
      </c>
      <c r="F50" s="109" t="s">
        <v>137</v>
      </c>
      <c r="G50" s="155"/>
      <c r="H50" s="116">
        <v>41944</v>
      </c>
      <c r="I50" s="116">
        <v>41988</v>
      </c>
      <c r="J50" s="110" t="s">
        <v>138</v>
      </c>
      <c r="K50" s="205"/>
      <c r="L50" s="205">
        <v>1.4666666666666666</v>
      </c>
      <c r="M50" s="206">
        <v>200</v>
      </c>
      <c r="N50" s="101" t="s">
        <v>226</v>
      </c>
      <c r="O50" s="207">
        <v>69811800</v>
      </c>
      <c r="P50" s="26" t="s">
        <v>380</v>
      </c>
      <c r="Q50" s="156" t="s">
        <v>699</v>
      </c>
      <c r="R50" s="111"/>
      <c r="S50" s="111"/>
      <c r="T50" s="111"/>
      <c r="U50" s="111"/>
      <c r="V50" s="111"/>
      <c r="W50" s="111"/>
      <c r="X50" s="111"/>
      <c r="Y50" s="111"/>
      <c r="Z50" s="111"/>
    </row>
    <row r="51" spans="1:26" s="112" customFormat="1" ht="75" x14ac:dyDescent="0.25">
      <c r="A51" s="45" t="e">
        <f>+#REF!+1</f>
        <v>#REF!</v>
      </c>
      <c r="B51" s="113" t="s">
        <v>375</v>
      </c>
      <c r="C51" s="114" t="s">
        <v>375</v>
      </c>
      <c r="D51" s="113" t="s">
        <v>376</v>
      </c>
      <c r="E51" s="208" t="s">
        <v>381</v>
      </c>
      <c r="F51" s="109" t="s">
        <v>137</v>
      </c>
      <c r="G51" s="109"/>
      <c r="H51" s="116">
        <v>41249</v>
      </c>
      <c r="I51" s="116">
        <v>41660</v>
      </c>
      <c r="J51" s="110" t="s">
        <v>138</v>
      </c>
      <c r="K51" s="205"/>
      <c r="L51" s="205">
        <v>20.100000000000001</v>
      </c>
      <c r="M51" s="206">
        <v>137</v>
      </c>
      <c r="N51" s="101" t="s">
        <v>226</v>
      </c>
      <c r="O51" s="207">
        <v>473216648</v>
      </c>
      <c r="P51" s="26" t="s">
        <v>382</v>
      </c>
      <c r="Q51" s="156" t="s">
        <v>700</v>
      </c>
      <c r="R51" s="111"/>
      <c r="S51" s="111"/>
      <c r="T51" s="111"/>
      <c r="U51" s="111"/>
      <c r="V51" s="111"/>
      <c r="W51" s="111"/>
      <c r="X51" s="111"/>
      <c r="Y51" s="111"/>
      <c r="Z51" s="111"/>
    </row>
    <row r="52" spans="1:26" s="112" customFormat="1" ht="45" x14ac:dyDescent="0.25">
      <c r="A52" s="45" t="e">
        <f t="shared" ref="A52:A56" si="0">+A51+1</f>
        <v>#REF!</v>
      </c>
      <c r="B52" s="113" t="s">
        <v>375</v>
      </c>
      <c r="C52" s="114" t="s">
        <v>375</v>
      </c>
      <c r="D52" s="113" t="s">
        <v>383</v>
      </c>
      <c r="E52" s="108" t="s">
        <v>384</v>
      </c>
      <c r="F52" s="109" t="s">
        <v>137</v>
      </c>
      <c r="G52" s="109"/>
      <c r="H52" s="116">
        <v>41246</v>
      </c>
      <c r="I52" s="116">
        <v>41912</v>
      </c>
      <c r="J52" s="110" t="s">
        <v>138</v>
      </c>
      <c r="K52" s="205">
        <f>((I52-H52)/30)-L52</f>
        <v>13.2</v>
      </c>
      <c r="L52" s="205">
        <v>9</v>
      </c>
      <c r="M52" s="206">
        <v>720</v>
      </c>
      <c r="N52" s="101" t="s">
        <v>226</v>
      </c>
      <c r="O52" s="207">
        <v>2150126150</v>
      </c>
      <c r="P52" s="26" t="s">
        <v>385</v>
      </c>
      <c r="Q52" s="156"/>
      <c r="R52" s="111"/>
      <c r="S52" s="111"/>
      <c r="T52" s="111"/>
      <c r="U52" s="111"/>
      <c r="V52" s="111"/>
      <c r="W52" s="111"/>
      <c r="X52" s="111"/>
      <c r="Y52" s="111"/>
      <c r="Z52" s="111"/>
    </row>
    <row r="53" spans="1:26" s="112" customFormat="1" ht="45" x14ac:dyDescent="0.25">
      <c r="A53" s="45" t="e">
        <f t="shared" si="0"/>
        <v>#REF!</v>
      </c>
      <c r="B53" s="113" t="s">
        <v>375</v>
      </c>
      <c r="C53" s="114" t="s">
        <v>375</v>
      </c>
      <c r="D53" s="113" t="s">
        <v>386</v>
      </c>
      <c r="E53" s="245" t="s">
        <v>387</v>
      </c>
      <c r="F53" s="109" t="s">
        <v>137</v>
      </c>
      <c r="G53" s="109"/>
      <c r="H53" s="116">
        <v>41866</v>
      </c>
      <c r="I53" s="116">
        <v>41912</v>
      </c>
      <c r="J53" s="110" t="s">
        <v>138</v>
      </c>
      <c r="K53" s="205">
        <f>((I53-H53)/30)-L53</f>
        <v>3.3333333333333437E-2</v>
      </c>
      <c r="L53" s="205">
        <v>1.5</v>
      </c>
      <c r="M53" s="206" t="s">
        <v>226</v>
      </c>
      <c r="N53" s="101" t="s">
        <v>226</v>
      </c>
      <c r="O53" s="207">
        <v>246282036</v>
      </c>
      <c r="P53" s="26" t="s">
        <v>388</v>
      </c>
      <c r="Q53" s="156"/>
      <c r="R53" s="111"/>
      <c r="S53" s="111"/>
      <c r="T53" s="111"/>
      <c r="U53" s="111"/>
      <c r="V53" s="111"/>
      <c r="W53" s="111"/>
      <c r="X53" s="111"/>
      <c r="Y53" s="111"/>
      <c r="Z53" s="111"/>
    </row>
    <row r="54" spans="1:26" s="112" customFormat="1" ht="97.5" customHeight="1" x14ac:dyDescent="0.25">
      <c r="A54" s="45" t="e">
        <f t="shared" si="0"/>
        <v>#REF!</v>
      </c>
      <c r="B54" s="113" t="s">
        <v>375</v>
      </c>
      <c r="C54" s="114" t="s">
        <v>375</v>
      </c>
      <c r="D54" s="113" t="s">
        <v>386</v>
      </c>
      <c r="E54" s="108" t="s">
        <v>389</v>
      </c>
      <c r="F54" s="210" t="s">
        <v>138</v>
      </c>
      <c r="G54" s="109"/>
      <c r="H54" s="116">
        <v>41673</v>
      </c>
      <c r="I54" s="116">
        <v>41927</v>
      </c>
      <c r="J54" s="110" t="s">
        <v>138</v>
      </c>
      <c r="K54" s="205">
        <f t="shared" ref="K54:K56" si="1">((I54-H54)/30)-L54</f>
        <v>0</v>
      </c>
      <c r="L54" s="205">
        <v>8.4666666666666668</v>
      </c>
      <c r="M54" s="206" t="s">
        <v>226</v>
      </c>
      <c r="N54" s="101" t="s">
        <v>226</v>
      </c>
      <c r="O54" s="207">
        <v>771615000</v>
      </c>
      <c r="P54" s="26" t="s">
        <v>390</v>
      </c>
      <c r="Q54" s="156" t="s">
        <v>701</v>
      </c>
      <c r="R54" s="111"/>
      <c r="S54" s="111"/>
      <c r="T54" s="111"/>
      <c r="U54" s="111"/>
      <c r="V54" s="111"/>
      <c r="W54" s="111"/>
      <c r="X54" s="111"/>
      <c r="Y54" s="111"/>
      <c r="Z54" s="111"/>
    </row>
    <row r="55" spans="1:26" s="112" customFormat="1" ht="180" x14ac:dyDescent="0.25">
      <c r="A55" s="45" t="e">
        <f t="shared" si="0"/>
        <v>#REF!</v>
      </c>
      <c r="B55" s="113" t="s">
        <v>375</v>
      </c>
      <c r="C55" s="114" t="s">
        <v>375</v>
      </c>
      <c r="D55" s="113" t="s">
        <v>391</v>
      </c>
      <c r="E55" s="108" t="s">
        <v>392</v>
      </c>
      <c r="F55" s="210" t="s">
        <v>138</v>
      </c>
      <c r="G55" s="109"/>
      <c r="H55" s="116">
        <v>41671</v>
      </c>
      <c r="I55" s="116">
        <v>41840</v>
      </c>
      <c r="J55" s="110" t="s">
        <v>138</v>
      </c>
      <c r="K55" s="205">
        <f t="shared" si="1"/>
        <v>0</v>
      </c>
      <c r="L55" s="205">
        <v>5.6333333333333337</v>
      </c>
      <c r="M55" s="206" t="s">
        <v>226</v>
      </c>
      <c r="N55" s="101" t="s">
        <v>226</v>
      </c>
      <c r="O55" s="207">
        <v>779877284.48000002</v>
      </c>
      <c r="P55" s="26">
        <v>118</v>
      </c>
      <c r="Q55" s="156" t="s">
        <v>701</v>
      </c>
      <c r="R55" s="111"/>
      <c r="S55" s="111"/>
      <c r="T55" s="111"/>
      <c r="U55" s="111"/>
      <c r="V55" s="111"/>
      <c r="W55" s="111"/>
      <c r="X55" s="111"/>
      <c r="Y55" s="111"/>
      <c r="Z55" s="111"/>
    </row>
    <row r="56" spans="1:26" s="112" customFormat="1" ht="99" customHeight="1" x14ac:dyDescent="0.25">
      <c r="A56" s="45" t="e">
        <f t="shared" si="0"/>
        <v>#REF!</v>
      </c>
      <c r="B56" s="113" t="s">
        <v>375</v>
      </c>
      <c r="C56" s="114" t="s">
        <v>375</v>
      </c>
      <c r="D56" s="113" t="s">
        <v>386</v>
      </c>
      <c r="E56" s="108" t="s">
        <v>393</v>
      </c>
      <c r="F56" s="210" t="s">
        <v>138</v>
      </c>
      <c r="G56" s="109"/>
      <c r="H56" s="116">
        <v>41470</v>
      </c>
      <c r="I56" s="116">
        <v>41623</v>
      </c>
      <c r="J56" s="110" t="s">
        <v>138</v>
      </c>
      <c r="K56" s="205">
        <f t="shared" si="1"/>
        <v>0</v>
      </c>
      <c r="L56" s="205">
        <v>5.0999999999999996</v>
      </c>
      <c r="M56" s="206" t="s">
        <v>226</v>
      </c>
      <c r="N56" s="101" t="s">
        <v>226</v>
      </c>
      <c r="O56" s="207">
        <v>589960819</v>
      </c>
      <c r="P56" s="26" t="s">
        <v>394</v>
      </c>
      <c r="Q56" s="156" t="s">
        <v>701</v>
      </c>
      <c r="R56" s="111"/>
      <c r="S56" s="111"/>
      <c r="T56" s="111"/>
      <c r="U56" s="111"/>
      <c r="V56" s="111"/>
      <c r="W56" s="111"/>
      <c r="X56" s="111"/>
      <c r="Y56" s="111"/>
      <c r="Z56" s="111"/>
    </row>
    <row r="57" spans="1:26" s="112" customFormat="1" x14ac:dyDescent="0.25">
      <c r="A57" s="45"/>
      <c r="B57" s="48" t="s">
        <v>15</v>
      </c>
      <c r="C57" s="114"/>
      <c r="D57" s="113"/>
      <c r="E57" s="108"/>
      <c r="F57" s="109"/>
      <c r="G57" s="109"/>
      <c r="H57" s="109"/>
      <c r="I57" s="116"/>
      <c r="J57" s="110"/>
      <c r="K57" s="115">
        <f>SUM(K50:K56)</f>
        <v>13.233333333333333</v>
      </c>
      <c r="L57" s="115">
        <f>SUM(L50:L56)</f>
        <v>51.266666666666666</v>
      </c>
      <c r="M57" s="154">
        <f>SUM(M50:M56)</f>
        <v>1057</v>
      </c>
      <c r="N57" s="115">
        <f>SUM(N50:N56)</f>
        <v>0</v>
      </c>
      <c r="O57" s="207"/>
      <c r="P57" s="26"/>
      <c r="Q57" s="157"/>
    </row>
    <row r="58" spans="1:26" s="29" customFormat="1" x14ac:dyDescent="0.25">
      <c r="E58" s="30"/>
      <c r="K58" s="247"/>
    </row>
    <row r="59" spans="1:26" s="29" customFormat="1" x14ac:dyDescent="0.25">
      <c r="B59" s="299" t="s">
        <v>27</v>
      </c>
      <c r="C59" s="299" t="s">
        <v>26</v>
      </c>
      <c r="D59" s="301" t="s">
        <v>33</v>
      </c>
      <c r="E59" s="301"/>
    </row>
    <row r="60" spans="1:26" s="29" customFormat="1" x14ac:dyDescent="0.25">
      <c r="B60" s="300"/>
      <c r="C60" s="300"/>
      <c r="D60" s="185" t="s">
        <v>22</v>
      </c>
      <c r="E60" s="61" t="s">
        <v>23</v>
      </c>
    </row>
    <row r="61" spans="1:26" s="29" customFormat="1" ht="30.6" customHeight="1" x14ac:dyDescent="0.25">
      <c r="B61" s="58" t="s">
        <v>20</v>
      </c>
      <c r="C61" s="59">
        <f>+K57</f>
        <v>13.233333333333333</v>
      </c>
      <c r="D61" s="57"/>
      <c r="E61" s="56" t="s">
        <v>163</v>
      </c>
      <c r="F61" s="31"/>
      <c r="G61" s="31"/>
      <c r="H61" s="31"/>
      <c r="I61" s="31"/>
      <c r="J61" s="31"/>
      <c r="K61" s="31"/>
      <c r="L61" s="31"/>
      <c r="M61" s="31"/>
    </row>
    <row r="62" spans="1:26" s="29" customFormat="1" ht="30" customHeight="1" x14ac:dyDescent="0.25">
      <c r="B62" s="58" t="s">
        <v>24</v>
      </c>
      <c r="C62" s="59">
        <f>+M57</f>
        <v>1057</v>
      </c>
      <c r="D62" s="56" t="s">
        <v>163</v>
      </c>
      <c r="E62" s="57"/>
    </row>
    <row r="63" spans="1:26" s="29" customFormat="1" x14ac:dyDescent="0.25">
      <c r="B63" s="32"/>
      <c r="C63" s="317"/>
      <c r="D63" s="317"/>
      <c r="E63" s="317"/>
      <c r="F63" s="317"/>
      <c r="G63" s="317"/>
      <c r="H63" s="317"/>
      <c r="I63" s="317"/>
      <c r="J63" s="317"/>
      <c r="K63" s="317"/>
      <c r="L63" s="317"/>
      <c r="M63" s="317"/>
      <c r="N63" s="317"/>
    </row>
    <row r="64" spans="1:26" ht="28.15" customHeight="1" thickBot="1" x14ac:dyDescent="0.3"/>
    <row r="65" spans="2:17" ht="27" thickBot="1" x14ac:dyDescent="0.3">
      <c r="B65" s="318" t="s">
        <v>103</v>
      </c>
      <c r="C65" s="318"/>
      <c r="D65" s="318"/>
      <c r="E65" s="318"/>
      <c r="F65" s="318"/>
      <c r="G65" s="318"/>
      <c r="H65" s="318"/>
      <c r="I65" s="318"/>
      <c r="J65" s="318"/>
      <c r="K65" s="318"/>
      <c r="L65" s="318"/>
      <c r="M65" s="318"/>
      <c r="N65" s="318"/>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14" t="s">
        <v>3</v>
      </c>
      <c r="P68" s="316"/>
      <c r="Q68" s="66" t="s">
        <v>17</v>
      </c>
    </row>
    <row r="69" spans="2:17" ht="75.75" customHeight="1" x14ac:dyDescent="0.25">
      <c r="B69" s="3" t="s">
        <v>395</v>
      </c>
      <c r="C69" s="3" t="s">
        <v>396</v>
      </c>
      <c r="D69" s="97" t="s">
        <v>397</v>
      </c>
      <c r="E69" s="5">
        <v>200</v>
      </c>
      <c r="F69" s="4" t="s">
        <v>226</v>
      </c>
      <c r="G69" s="4" t="s">
        <v>398</v>
      </c>
      <c r="H69" s="211" t="s">
        <v>399</v>
      </c>
      <c r="I69" s="96" t="s">
        <v>226</v>
      </c>
      <c r="J69" s="96" t="s">
        <v>137</v>
      </c>
      <c r="K69" s="120" t="s">
        <v>137</v>
      </c>
      <c r="L69" s="120" t="s">
        <v>137</v>
      </c>
      <c r="M69" s="120" t="s">
        <v>137</v>
      </c>
      <c r="N69" s="120" t="s">
        <v>400</v>
      </c>
      <c r="O69" s="319" t="s">
        <v>702</v>
      </c>
      <c r="P69" s="320"/>
      <c r="Q69" s="120"/>
    </row>
    <row r="70" spans="2:17" x14ac:dyDescent="0.25">
      <c r="B70" s="3"/>
      <c r="C70" s="3"/>
      <c r="D70" s="5"/>
      <c r="E70" s="5"/>
      <c r="F70" s="4"/>
      <c r="G70" s="4"/>
      <c r="H70" s="4"/>
      <c r="I70" s="96"/>
      <c r="J70" s="96"/>
      <c r="K70" s="120"/>
      <c r="L70" s="120"/>
      <c r="M70" s="120"/>
      <c r="N70" s="120"/>
      <c r="O70" s="321"/>
      <c r="P70" s="322"/>
      <c r="Q70" s="120"/>
    </row>
    <row r="71" spans="2:17" x14ac:dyDescent="0.25">
      <c r="B71" s="3"/>
      <c r="C71" s="3"/>
      <c r="D71" s="5"/>
      <c r="E71" s="5"/>
      <c r="F71" s="4"/>
      <c r="G71" s="4"/>
      <c r="H71" s="4"/>
      <c r="I71" s="96"/>
      <c r="J71" s="96"/>
      <c r="K71" s="120"/>
      <c r="L71" s="120"/>
      <c r="M71" s="120"/>
      <c r="N71" s="120"/>
      <c r="O71" s="321"/>
      <c r="P71" s="322"/>
      <c r="Q71" s="120"/>
    </row>
    <row r="72" spans="2:17" x14ac:dyDescent="0.25">
      <c r="B72" s="3"/>
      <c r="C72" s="3"/>
      <c r="D72" s="5"/>
      <c r="E72" s="5"/>
      <c r="F72" s="4"/>
      <c r="G72" s="4"/>
      <c r="H72" s="4"/>
      <c r="I72" s="96"/>
      <c r="J72" s="96"/>
      <c r="K72" s="120"/>
      <c r="L72" s="120"/>
      <c r="M72" s="120"/>
      <c r="N72" s="120"/>
      <c r="O72" s="321"/>
      <c r="P72" s="322"/>
      <c r="Q72" s="120"/>
    </row>
    <row r="73" spans="2:17" x14ac:dyDescent="0.25">
      <c r="B73" s="3"/>
      <c r="C73" s="3"/>
      <c r="D73" s="5"/>
      <c r="E73" s="5"/>
      <c r="F73" s="4"/>
      <c r="G73" s="4"/>
      <c r="H73" s="4"/>
      <c r="I73" s="96"/>
      <c r="J73" s="96"/>
      <c r="K73" s="120"/>
      <c r="L73" s="120"/>
      <c r="M73" s="120"/>
      <c r="N73" s="120"/>
      <c r="O73" s="321"/>
      <c r="P73" s="322"/>
      <c r="Q73" s="120"/>
    </row>
    <row r="74" spans="2:17" x14ac:dyDescent="0.25">
      <c r="B74" s="3"/>
      <c r="C74" s="3"/>
      <c r="D74" s="5"/>
      <c r="E74" s="5"/>
      <c r="F74" s="4"/>
      <c r="G74" s="4"/>
      <c r="H74" s="4"/>
      <c r="I74" s="96"/>
      <c r="J74" s="96"/>
      <c r="K74" s="120"/>
      <c r="L74" s="120"/>
      <c r="M74" s="120"/>
      <c r="N74" s="120"/>
      <c r="O74" s="321"/>
      <c r="P74" s="322"/>
      <c r="Q74" s="120"/>
    </row>
    <row r="75" spans="2:17" x14ac:dyDescent="0.25">
      <c r="B75" s="120"/>
      <c r="C75" s="120"/>
      <c r="D75" s="120"/>
      <c r="E75" s="120"/>
      <c r="F75" s="120"/>
      <c r="G75" s="120"/>
      <c r="H75" s="120"/>
      <c r="I75" s="120"/>
      <c r="J75" s="120"/>
      <c r="K75" s="120"/>
      <c r="L75" s="120"/>
      <c r="M75" s="120"/>
      <c r="N75" s="120"/>
      <c r="O75" s="321"/>
      <c r="P75" s="322"/>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23" t="s">
        <v>37</v>
      </c>
      <c r="C81" s="324"/>
      <c r="D81" s="324"/>
      <c r="E81" s="324"/>
      <c r="F81" s="324"/>
      <c r="G81" s="324"/>
      <c r="H81" s="324"/>
      <c r="I81" s="324"/>
      <c r="J81" s="324"/>
      <c r="K81" s="324"/>
      <c r="L81" s="324"/>
      <c r="M81" s="324"/>
      <c r="N81" s="325"/>
    </row>
    <row r="86" spans="2:17" ht="76.5" customHeight="1" x14ac:dyDescent="0.25">
      <c r="B86" s="119" t="s">
        <v>0</v>
      </c>
      <c r="C86" s="119" t="s">
        <v>38</v>
      </c>
      <c r="D86" s="119" t="s">
        <v>39</v>
      </c>
      <c r="E86" s="119" t="s">
        <v>115</v>
      </c>
      <c r="F86" s="119" t="s">
        <v>117</v>
      </c>
      <c r="G86" s="119" t="s">
        <v>118</v>
      </c>
      <c r="H86" s="119" t="s">
        <v>119</v>
      </c>
      <c r="I86" s="119" t="s">
        <v>116</v>
      </c>
      <c r="J86" s="314" t="s">
        <v>120</v>
      </c>
      <c r="K86" s="315"/>
      <c r="L86" s="316"/>
      <c r="M86" s="119" t="s">
        <v>124</v>
      </c>
      <c r="N86" s="119" t="s">
        <v>40</v>
      </c>
      <c r="O86" s="119" t="s">
        <v>41</v>
      </c>
      <c r="P86" s="314" t="s">
        <v>3</v>
      </c>
      <c r="Q86" s="316"/>
    </row>
    <row r="87" spans="2:17" ht="87" customHeight="1" x14ac:dyDescent="0.25">
      <c r="B87" s="182" t="s">
        <v>42</v>
      </c>
      <c r="C87" s="182">
        <v>1</v>
      </c>
      <c r="D87" s="212" t="s">
        <v>401</v>
      </c>
      <c r="E87" s="212">
        <v>23183793</v>
      </c>
      <c r="F87" s="3" t="s">
        <v>402</v>
      </c>
      <c r="G87" s="3" t="s">
        <v>403</v>
      </c>
      <c r="H87" s="180">
        <v>39717</v>
      </c>
      <c r="I87" s="5"/>
      <c r="J87" s="182" t="s">
        <v>404</v>
      </c>
      <c r="K87" s="97" t="s">
        <v>405</v>
      </c>
      <c r="L87" s="96" t="s">
        <v>406</v>
      </c>
      <c r="M87" s="120" t="s">
        <v>137</v>
      </c>
      <c r="N87" s="120" t="s">
        <v>137</v>
      </c>
      <c r="O87" s="120" t="s">
        <v>137</v>
      </c>
      <c r="P87" s="328"/>
      <c r="Q87" s="328"/>
    </row>
    <row r="88" spans="2:17" ht="55.5" customHeight="1" x14ac:dyDescent="0.25">
      <c r="B88" s="182" t="s">
        <v>43</v>
      </c>
      <c r="C88" s="182">
        <v>1</v>
      </c>
      <c r="D88" s="212" t="s">
        <v>407</v>
      </c>
      <c r="E88" s="212">
        <v>53068707</v>
      </c>
      <c r="F88" s="3" t="s">
        <v>193</v>
      </c>
      <c r="G88" s="182" t="s">
        <v>408</v>
      </c>
      <c r="H88" s="180">
        <v>39793</v>
      </c>
      <c r="I88" s="5"/>
      <c r="J88" s="182" t="s">
        <v>409</v>
      </c>
      <c r="K88" s="96" t="s">
        <v>410</v>
      </c>
      <c r="L88" s="96" t="s">
        <v>406</v>
      </c>
      <c r="M88" s="120" t="s">
        <v>137</v>
      </c>
      <c r="N88" s="120" t="s">
        <v>137</v>
      </c>
      <c r="O88" s="120" t="s">
        <v>137</v>
      </c>
      <c r="P88" s="328"/>
      <c r="Q88" s="328"/>
    </row>
    <row r="90" spans="2:17" ht="15.75" thickBot="1" x14ac:dyDescent="0.3"/>
    <row r="91" spans="2:17" ht="27" thickBot="1" x14ac:dyDescent="0.3">
      <c r="B91" s="323" t="s">
        <v>45</v>
      </c>
      <c r="C91" s="324"/>
      <c r="D91" s="324"/>
      <c r="E91" s="324"/>
      <c r="F91" s="324"/>
      <c r="G91" s="324"/>
      <c r="H91" s="324"/>
      <c r="I91" s="324"/>
      <c r="J91" s="324"/>
      <c r="K91" s="324"/>
      <c r="L91" s="324"/>
      <c r="M91" s="324"/>
      <c r="N91" s="325"/>
    </row>
    <row r="94" spans="2:17" ht="46.15" customHeight="1" x14ac:dyDescent="0.25">
      <c r="B94" s="66" t="s">
        <v>32</v>
      </c>
      <c r="C94" s="66" t="s">
        <v>46</v>
      </c>
      <c r="D94" s="314" t="s">
        <v>3</v>
      </c>
      <c r="E94" s="316"/>
    </row>
    <row r="95" spans="2:17" ht="46.9" customHeight="1" x14ac:dyDescent="0.25">
      <c r="B95" s="67" t="s">
        <v>125</v>
      </c>
      <c r="C95" s="120" t="s">
        <v>137</v>
      </c>
      <c r="D95" s="328"/>
      <c r="E95" s="328"/>
    </row>
    <row r="98" spans="1:26" ht="26.25" x14ac:dyDescent="0.25">
      <c r="B98" s="302" t="s">
        <v>63</v>
      </c>
      <c r="C98" s="303"/>
      <c r="D98" s="303"/>
      <c r="E98" s="303"/>
      <c r="F98" s="303"/>
      <c r="G98" s="303"/>
      <c r="H98" s="303"/>
      <c r="I98" s="303"/>
      <c r="J98" s="303"/>
      <c r="K98" s="303"/>
      <c r="L98" s="303"/>
      <c r="M98" s="303"/>
      <c r="N98" s="303"/>
      <c r="O98" s="303"/>
      <c r="P98" s="303"/>
    </row>
    <row r="100" spans="1:26" ht="15.75" thickBot="1" x14ac:dyDescent="0.3"/>
    <row r="101" spans="1:26" ht="27" thickBot="1" x14ac:dyDescent="0.3">
      <c r="B101" s="323" t="s">
        <v>53</v>
      </c>
      <c r="C101" s="324"/>
      <c r="D101" s="324"/>
      <c r="E101" s="324"/>
      <c r="F101" s="324"/>
      <c r="G101" s="324"/>
      <c r="H101" s="324"/>
      <c r="I101" s="324"/>
      <c r="J101" s="324"/>
      <c r="K101" s="324"/>
      <c r="L101" s="324"/>
      <c r="M101" s="324"/>
      <c r="N101" s="325"/>
    </row>
    <row r="103" spans="1:26" ht="15.75" thickBot="1" x14ac:dyDescent="0.3">
      <c r="M103" s="63"/>
      <c r="N103" s="63"/>
    </row>
    <row r="104" spans="1:26" s="106" customFormat="1" ht="109.5" customHeight="1" x14ac:dyDescent="0.25">
      <c r="B104" s="117" t="s">
        <v>146</v>
      </c>
      <c r="C104" s="117" t="s">
        <v>147</v>
      </c>
      <c r="D104" s="117" t="s">
        <v>148</v>
      </c>
      <c r="E104" s="117" t="s">
        <v>44</v>
      </c>
      <c r="F104" s="117" t="s">
        <v>21</v>
      </c>
      <c r="G104" s="117" t="s">
        <v>102</v>
      </c>
      <c r="H104" s="117" t="s">
        <v>16</v>
      </c>
      <c r="I104" s="117" t="s">
        <v>9</v>
      </c>
      <c r="J104" s="117" t="s">
        <v>30</v>
      </c>
      <c r="K104" s="117" t="s">
        <v>60</v>
      </c>
      <c r="L104" s="117" t="s">
        <v>19</v>
      </c>
      <c r="M104" s="102" t="s">
        <v>25</v>
      </c>
      <c r="N104" s="117" t="s">
        <v>149</v>
      </c>
      <c r="O104" s="117" t="s">
        <v>35</v>
      </c>
      <c r="P104" s="118" t="s">
        <v>10</v>
      </c>
      <c r="Q104" s="118" t="s">
        <v>18</v>
      </c>
    </row>
    <row r="105" spans="1:26" s="112" customFormat="1" ht="180" x14ac:dyDescent="0.25">
      <c r="A105" s="45">
        <v>1</v>
      </c>
      <c r="B105" s="113" t="s">
        <v>375</v>
      </c>
      <c r="C105" s="113" t="s">
        <v>375</v>
      </c>
      <c r="D105" s="113" t="s">
        <v>391</v>
      </c>
      <c r="E105" s="108" t="s">
        <v>411</v>
      </c>
      <c r="F105" s="109" t="s">
        <v>138</v>
      </c>
      <c r="G105" s="155" t="s">
        <v>226</v>
      </c>
      <c r="H105" s="116">
        <v>41469</v>
      </c>
      <c r="I105" s="116">
        <v>41622</v>
      </c>
      <c r="J105" s="110" t="s">
        <v>138</v>
      </c>
      <c r="K105" s="101"/>
      <c r="L105" s="101">
        <f>(I105-H105)/30</f>
        <v>5.0999999999999996</v>
      </c>
      <c r="M105" s="101"/>
      <c r="N105" s="101" t="s">
        <v>226</v>
      </c>
      <c r="O105" s="207">
        <v>323200000</v>
      </c>
      <c r="P105" s="26">
        <v>131</v>
      </c>
      <c r="Q105" s="156" t="s">
        <v>708</v>
      </c>
      <c r="R105" s="111"/>
      <c r="S105" s="111"/>
      <c r="T105" s="111"/>
      <c r="U105" s="111"/>
      <c r="V105" s="111"/>
      <c r="W105" s="111"/>
      <c r="X105" s="111"/>
      <c r="Y105" s="111"/>
      <c r="Z105" s="111"/>
    </row>
    <row r="106" spans="1:26" s="112" customFormat="1" ht="45" x14ac:dyDescent="0.25">
      <c r="A106" s="45">
        <f>+A105+1</f>
        <v>2</v>
      </c>
      <c r="B106" s="113" t="s">
        <v>375</v>
      </c>
      <c r="C106" s="114" t="s">
        <v>375</v>
      </c>
      <c r="D106" s="114" t="s">
        <v>412</v>
      </c>
      <c r="E106" s="213" t="s">
        <v>413</v>
      </c>
      <c r="F106" s="109" t="s">
        <v>137</v>
      </c>
      <c r="G106" s="109" t="s">
        <v>226</v>
      </c>
      <c r="H106" s="116">
        <v>41091</v>
      </c>
      <c r="I106" s="116">
        <v>41274</v>
      </c>
      <c r="J106" s="110" t="s">
        <v>138</v>
      </c>
      <c r="K106" s="101">
        <f>(I106-H106)/30</f>
        <v>6.1</v>
      </c>
      <c r="L106" s="101"/>
      <c r="M106" s="101"/>
      <c r="N106" s="101"/>
      <c r="O106" s="207">
        <f>308761128+9262834</f>
        <v>318023962</v>
      </c>
      <c r="P106" s="26"/>
      <c r="Q106" s="156"/>
      <c r="R106" s="111"/>
      <c r="S106" s="246"/>
      <c r="T106" s="246"/>
      <c r="U106" s="111"/>
      <c r="V106" s="111"/>
      <c r="W106" s="111"/>
      <c r="X106" s="111"/>
      <c r="Y106" s="111"/>
      <c r="Z106" s="111"/>
    </row>
    <row r="107" spans="1:26" s="112" customFormat="1" ht="45" x14ac:dyDescent="0.25">
      <c r="A107" s="45">
        <f>+A106+1</f>
        <v>3</v>
      </c>
      <c r="B107" s="113" t="s">
        <v>375</v>
      </c>
      <c r="C107" s="114" t="s">
        <v>375</v>
      </c>
      <c r="D107" s="113" t="s">
        <v>412</v>
      </c>
      <c r="E107" s="108" t="s">
        <v>384</v>
      </c>
      <c r="F107" s="109" t="s">
        <v>137</v>
      </c>
      <c r="G107" s="109" t="s">
        <v>226</v>
      </c>
      <c r="H107" s="116">
        <v>41246</v>
      </c>
      <c r="I107" s="116">
        <v>41851</v>
      </c>
      <c r="J107" s="110" t="s">
        <v>138</v>
      </c>
      <c r="K107" s="101">
        <f t="shared" ref="K107:K108" si="2">(I107-H107)/30</f>
        <v>20.166666666666668</v>
      </c>
      <c r="L107" s="101"/>
      <c r="M107" s="101"/>
      <c r="N107" s="101"/>
      <c r="O107" s="207">
        <v>1477966792</v>
      </c>
      <c r="P107" s="26"/>
      <c r="Q107" s="156" t="s">
        <v>414</v>
      </c>
      <c r="R107" s="111"/>
      <c r="S107" s="111"/>
      <c r="T107" s="111"/>
      <c r="U107" s="111"/>
      <c r="V107" s="111"/>
      <c r="W107" s="111"/>
      <c r="X107" s="111"/>
      <c r="Y107" s="111"/>
      <c r="Z107" s="111"/>
    </row>
    <row r="108" spans="1:26" s="112" customFormat="1" ht="45" x14ac:dyDescent="0.25">
      <c r="A108" s="45">
        <f t="shared" ref="A108:A110" si="3">+A107+1</f>
        <v>4</v>
      </c>
      <c r="B108" s="113" t="s">
        <v>375</v>
      </c>
      <c r="C108" s="114" t="s">
        <v>375</v>
      </c>
      <c r="D108" s="113" t="s">
        <v>412</v>
      </c>
      <c r="E108" s="108" t="s">
        <v>415</v>
      </c>
      <c r="F108" s="109" t="s">
        <v>137</v>
      </c>
      <c r="G108" s="109" t="s">
        <v>226</v>
      </c>
      <c r="H108" s="116">
        <v>40910</v>
      </c>
      <c r="I108" s="116">
        <v>41090</v>
      </c>
      <c r="J108" s="110" t="s">
        <v>138</v>
      </c>
      <c r="K108" s="101">
        <f t="shared" si="2"/>
        <v>6</v>
      </c>
      <c r="L108" s="101"/>
      <c r="M108" s="101"/>
      <c r="N108" s="101"/>
      <c r="O108" s="207">
        <v>264950771</v>
      </c>
      <c r="P108" s="26"/>
      <c r="Q108" s="156"/>
      <c r="R108" s="111"/>
      <c r="S108" s="111"/>
      <c r="T108" s="111"/>
      <c r="U108" s="111"/>
      <c r="V108" s="111"/>
      <c r="W108" s="111"/>
      <c r="X108" s="111"/>
      <c r="Y108" s="111"/>
      <c r="Z108" s="111"/>
    </row>
    <row r="109" spans="1:26" s="112" customFormat="1" ht="45" x14ac:dyDescent="0.25">
      <c r="A109" s="45">
        <f t="shared" si="3"/>
        <v>5</v>
      </c>
      <c r="B109" s="113" t="s">
        <v>375</v>
      </c>
      <c r="C109" s="114" t="s">
        <v>375</v>
      </c>
      <c r="D109" s="113" t="s">
        <v>386</v>
      </c>
      <c r="E109" s="108" t="s">
        <v>416</v>
      </c>
      <c r="F109" s="109" t="s">
        <v>138</v>
      </c>
      <c r="G109" s="109" t="s">
        <v>226</v>
      </c>
      <c r="H109" s="116">
        <v>41089</v>
      </c>
      <c r="I109" s="116">
        <v>41271</v>
      </c>
      <c r="J109" s="110" t="s">
        <v>138</v>
      </c>
      <c r="K109" s="101"/>
      <c r="L109" s="101">
        <f t="shared" ref="L109:L115" si="4">(I109-H109)/30</f>
        <v>6.0666666666666664</v>
      </c>
      <c r="M109" s="101"/>
      <c r="N109" s="101"/>
      <c r="O109" s="207">
        <v>589960819</v>
      </c>
      <c r="P109" s="26"/>
      <c r="Q109" s="156"/>
      <c r="R109" s="111"/>
      <c r="S109" s="111"/>
      <c r="T109" s="111"/>
      <c r="U109" s="111"/>
      <c r="V109" s="111"/>
      <c r="W109" s="111"/>
      <c r="X109" s="111"/>
      <c r="Y109" s="111"/>
      <c r="Z109" s="111"/>
    </row>
    <row r="110" spans="1:26" s="112" customFormat="1" ht="45" x14ac:dyDescent="0.25">
      <c r="A110" s="45">
        <f t="shared" si="3"/>
        <v>6</v>
      </c>
      <c r="B110" s="113" t="s">
        <v>375</v>
      </c>
      <c r="C110" s="114" t="s">
        <v>375</v>
      </c>
      <c r="D110" s="113" t="s">
        <v>386</v>
      </c>
      <c r="E110" s="108" t="s">
        <v>417</v>
      </c>
      <c r="F110" s="109" t="s">
        <v>138</v>
      </c>
      <c r="G110" s="109" t="s">
        <v>226</v>
      </c>
      <c r="H110" s="116">
        <v>41089</v>
      </c>
      <c r="I110" s="116">
        <v>41271</v>
      </c>
      <c r="J110" s="110" t="s">
        <v>138</v>
      </c>
      <c r="K110" s="101"/>
      <c r="L110" s="101">
        <f t="shared" si="4"/>
        <v>6.0666666666666664</v>
      </c>
      <c r="M110" s="101"/>
      <c r="N110" s="101"/>
      <c r="O110" s="207">
        <v>596338400</v>
      </c>
      <c r="P110" s="26"/>
      <c r="Q110" s="156"/>
      <c r="R110" s="111"/>
      <c r="S110" s="111"/>
      <c r="T110" s="111"/>
      <c r="U110" s="111"/>
      <c r="V110" s="111"/>
      <c r="W110" s="111"/>
      <c r="X110" s="111"/>
      <c r="Y110" s="111"/>
      <c r="Z110" s="111"/>
    </row>
    <row r="111" spans="1:26" s="112" customFormat="1" ht="45" x14ac:dyDescent="0.25">
      <c r="A111" s="45">
        <v>7</v>
      </c>
      <c r="B111" s="113" t="s">
        <v>375</v>
      </c>
      <c r="C111" s="114" t="str">
        <f>C110</f>
        <v>FUNDACION PARA EL DESARROLLO ALIMENTARIO FUNDALI</v>
      </c>
      <c r="D111" s="113" t="s">
        <v>386</v>
      </c>
      <c r="E111" s="108" t="s">
        <v>418</v>
      </c>
      <c r="F111" s="109" t="s">
        <v>138</v>
      </c>
      <c r="G111" s="109" t="s">
        <v>226</v>
      </c>
      <c r="H111" s="116">
        <v>40735</v>
      </c>
      <c r="I111" s="116">
        <v>40887</v>
      </c>
      <c r="J111" s="110" t="s">
        <v>138</v>
      </c>
      <c r="K111" s="101"/>
      <c r="L111" s="101">
        <f t="shared" si="4"/>
        <v>5.0666666666666664</v>
      </c>
      <c r="M111" s="101"/>
      <c r="N111" s="101"/>
      <c r="O111" s="207">
        <v>159564168</v>
      </c>
      <c r="P111" s="26"/>
      <c r="Q111" s="156"/>
      <c r="R111" s="111"/>
      <c r="S111" s="111"/>
      <c r="T111" s="111"/>
      <c r="U111" s="111"/>
      <c r="V111" s="111"/>
      <c r="W111" s="111"/>
      <c r="X111" s="111"/>
      <c r="Y111" s="111"/>
      <c r="Z111" s="111"/>
    </row>
    <row r="112" spans="1:26" s="112" customFormat="1" ht="210" x14ac:dyDescent="0.25">
      <c r="A112" s="45">
        <v>8</v>
      </c>
      <c r="B112" s="113" t="s">
        <v>375</v>
      </c>
      <c r="C112" s="114" t="s">
        <v>375</v>
      </c>
      <c r="D112" s="113" t="s">
        <v>412</v>
      </c>
      <c r="E112" s="108" t="s">
        <v>419</v>
      </c>
      <c r="F112" s="109" t="s">
        <v>137</v>
      </c>
      <c r="G112" s="109" t="s">
        <v>226</v>
      </c>
      <c r="H112" s="116">
        <v>38377</v>
      </c>
      <c r="I112" s="116">
        <v>38711</v>
      </c>
      <c r="J112" s="110" t="s">
        <v>138</v>
      </c>
      <c r="K112" s="101"/>
      <c r="L112" s="101">
        <f t="shared" si="4"/>
        <v>11.133333333333333</v>
      </c>
      <c r="M112" s="101"/>
      <c r="N112" s="101"/>
      <c r="O112" s="207">
        <f>93578414+10517208</f>
        <v>104095622</v>
      </c>
      <c r="P112" s="26"/>
      <c r="Q112" s="156" t="s">
        <v>703</v>
      </c>
      <c r="R112" s="111"/>
      <c r="S112" s="111"/>
      <c r="T112" s="111"/>
      <c r="U112" s="111"/>
      <c r="V112" s="111"/>
      <c r="W112" s="111"/>
      <c r="X112" s="111"/>
      <c r="Y112" s="111"/>
      <c r="Z112" s="111"/>
    </row>
    <row r="113" spans="1:26" s="112" customFormat="1" ht="210" x14ac:dyDescent="0.25">
      <c r="A113" s="45">
        <v>9</v>
      </c>
      <c r="B113" s="113" t="s">
        <v>375</v>
      </c>
      <c r="C113" s="114" t="s">
        <v>375</v>
      </c>
      <c r="D113" s="113" t="s">
        <v>412</v>
      </c>
      <c r="E113" s="108" t="s">
        <v>420</v>
      </c>
      <c r="F113" s="109" t="s">
        <v>137</v>
      </c>
      <c r="G113" s="109" t="s">
        <v>226</v>
      </c>
      <c r="H113" s="116">
        <v>38742</v>
      </c>
      <c r="I113" s="116">
        <v>39082</v>
      </c>
      <c r="J113" s="110" t="s">
        <v>138</v>
      </c>
      <c r="K113" s="101"/>
      <c r="L113" s="101">
        <f t="shared" si="4"/>
        <v>11.333333333333334</v>
      </c>
      <c r="M113" s="101"/>
      <c r="N113" s="101"/>
      <c r="O113" s="207">
        <v>104573914</v>
      </c>
      <c r="P113" s="26"/>
      <c r="Q113" s="156" t="s">
        <v>704</v>
      </c>
      <c r="R113" s="111"/>
      <c r="S113" s="111"/>
      <c r="T113" s="111"/>
      <c r="U113" s="111"/>
      <c r="V113" s="111"/>
      <c r="W113" s="111"/>
      <c r="X113" s="111"/>
      <c r="Y113" s="111"/>
      <c r="Z113" s="111"/>
    </row>
    <row r="114" spans="1:26" s="112" customFormat="1" ht="210" x14ac:dyDescent="0.25">
      <c r="A114" s="45">
        <v>10</v>
      </c>
      <c r="B114" s="113" t="s">
        <v>375</v>
      </c>
      <c r="C114" s="114" t="s">
        <v>375</v>
      </c>
      <c r="D114" s="113" t="s">
        <v>412</v>
      </c>
      <c r="E114" s="108" t="s">
        <v>421</v>
      </c>
      <c r="F114" s="109" t="s">
        <v>137</v>
      </c>
      <c r="G114" s="109" t="s">
        <v>226</v>
      </c>
      <c r="H114" s="116">
        <v>39107</v>
      </c>
      <c r="I114" s="214">
        <v>39447</v>
      </c>
      <c r="J114" s="215" t="s">
        <v>138</v>
      </c>
      <c r="K114" s="216"/>
      <c r="L114" s="101">
        <f t="shared" si="4"/>
        <v>11.333333333333334</v>
      </c>
      <c r="M114" s="101"/>
      <c r="N114" s="101"/>
      <c r="O114" s="207">
        <v>108757047</v>
      </c>
      <c r="P114" s="26"/>
      <c r="Q114" s="156" t="s">
        <v>705</v>
      </c>
      <c r="R114" s="111"/>
      <c r="S114" s="111"/>
      <c r="T114" s="111"/>
      <c r="U114" s="111"/>
      <c r="V114" s="111"/>
      <c r="W114" s="111"/>
      <c r="X114" s="111"/>
      <c r="Y114" s="111"/>
      <c r="Z114" s="111"/>
    </row>
    <row r="115" spans="1:26" s="112" customFormat="1" ht="210" x14ac:dyDescent="0.25">
      <c r="A115" s="45">
        <v>11</v>
      </c>
      <c r="B115" s="113" t="s">
        <v>375</v>
      </c>
      <c r="C115" s="114" t="s">
        <v>375</v>
      </c>
      <c r="D115" s="113" t="s">
        <v>412</v>
      </c>
      <c r="E115" s="213" t="s">
        <v>422</v>
      </c>
      <c r="F115" s="109" t="s">
        <v>137</v>
      </c>
      <c r="G115" s="109" t="s">
        <v>226</v>
      </c>
      <c r="H115" s="116">
        <v>39449</v>
      </c>
      <c r="I115" s="214">
        <v>39813</v>
      </c>
      <c r="J115" s="215" t="s">
        <v>138</v>
      </c>
      <c r="K115" s="216"/>
      <c r="L115" s="101">
        <f t="shared" si="4"/>
        <v>12.133333333333333</v>
      </c>
      <c r="M115" s="101"/>
      <c r="N115" s="101"/>
      <c r="O115" s="207">
        <v>118481703</v>
      </c>
      <c r="P115" s="26"/>
      <c r="Q115" s="156" t="s">
        <v>706</v>
      </c>
      <c r="R115" s="111"/>
      <c r="S115" s="111"/>
      <c r="T115" s="111"/>
      <c r="U115" s="111"/>
      <c r="V115" s="111"/>
      <c r="W115" s="111"/>
      <c r="X115" s="111"/>
      <c r="Y115" s="111"/>
      <c r="Z115" s="111"/>
    </row>
    <row r="116" spans="1:26" s="112" customFormat="1" ht="210" x14ac:dyDescent="0.25">
      <c r="A116" s="45">
        <v>12</v>
      </c>
      <c r="B116" s="113" t="s">
        <v>375</v>
      </c>
      <c r="C116" s="114" t="s">
        <v>375</v>
      </c>
      <c r="D116" s="113" t="s">
        <v>412</v>
      </c>
      <c r="E116" s="108" t="s">
        <v>423</v>
      </c>
      <c r="F116" s="109" t="s">
        <v>137</v>
      </c>
      <c r="G116" s="109" t="s">
        <v>226</v>
      </c>
      <c r="H116" s="116">
        <v>39818</v>
      </c>
      <c r="I116" s="214">
        <v>40178</v>
      </c>
      <c r="J116" s="215" t="s">
        <v>138</v>
      </c>
      <c r="K116" s="216"/>
      <c r="L116" s="216">
        <f>+(I116-H116)/30</f>
        <v>12</v>
      </c>
      <c r="M116" s="101"/>
      <c r="N116" s="101"/>
      <c r="O116" s="207">
        <f>123843614+120000</f>
        <v>123963614</v>
      </c>
      <c r="P116" s="26"/>
      <c r="Q116" s="156" t="s">
        <v>707</v>
      </c>
      <c r="R116" s="111"/>
      <c r="S116" s="111"/>
      <c r="T116" s="111"/>
      <c r="U116" s="111"/>
      <c r="V116" s="111"/>
      <c r="W116" s="111"/>
      <c r="X116" s="111"/>
      <c r="Y116" s="111"/>
      <c r="Z116" s="111"/>
    </row>
    <row r="117" spans="1:26" s="112" customFormat="1" ht="45" x14ac:dyDescent="0.25">
      <c r="A117" s="45">
        <v>13</v>
      </c>
      <c r="B117" s="113" t="s">
        <v>375</v>
      </c>
      <c r="C117" s="114" t="s">
        <v>375</v>
      </c>
      <c r="D117" s="113" t="s">
        <v>412</v>
      </c>
      <c r="E117" s="108" t="s">
        <v>424</v>
      </c>
      <c r="F117" s="109" t="s">
        <v>137</v>
      </c>
      <c r="G117" s="109" t="s">
        <v>226</v>
      </c>
      <c r="H117" s="116">
        <v>40185</v>
      </c>
      <c r="I117" s="214">
        <v>40543</v>
      </c>
      <c r="J117" s="215" t="s">
        <v>138</v>
      </c>
      <c r="K117" s="216"/>
      <c r="L117" s="216">
        <f>+(I117-H117)/30</f>
        <v>11.933333333333334</v>
      </c>
      <c r="M117" s="101"/>
      <c r="N117" s="101"/>
      <c r="O117" s="207">
        <f>128922158+580800</f>
        <v>129502958</v>
      </c>
      <c r="P117" s="26"/>
      <c r="Q117" s="156"/>
      <c r="R117" s="111"/>
      <c r="S117" s="111"/>
      <c r="T117" s="111"/>
      <c r="U117" s="111"/>
      <c r="V117" s="111"/>
      <c r="W117" s="111"/>
      <c r="X117" s="111"/>
      <c r="Y117" s="111"/>
      <c r="Z117" s="111"/>
    </row>
    <row r="118" spans="1:26" s="112" customFormat="1" ht="45" x14ac:dyDescent="0.25">
      <c r="A118" s="45">
        <v>14</v>
      </c>
      <c r="B118" s="113" t="s">
        <v>375</v>
      </c>
      <c r="C118" s="114" t="s">
        <v>375</v>
      </c>
      <c r="D118" s="113" t="s">
        <v>412</v>
      </c>
      <c r="E118" s="108" t="s">
        <v>425</v>
      </c>
      <c r="F118" s="109" t="s">
        <v>137</v>
      </c>
      <c r="G118" s="109" t="s">
        <v>226</v>
      </c>
      <c r="H118" s="116">
        <v>40571</v>
      </c>
      <c r="I118" s="214">
        <v>40908</v>
      </c>
      <c r="J118" s="215" t="s">
        <v>138</v>
      </c>
      <c r="K118" s="216"/>
      <c r="L118" s="216">
        <f>+(I118-H118)/30</f>
        <v>11.233333333333333</v>
      </c>
      <c r="M118" s="101"/>
      <c r="N118" s="101"/>
      <c r="O118" s="207">
        <v>133387478</v>
      </c>
      <c r="P118" s="26"/>
      <c r="Q118" s="156"/>
      <c r="R118" s="111"/>
      <c r="S118" s="111"/>
      <c r="T118" s="111"/>
      <c r="U118" s="111"/>
      <c r="V118" s="111"/>
      <c r="W118" s="111"/>
      <c r="X118" s="111"/>
      <c r="Y118" s="111"/>
      <c r="Z118" s="111"/>
    </row>
    <row r="119" spans="1:26" s="112" customFormat="1" ht="45" x14ac:dyDescent="0.25">
      <c r="A119" s="45">
        <v>15</v>
      </c>
      <c r="B119" s="113" t="s">
        <v>375</v>
      </c>
      <c r="C119" s="114" t="s">
        <v>375</v>
      </c>
      <c r="D119" s="113" t="s">
        <v>412</v>
      </c>
      <c r="E119" s="108" t="s">
        <v>426</v>
      </c>
      <c r="F119" s="109" t="s">
        <v>137</v>
      </c>
      <c r="G119" s="109" t="s">
        <v>226</v>
      </c>
      <c r="H119" s="116">
        <v>40574</v>
      </c>
      <c r="I119" s="214">
        <v>40908</v>
      </c>
      <c r="J119" s="215" t="s">
        <v>138</v>
      </c>
      <c r="K119" s="216"/>
      <c r="L119" s="216">
        <f>+(I119-H119)/30</f>
        <v>11.133333333333333</v>
      </c>
      <c r="M119" s="101"/>
      <c r="N119" s="101"/>
      <c r="O119" s="207">
        <v>237761150</v>
      </c>
      <c r="P119" s="26"/>
      <c r="Q119" s="156"/>
      <c r="R119" s="111"/>
      <c r="S119" s="111"/>
      <c r="T119" s="111"/>
      <c r="U119" s="111"/>
      <c r="V119" s="111"/>
      <c r="W119" s="111"/>
      <c r="X119" s="111"/>
      <c r="Y119" s="111"/>
      <c r="Z119" s="111"/>
    </row>
    <row r="120" spans="1:26" s="112" customFormat="1" ht="180" x14ac:dyDescent="0.25">
      <c r="A120" s="45">
        <v>16</v>
      </c>
      <c r="B120" s="113" t="s">
        <v>375</v>
      </c>
      <c r="C120" s="114" t="s">
        <v>375</v>
      </c>
      <c r="D120" s="113" t="s">
        <v>427</v>
      </c>
      <c r="E120" s="108" t="s">
        <v>428</v>
      </c>
      <c r="F120" s="109" t="s">
        <v>138</v>
      </c>
      <c r="G120" s="109" t="s">
        <v>226</v>
      </c>
      <c r="H120" s="116">
        <v>40360</v>
      </c>
      <c r="I120" s="214">
        <v>40543</v>
      </c>
      <c r="J120" s="215" t="s">
        <v>138</v>
      </c>
      <c r="K120" s="216"/>
      <c r="L120" s="216">
        <f t="shared" ref="L120:L125" si="5">(I120-H120)/30</f>
        <v>6.1</v>
      </c>
      <c r="M120" s="101"/>
      <c r="N120" s="101"/>
      <c r="O120" s="207">
        <v>177828167</v>
      </c>
      <c r="P120" s="26"/>
      <c r="Q120" s="156" t="s">
        <v>708</v>
      </c>
      <c r="R120" s="111"/>
      <c r="S120" s="111"/>
      <c r="T120" s="111"/>
      <c r="U120" s="111"/>
      <c r="V120" s="111"/>
      <c r="W120" s="111"/>
      <c r="X120" s="111"/>
      <c r="Y120" s="111"/>
      <c r="Z120" s="111"/>
    </row>
    <row r="121" spans="1:26" s="112" customFormat="1" ht="60" x14ac:dyDescent="0.25">
      <c r="A121" s="45">
        <v>17</v>
      </c>
      <c r="B121" s="113" t="s">
        <v>375</v>
      </c>
      <c r="C121" s="114" t="s">
        <v>375</v>
      </c>
      <c r="D121" s="113" t="s">
        <v>429</v>
      </c>
      <c r="E121" s="108" t="s">
        <v>430</v>
      </c>
      <c r="F121" s="109" t="s">
        <v>138</v>
      </c>
      <c r="G121" s="109" t="s">
        <v>226</v>
      </c>
      <c r="H121" s="116">
        <v>40766</v>
      </c>
      <c r="I121" s="214">
        <v>40767</v>
      </c>
      <c r="J121" s="215" t="s">
        <v>137</v>
      </c>
      <c r="K121" s="216"/>
      <c r="L121" s="216">
        <f t="shared" si="5"/>
        <v>3.3333333333333333E-2</v>
      </c>
      <c r="M121" s="101"/>
      <c r="N121" s="101"/>
      <c r="O121" s="207">
        <v>1077000</v>
      </c>
      <c r="P121" s="26"/>
      <c r="Q121" s="156" t="s">
        <v>710</v>
      </c>
      <c r="R121" s="111"/>
      <c r="S121" s="111"/>
      <c r="T121" s="111"/>
      <c r="U121" s="111"/>
      <c r="V121" s="111"/>
      <c r="W121" s="111"/>
      <c r="X121" s="111"/>
      <c r="Y121" s="111"/>
      <c r="Z121" s="111"/>
    </row>
    <row r="122" spans="1:26" s="112" customFormat="1" ht="180" x14ac:dyDescent="0.25">
      <c r="A122" s="45">
        <v>18</v>
      </c>
      <c r="B122" s="113" t="s">
        <v>375</v>
      </c>
      <c r="C122" s="114" t="s">
        <v>375</v>
      </c>
      <c r="D122" s="113" t="s">
        <v>431</v>
      </c>
      <c r="E122" s="108" t="s">
        <v>432</v>
      </c>
      <c r="F122" s="109" t="s">
        <v>138</v>
      </c>
      <c r="G122" s="109" t="s">
        <v>226</v>
      </c>
      <c r="H122" s="116">
        <v>40848</v>
      </c>
      <c r="I122" s="214">
        <v>40849</v>
      </c>
      <c r="J122" s="215" t="s">
        <v>138</v>
      </c>
      <c r="K122" s="216"/>
      <c r="L122" s="216">
        <f t="shared" si="5"/>
        <v>3.3333333333333333E-2</v>
      </c>
      <c r="M122" s="101"/>
      <c r="N122" s="101"/>
      <c r="O122" s="207">
        <v>1077000</v>
      </c>
      <c r="P122" s="26"/>
      <c r="Q122" s="156" t="s">
        <v>708</v>
      </c>
      <c r="R122" s="111"/>
      <c r="S122" s="111"/>
      <c r="T122" s="111"/>
      <c r="U122" s="111"/>
      <c r="V122" s="111"/>
      <c r="W122" s="111"/>
      <c r="X122" s="111"/>
      <c r="Y122" s="111"/>
      <c r="Z122" s="111"/>
    </row>
    <row r="123" spans="1:26" s="112" customFormat="1" ht="75" x14ac:dyDescent="0.25">
      <c r="A123" s="45">
        <v>19</v>
      </c>
      <c r="B123" s="113" t="s">
        <v>375</v>
      </c>
      <c r="C123" s="114" t="s">
        <v>375</v>
      </c>
      <c r="D123" s="113" t="s">
        <v>433</v>
      </c>
      <c r="E123" s="108"/>
      <c r="F123" s="109" t="s">
        <v>138</v>
      </c>
      <c r="G123" s="109" t="s">
        <v>226</v>
      </c>
      <c r="H123" s="116">
        <v>40722</v>
      </c>
      <c r="I123" s="214">
        <v>40724</v>
      </c>
      <c r="J123" s="215" t="s">
        <v>138</v>
      </c>
      <c r="K123" s="216"/>
      <c r="L123" s="216">
        <f t="shared" si="5"/>
        <v>6.6666666666666666E-2</v>
      </c>
      <c r="M123" s="101"/>
      <c r="N123" s="101"/>
      <c r="O123" s="207">
        <v>1077000</v>
      </c>
      <c r="P123" s="26"/>
      <c r="Q123" s="156" t="s">
        <v>709</v>
      </c>
      <c r="R123" s="111"/>
      <c r="S123" s="111"/>
      <c r="T123" s="111"/>
      <c r="U123" s="111"/>
      <c r="V123" s="111"/>
      <c r="W123" s="111"/>
      <c r="X123" s="111"/>
      <c r="Y123" s="111"/>
      <c r="Z123" s="111"/>
    </row>
    <row r="124" spans="1:26" s="112" customFormat="1" ht="180" x14ac:dyDescent="0.25">
      <c r="A124" s="45">
        <v>20</v>
      </c>
      <c r="B124" s="113" t="s">
        <v>375</v>
      </c>
      <c r="C124" s="114" t="s">
        <v>375</v>
      </c>
      <c r="D124" s="113" t="s">
        <v>434</v>
      </c>
      <c r="E124" s="108"/>
      <c r="F124" s="109" t="s">
        <v>138</v>
      </c>
      <c r="G124" s="109" t="s">
        <v>226</v>
      </c>
      <c r="H124" s="116">
        <v>40651</v>
      </c>
      <c r="I124" s="214">
        <v>40877</v>
      </c>
      <c r="J124" s="215" t="s">
        <v>138</v>
      </c>
      <c r="K124" s="216"/>
      <c r="L124" s="216">
        <f t="shared" si="5"/>
        <v>7.5333333333333332</v>
      </c>
      <c r="M124" s="101"/>
      <c r="N124" s="101"/>
      <c r="O124" s="207">
        <v>1247000</v>
      </c>
      <c r="P124" s="26"/>
      <c r="Q124" s="156" t="s">
        <v>708</v>
      </c>
      <c r="R124" s="111"/>
      <c r="S124" s="111"/>
      <c r="T124" s="111"/>
      <c r="U124" s="111"/>
      <c r="V124" s="111"/>
      <c r="W124" s="111"/>
      <c r="X124" s="111"/>
      <c r="Y124" s="111"/>
      <c r="Z124" s="111"/>
    </row>
    <row r="125" spans="1:26" s="112" customFormat="1" ht="180" x14ac:dyDescent="0.25">
      <c r="A125" s="45">
        <v>21</v>
      </c>
      <c r="B125" s="113" t="s">
        <v>375</v>
      </c>
      <c r="C125" s="114" t="s">
        <v>375</v>
      </c>
      <c r="D125" s="113" t="s">
        <v>435</v>
      </c>
      <c r="E125" s="108"/>
      <c r="F125" s="109" t="s">
        <v>138</v>
      </c>
      <c r="G125" s="109" t="s">
        <v>226</v>
      </c>
      <c r="H125" s="116">
        <v>40238</v>
      </c>
      <c r="I125" s="214">
        <v>40461</v>
      </c>
      <c r="J125" s="215" t="s">
        <v>138</v>
      </c>
      <c r="K125" s="216"/>
      <c r="L125" s="216">
        <f t="shared" si="5"/>
        <v>7.4333333333333336</v>
      </c>
      <c r="M125" s="101"/>
      <c r="N125" s="101"/>
      <c r="O125" s="207">
        <v>1028800</v>
      </c>
      <c r="P125" s="26"/>
      <c r="Q125" s="156" t="s">
        <v>708</v>
      </c>
      <c r="R125" s="111"/>
      <c r="S125" s="111"/>
      <c r="T125" s="111"/>
      <c r="U125" s="111"/>
      <c r="V125" s="111"/>
      <c r="W125" s="111"/>
      <c r="X125" s="111"/>
      <c r="Y125" s="111"/>
      <c r="Z125" s="111"/>
    </row>
    <row r="126" spans="1:26" s="112" customFormat="1" x14ac:dyDescent="0.25">
      <c r="A126" s="45"/>
      <c r="B126" s="48" t="s">
        <v>15</v>
      </c>
      <c r="C126" s="114"/>
      <c r="D126" s="113"/>
      <c r="E126" s="108"/>
      <c r="F126" s="109"/>
      <c r="G126" s="109"/>
      <c r="H126" s="109"/>
      <c r="I126" s="215"/>
      <c r="J126" s="215"/>
      <c r="K126" s="217">
        <f>SUM(K105:K125)</f>
        <v>32.266666666666666</v>
      </c>
      <c r="L126" s="217">
        <f>SUM(L105:L125)</f>
        <v>135.73333333333335</v>
      </c>
      <c r="M126" s="154">
        <f>SUM(M105:M125)</f>
        <v>0</v>
      </c>
      <c r="N126" s="115">
        <f>SUM(N105:N125)</f>
        <v>0</v>
      </c>
      <c r="O126" s="26"/>
      <c r="P126" s="26"/>
      <c r="Q126" s="157"/>
    </row>
    <row r="127" spans="1:26" x14ac:dyDescent="0.25">
      <c r="B127" s="29"/>
      <c r="C127" s="29"/>
      <c r="D127" s="29"/>
      <c r="E127" s="30"/>
      <c r="F127" s="29"/>
      <c r="G127" s="29"/>
      <c r="H127" s="29"/>
      <c r="I127" s="29"/>
      <c r="J127" s="29"/>
      <c r="K127" s="29"/>
      <c r="L127" s="29"/>
      <c r="M127" s="29"/>
      <c r="N127" s="29"/>
      <c r="O127" s="29"/>
      <c r="P127" s="29"/>
    </row>
    <row r="128" spans="1:26" ht="18.75" x14ac:dyDescent="0.25">
      <c r="B128" s="58" t="s">
        <v>31</v>
      </c>
      <c r="C128" s="71">
        <f>+K126</f>
        <v>32.266666666666666</v>
      </c>
      <c r="H128" s="31"/>
      <c r="I128" s="31"/>
      <c r="J128" s="31"/>
      <c r="K128" s="31"/>
      <c r="L128" s="31"/>
      <c r="M128" s="31"/>
      <c r="N128" s="29"/>
      <c r="O128" s="29"/>
      <c r="P128" s="29"/>
    </row>
    <row r="130" spans="2:17" ht="15.75" thickBot="1" x14ac:dyDescent="0.3"/>
    <row r="131" spans="2:17" ht="37.15" customHeight="1" thickBot="1" x14ac:dyDescent="0.3">
      <c r="B131" s="74" t="s">
        <v>48</v>
      </c>
      <c r="C131" s="75" t="s">
        <v>49</v>
      </c>
      <c r="D131" s="74" t="s">
        <v>50</v>
      </c>
      <c r="E131" s="75" t="s">
        <v>54</v>
      </c>
    </row>
    <row r="132" spans="2:17" ht="41.45" customHeight="1" x14ac:dyDescent="0.25">
      <c r="B132" s="65" t="s">
        <v>126</v>
      </c>
      <c r="C132" s="68">
        <v>20</v>
      </c>
      <c r="D132" s="68"/>
      <c r="E132" s="330">
        <f>+D134</f>
        <v>40</v>
      </c>
    </row>
    <row r="133" spans="2:17" x14ac:dyDescent="0.25">
      <c r="B133" s="65" t="s">
        <v>127</v>
      </c>
      <c r="C133" s="56">
        <v>30</v>
      </c>
      <c r="D133" s="183">
        <v>0</v>
      </c>
      <c r="E133" s="331"/>
    </row>
    <row r="134" spans="2:17" ht="15.75" thickBot="1" x14ac:dyDescent="0.3">
      <c r="B134" s="65" t="s">
        <v>128</v>
      </c>
      <c r="C134" s="70">
        <v>40</v>
      </c>
      <c r="D134" s="70">
        <v>40</v>
      </c>
      <c r="E134" s="332"/>
    </row>
    <row r="136" spans="2:17" ht="15.75" thickBot="1" x14ac:dyDescent="0.3"/>
    <row r="137" spans="2:17" ht="27" thickBot="1" x14ac:dyDescent="0.3">
      <c r="B137" s="323" t="s">
        <v>51</v>
      </c>
      <c r="C137" s="324"/>
      <c r="D137" s="324"/>
      <c r="E137" s="324"/>
      <c r="F137" s="324"/>
      <c r="G137" s="324"/>
      <c r="H137" s="324"/>
      <c r="I137" s="324"/>
      <c r="J137" s="324"/>
      <c r="K137" s="324"/>
      <c r="L137" s="324"/>
      <c r="M137" s="324"/>
      <c r="N137" s="325"/>
    </row>
    <row r="139" spans="2:17" ht="76.5" customHeight="1" x14ac:dyDescent="0.25">
      <c r="B139" s="119" t="s">
        <v>0</v>
      </c>
      <c r="C139" s="119" t="s">
        <v>38</v>
      </c>
      <c r="D139" s="119" t="s">
        <v>39</v>
      </c>
      <c r="E139" s="119" t="s">
        <v>115</v>
      </c>
      <c r="F139" s="119" t="s">
        <v>117</v>
      </c>
      <c r="G139" s="119" t="s">
        <v>118</v>
      </c>
      <c r="H139" s="119" t="s">
        <v>119</v>
      </c>
      <c r="I139" s="119" t="s">
        <v>116</v>
      </c>
      <c r="J139" s="314" t="s">
        <v>120</v>
      </c>
      <c r="K139" s="315"/>
      <c r="L139" s="316"/>
      <c r="M139" s="119" t="s">
        <v>124</v>
      </c>
      <c r="N139" s="119" t="s">
        <v>40</v>
      </c>
      <c r="O139" s="119" t="s">
        <v>41</v>
      </c>
      <c r="P139" s="314" t="s">
        <v>3</v>
      </c>
      <c r="Q139" s="316"/>
    </row>
    <row r="140" spans="2:17" ht="60.75" customHeight="1" x14ac:dyDescent="0.25">
      <c r="B140" s="182" t="s">
        <v>436</v>
      </c>
      <c r="C140" s="182">
        <v>1</v>
      </c>
      <c r="D140" s="212" t="s">
        <v>437</v>
      </c>
      <c r="E140" s="212">
        <v>19352512</v>
      </c>
      <c r="F140" s="3" t="s">
        <v>438</v>
      </c>
      <c r="G140" s="3" t="s">
        <v>439</v>
      </c>
      <c r="H140" s="3">
        <v>1988</v>
      </c>
      <c r="I140" s="5"/>
      <c r="J140" s="182" t="s">
        <v>440</v>
      </c>
      <c r="K140" s="97" t="s">
        <v>441</v>
      </c>
      <c r="L140" s="96" t="s">
        <v>123</v>
      </c>
      <c r="M140" s="120" t="s">
        <v>137</v>
      </c>
      <c r="N140" s="120"/>
      <c r="O140" s="120"/>
      <c r="P140" s="329" t="s">
        <v>711</v>
      </c>
      <c r="Q140" s="329"/>
    </row>
    <row r="141" spans="2:17" ht="155.25" customHeight="1" x14ac:dyDescent="0.25">
      <c r="B141" s="182" t="s">
        <v>132</v>
      </c>
      <c r="C141" s="182">
        <v>1</v>
      </c>
      <c r="D141" s="212" t="s">
        <v>442</v>
      </c>
      <c r="E141" s="212">
        <v>41756685</v>
      </c>
      <c r="F141" s="3" t="s">
        <v>443</v>
      </c>
      <c r="G141" s="3" t="s">
        <v>444</v>
      </c>
      <c r="H141" s="180">
        <v>30897</v>
      </c>
      <c r="I141" s="5"/>
      <c r="J141" s="182" t="s">
        <v>445</v>
      </c>
      <c r="K141" s="182" t="s">
        <v>446</v>
      </c>
      <c r="L141" s="96" t="s">
        <v>406</v>
      </c>
      <c r="M141" s="120" t="s">
        <v>137</v>
      </c>
      <c r="N141" s="120"/>
      <c r="O141" s="120"/>
      <c r="P141" s="183"/>
      <c r="Q141" s="183"/>
    </row>
    <row r="142" spans="2:17" ht="58.5" customHeight="1" x14ac:dyDescent="0.25">
      <c r="B142" s="182" t="s">
        <v>133</v>
      </c>
      <c r="C142" s="182">
        <v>1</v>
      </c>
      <c r="D142" s="212" t="s">
        <v>447</v>
      </c>
      <c r="E142" s="212">
        <v>39782399</v>
      </c>
      <c r="F142" s="3" t="s">
        <v>448</v>
      </c>
      <c r="G142" s="3"/>
      <c r="H142" s="3"/>
      <c r="I142" s="5"/>
      <c r="J142" s="182" t="s">
        <v>449</v>
      </c>
      <c r="K142" s="97" t="s">
        <v>450</v>
      </c>
      <c r="L142" s="96" t="s">
        <v>406</v>
      </c>
      <c r="M142" s="120" t="s">
        <v>137</v>
      </c>
      <c r="N142" s="120"/>
      <c r="O142" s="120"/>
      <c r="P142" s="329" t="s">
        <v>712</v>
      </c>
      <c r="Q142" s="329"/>
    </row>
    <row r="145" spans="2:7" ht="15.75" thickBot="1" x14ac:dyDescent="0.3"/>
    <row r="146" spans="2:7" ht="54" customHeight="1" x14ac:dyDescent="0.25">
      <c r="B146" s="123" t="s">
        <v>32</v>
      </c>
      <c r="C146" s="123" t="s">
        <v>48</v>
      </c>
      <c r="D146" s="119" t="s">
        <v>49</v>
      </c>
      <c r="E146" s="123" t="s">
        <v>50</v>
      </c>
      <c r="F146" s="75" t="s">
        <v>55</v>
      </c>
      <c r="G146" s="93"/>
    </row>
    <row r="147" spans="2:7" ht="120.75" customHeight="1" x14ac:dyDescent="0.2">
      <c r="B147" s="333" t="s">
        <v>52</v>
      </c>
      <c r="C147" s="6" t="s">
        <v>129</v>
      </c>
      <c r="D147" s="183">
        <v>25</v>
      </c>
      <c r="E147" s="183">
        <v>25</v>
      </c>
      <c r="F147" s="334">
        <f>+E147+E148+E149</f>
        <v>60</v>
      </c>
      <c r="G147" s="94"/>
    </row>
    <row r="148" spans="2:7" ht="76.150000000000006" customHeight="1" x14ac:dyDescent="0.2">
      <c r="B148" s="333"/>
      <c r="C148" s="6" t="s">
        <v>130</v>
      </c>
      <c r="D148" s="190">
        <v>25</v>
      </c>
      <c r="E148" s="183">
        <v>25</v>
      </c>
      <c r="F148" s="335"/>
      <c r="G148" s="94"/>
    </row>
    <row r="149" spans="2:7" ht="69" customHeight="1" x14ac:dyDescent="0.2">
      <c r="B149" s="333"/>
      <c r="C149" s="6" t="s">
        <v>131</v>
      </c>
      <c r="D149" s="183">
        <v>10</v>
      </c>
      <c r="E149" s="183">
        <v>10</v>
      </c>
      <c r="F149" s="336"/>
      <c r="G149" s="94"/>
    </row>
    <row r="150" spans="2:7" x14ac:dyDescent="0.25">
      <c r="C150" s="103"/>
    </row>
    <row r="153" spans="2:7" x14ac:dyDescent="0.25">
      <c r="B153" s="121" t="s">
        <v>56</v>
      </c>
    </row>
    <row r="156" spans="2:7" x14ac:dyDescent="0.25">
      <c r="B156" s="124" t="s">
        <v>32</v>
      </c>
      <c r="C156" s="124" t="s">
        <v>57</v>
      </c>
      <c r="D156" s="123" t="s">
        <v>50</v>
      </c>
      <c r="E156" s="123" t="s">
        <v>15</v>
      </c>
    </row>
    <row r="157" spans="2:7" ht="28.5" x14ac:dyDescent="0.25">
      <c r="B157" s="104" t="s">
        <v>58</v>
      </c>
      <c r="C157" s="105">
        <v>40</v>
      </c>
      <c r="D157" s="183">
        <f>+E132</f>
        <v>40</v>
      </c>
      <c r="E157" s="311">
        <f>+D157+D158</f>
        <v>100</v>
      </c>
    </row>
    <row r="158" spans="2:7" ht="42.75" x14ac:dyDescent="0.25">
      <c r="B158" s="104" t="s">
        <v>59</v>
      </c>
      <c r="C158" s="105">
        <v>60</v>
      </c>
      <c r="D158" s="183">
        <f>+F147</f>
        <v>60</v>
      </c>
      <c r="E158" s="312"/>
    </row>
  </sheetData>
  <mergeCells count="43">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B98:P98"/>
    <mergeCell ref="O72:P72"/>
    <mergeCell ref="O73:P73"/>
    <mergeCell ref="O74:P74"/>
    <mergeCell ref="O75:P75"/>
    <mergeCell ref="B81:N81"/>
    <mergeCell ref="J86:L86"/>
    <mergeCell ref="P86:Q86"/>
    <mergeCell ref="P87:Q87"/>
    <mergeCell ref="P88:Q88"/>
    <mergeCell ref="B91:N91"/>
    <mergeCell ref="D94:E94"/>
    <mergeCell ref="D95:E95"/>
    <mergeCell ref="P142:Q142"/>
    <mergeCell ref="B147:B149"/>
    <mergeCell ref="F147:F149"/>
    <mergeCell ref="E157:E158"/>
    <mergeCell ref="B101:N101"/>
    <mergeCell ref="E132:E134"/>
    <mergeCell ref="B137:N137"/>
    <mergeCell ref="J139:L139"/>
    <mergeCell ref="P139:Q139"/>
    <mergeCell ref="P140:Q140"/>
  </mergeCells>
  <dataValidations disablePrompts="1"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5"/>
  <sheetViews>
    <sheetView tabSelected="1" topLeftCell="B5" zoomScale="82" zoomScaleNormal="82" workbookViewId="0">
      <selection activeCell="B5" sqref="B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7.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159</v>
      </c>
      <c r="D6" s="304"/>
      <c r="E6" s="304"/>
      <c r="F6" s="304"/>
      <c r="G6" s="304"/>
      <c r="H6" s="304"/>
      <c r="I6" s="304"/>
      <c r="J6" s="304"/>
      <c r="K6" s="304"/>
      <c r="L6" s="304"/>
      <c r="M6" s="304"/>
      <c r="N6" s="305"/>
    </row>
    <row r="7" spans="2:16" ht="16.5" thickBot="1" x14ac:dyDescent="0.3">
      <c r="B7" s="12" t="s">
        <v>5</v>
      </c>
      <c r="C7" s="304" t="s">
        <v>165</v>
      </c>
      <c r="D7" s="304"/>
      <c r="E7" s="304"/>
      <c r="F7" s="304"/>
      <c r="G7" s="304"/>
      <c r="H7" s="304"/>
      <c r="I7" s="304"/>
      <c r="J7" s="304"/>
      <c r="K7" s="304"/>
      <c r="L7" s="304"/>
      <c r="M7" s="304"/>
      <c r="N7" s="305"/>
    </row>
    <row r="8" spans="2:16" ht="16.5" thickBot="1" x14ac:dyDescent="0.3">
      <c r="B8" s="12" t="s">
        <v>6</v>
      </c>
      <c r="C8" s="304" t="s">
        <v>165</v>
      </c>
      <c r="D8" s="304"/>
      <c r="E8" s="304"/>
      <c r="F8" s="304"/>
      <c r="G8" s="304"/>
      <c r="H8" s="304"/>
      <c r="I8" s="304"/>
      <c r="J8" s="304"/>
      <c r="K8" s="304"/>
      <c r="L8" s="304"/>
      <c r="M8" s="304"/>
      <c r="N8" s="305"/>
    </row>
    <row r="9" spans="2:16" ht="16.5" thickBot="1" x14ac:dyDescent="0.3">
      <c r="B9" s="12" t="s">
        <v>7</v>
      </c>
      <c r="C9" s="304" t="s">
        <v>165</v>
      </c>
      <c r="D9" s="304"/>
      <c r="E9" s="304"/>
      <c r="F9" s="304"/>
      <c r="G9" s="304"/>
      <c r="H9" s="304"/>
      <c r="I9" s="304"/>
      <c r="J9" s="304"/>
      <c r="K9" s="304"/>
      <c r="L9" s="304"/>
      <c r="M9" s="304"/>
      <c r="N9" s="305"/>
    </row>
    <row r="10" spans="2:16" ht="16.5" thickBot="1" x14ac:dyDescent="0.3">
      <c r="B10" s="12" t="s">
        <v>679</v>
      </c>
      <c r="C10" s="306" t="s">
        <v>590</v>
      </c>
      <c r="D10" s="306"/>
      <c r="E10" s="307"/>
      <c r="F10" s="33"/>
      <c r="G10" s="33"/>
      <c r="H10" s="33"/>
      <c r="I10" s="33"/>
      <c r="J10" s="33"/>
      <c r="K10" s="33"/>
      <c r="L10" s="33"/>
      <c r="M10" s="33"/>
      <c r="N10" s="34"/>
    </row>
    <row r="11" spans="2:16" ht="16.5" thickBot="1" x14ac:dyDescent="0.3">
      <c r="B11" s="14" t="s">
        <v>8</v>
      </c>
      <c r="C11" s="15">
        <v>41972</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08" t="s">
        <v>100</v>
      </c>
      <c r="C14" s="308"/>
      <c r="D14" s="194" t="s">
        <v>11</v>
      </c>
      <c r="E14" s="194" t="s">
        <v>12</v>
      </c>
      <c r="F14" s="194" t="s">
        <v>28</v>
      </c>
      <c r="G14" s="91"/>
      <c r="I14" s="36"/>
      <c r="J14" s="36"/>
      <c r="K14" s="36"/>
      <c r="L14" s="36"/>
      <c r="M14" s="36"/>
      <c r="N14" s="107"/>
    </row>
    <row r="15" spans="2:16" x14ac:dyDescent="0.25">
      <c r="B15" s="308"/>
      <c r="C15" s="308"/>
      <c r="D15" s="194">
        <v>1</v>
      </c>
      <c r="E15" s="172">
        <v>1194444652</v>
      </c>
      <c r="F15" s="174">
        <v>416</v>
      </c>
      <c r="G15" s="92"/>
      <c r="I15" s="37"/>
      <c r="J15" s="37"/>
      <c r="K15" s="37"/>
      <c r="L15" s="37"/>
      <c r="M15" s="37"/>
      <c r="N15" s="107"/>
    </row>
    <row r="16" spans="2:16" x14ac:dyDescent="0.25">
      <c r="B16" s="308"/>
      <c r="C16" s="308"/>
      <c r="D16" s="194">
        <v>2</v>
      </c>
      <c r="E16" s="172"/>
      <c r="F16" s="174"/>
      <c r="G16" s="92"/>
      <c r="I16" s="37"/>
      <c r="J16" s="37"/>
      <c r="K16" s="37"/>
      <c r="L16" s="37"/>
      <c r="M16" s="37"/>
      <c r="N16" s="107"/>
    </row>
    <row r="17" spans="1:14" x14ac:dyDescent="0.25">
      <c r="B17" s="308"/>
      <c r="C17" s="308"/>
      <c r="D17" s="194">
        <v>3</v>
      </c>
      <c r="E17" s="35"/>
      <c r="F17" s="174"/>
      <c r="G17" s="92"/>
      <c r="I17" s="37"/>
      <c r="J17" s="37"/>
      <c r="K17" s="37"/>
      <c r="L17" s="37"/>
      <c r="M17" s="37"/>
      <c r="N17" s="107"/>
    </row>
    <row r="18" spans="1:14" x14ac:dyDescent="0.25">
      <c r="B18" s="308"/>
      <c r="C18" s="308"/>
      <c r="D18" s="194">
        <v>4</v>
      </c>
      <c r="E18" s="173"/>
      <c r="F18" s="174"/>
      <c r="G18" s="92"/>
      <c r="H18" s="22"/>
      <c r="I18" s="37"/>
      <c r="J18" s="37"/>
      <c r="K18" s="37"/>
      <c r="L18" s="37"/>
      <c r="M18" s="37"/>
      <c r="N18" s="20"/>
    </row>
    <row r="19" spans="1:14" x14ac:dyDescent="0.25">
      <c r="B19" s="308"/>
      <c r="C19" s="308"/>
      <c r="D19" s="194">
        <v>5</v>
      </c>
      <c r="E19" s="173"/>
      <c r="F19" s="174"/>
      <c r="G19" s="92"/>
      <c r="H19" s="22"/>
      <c r="I19" s="39"/>
      <c r="J19" s="39"/>
      <c r="K19" s="39"/>
      <c r="L19" s="39"/>
      <c r="M19" s="39"/>
      <c r="N19" s="20"/>
    </row>
    <row r="20" spans="1:14" x14ac:dyDescent="0.25">
      <c r="B20" s="308"/>
      <c r="C20" s="308"/>
      <c r="D20" s="194">
        <v>6</v>
      </c>
      <c r="E20" s="173"/>
      <c r="F20" s="174"/>
      <c r="G20" s="92"/>
      <c r="H20" s="22"/>
      <c r="I20" s="106"/>
      <c r="J20" s="106"/>
      <c r="K20" s="106"/>
      <c r="L20" s="106"/>
      <c r="M20" s="106"/>
      <c r="N20" s="20"/>
    </row>
    <row r="21" spans="1:14" x14ac:dyDescent="0.25">
      <c r="B21" s="308"/>
      <c r="C21" s="308"/>
      <c r="D21" s="194">
        <v>7</v>
      </c>
      <c r="E21" s="173"/>
      <c r="F21" s="174"/>
      <c r="G21" s="92"/>
      <c r="H21" s="22"/>
      <c r="I21" s="106"/>
      <c r="J21" s="106"/>
      <c r="K21" s="106"/>
      <c r="L21" s="106"/>
      <c r="M21" s="106"/>
      <c r="N21" s="20"/>
    </row>
    <row r="22" spans="1:14" ht="15.75" thickBot="1" x14ac:dyDescent="0.3">
      <c r="B22" s="309" t="s">
        <v>13</v>
      </c>
      <c r="C22" s="310"/>
      <c r="D22" s="194"/>
      <c r="E22" s="172">
        <f>SUM(E15:E21)</f>
        <v>1194444652</v>
      </c>
      <c r="F22" s="35"/>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F15*80%</f>
        <v>332.8</v>
      </c>
      <c r="D24" s="40"/>
      <c r="E24" s="43">
        <f>E22</f>
        <v>1194444652</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93" t="s">
        <v>163</v>
      </c>
      <c r="D30" s="120"/>
      <c r="E30" s="103"/>
      <c r="F30" s="103"/>
      <c r="G30" s="103"/>
      <c r="H30" s="103"/>
      <c r="I30" s="106"/>
      <c r="J30" s="106"/>
      <c r="K30" s="106"/>
      <c r="L30" s="106"/>
      <c r="M30" s="106"/>
      <c r="N30" s="107"/>
    </row>
    <row r="31" spans="1:14" x14ac:dyDescent="0.25">
      <c r="A31" s="98"/>
      <c r="B31" s="120" t="s">
        <v>140</v>
      </c>
      <c r="C31" s="193" t="s">
        <v>163</v>
      </c>
      <c r="D31" s="120"/>
      <c r="E31" s="103"/>
      <c r="F31" s="103"/>
      <c r="G31" s="103"/>
      <c r="H31" s="103"/>
      <c r="I31" s="106"/>
      <c r="J31" s="106"/>
      <c r="K31" s="106"/>
      <c r="L31" s="106"/>
      <c r="M31" s="106"/>
      <c r="N31" s="107"/>
    </row>
    <row r="32" spans="1:14" x14ac:dyDescent="0.25">
      <c r="A32" s="98"/>
      <c r="B32" s="120" t="s">
        <v>141</v>
      </c>
      <c r="C32" s="193" t="s">
        <v>163</v>
      </c>
      <c r="D32" s="120"/>
      <c r="E32" s="103"/>
      <c r="F32" s="103"/>
      <c r="G32" s="103"/>
      <c r="H32" s="103"/>
      <c r="I32" s="106"/>
      <c r="J32" s="106"/>
      <c r="K32" s="106"/>
      <c r="L32" s="106"/>
      <c r="M32" s="106"/>
      <c r="N32" s="107"/>
    </row>
    <row r="33" spans="1:17" x14ac:dyDescent="0.25">
      <c r="A33" s="98"/>
      <c r="B33" s="120" t="s">
        <v>142</v>
      </c>
      <c r="C33" s="193"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93">
        <v>40</v>
      </c>
      <c r="E40" s="311">
        <f>+D40+D41</f>
        <v>65</v>
      </c>
      <c r="F40" s="103"/>
      <c r="G40" s="103"/>
      <c r="H40" s="103"/>
      <c r="I40" s="106"/>
      <c r="J40" s="106"/>
      <c r="K40" s="106"/>
      <c r="L40" s="106"/>
      <c r="M40" s="106"/>
      <c r="N40" s="107"/>
    </row>
    <row r="41" spans="1:17" ht="42.75" x14ac:dyDescent="0.25">
      <c r="A41" s="98"/>
      <c r="B41" s="104" t="s">
        <v>145</v>
      </c>
      <c r="C41" s="105">
        <v>60</v>
      </c>
      <c r="D41" s="193">
        <v>25</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ht="105" x14ac:dyDescent="0.25">
      <c r="A49" s="45">
        <v>1</v>
      </c>
      <c r="B49" s="113" t="s">
        <v>159</v>
      </c>
      <c r="C49" s="114" t="s">
        <v>189</v>
      </c>
      <c r="D49" s="113" t="s">
        <v>188</v>
      </c>
      <c r="E49" s="108" t="s">
        <v>591</v>
      </c>
      <c r="F49" s="109" t="s">
        <v>137</v>
      </c>
      <c r="G49" s="155">
        <v>1</v>
      </c>
      <c r="H49" s="116">
        <v>41250</v>
      </c>
      <c r="I49" s="116">
        <v>41912</v>
      </c>
      <c r="J49" s="110" t="s">
        <v>138</v>
      </c>
      <c r="K49" s="205">
        <f>+(I49-H49)/30</f>
        <v>22.066666666666666</v>
      </c>
      <c r="L49" s="110"/>
      <c r="M49" s="101">
        <v>300</v>
      </c>
      <c r="N49" s="101">
        <f>+M49*G49</f>
        <v>300</v>
      </c>
      <c r="O49" s="26">
        <v>936467186</v>
      </c>
      <c r="P49" s="26" t="s">
        <v>592</v>
      </c>
      <c r="Q49" s="156" t="s">
        <v>699</v>
      </c>
      <c r="R49" s="111"/>
      <c r="S49" s="111"/>
      <c r="T49" s="111"/>
      <c r="U49" s="111"/>
      <c r="V49" s="111"/>
      <c r="W49" s="111"/>
      <c r="X49" s="111"/>
      <c r="Y49" s="111"/>
      <c r="Z49" s="111"/>
    </row>
    <row r="50" spans="1:26" s="112" customFormat="1" x14ac:dyDescent="0.25">
      <c r="A50" s="45">
        <f>+A49+1</f>
        <v>2</v>
      </c>
      <c r="B50" s="113" t="s">
        <v>159</v>
      </c>
      <c r="C50" s="114" t="s">
        <v>189</v>
      </c>
      <c r="D50" s="113" t="s">
        <v>188</v>
      </c>
      <c r="E50" s="108" t="s">
        <v>593</v>
      </c>
      <c r="F50" s="109" t="s">
        <v>137</v>
      </c>
      <c r="G50" s="155">
        <v>1</v>
      </c>
      <c r="H50" s="116">
        <v>41661</v>
      </c>
      <c r="I50" s="116">
        <v>41943</v>
      </c>
      <c r="J50" s="110" t="s">
        <v>138</v>
      </c>
      <c r="K50" s="205">
        <f>((I50-H50)/30)-L50</f>
        <v>8.3666666666666671</v>
      </c>
      <c r="L50" s="101">
        <f>(I50-I49)/30</f>
        <v>1.0333333333333334</v>
      </c>
      <c r="M50" s="101">
        <v>118</v>
      </c>
      <c r="N50" s="101">
        <f t="shared" ref="N50:N56" si="0">+M50*G50</f>
        <v>118</v>
      </c>
      <c r="O50" s="26">
        <v>203263084</v>
      </c>
      <c r="P50" s="26" t="s">
        <v>594</v>
      </c>
      <c r="Q50" s="156"/>
      <c r="R50" s="111"/>
      <c r="S50" s="111"/>
      <c r="T50" s="111"/>
      <c r="U50" s="111"/>
      <c r="V50" s="111"/>
      <c r="W50" s="111"/>
      <c r="X50" s="111"/>
      <c r="Y50" s="111"/>
      <c r="Z50" s="111"/>
    </row>
    <row r="51" spans="1:26" s="112" customFormat="1" x14ac:dyDescent="0.25">
      <c r="A51" s="45">
        <f t="shared" ref="A51:A56" si="1">+A50+1</f>
        <v>3</v>
      </c>
      <c r="B51" s="113" t="s">
        <v>159</v>
      </c>
      <c r="C51" s="114" t="s">
        <v>189</v>
      </c>
      <c r="D51" s="113" t="s">
        <v>188</v>
      </c>
      <c r="E51" s="108" t="s">
        <v>595</v>
      </c>
      <c r="F51" s="109" t="s">
        <v>137</v>
      </c>
      <c r="G51" s="155">
        <v>1</v>
      </c>
      <c r="H51" s="116">
        <v>41519</v>
      </c>
      <c r="I51" s="116">
        <v>41943</v>
      </c>
      <c r="J51" s="110" t="s">
        <v>138</v>
      </c>
      <c r="K51" s="206"/>
      <c r="L51" s="101">
        <f>(I51-H51)/30</f>
        <v>14.133333333333333</v>
      </c>
      <c r="M51" s="101">
        <v>150</v>
      </c>
      <c r="N51" s="101">
        <f t="shared" si="0"/>
        <v>150</v>
      </c>
      <c r="O51" s="26">
        <v>726046662</v>
      </c>
      <c r="P51" s="26" t="s">
        <v>596</v>
      </c>
      <c r="Q51" s="156"/>
      <c r="R51" s="111"/>
      <c r="S51" s="111"/>
      <c r="T51" s="111"/>
      <c r="U51" s="111"/>
      <c r="V51" s="111"/>
      <c r="W51" s="111"/>
      <c r="X51" s="111"/>
      <c r="Y51" s="111"/>
      <c r="Z51" s="111"/>
    </row>
    <row r="52" spans="1:26" s="112" customFormat="1" x14ac:dyDescent="0.25">
      <c r="A52" s="45">
        <f t="shared" si="1"/>
        <v>4</v>
      </c>
      <c r="B52" s="113"/>
      <c r="C52" s="114"/>
      <c r="D52" s="113"/>
      <c r="E52" s="108"/>
      <c r="F52" s="109"/>
      <c r="G52" s="155"/>
      <c r="H52" s="109"/>
      <c r="I52" s="110"/>
      <c r="J52" s="110"/>
      <c r="K52" s="110"/>
      <c r="L52" s="110"/>
      <c r="M52" s="101"/>
      <c r="N52" s="101">
        <f t="shared" si="0"/>
        <v>0</v>
      </c>
      <c r="O52" s="26"/>
      <c r="P52" s="26"/>
      <c r="Q52" s="156"/>
      <c r="R52" s="111"/>
      <c r="S52" s="111"/>
      <c r="T52" s="111"/>
      <c r="U52" s="111"/>
      <c r="V52" s="111"/>
      <c r="W52" s="111"/>
      <c r="X52" s="111"/>
      <c r="Y52" s="111"/>
      <c r="Z52" s="111"/>
    </row>
    <row r="53" spans="1:26" s="112" customFormat="1" x14ac:dyDescent="0.25">
      <c r="A53" s="45">
        <f t="shared" si="1"/>
        <v>5</v>
      </c>
      <c r="B53" s="113"/>
      <c r="C53" s="114"/>
      <c r="D53" s="113"/>
      <c r="E53" s="108"/>
      <c r="F53" s="109"/>
      <c r="G53" s="155"/>
      <c r="H53" s="109"/>
      <c r="I53" s="110"/>
      <c r="J53" s="110"/>
      <c r="K53" s="110"/>
      <c r="L53" s="110"/>
      <c r="M53" s="101"/>
      <c r="N53" s="101">
        <f t="shared" si="0"/>
        <v>0</v>
      </c>
      <c r="O53" s="26"/>
      <c r="P53" s="26"/>
      <c r="Q53" s="156"/>
      <c r="R53" s="111"/>
      <c r="S53" s="111"/>
      <c r="T53" s="111"/>
      <c r="U53" s="111"/>
      <c r="V53" s="111"/>
      <c r="W53" s="111"/>
      <c r="X53" s="111"/>
      <c r="Y53" s="111"/>
      <c r="Z53" s="111"/>
    </row>
    <row r="54" spans="1:26" s="112" customFormat="1" x14ac:dyDescent="0.25">
      <c r="A54" s="45">
        <f t="shared" si="1"/>
        <v>6</v>
      </c>
      <c r="B54" s="113"/>
      <c r="C54" s="114"/>
      <c r="D54" s="113"/>
      <c r="E54" s="108"/>
      <c r="F54" s="109"/>
      <c r="G54" s="155"/>
      <c r="H54" s="109"/>
      <c r="I54" s="110"/>
      <c r="J54" s="110"/>
      <c r="K54" s="110"/>
      <c r="L54" s="110"/>
      <c r="M54" s="101"/>
      <c r="N54" s="101">
        <f t="shared" si="0"/>
        <v>0</v>
      </c>
      <c r="O54" s="26"/>
      <c r="P54" s="26"/>
      <c r="Q54" s="156"/>
      <c r="R54" s="111"/>
      <c r="S54" s="111"/>
      <c r="T54" s="111"/>
      <c r="U54" s="111"/>
      <c r="V54" s="111"/>
      <c r="W54" s="111"/>
      <c r="X54" s="111"/>
      <c r="Y54" s="111"/>
      <c r="Z54" s="111"/>
    </row>
    <row r="55" spans="1:26" s="112" customFormat="1" x14ac:dyDescent="0.25">
      <c r="A55" s="45">
        <f t="shared" si="1"/>
        <v>7</v>
      </c>
      <c r="B55" s="113"/>
      <c r="C55" s="114"/>
      <c r="D55" s="113"/>
      <c r="E55" s="108"/>
      <c r="F55" s="109"/>
      <c r="G55" s="155"/>
      <c r="H55" s="109"/>
      <c r="I55" s="110"/>
      <c r="J55" s="110"/>
      <c r="K55" s="110"/>
      <c r="L55" s="110"/>
      <c r="M55" s="101"/>
      <c r="N55" s="101">
        <f t="shared" si="0"/>
        <v>0</v>
      </c>
      <c r="O55" s="26"/>
      <c r="P55" s="26"/>
      <c r="Q55" s="156"/>
      <c r="R55" s="111"/>
      <c r="S55" s="111"/>
      <c r="T55" s="111"/>
      <c r="U55" s="111"/>
      <c r="V55" s="111"/>
      <c r="W55" s="111"/>
      <c r="X55" s="111"/>
      <c r="Y55" s="111"/>
      <c r="Z55" s="111"/>
    </row>
    <row r="56" spans="1:26" s="112" customFormat="1" x14ac:dyDescent="0.25">
      <c r="A56" s="45">
        <f t="shared" si="1"/>
        <v>8</v>
      </c>
      <c r="B56" s="113"/>
      <c r="C56" s="114"/>
      <c r="D56" s="113"/>
      <c r="E56" s="108"/>
      <c r="F56" s="109"/>
      <c r="G56" s="155"/>
      <c r="H56" s="109"/>
      <c r="I56" s="110"/>
      <c r="J56" s="110"/>
      <c r="K56" s="110"/>
      <c r="L56" s="110"/>
      <c r="M56" s="101"/>
      <c r="N56" s="101">
        <f t="shared" si="0"/>
        <v>0</v>
      </c>
      <c r="O56" s="26"/>
      <c r="P56" s="26"/>
      <c r="Q56" s="156"/>
      <c r="R56" s="111"/>
      <c r="S56" s="111"/>
      <c r="T56" s="111"/>
      <c r="U56" s="111"/>
      <c r="V56" s="111"/>
      <c r="W56" s="111"/>
      <c r="X56" s="111"/>
      <c r="Y56" s="111"/>
      <c r="Z56" s="111"/>
    </row>
    <row r="57" spans="1:26" s="112" customFormat="1" x14ac:dyDescent="0.25">
      <c r="A57" s="45"/>
      <c r="B57" s="48" t="s">
        <v>15</v>
      </c>
      <c r="C57" s="114"/>
      <c r="D57" s="113"/>
      <c r="E57" s="108"/>
      <c r="F57" s="109"/>
      <c r="G57" s="155"/>
      <c r="H57" s="109"/>
      <c r="I57" s="110"/>
      <c r="J57" s="110"/>
      <c r="K57" s="115">
        <f t="shared" ref="K57:N57" si="2">SUM(K49:K56)</f>
        <v>30.433333333333334</v>
      </c>
      <c r="L57" s="115">
        <f t="shared" si="2"/>
        <v>15.166666666666666</v>
      </c>
      <c r="M57" s="154">
        <f t="shared" si="2"/>
        <v>568</v>
      </c>
      <c r="N57" s="115">
        <f t="shared" si="2"/>
        <v>568</v>
      </c>
      <c r="O57" s="26"/>
      <c r="P57" s="26"/>
      <c r="Q57" s="157"/>
    </row>
    <row r="58" spans="1:26" s="29" customFormat="1" x14ac:dyDescent="0.25">
      <c r="E58" s="30"/>
    </row>
    <row r="59" spans="1:26" s="29" customFormat="1" x14ac:dyDescent="0.25">
      <c r="B59" s="299" t="s">
        <v>27</v>
      </c>
      <c r="C59" s="299" t="s">
        <v>26</v>
      </c>
      <c r="D59" s="301" t="s">
        <v>33</v>
      </c>
      <c r="E59" s="301"/>
    </row>
    <row r="60" spans="1:26" s="29" customFormat="1" x14ac:dyDescent="0.25">
      <c r="B60" s="300"/>
      <c r="C60" s="300"/>
      <c r="D60" s="195" t="s">
        <v>22</v>
      </c>
      <c r="E60" s="61" t="s">
        <v>23</v>
      </c>
    </row>
    <row r="61" spans="1:26" s="29" customFormat="1" ht="30.6" customHeight="1" x14ac:dyDescent="0.25">
      <c r="B61" s="58" t="s">
        <v>20</v>
      </c>
      <c r="C61" s="59">
        <f>+K57</f>
        <v>30.433333333333334</v>
      </c>
      <c r="D61" s="56" t="s">
        <v>163</v>
      </c>
      <c r="E61" s="57"/>
      <c r="F61" s="31"/>
      <c r="G61" s="31"/>
      <c r="H61" s="31"/>
      <c r="I61" s="31"/>
      <c r="J61" s="31"/>
      <c r="K61" s="31"/>
      <c r="L61" s="31"/>
      <c r="M61" s="31"/>
    </row>
    <row r="62" spans="1:26" s="29" customFormat="1" ht="30" customHeight="1" x14ac:dyDescent="0.25">
      <c r="B62" s="58" t="s">
        <v>24</v>
      </c>
      <c r="C62" s="59">
        <f>+M57</f>
        <v>568</v>
      </c>
      <c r="D62" s="56" t="s">
        <v>163</v>
      </c>
      <c r="E62" s="57"/>
    </row>
    <row r="63" spans="1:26" s="29" customFormat="1" x14ac:dyDescent="0.25">
      <c r="B63" s="32"/>
      <c r="C63" s="317"/>
      <c r="D63" s="317"/>
      <c r="E63" s="317"/>
      <c r="F63" s="317"/>
      <c r="G63" s="317"/>
      <c r="H63" s="317"/>
      <c r="I63" s="317"/>
      <c r="J63" s="317"/>
      <c r="K63" s="317"/>
      <c r="L63" s="317"/>
      <c r="M63" s="317"/>
      <c r="N63" s="317"/>
    </row>
    <row r="64" spans="1:26" ht="28.15" customHeight="1" thickBot="1" x14ac:dyDescent="0.3"/>
    <row r="65" spans="2:17" ht="27" thickBot="1" x14ac:dyDescent="0.3">
      <c r="B65" s="318" t="s">
        <v>103</v>
      </c>
      <c r="C65" s="318"/>
      <c r="D65" s="318"/>
      <c r="E65" s="318"/>
      <c r="F65" s="318"/>
      <c r="G65" s="318"/>
      <c r="H65" s="318"/>
      <c r="I65" s="318"/>
      <c r="J65" s="318"/>
      <c r="K65" s="318"/>
      <c r="L65" s="318"/>
      <c r="M65" s="318"/>
      <c r="N65" s="318"/>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14" t="s">
        <v>3</v>
      </c>
      <c r="P68" s="316"/>
      <c r="Q68" s="66" t="s">
        <v>17</v>
      </c>
    </row>
    <row r="69" spans="2:17" ht="60" x14ac:dyDescent="0.25">
      <c r="B69" s="3" t="s">
        <v>543</v>
      </c>
      <c r="C69" s="3" t="s">
        <v>597</v>
      </c>
      <c r="D69" s="97" t="s">
        <v>598</v>
      </c>
      <c r="E69" s="5">
        <v>39</v>
      </c>
      <c r="F69" s="4" t="s">
        <v>165</v>
      </c>
      <c r="G69" s="4" t="s">
        <v>599</v>
      </c>
      <c r="H69" s="4" t="s">
        <v>137</v>
      </c>
      <c r="I69" s="96" t="s">
        <v>165</v>
      </c>
      <c r="J69" s="96" t="s">
        <v>137</v>
      </c>
      <c r="K69" s="120" t="s">
        <v>137</v>
      </c>
      <c r="L69" s="120" t="s">
        <v>137</v>
      </c>
      <c r="M69" s="120" t="s">
        <v>137</v>
      </c>
      <c r="N69" s="120" t="s">
        <v>137</v>
      </c>
      <c r="O69" s="321"/>
      <c r="P69" s="322"/>
      <c r="Q69" s="120" t="s">
        <v>137</v>
      </c>
    </row>
    <row r="70" spans="2:17" ht="45" x14ac:dyDescent="0.25">
      <c r="B70" s="3" t="s">
        <v>540</v>
      </c>
      <c r="C70" s="3" t="s">
        <v>597</v>
      </c>
      <c r="D70" s="97" t="s">
        <v>600</v>
      </c>
      <c r="E70" s="5">
        <v>60</v>
      </c>
      <c r="F70" s="4" t="s">
        <v>165</v>
      </c>
      <c r="G70" s="211" t="s">
        <v>601</v>
      </c>
      <c r="H70" s="4" t="s">
        <v>165</v>
      </c>
      <c r="I70" s="96" t="s">
        <v>165</v>
      </c>
      <c r="J70" s="96" t="s">
        <v>137</v>
      </c>
      <c r="K70" s="120" t="s">
        <v>137</v>
      </c>
      <c r="L70" s="120" t="s">
        <v>137</v>
      </c>
      <c r="M70" s="120" t="s">
        <v>137</v>
      </c>
      <c r="N70" s="120" t="s">
        <v>137</v>
      </c>
      <c r="O70" s="321"/>
      <c r="P70" s="322"/>
      <c r="Q70" s="120" t="s">
        <v>137</v>
      </c>
    </row>
    <row r="71" spans="2:17" ht="60" x14ac:dyDescent="0.25">
      <c r="B71" s="3" t="s">
        <v>540</v>
      </c>
      <c r="C71" s="3" t="s">
        <v>597</v>
      </c>
      <c r="D71" s="97" t="s">
        <v>602</v>
      </c>
      <c r="E71" s="5">
        <v>209</v>
      </c>
      <c r="F71" s="4" t="s">
        <v>165</v>
      </c>
      <c r="G71" s="4" t="s">
        <v>603</v>
      </c>
      <c r="H71" s="4" t="s">
        <v>165</v>
      </c>
      <c r="I71" s="96" t="s">
        <v>165</v>
      </c>
      <c r="J71" s="96" t="s">
        <v>137</v>
      </c>
      <c r="K71" s="120" t="s">
        <v>137</v>
      </c>
      <c r="L71" s="120" t="s">
        <v>137</v>
      </c>
      <c r="M71" s="120" t="s">
        <v>137</v>
      </c>
      <c r="N71" s="120" t="s">
        <v>137</v>
      </c>
      <c r="O71" s="321"/>
      <c r="P71" s="322"/>
      <c r="Q71" s="120" t="s">
        <v>137</v>
      </c>
    </row>
    <row r="72" spans="2:17" ht="30" x14ac:dyDescent="0.25">
      <c r="B72" s="3" t="s">
        <v>540</v>
      </c>
      <c r="C72" s="3" t="s">
        <v>597</v>
      </c>
      <c r="D72" s="97" t="s">
        <v>604</v>
      </c>
      <c r="E72" s="5">
        <v>48</v>
      </c>
      <c r="F72" s="4" t="s">
        <v>165</v>
      </c>
      <c r="G72" s="4" t="s">
        <v>599</v>
      </c>
      <c r="H72" s="4" t="s">
        <v>137</v>
      </c>
      <c r="I72" s="96" t="s">
        <v>165</v>
      </c>
      <c r="J72" s="96" t="s">
        <v>137</v>
      </c>
      <c r="K72" s="120" t="s">
        <v>137</v>
      </c>
      <c r="L72" s="120" t="s">
        <v>137</v>
      </c>
      <c r="M72" s="120" t="s">
        <v>137</v>
      </c>
      <c r="N72" s="120" t="s">
        <v>137</v>
      </c>
      <c r="O72" s="321"/>
      <c r="P72" s="322"/>
      <c r="Q72" s="120" t="s">
        <v>137</v>
      </c>
    </row>
    <row r="73" spans="2:17" ht="45" x14ac:dyDescent="0.25">
      <c r="B73" s="3" t="s">
        <v>543</v>
      </c>
      <c r="C73" s="3" t="s">
        <v>597</v>
      </c>
      <c r="D73" s="97" t="s">
        <v>605</v>
      </c>
      <c r="E73" s="5">
        <v>60</v>
      </c>
      <c r="F73" s="4" t="s">
        <v>165</v>
      </c>
      <c r="G73" s="4" t="s">
        <v>599</v>
      </c>
      <c r="H73" s="4" t="s">
        <v>137</v>
      </c>
      <c r="I73" s="96" t="s">
        <v>165</v>
      </c>
      <c r="J73" s="96" t="s">
        <v>137</v>
      </c>
      <c r="K73" s="120" t="s">
        <v>137</v>
      </c>
      <c r="L73" s="120" t="s">
        <v>137</v>
      </c>
      <c r="M73" s="120" t="s">
        <v>137</v>
      </c>
      <c r="N73" s="120" t="s">
        <v>137</v>
      </c>
      <c r="O73" s="321"/>
      <c r="P73" s="322"/>
      <c r="Q73" s="120" t="s">
        <v>137</v>
      </c>
    </row>
    <row r="74" spans="2:17" x14ac:dyDescent="0.25">
      <c r="B74" s="3"/>
      <c r="C74" s="3"/>
      <c r="D74" s="5"/>
      <c r="E74" s="5"/>
      <c r="F74" s="4"/>
      <c r="G74" s="4"/>
      <c r="H74" s="4"/>
      <c r="I74" s="96"/>
      <c r="J74" s="96"/>
      <c r="K74" s="120"/>
      <c r="L74" s="120"/>
      <c r="M74" s="120"/>
      <c r="N74" s="120"/>
      <c r="O74" s="321"/>
      <c r="P74" s="322"/>
      <c r="Q74" s="120"/>
    </row>
    <row r="75" spans="2:17" x14ac:dyDescent="0.25">
      <c r="B75" s="120"/>
      <c r="C75" s="120"/>
      <c r="D75" s="120"/>
      <c r="E75" s="120"/>
      <c r="F75" s="120"/>
      <c r="G75" s="120"/>
      <c r="H75" s="120"/>
      <c r="I75" s="120"/>
      <c r="J75" s="120"/>
      <c r="K75" s="120"/>
      <c r="L75" s="120"/>
      <c r="M75" s="120"/>
      <c r="N75" s="120"/>
      <c r="O75" s="321"/>
      <c r="P75" s="322"/>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23" t="s">
        <v>37</v>
      </c>
      <c r="C81" s="324"/>
      <c r="D81" s="324"/>
      <c r="E81" s="324"/>
      <c r="F81" s="324"/>
      <c r="G81" s="324"/>
      <c r="H81" s="324"/>
      <c r="I81" s="324"/>
      <c r="J81" s="324"/>
      <c r="K81" s="324"/>
      <c r="L81" s="324"/>
      <c r="M81" s="324"/>
      <c r="N81" s="325"/>
    </row>
    <row r="86" spans="2:17" ht="76.5" customHeight="1" x14ac:dyDescent="0.25">
      <c r="B86" s="119" t="s">
        <v>0</v>
      </c>
      <c r="C86" s="119" t="s">
        <v>38</v>
      </c>
      <c r="D86" s="119" t="s">
        <v>39</v>
      </c>
      <c r="E86" s="119" t="s">
        <v>115</v>
      </c>
      <c r="F86" s="119" t="s">
        <v>117</v>
      </c>
      <c r="G86" s="119" t="s">
        <v>118</v>
      </c>
      <c r="H86" s="119" t="s">
        <v>119</v>
      </c>
      <c r="I86" s="119" t="s">
        <v>116</v>
      </c>
      <c r="J86" s="314" t="s">
        <v>120</v>
      </c>
      <c r="K86" s="315"/>
      <c r="L86" s="316"/>
      <c r="M86" s="119" t="s">
        <v>124</v>
      </c>
      <c r="N86" s="119" t="s">
        <v>40</v>
      </c>
      <c r="O86" s="119" t="s">
        <v>41</v>
      </c>
      <c r="P86" s="314" t="s">
        <v>3</v>
      </c>
      <c r="Q86" s="316"/>
    </row>
    <row r="87" spans="2:17" ht="60.75" customHeight="1" x14ac:dyDescent="0.25">
      <c r="B87" s="192" t="s">
        <v>42</v>
      </c>
      <c r="C87" s="231">
        <v>3</v>
      </c>
      <c r="D87" s="3"/>
      <c r="E87" s="3"/>
      <c r="F87" s="3"/>
      <c r="G87" s="3"/>
      <c r="H87" s="3"/>
      <c r="I87" s="5"/>
      <c r="J87" s="1" t="s">
        <v>121</v>
      </c>
      <c r="K87" s="97" t="s">
        <v>122</v>
      </c>
      <c r="L87" s="96" t="s">
        <v>123</v>
      </c>
      <c r="M87" s="120"/>
      <c r="N87" s="120"/>
      <c r="O87" s="120"/>
      <c r="P87" s="328"/>
      <c r="Q87" s="328"/>
    </row>
    <row r="88" spans="2:17" ht="106.5" customHeight="1" x14ac:dyDescent="0.25">
      <c r="B88" s="192" t="s">
        <v>42</v>
      </c>
      <c r="C88" s="175"/>
      <c r="D88" s="192" t="s">
        <v>606</v>
      </c>
      <c r="E88" s="3">
        <v>33818461</v>
      </c>
      <c r="F88" s="249" t="s">
        <v>190</v>
      </c>
      <c r="G88" s="3" t="s">
        <v>607</v>
      </c>
      <c r="H88" s="180">
        <v>38337</v>
      </c>
      <c r="I88" s="5" t="s">
        <v>165</v>
      </c>
      <c r="J88" s="1" t="s">
        <v>189</v>
      </c>
      <c r="K88" s="97" t="s">
        <v>608</v>
      </c>
      <c r="L88" s="96" t="s">
        <v>609</v>
      </c>
      <c r="M88" s="311" t="s">
        <v>137</v>
      </c>
      <c r="N88" s="311" t="s">
        <v>137</v>
      </c>
      <c r="O88" s="311" t="s">
        <v>137</v>
      </c>
      <c r="P88" s="337"/>
      <c r="Q88" s="338"/>
    </row>
    <row r="89" spans="2:17" ht="27" customHeight="1" x14ac:dyDescent="0.25">
      <c r="B89" s="192"/>
      <c r="C89" s="175"/>
      <c r="D89" s="3"/>
      <c r="E89" s="3"/>
      <c r="F89" s="3"/>
      <c r="G89" s="3"/>
      <c r="H89" s="3"/>
      <c r="I89" s="5"/>
      <c r="J89" s="192" t="s">
        <v>610</v>
      </c>
      <c r="K89" s="97" t="s">
        <v>611</v>
      </c>
      <c r="L89" s="96" t="s">
        <v>609</v>
      </c>
      <c r="M89" s="312"/>
      <c r="N89" s="312" t="s">
        <v>137</v>
      </c>
      <c r="O89" s="312" t="s">
        <v>137</v>
      </c>
      <c r="P89" s="339"/>
      <c r="Q89" s="340"/>
    </row>
    <row r="90" spans="2:17" ht="35.25" customHeight="1" x14ac:dyDescent="0.25">
      <c r="B90" s="192" t="s">
        <v>42</v>
      </c>
      <c r="C90" s="175"/>
      <c r="D90" s="192" t="s">
        <v>612</v>
      </c>
      <c r="E90" s="3">
        <v>10949039013</v>
      </c>
      <c r="F90" s="3" t="s">
        <v>191</v>
      </c>
      <c r="G90" s="3" t="s">
        <v>192</v>
      </c>
      <c r="H90" s="180">
        <v>41257</v>
      </c>
      <c r="I90" s="5" t="s">
        <v>613</v>
      </c>
      <c r="J90" s="1" t="s">
        <v>189</v>
      </c>
      <c r="K90" s="97" t="s">
        <v>614</v>
      </c>
      <c r="L90" s="181" t="s">
        <v>615</v>
      </c>
      <c r="M90" s="193" t="s">
        <v>137</v>
      </c>
      <c r="N90" s="193" t="s">
        <v>137</v>
      </c>
      <c r="O90" s="193" t="s">
        <v>137</v>
      </c>
      <c r="P90" s="319" t="s">
        <v>713</v>
      </c>
      <c r="Q90" s="320"/>
    </row>
    <row r="91" spans="2:17" ht="31.5" customHeight="1" x14ac:dyDescent="0.25">
      <c r="B91" s="192" t="s">
        <v>42</v>
      </c>
      <c r="C91" s="175"/>
      <c r="D91" s="192" t="s">
        <v>616</v>
      </c>
      <c r="E91" s="3">
        <v>66728154</v>
      </c>
      <c r="F91" s="233" t="s">
        <v>193</v>
      </c>
      <c r="G91" s="3" t="s">
        <v>617</v>
      </c>
      <c r="H91" s="180">
        <v>39325</v>
      </c>
      <c r="I91" s="5">
        <v>103017</v>
      </c>
      <c r="J91" s="1" t="s">
        <v>189</v>
      </c>
      <c r="K91" s="97" t="s">
        <v>618</v>
      </c>
      <c r="L91" s="181" t="s">
        <v>619</v>
      </c>
      <c r="M91" s="311" t="s">
        <v>137</v>
      </c>
      <c r="N91" s="311" t="s">
        <v>137</v>
      </c>
      <c r="O91" s="311" t="s">
        <v>137</v>
      </c>
      <c r="P91" s="337"/>
      <c r="Q91" s="338"/>
    </row>
    <row r="92" spans="2:17" ht="30.75" customHeight="1" x14ac:dyDescent="0.25">
      <c r="B92" s="192"/>
      <c r="C92" s="175"/>
      <c r="D92" s="3"/>
      <c r="E92" s="3"/>
      <c r="F92" s="250"/>
      <c r="G92" s="3"/>
      <c r="H92" s="180"/>
      <c r="I92" s="5"/>
      <c r="J92" s="192" t="s">
        <v>620</v>
      </c>
      <c r="K92" s="97" t="s">
        <v>621</v>
      </c>
      <c r="L92" s="181" t="s">
        <v>193</v>
      </c>
      <c r="M92" s="331"/>
      <c r="N92" s="331"/>
      <c r="O92" s="331"/>
      <c r="P92" s="347"/>
      <c r="Q92" s="348"/>
    </row>
    <row r="93" spans="2:17" ht="28.5" customHeight="1" x14ac:dyDescent="0.25">
      <c r="B93" s="192"/>
      <c r="C93" s="231">
        <v>2</v>
      </c>
      <c r="D93" s="3"/>
      <c r="E93" s="3"/>
      <c r="F93" s="251"/>
      <c r="G93" s="3"/>
      <c r="H93" s="180"/>
      <c r="I93" s="5"/>
      <c r="J93" s="192" t="s">
        <v>610</v>
      </c>
      <c r="K93" s="97" t="s">
        <v>622</v>
      </c>
      <c r="L93" s="181" t="s">
        <v>193</v>
      </c>
      <c r="M93" s="312"/>
      <c r="N93" s="312"/>
      <c r="O93" s="312"/>
      <c r="P93" s="339"/>
      <c r="Q93" s="340"/>
    </row>
    <row r="94" spans="2:17" ht="28.5" customHeight="1" x14ac:dyDescent="0.25">
      <c r="B94" s="192" t="s">
        <v>43</v>
      </c>
      <c r="C94" s="175"/>
      <c r="D94" s="192" t="s">
        <v>623</v>
      </c>
      <c r="E94" s="3">
        <v>41952059</v>
      </c>
      <c r="F94" s="3" t="s">
        <v>193</v>
      </c>
      <c r="G94" s="3" t="s">
        <v>617</v>
      </c>
      <c r="H94" s="180">
        <v>39073</v>
      </c>
      <c r="I94" s="5">
        <v>101745</v>
      </c>
      <c r="J94" s="192" t="s">
        <v>189</v>
      </c>
      <c r="K94" s="97" t="s">
        <v>624</v>
      </c>
      <c r="L94" s="181" t="s">
        <v>193</v>
      </c>
      <c r="M94" s="311" t="s">
        <v>137</v>
      </c>
      <c r="N94" s="311" t="s">
        <v>137</v>
      </c>
      <c r="O94" s="311" t="s">
        <v>137</v>
      </c>
      <c r="P94" s="341" t="s">
        <v>713</v>
      </c>
      <c r="Q94" s="342"/>
    </row>
    <row r="95" spans="2:17" ht="46.5" customHeight="1" x14ac:dyDescent="0.25">
      <c r="B95" s="192"/>
      <c r="C95" s="192"/>
      <c r="D95" s="3"/>
      <c r="E95" s="3"/>
      <c r="F95" s="3"/>
      <c r="G95" s="3"/>
      <c r="H95" s="3"/>
      <c r="I95" s="5"/>
      <c r="J95" s="196" t="s">
        <v>625</v>
      </c>
      <c r="K95" s="97" t="s">
        <v>626</v>
      </c>
      <c r="L95" s="97" t="s">
        <v>627</v>
      </c>
      <c r="M95" s="331"/>
      <c r="N95" s="331" t="s">
        <v>137</v>
      </c>
      <c r="O95" s="331" t="s">
        <v>137</v>
      </c>
      <c r="P95" s="343"/>
      <c r="Q95" s="344"/>
    </row>
    <row r="96" spans="2:17" ht="46.5" customHeight="1" x14ac:dyDescent="0.25">
      <c r="B96" s="232"/>
      <c r="C96" s="232"/>
      <c r="D96" s="233"/>
      <c r="E96" s="233"/>
      <c r="F96" s="233"/>
      <c r="G96" s="233"/>
      <c r="H96" s="233"/>
      <c r="I96" s="234"/>
      <c r="J96" s="235" t="s">
        <v>610</v>
      </c>
      <c r="K96" s="236" t="s">
        <v>628</v>
      </c>
      <c r="L96" s="236" t="s">
        <v>193</v>
      </c>
      <c r="M96" s="312"/>
      <c r="N96" s="312" t="s">
        <v>137</v>
      </c>
      <c r="O96" s="312" t="s">
        <v>137</v>
      </c>
      <c r="P96" s="345"/>
      <c r="Q96" s="346"/>
    </row>
    <row r="97" spans="2:22" ht="46.5" customHeight="1" x14ac:dyDescent="0.25">
      <c r="B97" s="192" t="s">
        <v>43</v>
      </c>
      <c r="C97" s="192"/>
      <c r="D97" s="249" t="s">
        <v>629</v>
      </c>
      <c r="E97" s="3">
        <v>41961802</v>
      </c>
      <c r="F97" s="3" t="s">
        <v>193</v>
      </c>
      <c r="G97" s="3" t="s">
        <v>630</v>
      </c>
      <c r="H97" s="180">
        <v>40606</v>
      </c>
      <c r="I97" s="5">
        <v>131603</v>
      </c>
      <c r="J97" s="196" t="s">
        <v>189</v>
      </c>
      <c r="K97" s="97" t="s">
        <v>631</v>
      </c>
      <c r="L97" s="97" t="s">
        <v>193</v>
      </c>
      <c r="M97" s="193" t="s">
        <v>137</v>
      </c>
      <c r="N97" s="193" t="s">
        <v>137</v>
      </c>
      <c r="O97" s="193" t="s">
        <v>137</v>
      </c>
      <c r="P97" s="321"/>
      <c r="Q97" s="322"/>
      <c r="R97" s="120"/>
      <c r="S97" s="120"/>
      <c r="T97" s="120"/>
      <c r="U97" s="120"/>
      <c r="V97" s="120"/>
    </row>
    <row r="99" spans="2:22" ht="15.75" thickBot="1" x14ac:dyDescent="0.3"/>
    <row r="100" spans="2:22" ht="27" thickBot="1" x14ac:dyDescent="0.3">
      <c r="B100" s="323" t="s">
        <v>45</v>
      </c>
      <c r="C100" s="324"/>
      <c r="D100" s="324"/>
      <c r="E100" s="324"/>
      <c r="F100" s="324"/>
      <c r="G100" s="324"/>
      <c r="H100" s="324"/>
      <c r="I100" s="324"/>
      <c r="J100" s="324"/>
      <c r="K100" s="324"/>
      <c r="L100" s="324"/>
      <c r="M100" s="324"/>
      <c r="N100" s="325"/>
    </row>
    <row r="103" spans="2:22" ht="46.15" customHeight="1" x14ac:dyDescent="0.25">
      <c r="B103" s="66" t="s">
        <v>32</v>
      </c>
      <c r="C103" s="66" t="s">
        <v>46</v>
      </c>
      <c r="D103" s="314" t="s">
        <v>3</v>
      </c>
      <c r="E103" s="316"/>
    </row>
    <row r="104" spans="2:22" ht="46.9" customHeight="1" x14ac:dyDescent="0.25">
      <c r="B104" s="67" t="s">
        <v>125</v>
      </c>
      <c r="C104" s="193" t="s">
        <v>137</v>
      </c>
      <c r="D104" s="329"/>
      <c r="E104" s="329"/>
    </row>
    <row r="107" spans="2:22" ht="26.25" x14ac:dyDescent="0.25">
      <c r="B107" s="302" t="s">
        <v>63</v>
      </c>
      <c r="C107" s="303"/>
      <c r="D107" s="303"/>
      <c r="E107" s="303"/>
      <c r="F107" s="303"/>
      <c r="G107" s="303"/>
      <c r="H107" s="303"/>
      <c r="I107" s="303"/>
      <c r="J107" s="303"/>
      <c r="K107" s="303"/>
      <c r="L107" s="303"/>
      <c r="M107" s="303"/>
      <c r="N107" s="303"/>
      <c r="O107" s="303"/>
      <c r="P107" s="303"/>
    </row>
    <row r="109" spans="2:22" ht="15.75" thickBot="1" x14ac:dyDescent="0.3"/>
    <row r="110" spans="2:22" ht="27" thickBot="1" x14ac:dyDescent="0.3">
      <c r="B110" s="323" t="s">
        <v>53</v>
      </c>
      <c r="C110" s="324"/>
      <c r="D110" s="324"/>
      <c r="E110" s="324"/>
      <c r="F110" s="324"/>
      <c r="G110" s="324"/>
      <c r="H110" s="324"/>
      <c r="I110" s="324"/>
      <c r="J110" s="324"/>
      <c r="K110" s="324"/>
      <c r="L110" s="324"/>
      <c r="M110" s="324"/>
      <c r="N110" s="325"/>
    </row>
    <row r="112" spans="2:22" ht="15.75" thickBot="1" x14ac:dyDescent="0.3">
      <c r="M112" s="63"/>
      <c r="N112" s="63"/>
    </row>
    <row r="113" spans="1:26" s="106" customFormat="1" ht="109.5" customHeight="1" x14ac:dyDescent="0.25">
      <c r="B113" s="117" t="s">
        <v>146</v>
      </c>
      <c r="C113" s="117" t="s">
        <v>147</v>
      </c>
      <c r="D113" s="117" t="s">
        <v>148</v>
      </c>
      <c r="E113" s="117" t="s">
        <v>44</v>
      </c>
      <c r="F113" s="117" t="s">
        <v>21</v>
      </c>
      <c r="G113" s="117" t="s">
        <v>102</v>
      </c>
      <c r="H113" s="117" t="s">
        <v>16</v>
      </c>
      <c r="I113" s="117" t="s">
        <v>9</v>
      </c>
      <c r="J113" s="117" t="s">
        <v>30</v>
      </c>
      <c r="K113" s="117" t="s">
        <v>60</v>
      </c>
      <c r="L113" s="117" t="s">
        <v>19</v>
      </c>
      <c r="M113" s="102" t="s">
        <v>25</v>
      </c>
      <c r="N113" s="117" t="s">
        <v>149</v>
      </c>
      <c r="O113" s="117" t="s">
        <v>35</v>
      </c>
      <c r="P113" s="118" t="s">
        <v>10</v>
      </c>
      <c r="Q113" s="118" t="s">
        <v>18</v>
      </c>
    </row>
    <row r="114" spans="1:26" s="112" customFormat="1" x14ac:dyDescent="0.25">
      <c r="A114" s="45">
        <v>1</v>
      </c>
      <c r="B114" s="113" t="s">
        <v>159</v>
      </c>
      <c r="C114" s="114" t="s">
        <v>532</v>
      </c>
      <c r="D114" s="113" t="s">
        <v>188</v>
      </c>
      <c r="E114" s="108" t="s">
        <v>632</v>
      </c>
      <c r="F114" s="109" t="s">
        <v>137</v>
      </c>
      <c r="G114" s="155" t="s">
        <v>226</v>
      </c>
      <c r="H114" s="116">
        <v>41302</v>
      </c>
      <c r="I114" s="116">
        <v>41639</v>
      </c>
      <c r="J114" s="110" t="s">
        <v>138</v>
      </c>
      <c r="K114" s="101">
        <f>(I114-H114)/30</f>
        <v>11.233333333333333</v>
      </c>
      <c r="L114" s="101"/>
      <c r="M114" s="206">
        <v>142</v>
      </c>
      <c r="N114" s="206" t="e">
        <f>+M114*G114</f>
        <v>#VALUE!</v>
      </c>
      <c r="O114" s="26">
        <v>1545853413</v>
      </c>
      <c r="P114" s="26" t="s">
        <v>633</v>
      </c>
      <c r="Q114" s="156"/>
      <c r="R114" s="111"/>
      <c r="S114" s="111"/>
      <c r="T114" s="111"/>
      <c r="U114" s="111"/>
      <c r="V114" s="111"/>
      <c r="W114" s="111"/>
      <c r="X114" s="111"/>
      <c r="Y114" s="111"/>
      <c r="Z114" s="111"/>
    </row>
    <row r="115" spans="1:26" s="112" customFormat="1" x14ac:dyDescent="0.25">
      <c r="A115" s="45">
        <f>+A114+1</f>
        <v>2</v>
      </c>
      <c r="B115" s="113" t="s">
        <v>159</v>
      </c>
      <c r="C115" s="114" t="s">
        <v>532</v>
      </c>
      <c r="D115" s="113" t="s">
        <v>188</v>
      </c>
      <c r="E115" s="108" t="s">
        <v>634</v>
      </c>
      <c r="F115" s="109" t="s">
        <v>137</v>
      </c>
      <c r="G115" s="155" t="s">
        <v>226</v>
      </c>
      <c r="H115" s="116">
        <v>41661</v>
      </c>
      <c r="I115" s="116">
        <v>41973</v>
      </c>
      <c r="J115" s="110" t="s">
        <v>138</v>
      </c>
      <c r="K115" s="101">
        <f>(I115-H115)/30</f>
        <v>10.4</v>
      </c>
      <c r="L115" s="101"/>
      <c r="M115" s="206">
        <v>138</v>
      </c>
      <c r="N115" s="206">
        <v>138</v>
      </c>
      <c r="O115" s="26">
        <v>1298390105</v>
      </c>
      <c r="P115" s="26" t="s">
        <v>635</v>
      </c>
      <c r="Q115" s="156"/>
      <c r="R115" s="111"/>
      <c r="S115" s="111"/>
      <c r="T115" s="111"/>
      <c r="U115" s="111"/>
      <c r="V115" s="111"/>
      <c r="W115" s="111"/>
      <c r="X115" s="111"/>
      <c r="Y115" s="111"/>
      <c r="Z115" s="111"/>
    </row>
    <row r="116" spans="1:26" s="112" customFormat="1" x14ac:dyDescent="0.25">
      <c r="A116" s="45">
        <f t="shared" ref="A116:A121" si="3">+A115+1</f>
        <v>3</v>
      </c>
      <c r="B116" s="113" t="s">
        <v>159</v>
      </c>
      <c r="C116" s="114" t="s">
        <v>532</v>
      </c>
      <c r="D116" s="113" t="s">
        <v>188</v>
      </c>
      <c r="E116" s="108" t="s">
        <v>636</v>
      </c>
      <c r="F116" s="109" t="s">
        <v>137</v>
      </c>
      <c r="G116" s="155" t="s">
        <v>226</v>
      </c>
      <c r="H116" s="116">
        <v>41304</v>
      </c>
      <c r="I116" s="116">
        <v>41639</v>
      </c>
      <c r="J116" s="110" t="s">
        <v>138</v>
      </c>
      <c r="K116" s="101">
        <v>0</v>
      </c>
      <c r="L116" s="101">
        <v>11</v>
      </c>
      <c r="M116" s="206">
        <v>52</v>
      </c>
      <c r="N116" s="206">
        <v>52</v>
      </c>
      <c r="O116" s="26">
        <v>54180452</v>
      </c>
      <c r="P116" s="26" t="s">
        <v>637</v>
      </c>
      <c r="Q116" s="156"/>
      <c r="R116" s="111"/>
      <c r="S116" s="111"/>
      <c r="T116" s="111"/>
      <c r="U116" s="111"/>
      <c r="V116" s="111"/>
      <c r="W116" s="111"/>
      <c r="X116" s="111"/>
      <c r="Y116" s="111"/>
      <c r="Z116" s="111"/>
    </row>
    <row r="117" spans="1:26" s="112" customFormat="1" x14ac:dyDescent="0.25">
      <c r="A117" s="45">
        <f t="shared" si="3"/>
        <v>4</v>
      </c>
      <c r="B117" s="113"/>
      <c r="C117" s="114"/>
      <c r="D117" s="113"/>
      <c r="E117" s="108"/>
      <c r="F117" s="109"/>
      <c r="G117" s="109"/>
      <c r="H117" s="109"/>
      <c r="I117" s="110"/>
      <c r="J117" s="110"/>
      <c r="K117" s="110"/>
      <c r="L117" s="110"/>
      <c r="M117" s="101"/>
      <c r="N117" s="101"/>
      <c r="O117" s="26"/>
      <c r="P117" s="26"/>
      <c r="Q117" s="156"/>
      <c r="R117" s="111"/>
      <c r="S117" s="111"/>
      <c r="T117" s="111"/>
      <c r="U117" s="111"/>
      <c r="V117" s="111"/>
      <c r="W117" s="111"/>
      <c r="X117" s="111"/>
      <c r="Y117" s="111"/>
      <c r="Z117" s="111"/>
    </row>
    <row r="118" spans="1:26" s="112" customFormat="1" x14ac:dyDescent="0.25">
      <c r="A118" s="45">
        <f t="shared" si="3"/>
        <v>5</v>
      </c>
      <c r="B118" s="113"/>
      <c r="C118" s="114"/>
      <c r="D118" s="113"/>
      <c r="E118" s="108"/>
      <c r="F118" s="109"/>
      <c r="G118" s="109"/>
      <c r="H118" s="109"/>
      <c r="I118" s="110"/>
      <c r="J118" s="110"/>
      <c r="K118" s="110"/>
      <c r="L118" s="110"/>
      <c r="M118" s="101"/>
      <c r="N118" s="101"/>
      <c r="O118" s="26"/>
      <c r="P118" s="26"/>
      <c r="Q118" s="156"/>
      <c r="R118" s="111"/>
      <c r="S118" s="111"/>
      <c r="T118" s="111"/>
      <c r="U118" s="111"/>
      <c r="V118" s="111"/>
      <c r="W118" s="111"/>
      <c r="X118" s="111"/>
      <c r="Y118" s="111"/>
      <c r="Z118" s="111"/>
    </row>
    <row r="119" spans="1:26" s="112" customFormat="1" x14ac:dyDescent="0.25">
      <c r="A119" s="45">
        <f t="shared" si="3"/>
        <v>6</v>
      </c>
      <c r="B119" s="113"/>
      <c r="C119" s="114"/>
      <c r="D119" s="113"/>
      <c r="E119" s="108"/>
      <c r="F119" s="109"/>
      <c r="G119" s="109"/>
      <c r="H119" s="109"/>
      <c r="I119" s="110"/>
      <c r="J119" s="110"/>
      <c r="K119" s="110"/>
      <c r="L119" s="110"/>
      <c r="M119" s="101"/>
      <c r="N119" s="101"/>
      <c r="O119" s="26"/>
      <c r="P119" s="26"/>
      <c r="Q119" s="156"/>
      <c r="R119" s="111"/>
      <c r="S119" s="111"/>
      <c r="T119" s="111"/>
      <c r="U119" s="111"/>
      <c r="V119" s="111"/>
      <c r="W119" s="111"/>
      <c r="X119" s="111"/>
      <c r="Y119" s="111"/>
      <c r="Z119" s="111"/>
    </row>
    <row r="120" spans="1:26" s="112" customFormat="1" x14ac:dyDescent="0.25">
      <c r="A120" s="45">
        <f t="shared" si="3"/>
        <v>7</v>
      </c>
      <c r="B120" s="113"/>
      <c r="C120" s="114"/>
      <c r="D120" s="113"/>
      <c r="E120" s="108"/>
      <c r="F120" s="109"/>
      <c r="G120" s="109"/>
      <c r="H120" s="109"/>
      <c r="I120" s="110"/>
      <c r="J120" s="110"/>
      <c r="K120" s="110"/>
      <c r="L120" s="110"/>
      <c r="M120" s="101"/>
      <c r="N120" s="101"/>
      <c r="O120" s="26"/>
      <c r="P120" s="26"/>
      <c r="Q120" s="156"/>
      <c r="R120" s="111"/>
      <c r="S120" s="111"/>
      <c r="T120" s="111"/>
      <c r="U120" s="111"/>
      <c r="V120" s="111"/>
      <c r="W120" s="111"/>
      <c r="X120" s="111"/>
      <c r="Y120" s="111"/>
      <c r="Z120" s="111"/>
    </row>
    <row r="121" spans="1:26" s="112" customFormat="1" x14ac:dyDescent="0.25">
      <c r="A121" s="45">
        <f t="shared" si="3"/>
        <v>8</v>
      </c>
      <c r="B121" s="113"/>
      <c r="C121" s="114"/>
      <c r="D121" s="113"/>
      <c r="E121" s="108"/>
      <c r="F121" s="109"/>
      <c r="G121" s="109"/>
      <c r="H121" s="109"/>
      <c r="I121" s="110"/>
      <c r="J121" s="110"/>
      <c r="K121" s="110"/>
      <c r="L121" s="110"/>
      <c r="M121" s="101"/>
      <c r="N121" s="101"/>
      <c r="O121" s="26"/>
      <c r="P121" s="26"/>
      <c r="Q121" s="156"/>
      <c r="R121" s="111"/>
      <c r="S121" s="111"/>
      <c r="T121" s="111"/>
      <c r="U121" s="111"/>
      <c r="V121" s="111"/>
      <c r="W121" s="111"/>
      <c r="X121" s="111"/>
      <c r="Y121" s="111"/>
      <c r="Z121" s="111"/>
    </row>
    <row r="122" spans="1:26" s="112" customFormat="1" x14ac:dyDescent="0.25">
      <c r="A122" s="45"/>
      <c r="B122" s="48" t="s">
        <v>15</v>
      </c>
      <c r="C122" s="114"/>
      <c r="D122" s="113"/>
      <c r="E122" s="108"/>
      <c r="F122" s="109"/>
      <c r="G122" s="109"/>
      <c r="H122" s="109"/>
      <c r="I122" s="110"/>
      <c r="J122" s="110"/>
      <c r="K122" s="115">
        <f t="shared" ref="K122:N122" si="4">SUM(K114:K121)</f>
        <v>21.633333333333333</v>
      </c>
      <c r="L122" s="115">
        <f t="shared" si="4"/>
        <v>11</v>
      </c>
      <c r="M122" s="154">
        <f t="shared" si="4"/>
        <v>332</v>
      </c>
      <c r="N122" s="115" t="e">
        <f t="shared" si="4"/>
        <v>#VALUE!</v>
      </c>
      <c r="O122" s="26"/>
      <c r="P122" s="26"/>
      <c r="Q122" s="157"/>
    </row>
    <row r="123" spans="1:26" x14ac:dyDescent="0.25">
      <c r="B123" s="29"/>
      <c r="C123" s="29"/>
      <c r="D123" s="29"/>
      <c r="E123" s="30"/>
      <c r="F123" s="29"/>
      <c r="G123" s="29"/>
      <c r="H123" s="29"/>
      <c r="I123" s="29"/>
      <c r="J123" s="29"/>
      <c r="K123" s="29"/>
      <c r="L123" s="29"/>
      <c r="M123" s="29"/>
      <c r="N123" s="29"/>
      <c r="O123" s="29"/>
      <c r="P123" s="29"/>
    </row>
    <row r="124" spans="1:26" ht="18.75" x14ac:dyDescent="0.25">
      <c r="B124" s="58" t="s">
        <v>31</v>
      </c>
      <c r="C124" s="71">
        <f>+K122</f>
        <v>21.633333333333333</v>
      </c>
      <c r="H124" s="31"/>
      <c r="I124" s="31"/>
      <c r="J124" s="31"/>
      <c r="K124" s="31"/>
      <c r="L124" s="31"/>
      <c r="M124" s="31"/>
      <c r="N124" s="29"/>
      <c r="O124" s="29"/>
      <c r="P124" s="29"/>
    </row>
    <row r="126" spans="1:26" ht="15.75" thickBot="1" x14ac:dyDescent="0.3"/>
    <row r="127" spans="1:26" ht="37.15" customHeight="1" thickBot="1" x14ac:dyDescent="0.3">
      <c r="B127" s="74" t="s">
        <v>48</v>
      </c>
      <c r="C127" s="75" t="s">
        <v>49</v>
      </c>
      <c r="D127" s="74" t="s">
        <v>50</v>
      </c>
      <c r="E127" s="75" t="s">
        <v>54</v>
      </c>
    </row>
    <row r="128" spans="1:26" ht="41.45" customHeight="1" x14ac:dyDescent="0.25">
      <c r="B128" s="65" t="s">
        <v>126</v>
      </c>
      <c r="C128" s="68">
        <v>20</v>
      </c>
      <c r="D128" s="68"/>
      <c r="E128" s="330">
        <f>+D128+D129+D130</f>
        <v>40</v>
      </c>
    </row>
    <row r="129" spans="2:17" x14ac:dyDescent="0.25">
      <c r="B129" s="65" t="s">
        <v>127</v>
      </c>
      <c r="C129" s="56">
        <v>30</v>
      </c>
      <c r="D129" s="193">
        <v>0</v>
      </c>
      <c r="E129" s="331"/>
    </row>
    <row r="130" spans="2:17" ht="15.75" thickBot="1" x14ac:dyDescent="0.3">
      <c r="B130" s="65" t="s">
        <v>128</v>
      </c>
      <c r="C130" s="70">
        <v>40</v>
      </c>
      <c r="D130" s="70">
        <v>40</v>
      </c>
      <c r="E130" s="332"/>
    </row>
    <row r="132" spans="2:17" ht="15.75" thickBot="1" x14ac:dyDescent="0.3"/>
    <row r="133" spans="2:17" ht="27" thickBot="1" x14ac:dyDescent="0.3">
      <c r="B133" s="323" t="s">
        <v>51</v>
      </c>
      <c r="C133" s="324"/>
      <c r="D133" s="324"/>
      <c r="E133" s="324"/>
      <c r="F133" s="324"/>
      <c r="G133" s="324"/>
      <c r="H133" s="324"/>
      <c r="I133" s="324"/>
      <c r="J133" s="324"/>
      <c r="K133" s="324"/>
      <c r="L133" s="324"/>
      <c r="M133" s="324"/>
      <c r="N133" s="325"/>
    </row>
    <row r="135" spans="2:17" ht="76.5" customHeight="1" x14ac:dyDescent="0.25">
      <c r="B135" s="119" t="s">
        <v>0</v>
      </c>
      <c r="C135" s="119" t="s">
        <v>38</v>
      </c>
      <c r="D135" s="119" t="s">
        <v>39</v>
      </c>
      <c r="E135" s="119" t="s">
        <v>115</v>
      </c>
      <c r="F135" s="119" t="s">
        <v>117</v>
      </c>
      <c r="G135" s="119" t="s">
        <v>118</v>
      </c>
      <c r="H135" s="119" t="s">
        <v>119</v>
      </c>
      <c r="I135" s="119" t="s">
        <v>116</v>
      </c>
      <c r="J135" s="314" t="s">
        <v>120</v>
      </c>
      <c r="K135" s="315"/>
      <c r="L135" s="316"/>
      <c r="M135" s="119" t="s">
        <v>124</v>
      </c>
      <c r="N135" s="119" t="s">
        <v>40</v>
      </c>
      <c r="O135" s="119" t="s">
        <v>41</v>
      </c>
      <c r="P135" s="314" t="s">
        <v>3</v>
      </c>
      <c r="Q135" s="316"/>
    </row>
    <row r="136" spans="2:17" ht="60.75" customHeight="1" x14ac:dyDescent="0.25">
      <c r="B136" s="192"/>
      <c r="C136" s="192"/>
      <c r="D136" s="192"/>
      <c r="E136" s="3"/>
      <c r="F136" s="3"/>
      <c r="G136" s="3"/>
      <c r="H136" s="180"/>
      <c r="I136" s="5"/>
      <c r="J136" s="1" t="s">
        <v>121</v>
      </c>
      <c r="K136" s="97" t="s">
        <v>122</v>
      </c>
      <c r="L136" s="96" t="s">
        <v>123</v>
      </c>
      <c r="M136" s="120"/>
      <c r="N136" s="120"/>
      <c r="O136" s="120"/>
      <c r="P136" s="328"/>
      <c r="Q136" s="328"/>
    </row>
    <row r="137" spans="2:17" ht="60.75" customHeight="1" x14ac:dyDescent="0.25">
      <c r="B137" s="192" t="s">
        <v>237</v>
      </c>
      <c r="C137" s="192">
        <v>1</v>
      </c>
      <c r="D137" s="192" t="s">
        <v>638</v>
      </c>
      <c r="E137" s="3">
        <v>41919665</v>
      </c>
      <c r="F137" s="3" t="s">
        <v>239</v>
      </c>
      <c r="G137" s="3" t="s">
        <v>192</v>
      </c>
      <c r="H137" s="180">
        <v>40806</v>
      </c>
      <c r="I137" s="5" t="s">
        <v>165</v>
      </c>
      <c r="J137" s="1" t="s">
        <v>189</v>
      </c>
      <c r="K137" s="97" t="s">
        <v>639</v>
      </c>
      <c r="L137" s="97" t="s">
        <v>640</v>
      </c>
      <c r="M137" s="120"/>
      <c r="N137" s="120"/>
      <c r="O137" s="120"/>
      <c r="P137" s="193"/>
      <c r="Q137" s="193"/>
    </row>
    <row r="138" spans="2:17" ht="60.75" customHeight="1" x14ac:dyDescent="0.25">
      <c r="B138" s="192" t="s">
        <v>132</v>
      </c>
      <c r="C138" s="192"/>
      <c r="D138" s="3"/>
      <c r="E138" s="3"/>
      <c r="F138" s="3"/>
      <c r="G138" s="3"/>
      <c r="H138" s="3"/>
      <c r="I138" s="5"/>
      <c r="J138" s="1"/>
      <c r="K138" s="97"/>
      <c r="L138" s="96"/>
      <c r="M138" s="120"/>
      <c r="N138" s="120"/>
      <c r="O138" s="120"/>
      <c r="P138" s="193"/>
      <c r="Q138" s="193"/>
    </row>
    <row r="139" spans="2:17" ht="33.6" customHeight="1" x14ac:dyDescent="0.25">
      <c r="B139" s="192" t="s">
        <v>133</v>
      </c>
      <c r="C139" s="192"/>
      <c r="D139" s="3"/>
      <c r="E139" s="3"/>
      <c r="F139" s="3"/>
      <c r="G139" s="3"/>
      <c r="H139" s="3"/>
      <c r="I139" s="5"/>
      <c r="J139" s="1"/>
      <c r="K139" s="96"/>
      <c r="L139" s="96"/>
      <c r="M139" s="120"/>
      <c r="N139" s="120"/>
      <c r="O139" s="120"/>
      <c r="P139" s="328"/>
      <c r="Q139" s="328"/>
    </row>
    <row r="142" spans="2:17" ht="15.75" thickBot="1" x14ac:dyDescent="0.3"/>
    <row r="143" spans="2:17" ht="54" customHeight="1" x14ac:dyDescent="0.25">
      <c r="B143" s="123" t="s">
        <v>32</v>
      </c>
      <c r="C143" s="123" t="s">
        <v>48</v>
      </c>
      <c r="D143" s="119" t="s">
        <v>49</v>
      </c>
      <c r="E143" s="123" t="s">
        <v>50</v>
      </c>
      <c r="F143" s="75" t="s">
        <v>55</v>
      </c>
      <c r="G143" s="93"/>
    </row>
    <row r="144" spans="2:17" ht="120.75" customHeight="1" x14ac:dyDescent="0.2">
      <c r="B144" s="333" t="s">
        <v>52</v>
      </c>
      <c r="C144" s="6" t="s">
        <v>129</v>
      </c>
      <c r="D144" s="193">
        <v>25</v>
      </c>
      <c r="E144" s="193">
        <v>25</v>
      </c>
      <c r="F144" s="334">
        <f>+E144+E145+E146</f>
        <v>25</v>
      </c>
      <c r="G144" s="94"/>
    </row>
    <row r="145" spans="2:7" ht="85.5" customHeight="1" x14ac:dyDescent="0.2">
      <c r="B145" s="333"/>
      <c r="C145" s="6" t="s">
        <v>130</v>
      </c>
      <c r="D145" s="196">
        <v>25</v>
      </c>
      <c r="E145" s="193">
        <v>0</v>
      </c>
      <c r="F145" s="335"/>
      <c r="G145" s="94"/>
    </row>
    <row r="146" spans="2:7" ht="69" customHeight="1" x14ac:dyDescent="0.2">
      <c r="B146" s="333"/>
      <c r="C146" s="6" t="s">
        <v>131</v>
      </c>
      <c r="D146" s="193">
        <v>10</v>
      </c>
      <c r="E146" s="193">
        <v>0</v>
      </c>
      <c r="F146" s="336"/>
      <c r="G146" s="94"/>
    </row>
    <row r="147" spans="2:7" x14ac:dyDescent="0.25">
      <c r="C147" s="103"/>
    </row>
    <row r="150" spans="2:7" x14ac:dyDescent="0.25">
      <c r="B150" s="121" t="s">
        <v>56</v>
      </c>
    </row>
    <row r="153" spans="2:7" x14ac:dyDescent="0.25">
      <c r="B153" s="124" t="s">
        <v>32</v>
      </c>
      <c r="C153" s="124" t="s">
        <v>57</v>
      </c>
      <c r="D153" s="123" t="s">
        <v>50</v>
      </c>
      <c r="E153" s="123" t="s">
        <v>15</v>
      </c>
    </row>
    <row r="154" spans="2:7" ht="28.5" x14ac:dyDescent="0.25">
      <c r="B154" s="104" t="s">
        <v>58</v>
      </c>
      <c r="C154" s="105">
        <v>40</v>
      </c>
      <c r="D154" s="193">
        <f>+E128</f>
        <v>40</v>
      </c>
      <c r="E154" s="311">
        <f>+D154+D155</f>
        <v>65</v>
      </c>
    </row>
    <row r="155" spans="2:7" ht="42.75" x14ac:dyDescent="0.25">
      <c r="B155" s="104" t="s">
        <v>59</v>
      </c>
      <c r="C155" s="105">
        <v>60</v>
      </c>
      <c r="D155" s="193">
        <f>+F144</f>
        <v>25</v>
      </c>
      <c r="E155" s="312"/>
    </row>
  </sheetData>
  <mergeCells count="56">
    <mergeCell ref="P139:Q139"/>
    <mergeCell ref="B144:B146"/>
    <mergeCell ref="F144:F146"/>
    <mergeCell ref="E154:E155"/>
    <mergeCell ref="B110:N110"/>
    <mergeCell ref="E128:E130"/>
    <mergeCell ref="B133:N133"/>
    <mergeCell ref="J135:L135"/>
    <mergeCell ref="P135:Q135"/>
    <mergeCell ref="P136:Q136"/>
    <mergeCell ref="O68:P68"/>
    <mergeCell ref="O69:P69"/>
    <mergeCell ref="O70:P70"/>
    <mergeCell ref="B107:P107"/>
    <mergeCell ref="O72:P72"/>
    <mergeCell ref="O73:P73"/>
    <mergeCell ref="O74:P74"/>
    <mergeCell ref="O75:P75"/>
    <mergeCell ref="B81:N81"/>
    <mergeCell ref="J86:L86"/>
    <mergeCell ref="P86:Q86"/>
    <mergeCell ref="P87:Q87"/>
    <mergeCell ref="B100:N100"/>
    <mergeCell ref="D103:E103"/>
    <mergeCell ref="D104:E104"/>
    <mergeCell ref="P90:Q90"/>
    <mergeCell ref="B2:P2"/>
    <mergeCell ref="B4:P4"/>
    <mergeCell ref="C6:N6"/>
    <mergeCell ref="C7:N7"/>
    <mergeCell ref="C8:N8"/>
    <mergeCell ref="P97:Q97"/>
    <mergeCell ref="N91:N93"/>
    <mergeCell ref="O91:O93"/>
    <mergeCell ref="P91:Q93"/>
    <mergeCell ref="C9:N9"/>
    <mergeCell ref="O71:P71"/>
    <mergeCell ref="C10:E10"/>
    <mergeCell ref="B14:C21"/>
    <mergeCell ref="B22:C22"/>
    <mergeCell ref="E40:E41"/>
    <mergeCell ref="M45:N45"/>
    <mergeCell ref="B59:B60"/>
    <mergeCell ref="C59:C60"/>
    <mergeCell ref="D59:E59"/>
    <mergeCell ref="C63:N63"/>
    <mergeCell ref="B65:N65"/>
    <mergeCell ref="M88:M89"/>
    <mergeCell ref="N88:N89"/>
    <mergeCell ref="O88:O89"/>
    <mergeCell ref="P88:Q89"/>
    <mergeCell ref="M94:M96"/>
    <mergeCell ref="N94:N96"/>
    <mergeCell ref="O94:O96"/>
    <mergeCell ref="P94:Q96"/>
    <mergeCell ref="M91:M93"/>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B11" zoomScale="71" zoomScaleNormal="71" workbookViewId="0">
      <selection activeCell="C11" sqref="C11"/>
    </sheetView>
  </sheetViews>
  <sheetFormatPr baseColWidth="10" defaultRowHeight="15" x14ac:dyDescent="0.25"/>
  <cols>
    <col min="1" max="1" width="3.140625" style="9" bestFit="1" customWidth="1"/>
    <col min="2" max="2" width="70.85546875" style="9" customWidth="1"/>
    <col min="3" max="3" width="31.140625" style="9" customWidth="1"/>
    <col min="4" max="4" width="32.140625" style="9" customWidth="1"/>
    <col min="5" max="5" width="25" style="9" customWidth="1"/>
    <col min="6" max="6" width="37.85546875" style="9" customWidth="1"/>
    <col min="7" max="7" width="35" style="9" customWidth="1"/>
    <col min="8" max="8" width="24.5703125" style="9" customWidth="1"/>
    <col min="9" max="9" width="24" style="9" customWidth="1"/>
    <col min="10" max="10" width="43.5703125" style="9" customWidth="1"/>
    <col min="11" max="11" width="21.85546875" style="9" customWidth="1"/>
    <col min="12" max="13" width="18.7109375" style="9" customWidth="1"/>
    <col min="14" max="14" width="22.140625" style="9" customWidth="1"/>
    <col min="15" max="15" width="26.140625" style="9" customWidth="1"/>
    <col min="16" max="16" width="19.5703125" style="9" bestFit="1" customWidth="1"/>
    <col min="17" max="17" width="37.8554687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159</v>
      </c>
      <c r="D6" s="304"/>
      <c r="E6" s="304"/>
      <c r="F6" s="304"/>
      <c r="G6" s="304"/>
      <c r="H6" s="304"/>
      <c r="I6" s="304"/>
      <c r="J6" s="304"/>
      <c r="K6" s="304"/>
      <c r="L6" s="304"/>
      <c r="M6" s="304"/>
      <c r="N6" s="305"/>
    </row>
    <row r="7" spans="2:16" ht="16.5" thickBot="1" x14ac:dyDescent="0.3">
      <c r="B7" s="12" t="s">
        <v>5</v>
      </c>
      <c r="C7" s="304" t="s">
        <v>165</v>
      </c>
      <c r="D7" s="304"/>
      <c r="E7" s="304"/>
      <c r="F7" s="304"/>
      <c r="G7" s="304"/>
      <c r="H7" s="304"/>
      <c r="I7" s="304"/>
      <c r="J7" s="304"/>
      <c r="K7" s="304"/>
      <c r="L7" s="304"/>
      <c r="M7" s="304"/>
      <c r="N7" s="305"/>
    </row>
    <row r="8" spans="2:16" ht="16.5" thickBot="1" x14ac:dyDescent="0.3">
      <c r="B8" s="12" t="s">
        <v>6</v>
      </c>
      <c r="C8" s="304" t="s">
        <v>165</v>
      </c>
      <c r="D8" s="304"/>
      <c r="E8" s="304"/>
      <c r="F8" s="304"/>
      <c r="G8" s="304"/>
      <c r="H8" s="304"/>
      <c r="I8" s="304"/>
      <c r="J8" s="304"/>
      <c r="K8" s="304"/>
      <c r="L8" s="304"/>
      <c r="M8" s="304"/>
      <c r="N8" s="305"/>
    </row>
    <row r="9" spans="2:16" ht="16.5" thickBot="1" x14ac:dyDescent="0.3">
      <c r="B9" s="12" t="s">
        <v>7</v>
      </c>
      <c r="C9" s="304" t="s">
        <v>165</v>
      </c>
      <c r="D9" s="304"/>
      <c r="E9" s="304"/>
      <c r="F9" s="304"/>
      <c r="G9" s="304"/>
      <c r="H9" s="304"/>
      <c r="I9" s="304"/>
      <c r="J9" s="304"/>
      <c r="K9" s="304"/>
      <c r="L9" s="304"/>
      <c r="M9" s="304"/>
      <c r="N9" s="305"/>
    </row>
    <row r="10" spans="2:16" ht="16.5" thickBot="1" x14ac:dyDescent="0.3">
      <c r="B10" s="12" t="s">
        <v>679</v>
      </c>
      <c r="C10" s="306" t="s">
        <v>194</v>
      </c>
      <c r="D10" s="306"/>
      <c r="E10" s="307"/>
      <c r="F10" s="33"/>
      <c r="G10" s="33"/>
      <c r="H10" s="33"/>
      <c r="I10" s="33"/>
      <c r="J10" s="33"/>
      <c r="K10" s="33"/>
      <c r="L10" s="33"/>
      <c r="M10" s="33"/>
      <c r="N10" s="34"/>
    </row>
    <row r="11" spans="2:16" ht="16.5" thickBot="1" x14ac:dyDescent="0.3">
      <c r="B11" s="14" t="s">
        <v>8</v>
      </c>
      <c r="C11" s="15">
        <v>41974</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308" t="s">
        <v>100</v>
      </c>
      <c r="C14" s="308"/>
      <c r="D14" s="51" t="s">
        <v>11</v>
      </c>
      <c r="E14" s="51" t="s">
        <v>12</v>
      </c>
      <c r="F14" s="51" t="s">
        <v>28</v>
      </c>
      <c r="G14" s="91"/>
      <c r="I14" s="36"/>
      <c r="J14" s="36"/>
      <c r="K14" s="36"/>
      <c r="L14" s="36"/>
      <c r="M14" s="36"/>
      <c r="N14" s="21"/>
    </row>
    <row r="15" spans="2:16" x14ac:dyDescent="0.25">
      <c r="B15" s="308"/>
      <c r="C15" s="308"/>
      <c r="D15" s="51">
        <v>1</v>
      </c>
      <c r="E15" s="172"/>
      <c r="F15" s="174"/>
      <c r="G15" s="92"/>
      <c r="I15" s="37"/>
      <c r="J15" s="37"/>
      <c r="K15" s="37"/>
      <c r="L15" s="37"/>
      <c r="M15" s="37"/>
      <c r="N15" s="21"/>
    </row>
    <row r="16" spans="2:16" x14ac:dyDescent="0.25">
      <c r="B16" s="308"/>
      <c r="C16" s="308"/>
      <c r="D16" s="51">
        <v>2</v>
      </c>
      <c r="E16" s="172">
        <v>1186143608</v>
      </c>
      <c r="F16" s="174">
        <v>568</v>
      </c>
      <c r="G16" s="92"/>
      <c r="I16" s="37"/>
      <c r="J16" s="37"/>
      <c r="K16" s="37"/>
      <c r="L16" s="37"/>
      <c r="M16" s="37"/>
      <c r="N16" s="21"/>
    </row>
    <row r="17" spans="1:14" x14ac:dyDescent="0.25">
      <c r="B17" s="308"/>
      <c r="C17" s="308"/>
      <c r="D17" s="51">
        <v>3</v>
      </c>
      <c r="E17" s="35"/>
      <c r="F17" s="174"/>
      <c r="G17" s="92"/>
      <c r="I17" s="37"/>
      <c r="J17" s="37"/>
      <c r="K17" s="37"/>
      <c r="L17" s="37"/>
      <c r="M17" s="37"/>
      <c r="N17" s="21"/>
    </row>
    <row r="18" spans="1:14" x14ac:dyDescent="0.25">
      <c r="B18" s="308"/>
      <c r="C18" s="308"/>
      <c r="D18" s="51">
        <v>4</v>
      </c>
      <c r="E18" s="173"/>
      <c r="F18" s="174"/>
      <c r="G18" s="92"/>
      <c r="H18" s="22"/>
      <c r="I18" s="37"/>
      <c r="J18" s="37"/>
      <c r="K18" s="37"/>
      <c r="L18" s="37"/>
      <c r="M18" s="37"/>
      <c r="N18" s="20"/>
    </row>
    <row r="19" spans="1:14" x14ac:dyDescent="0.25">
      <c r="B19" s="308"/>
      <c r="C19" s="308"/>
      <c r="D19" s="51">
        <v>5</v>
      </c>
      <c r="E19" s="173"/>
      <c r="F19" s="174"/>
      <c r="G19" s="92"/>
      <c r="H19" s="22"/>
      <c r="I19" s="39"/>
      <c r="J19" s="39"/>
      <c r="K19" s="39"/>
      <c r="L19" s="39"/>
      <c r="M19" s="39"/>
      <c r="N19" s="20"/>
    </row>
    <row r="20" spans="1:14" x14ac:dyDescent="0.25">
      <c r="B20" s="308"/>
      <c r="C20" s="308"/>
      <c r="D20" s="51">
        <v>6</v>
      </c>
      <c r="E20" s="173"/>
      <c r="F20" s="174"/>
      <c r="G20" s="92"/>
      <c r="H20" s="22"/>
      <c r="I20" s="8"/>
      <c r="J20" s="8"/>
      <c r="K20" s="8"/>
      <c r="L20" s="8"/>
      <c r="M20" s="8"/>
      <c r="N20" s="20"/>
    </row>
    <row r="21" spans="1:14" x14ac:dyDescent="0.25">
      <c r="B21" s="308"/>
      <c r="C21" s="308"/>
      <c r="D21" s="51">
        <v>7</v>
      </c>
      <c r="E21" s="173"/>
      <c r="F21" s="174"/>
      <c r="G21" s="92"/>
      <c r="H21" s="22"/>
      <c r="I21" s="8"/>
      <c r="J21" s="8"/>
      <c r="K21" s="8"/>
      <c r="L21" s="8"/>
      <c r="M21" s="8"/>
      <c r="N21" s="20"/>
    </row>
    <row r="22" spans="1:14" ht="15.75" thickBot="1" x14ac:dyDescent="0.3">
      <c r="B22" s="309" t="s">
        <v>13</v>
      </c>
      <c r="C22" s="310"/>
      <c r="D22" s="51"/>
      <c r="E22" s="172">
        <f>SUM(E15:E21)</f>
        <v>1186143608</v>
      </c>
      <c r="F22" s="35">
        <f>+F16</f>
        <v>568</v>
      </c>
      <c r="G22" s="92"/>
      <c r="H22" s="22"/>
      <c r="I22" s="8"/>
      <c r="J22" s="8"/>
      <c r="K22" s="8"/>
      <c r="L22" s="8"/>
      <c r="M22" s="8"/>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+F22*80%</f>
        <v>454.40000000000003</v>
      </c>
      <c r="D24" s="40"/>
      <c r="E24" s="43">
        <f>E22</f>
        <v>1186143608</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77" t="s">
        <v>163</v>
      </c>
      <c r="D30" s="120"/>
      <c r="E30" s="103"/>
      <c r="F30" s="103"/>
      <c r="G30" s="103"/>
      <c r="H30" s="103"/>
      <c r="I30" s="106"/>
      <c r="J30" s="106"/>
      <c r="K30" s="106"/>
      <c r="L30" s="106"/>
      <c r="M30" s="106"/>
      <c r="N30" s="107"/>
    </row>
    <row r="31" spans="1:14" x14ac:dyDescent="0.25">
      <c r="A31" s="98"/>
      <c r="B31" s="120" t="s">
        <v>140</v>
      </c>
      <c r="C31" s="177" t="s">
        <v>163</v>
      </c>
      <c r="D31" s="120"/>
      <c r="E31" s="103"/>
      <c r="F31" s="103"/>
      <c r="G31" s="103"/>
      <c r="H31" s="103"/>
      <c r="I31" s="106"/>
      <c r="J31" s="106"/>
      <c r="K31" s="106"/>
      <c r="L31" s="106"/>
      <c r="M31" s="106"/>
      <c r="N31" s="107"/>
    </row>
    <row r="32" spans="1:14" x14ac:dyDescent="0.25">
      <c r="A32" s="98"/>
      <c r="B32" s="120" t="s">
        <v>141</v>
      </c>
      <c r="C32" s="177" t="s">
        <v>163</v>
      </c>
      <c r="D32" s="120"/>
      <c r="E32" s="103"/>
      <c r="F32" s="103"/>
      <c r="G32" s="103"/>
      <c r="H32" s="103"/>
      <c r="I32" s="106"/>
      <c r="J32" s="106"/>
      <c r="K32" s="106"/>
      <c r="L32" s="106"/>
      <c r="M32" s="106"/>
      <c r="N32" s="107"/>
    </row>
    <row r="33" spans="1:17" x14ac:dyDescent="0.25">
      <c r="A33" s="98"/>
      <c r="B33" s="120" t="s">
        <v>142</v>
      </c>
      <c r="C33" s="177"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22">
        <f>E111</f>
        <v>30</v>
      </c>
      <c r="E40" s="311">
        <f>+D40+D41</f>
        <v>80</v>
      </c>
      <c r="F40" s="103"/>
      <c r="G40" s="103"/>
      <c r="H40" s="103"/>
      <c r="I40" s="106"/>
      <c r="J40" s="106"/>
      <c r="K40" s="106"/>
      <c r="L40" s="106"/>
      <c r="M40" s="106"/>
      <c r="N40" s="107"/>
    </row>
    <row r="41" spans="1:17" ht="57" x14ac:dyDescent="0.25">
      <c r="A41" s="98"/>
      <c r="B41" s="104" t="s">
        <v>145</v>
      </c>
      <c r="C41" s="105">
        <v>60</v>
      </c>
      <c r="D41" s="122">
        <f>F127</f>
        <v>50</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64" t="s">
        <v>29</v>
      </c>
      <c r="M46" s="63"/>
      <c r="N46" s="63"/>
    </row>
    <row r="47" spans="1:17" ht="15.75" thickBot="1" x14ac:dyDescent="0.3">
      <c r="M47" s="63"/>
      <c r="N47" s="63"/>
    </row>
    <row r="48" spans="1:17" s="8" customFormat="1" ht="109.5" customHeight="1" x14ac:dyDescent="0.25">
      <c r="B48" s="117" t="s">
        <v>146</v>
      </c>
      <c r="C48" s="117" t="s">
        <v>147</v>
      </c>
      <c r="D48" s="117" t="s">
        <v>148</v>
      </c>
      <c r="E48" s="53" t="s">
        <v>44</v>
      </c>
      <c r="F48" s="53" t="s">
        <v>21</v>
      </c>
      <c r="G48" s="53" t="s">
        <v>102</v>
      </c>
      <c r="H48" s="53" t="s">
        <v>16</v>
      </c>
      <c r="I48" s="53" t="s">
        <v>9</v>
      </c>
      <c r="J48" s="53" t="s">
        <v>30</v>
      </c>
      <c r="K48" s="53" t="s">
        <v>60</v>
      </c>
      <c r="L48" s="53" t="s">
        <v>19</v>
      </c>
      <c r="M48" s="102" t="s">
        <v>25</v>
      </c>
      <c r="N48" s="117" t="s">
        <v>149</v>
      </c>
      <c r="O48" s="53" t="s">
        <v>35</v>
      </c>
      <c r="P48" s="54" t="s">
        <v>10</v>
      </c>
      <c r="Q48" s="54" t="s">
        <v>18</v>
      </c>
    </row>
    <row r="49" spans="1:26" s="28" customFormat="1" x14ac:dyDescent="0.25">
      <c r="A49" s="45">
        <v>1</v>
      </c>
      <c r="B49" s="113" t="s">
        <v>159</v>
      </c>
      <c r="C49" s="47" t="s">
        <v>189</v>
      </c>
      <c r="D49" s="46" t="s">
        <v>188</v>
      </c>
      <c r="E49" s="188" t="s">
        <v>227</v>
      </c>
      <c r="F49" s="24" t="s">
        <v>137</v>
      </c>
      <c r="G49" s="155" t="s">
        <v>226</v>
      </c>
      <c r="H49" s="50">
        <v>41116</v>
      </c>
      <c r="I49" s="116">
        <v>41274</v>
      </c>
      <c r="J49" s="25" t="s">
        <v>138</v>
      </c>
      <c r="K49" s="101">
        <f>(I49-H49)/30</f>
        <v>5.2666666666666666</v>
      </c>
      <c r="L49" s="101"/>
      <c r="M49" s="101">
        <v>447</v>
      </c>
      <c r="N49" s="101" t="s">
        <v>226</v>
      </c>
      <c r="O49" s="26">
        <v>617137920</v>
      </c>
      <c r="P49" s="26" t="s">
        <v>228</v>
      </c>
      <c r="Q49" s="156"/>
      <c r="R49" s="27"/>
      <c r="S49" s="27"/>
      <c r="T49" s="27"/>
      <c r="U49" s="27"/>
      <c r="V49" s="27"/>
      <c r="W49" s="27"/>
      <c r="X49" s="27"/>
      <c r="Y49" s="27"/>
      <c r="Z49" s="27"/>
    </row>
    <row r="50" spans="1:26" s="28" customFormat="1" ht="99" customHeight="1" x14ac:dyDescent="0.25">
      <c r="A50" s="45">
        <f>+A49+1</f>
        <v>2</v>
      </c>
      <c r="B50" s="113" t="s">
        <v>159</v>
      </c>
      <c r="C50" s="47" t="s">
        <v>189</v>
      </c>
      <c r="D50" s="46" t="s">
        <v>188</v>
      </c>
      <c r="E50" s="188" t="s">
        <v>229</v>
      </c>
      <c r="F50" s="24" t="s">
        <v>137</v>
      </c>
      <c r="G50" s="155" t="s">
        <v>226</v>
      </c>
      <c r="H50" s="116">
        <v>41253</v>
      </c>
      <c r="I50" s="116">
        <v>41912</v>
      </c>
      <c r="J50" s="25" t="s">
        <v>138</v>
      </c>
      <c r="K50" s="101">
        <f>((I50-H50)/30)-L50</f>
        <v>21.266666666666666</v>
      </c>
      <c r="L50" s="101">
        <f>21/30</f>
        <v>0.7</v>
      </c>
      <c r="M50" s="101">
        <v>416</v>
      </c>
      <c r="N50" s="101" t="s">
        <v>226</v>
      </c>
      <c r="O50" s="26">
        <v>2227658149</v>
      </c>
      <c r="P50" s="26" t="s">
        <v>230</v>
      </c>
      <c r="Q50" s="156" t="s">
        <v>699</v>
      </c>
      <c r="R50" s="27"/>
      <c r="S50" s="27"/>
      <c r="T50" s="27"/>
      <c r="U50" s="27"/>
      <c r="V50" s="27"/>
      <c r="W50" s="27"/>
      <c r="X50" s="27"/>
      <c r="Y50" s="27"/>
      <c r="Z50" s="27"/>
    </row>
    <row r="51" spans="1:26" s="28" customFormat="1" x14ac:dyDescent="0.25">
      <c r="A51" s="45">
        <f t="shared" ref="A51" si="0">+A50+1</f>
        <v>3</v>
      </c>
      <c r="B51" s="113" t="s">
        <v>159</v>
      </c>
      <c r="C51" s="114" t="s">
        <v>189</v>
      </c>
      <c r="D51" s="113" t="s">
        <v>188</v>
      </c>
      <c r="E51" s="188" t="s">
        <v>231</v>
      </c>
      <c r="F51" s="109" t="s">
        <v>137</v>
      </c>
      <c r="G51" s="155" t="s">
        <v>226</v>
      </c>
      <c r="H51" s="116">
        <v>40925</v>
      </c>
      <c r="I51" s="116">
        <v>41273</v>
      </c>
      <c r="J51" s="25" t="s">
        <v>138</v>
      </c>
      <c r="K51" s="101">
        <f>((I51-H51)/30)-L51</f>
        <v>6.3666666666666663</v>
      </c>
      <c r="L51" s="101">
        <f>(I51-H49)/30</f>
        <v>5.2333333333333334</v>
      </c>
      <c r="M51" s="101">
        <f>919*12</f>
        <v>11028</v>
      </c>
      <c r="N51" s="101" t="s">
        <v>226</v>
      </c>
      <c r="O51" s="26">
        <v>7192120880</v>
      </c>
      <c r="P51" s="26" t="s">
        <v>232</v>
      </c>
      <c r="Q51" s="156"/>
      <c r="R51" s="27"/>
      <c r="S51" s="27"/>
      <c r="T51" s="27"/>
      <c r="U51" s="27"/>
      <c r="V51" s="27"/>
      <c r="W51" s="27"/>
      <c r="X51" s="27"/>
      <c r="Y51" s="27"/>
      <c r="Z51" s="27"/>
    </row>
    <row r="52" spans="1:26" s="28" customFormat="1" x14ac:dyDescent="0.25">
      <c r="A52" s="45"/>
      <c r="B52" s="48" t="s">
        <v>15</v>
      </c>
      <c r="C52" s="47"/>
      <c r="D52" s="46"/>
      <c r="E52" s="188"/>
      <c r="F52" s="24"/>
      <c r="G52" s="155"/>
      <c r="H52" s="116"/>
      <c r="I52" s="116"/>
      <c r="J52" s="25"/>
      <c r="K52" s="49">
        <f>SUM(K49:K51)</f>
        <v>32.9</v>
      </c>
      <c r="L52" s="49">
        <f>SUM(L49:L51)</f>
        <v>5.9333333333333336</v>
      </c>
      <c r="M52" s="154">
        <f>SUM(M49:M51)</f>
        <v>11891</v>
      </c>
      <c r="N52" s="49">
        <f>SUM(N49:N51)</f>
        <v>0</v>
      </c>
      <c r="O52" s="26"/>
      <c r="P52" s="26"/>
      <c r="Q52" s="157"/>
    </row>
    <row r="53" spans="1:26" s="29" customFormat="1" x14ac:dyDescent="0.25">
      <c r="E53" s="30"/>
    </row>
    <row r="54" spans="1:26" s="29" customFormat="1" x14ac:dyDescent="0.25">
      <c r="B54" s="299" t="s">
        <v>27</v>
      </c>
      <c r="C54" s="299" t="s">
        <v>26</v>
      </c>
      <c r="D54" s="301" t="s">
        <v>33</v>
      </c>
      <c r="E54" s="301"/>
    </row>
    <row r="55" spans="1:26" s="29" customFormat="1" x14ac:dyDescent="0.25">
      <c r="B55" s="300"/>
      <c r="C55" s="300"/>
      <c r="D55" s="60" t="s">
        <v>22</v>
      </c>
      <c r="E55" s="61" t="s">
        <v>23</v>
      </c>
    </row>
    <row r="56" spans="1:26" s="29" customFormat="1" ht="30.6" customHeight="1" x14ac:dyDescent="0.25">
      <c r="B56" s="58" t="s">
        <v>20</v>
      </c>
      <c r="C56" s="59">
        <f>+K52</f>
        <v>32.9</v>
      </c>
      <c r="D56" s="56" t="s">
        <v>163</v>
      </c>
      <c r="E56" s="57"/>
      <c r="F56" s="31"/>
      <c r="G56" s="31"/>
      <c r="H56" s="31"/>
      <c r="I56" s="31"/>
      <c r="J56" s="31"/>
      <c r="K56" s="31"/>
      <c r="L56" s="31"/>
      <c r="M56" s="31"/>
    </row>
    <row r="57" spans="1:26" s="29" customFormat="1" ht="30" customHeight="1" x14ac:dyDescent="0.25">
      <c r="B57" s="58" t="s">
        <v>24</v>
      </c>
      <c r="C57" s="59">
        <f>+M52</f>
        <v>11891</v>
      </c>
      <c r="D57" s="56" t="s">
        <v>163</v>
      </c>
      <c r="E57" s="57"/>
    </row>
    <row r="58" spans="1:26" s="29" customFormat="1" x14ac:dyDescent="0.25">
      <c r="B58" s="32"/>
      <c r="C58" s="317"/>
      <c r="D58" s="317"/>
      <c r="E58" s="317"/>
      <c r="F58" s="317"/>
      <c r="G58" s="317"/>
      <c r="H58" s="317"/>
      <c r="I58" s="317"/>
      <c r="J58" s="317"/>
      <c r="K58" s="317"/>
      <c r="L58" s="317"/>
      <c r="M58" s="317"/>
      <c r="N58" s="317"/>
    </row>
    <row r="59" spans="1:26" ht="28.15" customHeight="1" thickBot="1" x14ac:dyDescent="0.3"/>
    <row r="60" spans="1:26" ht="27" thickBot="1" x14ac:dyDescent="0.3">
      <c r="B60" s="318" t="s">
        <v>103</v>
      </c>
      <c r="C60" s="318"/>
      <c r="D60" s="318"/>
      <c r="E60" s="318"/>
      <c r="F60" s="318"/>
      <c r="G60" s="318"/>
      <c r="H60" s="318"/>
      <c r="I60" s="318"/>
      <c r="J60" s="318"/>
      <c r="K60" s="318"/>
      <c r="L60" s="318"/>
      <c r="M60" s="318"/>
      <c r="N60" s="318"/>
    </row>
    <row r="63" spans="1:26" ht="109.5" customHeight="1" x14ac:dyDescent="0.25">
      <c r="B63" s="119" t="s">
        <v>150</v>
      </c>
      <c r="C63" s="66" t="s">
        <v>2</v>
      </c>
      <c r="D63" s="66" t="s">
        <v>105</v>
      </c>
      <c r="E63" s="66" t="s">
        <v>104</v>
      </c>
      <c r="F63" s="66" t="s">
        <v>106</v>
      </c>
      <c r="G63" s="66" t="s">
        <v>107</v>
      </c>
      <c r="H63" s="66" t="s">
        <v>108</v>
      </c>
      <c r="I63" s="66" t="s">
        <v>109</v>
      </c>
      <c r="J63" s="66" t="s">
        <v>110</v>
      </c>
      <c r="K63" s="66" t="s">
        <v>111</v>
      </c>
      <c r="L63" s="66" t="s">
        <v>112</v>
      </c>
      <c r="M63" s="95" t="s">
        <v>113</v>
      </c>
      <c r="N63" s="95" t="s">
        <v>114</v>
      </c>
      <c r="O63" s="314" t="s">
        <v>3</v>
      </c>
      <c r="P63" s="316"/>
      <c r="Q63" s="66" t="s">
        <v>17</v>
      </c>
    </row>
    <row r="64" spans="1:26" x14ac:dyDescent="0.25">
      <c r="B64" s="3" t="s">
        <v>195</v>
      </c>
      <c r="C64" s="3" t="s">
        <v>195</v>
      </c>
      <c r="D64" s="97" t="s">
        <v>200</v>
      </c>
      <c r="E64" s="5">
        <v>25</v>
      </c>
      <c r="F64" s="4" t="s">
        <v>165</v>
      </c>
      <c r="G64" s="4" t="s">
        <v>165</v>
      </c>
      <c r="H64" s="4" t="s">
        <v>165</v>
      </c>
      <c r="I64" s="96" t="s">
        <v>137</v>
      </c>
      <c r="J64" s="96" t="s">
        <v>137</v>
      </c>
      <c r="K64" s="62" t="s">
        <v>137</v>
      </c>
      <c r="L64" s="62" t="s">
        <v>137</v>
      </c>
      <c r="M64" s="62" t="s">
        <v>137</v>
      </c>
      <c r="N64" s="57"/>
      <c r="O64" s="321"/>
      <c r="P64" s="322"/>
      <c r="Q64" s="62" t="s">
        <v>137</v>
      </c>
    </row>
    <row r="65" spans="2:17" x14ac:dyDescent="0.25">
      <c r="B65" s="3" t="s">
        <v>195</v>
      </c>
      <c r="C65" s="3" t="s">
        <v>195</v>
      </c>
      <c r="D65" s="97" t="s">
        <v>196</v>
      </c>
      <c r="E65" s="5">
        <v>300</v>
      </c>
      <c r="F65" s="4" t="s">
        <v>165</v>
      </c>
      <c r="G65" s="4" t="s">
        <v>165</v>
      </c>
      <c r="H65" s="4" t="s">
        <v>165</v>
      </c>
      <c r="I65" s="96" t="s">
        <v>137</v>
      </c>
      <c r="J65" s="96" t="s">
        <v>137</v>
      </c>
      <c r="K65" s="62" t="s">
        <v>137</v>
      </c>
      <c r="L65" s="62" t="s">
        <v>137</v>
      </c>
      <c r="M65" s="62" t="s">
        <v>137</v>
      </c>
      <c r="N65" s="57"/>
      <c r="O65" s="321"/>
      <c r="P65" s="322"/>
      <c r="Q65" s="62" t="s">
        <v>137</v>
      </c>
    </row>
    <row r="66" spans="2:17" x14ac:dyDescent="0.25">
      <c r="B66" s="3" t="s">
        <v>195</v>
      </c>
      <c r="C66" s="3" t="s">
        <v>195</v>
      </c>
      <c r="D66" s="97" t="s">
        <v>197</v>
      </c>
      <c r="E66" s="5">
        <v>150</v>
      </c>
      <c r="F66" s="4" t="s">
        <v>165</v>
      </c>
      <c r="G66" s="4" t="s">
        <v>165</v>
      </c>
      <c r="H66" s="4" t="s">
        <v>165</v>
      </c>
      <c r="I66" s="96" t="s">
        <v>137</v>
      </c>
      <c r="J66" s="96" t="s">
        <v>137</v>
      </c>
      <c r="K66" s="120" t="s">
        <v>137</v>
      </c>
      <c r="L66" s="120" t="s">
        <v>137</v>
      </c>
      <c r="M66" s="120" t="s">
        <v>137</v>
      </c>
      <c r="N66" s="57"/>
      <c r="O66" s="321"/>
      <c r="P66" s="322"/>
      <c r="Q66" s="62" t="s">
        <v>137</v>
      </c>
    </row>
    <row r="67" spans="2:17" ht="30" x14ac:dyDescent="0.25">
      <c r="B67" s="3" t="s">
        <v>195</v>
      </c>
      <c r="C67" s="3" t="s">
        <v>195</v>
      </c>
      <c r="D67" s="97" t="s">
        <v>198</v>
      </c>
      <c r="E67" s="5">
        <v>50</v>
      </c>
      <c r="F67" s="4" t="s">
        <v>165</v>
      </c>
      <c r="G67" s="4" t="s">
        <v>165</v>
      </c>
      <c r="H67" s="4" t="s">
        <v>165</v>
      </c>
      <c r="I67" s="96" t="s">
        <v>137</v>
      </c>
      <c r="J67" s="96" t="s">
        <v>137</v>
      </c>
      <c r="K67" s="120" t="s">
        <v>137</v>
      </c>
      <c r="L67" s="120" t="s">
        <v>137</v>
      </c>
      <c r="M67" s="120" t="s">
        <v>137</v>
      </c>
      <c r="N67" s="57"/>
      <c r="O67" s="321"/>
      <c r="P67" s="322"/>
      <c r="Q67" s="62" t="s">
        <v>137</v>
      </c>
    </row>
    <row r="68" spans="2:17" ht="30" x14ac:dyDescent="0.25">
      <c r="B68" s="3" t="s">
        <v>195</v>
      </c>
      <c r="C68" s="3" t="s">
        <v>195</v>
      </c>
      <c r="D68" s="97" t="s">
        <v>199</v>
      </c>
      <c r="E68" s="5">
        <v>43</v>
      </c>
      <c r="F68" s="4" t="s">
        <v>165</v>
      </c>
      <c r="G68" s="4" t="s">
        <v>165</v>
      </c>
      <c r="H68" s="4" t="s">
        <v>165</v>
      </c>
      <c r="I68" s="96" t="s">
        <v>137</v>
      </c>
      <c r="J68" s="96" t="s">
        <v>137</v>
      </c>
      <c r="K68" s="120" t="s">
        <v>137</v>
      </c>
      <c r="L68" s="120" t="s">
        <v>137</v>
      </c>
      <c r="M68" s="120" t="s">
        <v>137</v>
      </c>
      <c r="N68" s="57"/>
      <c r="O68" s="321"/>
      <c r="P68" s="322"/>
      <c r="Q68" s="62" t="s">
        <v>137</v>
      </c>
    </row>
    <row r="69" spans="2:17" x14ac:dyDescent="0.25">
      <c r="B69" s="9" t="s">
        <v>1</v>
      </c>
    </row>
    <row r="70" spans="2:17" x14ac:dyDescent="0.25">
      <c r="B70" s="9" t="s">
        <v>36</v>
      </c>
    </row>
    <row r="71" spans="2:17" x14ac:dyDescent="0.25">
      <c r="B71" s="9" t="s">
        <v>61</v>
      </c>
    </row>
    <row r="73" spans="2:17" ht="15.75" thickBot="1" x14ac:dyDescent="0.3"/>
    <row r="74" spans="2:17" ht="27" thickBot="1" x14ac:dyDescent="0.3">
      <c r="B74" s="323" t="s">
        <v>37</v>
      </c>
      <c r="C74" s="324"/>
      <c r="D74" s="324"/>
      <c r="E74" s="324"/>
      <c r="F74" s="324"/>
      <c r="G74" s="324"/>
      <c r="H74" s="324"/>
      <c r="I74" s="324"/>
      <c r="J74" s="324"/>
      <c r="K74" s="324"/>
      <c r="L74" s="324"/>
      <c r="M74" s="324"/>
      <c r="N74" s="325"/>
    </row>
    <row r="79" spans="2:17" ht="76.5" customHeight="1" x14ac:dyDescent="0.25">
      <c r="B79" s="55" t="s">
        <v>0</v>
      </c>
      <c r="C79" s="55" t="s">
        <v>38</v>
      </c>
      <c r="D79" s="55" t="s">
        <v>39</v>
      </c>
      <c r="E79" s="55" t="s">
        <v>115</v>
      </c>
      <c r="F79" s="55" t="s">
        <v>117</v>
      </c>
      <c r="G79" s="55" t="s">
        <v>118</v>
      </c>
      <c r="H79" s="55" t="s">
        <v>119</v>
      </c>
      <c r="I79" s="55" t="s">
        <v>116</v>
      </c>
      <c r="J79" s="314" t="s">
        <v>120</v>
      </c>
      <c r="K79" s="315"/>
      <c r="L79" s="316"/>
      <c r="M79" s="55" t="s">
        <v>124</v>
      </c>
      <c r="N79" s="55" t="s">
        <v>40</v>
      </c>
      <c r="O79" s="55" t="s">
        <v>41</v>
      </c>
      <c r="P79" s="314" t="s">
        <v>3</v>
      </c>
      <c r="Q79" s="316"/>
    </row>
    <row r="80" spans="2:17" ht="60.75" customHeight="1" x14ac:dyDescent="0.25">
      <c r="B80" s="90"/>
      <c r="C80" s="175"/>
      <c r="D80" s="3"/>
      <c r="E80" s="3"/>
      <c r="F80" s="3"/>
      <c r="G80" s="3"/>
      <c r="H80" s="180"/>
      <c r="I80" s="5"/>
      <c r="J80" s="1" t="s">
        <v>121</v>
      </c>
      <c r="K80" s="97" t="s">
        <v>122</v>
      </c>
      <c r="L80" s="96" t="s">
        <v>123</v>
      </c>
      <c r="M80" s="62"/>
      <c r="N80" s="62"/>
      <c r="O80" s="62"/>
      <c r="P80" s="328"/>
      <c r="Q80" s="328"/>
    </row>
    <row r="81" spans="2:17" ht="66.75" customHeight="1" x14ac:dyDescent="0.25">
      <c r="B81" s="166" t="s">
        <v>42</v>
      </c>
      <c r="C81" s="175">
        <v>2</v>
      </c>
      <c r="D81" s="242" t="s">
        <v>201</v>
      </c>
      <c r="E81" s="3">
        <v>1094912264</v>
      </c>
      <c r="F81" s="67" t="s">
        <v>202</v>
      </c>
      <c r="G81" s="3" t="s">
        <v>203</v>
      </c>
      <c r="H81" s="180">
        <v>41173</v>
      </c>
      <c r="I81" s="5" t="s">
        <v>165</v>
      </c>
      <c r="J81" s="186" t="s">
        <v>205</v>
      </c>
      <c r="K81" s="187" t="s">
        <v>204</v>
      </c>
      <c r="L81" s="96" t="s">
        <v>42</v>
      </c>
      <c r="M81" s="120" t="s">
        <v>137</v>
      </c>
      <c r="N81" s="120" t="s">
        <v>137</v>
      </c>
      <c r="O81" s="120" t="s">
        <v>137</v>
      </c>
      <c r="P81" s="167"/>
      <c r="Q81" s="167"/>
    </row>
    <row r="82" spans="2:17" ht="64.5" customHeight="1" x14ac:dyDescent="0.25">
      <c r="B82" s="176" t="s">
        <v>42</v>
      </c>
      <c r="C82" s="175">
        <v>2</v>
      </c>
      <c r="D82" s="166" t="s">
        <v>206</v>
      </c>
      <c r="E82" s="3">
        <v>41945684</v>
      </c>
      <c r="F82" s="67" t="s">
        <v>207</v>
      </c>
      <c r="G82" s="3" t="s">
        <v>192</v>
      </c>
      <c r="H82" s="180">
        <v>38149</v>
      </c>
      <c r="I82" s="5" t="s">
        <v>165</v>
      </c>
      <c r="J82" s="186" t="s">
        <v>208</v>
      </c>
      <c r="K82" s="187" t="s">
        <v>209</v>
      </c>
      <c r="L82" s="96" t="s">
        <v>42</v>
      </c>
      <c r="M82" s="120" t="s">
        <v>137</v>
      </c>
      <c r="N82" s="120" t="s">
        <v>137</v>
      </c>
      <c r="O82" s="120" t="s">
        <v>137</v>
      </c>
      <c r="P82" s="167"/>
      <c r="Q82" s="167"/>
    </row>
    <row r="83" spans="2:17" ht="94.5" customHeight="1" x14ac:dyDescent="0.25">
      <c r="B83" s="176" t="s">
        <v>43</v>
      </c>
      <c r="C83" s="175">
        <v>4</v>
      </c>
      <c r="D83" s="166" t="s">
        <v>210</v>
      </c>
      <c r="E83" s="3">
        <v>1094901376</v>
      </c>
      <c r="F83" s="67" t="s">
        <v>191</v>
      </c>
      <c r="G83" s="3" t="s">
        <v>192</v>
      </c>
      <c r="H83" s="180">
        <v>37158</v>
      </c>
      <c r="I83" s="5" t="s">
        <v>211</v>
      </c>
      <c r="J83" s="186" t="s">
        <v>213</v>
      </c>
      <c r="K83" s="187" t="s">
        <v>214</v>
      </c>
      <c r="L83" s="181" t="s">
        <v>212</v>
      </c>
      <c r="M83" s="120" t="s">
        <v>137</v>
      </c>
      <c r="N83" s="120" t="s">
        <v>137</v>
      </c>
      <c r="O83" s="120" t="s">
        <v>137</v>
      </c>
      <c r="P83" s="167"/>
      <c r="Q83" s="167"/>
    </row>
    <row r="84" spans="2:17" ht="104.25" customHeight="1" x14ac:dyDescent="0.25">
      <c r="B84" s="176" t="s">
        <v>43</v>
      </c>
      <c r="C84" s="175">
        <v>4</v>
      </c>
      <c r="D84" s="3" t="s">
        <v>215</v>
      </c>
      <c r="E84" s="3">
        <v>1097394273</v>
      </c>
      <c r="F84" s="67" t="s">
        <v>193</v>
      </c>
      <c r="G84" s="3" t="s">
        <v>216</v>
      </c>
      <c r="H84" s="180">
        <v>40970</v>
      </c>
      <c r="I84" s="5">
        <v>127611</v>
      </c>
      <c r="J84" s="186" t="s">
        <v>217</v>
      </c>
      <c r="K84" s="186" t="s">
        <v>218</v>
      </c>
      <c r="L84" s="181" t="s">
        <v>212</v>
      </c>
      <c r="M84" s="120" t="s">
        <v>137</v>
      </c>
      <c r="N84" s="120" t="s">
        <v>137</v>
      </c>
      <c r="O84" s="120" t="s">
        <v>137</v>
      </c>
      <c r="P84" s="167"/>
      <c r="Q84" s="167"/>
    </row>
    <row r="85" spans="2:17" ht="66.75" customHeight="1" x14ac:dyDescent="0.25">
      <c r="B85" s="176" t="s">
        <v>43</v>
      </c>
      <c r="C85" s="175">
        <v>4</v>
      </c>
      <c r="D85" s="3" t="s">
        <v>219</v>
      </c>
      <c r="E85" s="3">
        <v>1094906370</v>
      </c>
      <c r="F85" s="67" t="s">
        <v>191</v>
      </c>
      <c r="G85" s="3" t="s">
        <v>192</v>
      </c>
      <c r="H85" s="180">
        <v>41177</v>
      </c>
      <c r="I85" s="5" t="s">
        <v>220</v>
      </c>
      <c r="J85" s="186" t="s">
        <v>221</v>
      </c>
      <c r="K85" s="186" t="s">
        <v>222</v>
      </c>
      <c r="L85" s="181" t="s">
        <v>212</v>
      </c>
      <c r="M85" s="120" t="s">
        <v>137</v>
      </c>
      <c r="N85" s="120" t="s">
        <v>137</v>
      </c>
      <c r="O85" s="120" t="s">
        <v>137</v>
      </c>
      <c r="P85" s="167"/>
      <c r="Q85" s="167"/>
    </row>
    <row r="86" spans="2:17" ht="75" customHeight="1" x14ac:dyDescent="0.25">
      <c r="B86" s="166" t="s">
        <v>43</v>
      </c>
      <c r="C86" s="175">
        <v>4</v>
      </c>
      <c r="D86" s="3" t="s">
        <v>223</v>
      </c>
      <c r="E86" s="3">
        <v>1094916240</v>
      </c>
      <c r="F86" s="67" t="s">
        <v>193</v>
      </c>
      <c r="G86" s="3" t="s">
        <v>216</v>
      </c>
      <c r="H86" s="180">
        <v>41138</v>
      </c>
      <c r="I86" s="5">
        <v>130186</v>
      </c>
      <c r="J86" s="186" t="s">
        <v>225</v>
      </c>
      <c r="K86" s="186" t="s">
        <v>224</v>
      </c>
      <c r="L86" s="181" t="s">
        <v>212</v>
      </c>
      <c r="M86" s="120" t="s">
        <v>137</v>
      </c>
      <c r="N86" s="120" t="s">
        <v>137</v>
      </c>
      <c r="O86" s="120" t="s">
        <v>138</v>
      </c>
      <c r="P86" s="326" t="s">
        <v>714</v>
      </c>
      <c r="Q86" s="327"/>
    </row>
    <row r="88" spans="2:17" ht="15.75" thickBot="1" x14ac:dyDescent="0.3"/>
    <row r="89" spans="2:17" ht="27" thickBot="1" x14ac:dyDescent="0.3">
      <c r="B89" s="323" t="s">
        <v>45</v>
      </c>
      <c r="C89" s="324"/>
      <c r="D89" s="324"/>
      <c r="E89" s="324"/>
      <c r="F89" s="324"/>
      <c r="G89" s="324"/>
      <c r="H89" s="324"/>
      <c r="I89" s="324"/>
      <c r="J89" s="324"/>
      <c r="K89" s="324"/>
      <c r="L89" s="324"/>
      <c r="M89" s="324"/>
      <c r="N89" s="325"/>
    </row>
    <row r="92" spans="2:17" ht="46.15" customHeight="1" x14ac:dyDescent="0.25">
      <c r="B92" s="66" t="s">
        <v>32</v>
      </c>
      <c r="C92" s="66" t="s">
        <v>46</v>
      </c>
      <c r="D92" s="314" t="s">
        <v>3</v>
      </c>
      <c r="E92" s="316"/>
    </row>
    <row r="93" spans="2:17" ht="46.9" customHeight="1" x14ac:dyDescent="0.25">
      <c r="B93" s="67" t="s">
        <v>125</v>
      </c>
      <c r="C93" s="177" t="s">
        <v>137</v>
      </c>
      <c r="D93" s="329"/>
      <c r="E93" s="329"/>
    </row>
    <row r="96" spans="2:17" ht="26.25" x14ac:dyDescent="0.25">
      <c r="B96" s="302" t="s">
        <v>63</v>
      </c>
      <c r="C96" s="303"/>
      <c r="D96" s="303"/>
      <c r="E96" s="303"/>
      <c r="F96" s="303"/>
      <c r="G96" s="303"/>
      <c r="H96" s="303"/>
      <c r="I96" s="303"/>
      <c r="J96" s="303"/>
      <c r="K96" s="303"/>
      <c r="L96" s="303"/>
      <c r="M96" s="303"/>
      <c r="N96" s="303"/>
      <c r="O96" s="303"/>
      <c r="P96" s="303"/>
    </row>
    <row r="98" spans="1:26" ht="15.75" thickBot="1" x14ac:dyDescent="0.3"/>
    <row r="99" spans="1:26" ht="27" thickBot="1" x14ac:dyDescent="0.3">
      <c r="B99" s="323" t="s">
        <v>53</v>
      </c>
      <c r="C99" s="324"/>
      <c r="D99" s="324"/>
      <c r="E99" s="324"/>
      <c r="F99" s="324"/>
      <c r="G99" s="324"/>
      <c r="H99" s="324"/>
      <c r="I99" s="324"/>
      <c r="J99" s="324"/>
      <c r="K99" s="324"/>
      <c r="L99" s="324"/>
      <c r="M99" s="324"/>
      <c r="N99" s="325"/>
    </row>
    <row r="101" spans="1:26" ht="15.75" thickBot="1" x14ac:dyDescent="0.3">
      <c r="M101" s="63"/>
      <c r="N101" s="63"/>
    </row>
    <row r="102" spans="1:26" s="106" customFormat="1" ht="109.5" customHeight="1" x14ac:dyDescent="0.25">
      <c r="B102" s="117" t="s">
        <v>146</v>
      </c>
      <c r="C102" s="117" t="s">
        <v>147</v>
      </c>
      <c r="D102" s="117" t="s">
        <v>148</v>
      </c>
      <c r="E102" s="117" t="s">
        <v>44</v>
      </c>
      <c r="F102" s="117" t="s">
        <v>21</v>
      </c>
      <c r="G102" s="117" t="s">
        <v>102</v>
      </c>
      <c r="H102" s="117" t="s">
        <v>16</v>
      </c>
      <c r="I102" s="117" t="s">
        <v>9</v>
      </c>
      <c r="J102" s="117" t="s">
        <v>30</v>
      </c>
      <c r="K102" s="117" t="s">
        <v>60</v>
      </c>
      <c r="L102" s="117" t="s">
        <v>19</v>
      </c>
      <c r="M102" s="102" t="s">
        <v>25</v>
      </c>
      <c r="N102" s="117" t="s">
        <v>149</v>
      </c>
      <c r="O102" s="117" t="s">
        <v>35</v>
      </c>
      <c r="P102" s="118" t="s">
        <v>10</v>
      </c>
      <c r="Q102" s="118" t="s">
        <v>18</v>
      </c>
    </row>
    <row r="103" spans="1:26" s="112" customFormat="1" x14ac:dyDescent="0.25">
      <c r="A103" s="45">
        <v>1</v>
      </c>
      <c r="B103" s="113" t="s">
        <v>159</v>
      </c>
      <c r="C103" s="114" t="s">
        <v>189</v>
      </c>
      <c r="D103" s="113" t="s">
        <v>188</v>
      </c>
      <c r="E103" s="108" t="s">
        <v>233</v>
      </c>
      <c r="F103" s="109" t="s">
        <v>137</v>
      </c>
      <c r="G103" s="155" t="s">
        <v>226</v>
      </c>
      <c r="H103" s="116">
        <v>39841</v>
      </c>
      <c r="I103" s="116">
        <v>40178</v>
      </c>
      <c r="J103" s="110" t="s">
        <v>138</v>
      </c>
      <c r="K103" s="101">
        <f>(I103-H103)/30-L103</f>
        <v>1.0733333333333324</v>
      </c>
      <c r="L103" s="101">
        <f>11.23-1.07</f>
        <v>10.16</v>
      </c>
      <c r="M103" s="101">
        <v>50</v>
      </c>
      <c r="N103" s="101" t="s">
        <v>226</v>
      </c>
      <c r="O103" s="26">
        <v>16788080</v>
      </c>
      <c r="P103" s="26" t="s">
        <v>234</v>
      </c>
      <c r="Q103" s="156"/>
      <c r="R103" s="111"/>
      <c r="S103" s="111"/>
      <c r="T103" s="111"/>
      <c r="U103" s="111"/>
      <c r="V103" s="111"/>
      <c r="W103" s="111"/>
      <c r="X103" s="111"/>
      <c r="Y103" s="111"/>
      <c r="Z103" s="111"/>
    </row>
    <row r="104" spans="1:26" s="112" customFormat="1" x14ac:dyDescent="0.25">
      <c r="A104" s="45">
        <f>+A103+1</f>
        <v>2</v>
      </c>
      <c r="B104" s="113" t="s">
        <v>159</v>
      </c>
      <c r="C104" s="114" t="s">
        <v>189</v>
      </c>
      <c r="D104" s="113" t="s">
        <v>188</v>
      </c>
      <c r="E104" s="108" t="s">
        <v>235</v>
      </c>
      <c r="F104" s="109" t="s">
        <v>137</v>
      </c>
      <c r="G104" s="109" t="s">
        <v>226</v>
      </c>
      <c r="H104" s="116">
        <v>40200</v>
      </c>
      <c r="I104" s="116">
        <v>40543</v>
      </c>
      <c r="J104" s="110" t="s">
        <v>138</v>
      </c>
      <c r="K104" s="101">
        <f>(I104-H104)/30-L104</f>
        <v>11.433333333333334</v>
      </c>
      <c r="L104" s="101"/>
      <c r="M104" s="101">
        <f>973*12</f>
        <v>11676</v>
      </c>
      <c r="N104" s="101" t="s">
        <v>226</v>
      </c>
      <c r="O104" s="26">
        <v>6856666992</v>
      </c>
      <c r="P104" s="26" t="s">
        <v>236</v>
      </c>
      <c r="Q104" s="156"/>
      <c r="R104" s="111"/>
      <c r="S104" s="111"/>
      <c r="T104" s="111"/>
      <c r="U104" s="111"/>
      <c r="V104" s="111"/>
      <c r="W104" s="111"/>
      <c r="X104" s="111"/>
      <c r="Y104" s="111"/>
      <c r="Z104" s="111"/>
    </row>
    <row r="105" spans="1:26" s="112" customFormat="1" x14ac:dyDescent="0.25">
      <c r="A105" s="45"/>
      <c r="B105" s="48" t="s">
        <v>15</v>
      </c>
      <c r="C105" s="114"/>
      <c r="D105" s="113"/>
      <c r="E105" s="108"/>
      <c r="F105" s="109"/>
      <c r="G105" s="109"/>
      <c r="H105" s="109"/>
      <c r="I105" s="110"/>
      <c r="J105" s="110"/>
      <c r="K105" s="115">
        <f>SUM(K103:K104)</f>
        <v>12.506666666666666</v>
      </c>
      <c r="L105" s="115">
        <f>SUM(L103:L104)</f>
        <v>10.16</v>
      </c>
      <c r="M105" s="154">
        <f>SUM(M103:M104)</f>
        <v>11726</v>
      </c>
      <c r="N105" s="115">
        <f>SUM(N103:N104)</f>
        <v>0</v>
      </c>
      <c r="O105" s="26"/>
      <c r="P105" s="26"/>
      <c r="Q105" s="157"/>
    </row>
    <row r="106" spans="1:26" x14ac:dyDescent="0.25">
      <c r="B106" s="29"/>
      <c r="C106" s="29"/>
      <c r="D106" s="29"/>
      <c r="E106" s="30"/>
      <c r="F106" s="29"/>
      <c r="G106" s="29"/>
      <c r="H106" s="29"/>
      <c r="I106" s="29"/>
      <c r="J106" s="29"/>
      <c r="K106" s="29"/>
      <c r="L106" s="29"/>
      <c r="M106" s="29"/>
      <c r="N106" s="29"/>
      <c r="O106" s="29"/>
      <c r="P106" s="29"/>
    </row>
    <row r="107" spans="1:26" ht="18.75" x14ac:dyDescent="0.25">
      <c r="B107" s="58" t="s">
        <v>31</v>
      </c>
      <c r="C107" s="71">
        <f>+K105</f>
        <v>12.506666666666666</v>
      </c>
      <c r="H107" s="31"/>
      <c r="I107" s="31"/>
      <c r="J107" s="31"/>
      <c r="K107" s="31"/>
      <c r="L107" s="31"/>
      <c r="M107" s="31"/>
      <c r="N107" s="29"/>
      <c r="O107" s="29"/>
      <c r="P107" s="29"/>
    </row>
    <row r="109" spans="1:26" ht="15.75" thickBot="1" x14ac:dyDescent="0.3"/>
    <row r="110" spans="1:26" ht="37.15" customHeight="1" thickBot="1" x14ac:dyDescent="0.3">
      <c r="B110" s="74" t="s">
        <v>48</v>
      </c>
      <c r="C110" s="75" t="s">
        <v>49</v>
      </c>
      <c r="D110" s="74" t="s">
        <v>50</v>
      </c>
      <c r="E110" s="75" t="s">
        <v>54</v>
      </c>
    </row>
    <row r="111" spans="1:26" ht="41.45" customHeight="1" x14ac:dyDescent="0.25">
      <c r="B111" s="65" t="s">
        <v>126</v>
      </c>
      <c r="C111" s="68">
        <v>20</v>
      </c>
      <c r="D111" s="68"/>
      <c r="E111" s="330">
        <f>+D111+D112+D113</f>
        <v>30</v>
      </c>
    </row>
    <row r="112" spans="1:26" x14ac:dyDescent="0.25">
      <c r="B112" s="65" t="s">
        <v>127</v>
      </c>
      <c r="C112" s="56">
        <v>30</v>
      </c>
      <c r="D112" s="69">
        <f>+C112</f>
        <v>30</v>
      </c>
      <c r="E112" s="331"/>
    </row>
    <row r="113" spans="2:17" ht="15.75" thickBot="1" x14ac:dyDescent="0.3">
      <c r="B113" s="65" t="s">
        <v>128</v>
      </c>
      <c r="C113" s="70">
        <v>40</v>
      </c>
      <c r="D113" s="70">
        <v>0</v>
      </c>
      <c r="E113" s="332"/>
    </row>
    <row r="115" spans="2:17" ht="15.75" thickBot="1" x14ac:dyDescent="0.3"/>
    <row r="116" spans="2:17" ht="27" thickBot="1" x14ac:dyDescent="0.3">
      <c r="B116" s="323" t="s">
        <v>51</v>
      </c>
      <c r="C116" s="324"/>
      <c r="D116" s="324"/>
      <c r="E116" s="324"/>
      <c r="F116" s="324"/>
      <c r="G116" s="324"/>
      <c r="H116" s="324"/>
      <c r="I116" s="324"/>
      <c r="J116" s="324"/>
      <c r="K116" s="324"/>
      <c r="L116" s="324"/>
      <c r="M116" s="324"/>
      <c r="N116" s="325"/>
    </row>
    <row r="118" spans="2:17" ht="76.5" customHeight="1" x14ac:dyDescent="0.25">
      <c r="B118" s="55" t="s">
        <v>0</v>
      </c>
      <c r="C118" s="55" t="s">
        <v>38</v>
      </c>
      <c r="D118" s="55" t="s">
        <v>39</v>
      </c>
      <c r="E118" s="55" t="s">
        <v>115</v>
      </c>
      <c r="F118" s="55" t="s">
        <v>117</v>
      </c>
      <c r="G118" s="55" t="s">
        <v>118</v>
      </c>
      <c r="H118" s="55" t="s">
        <v>119</v>
      </c>
      <c r="I118" s="55" t="s">
        <v>116</v>
      </c>
      <c r="J118" s="314" t="s">
        <v>120</v>
      </c>
      <c r="K118" s="315"/>
      <c r="L118" s="316"/>
      <c r="M118" s="55" t="s">
        <v>124</v>
      </c>
      <c r="N118" s="55" t="s">
        <v>40</v>
      </c>
      <c r="O118" s="55" t="s">
        <v>41</v>
      </c>
      <c r="P118" s="314" t="s">
        <v>3</v>
      </c>
      <c r="Q118" s="316"/>
    </row>
    <row r="119" spans="2:17" ht="60.75" customHeight="1" x14ac:dyDescent="0.25">
      <c r="B119" s="176"/>
      <c r="C119" s="176"/>
      <c r="D119" s="3"/>
      <c r="E119" s="3"/>
      <c r="F119" s="3"/>
      <c r="G119" s="3"/>
      <c r="H119" s="180"/>
      <c r="I119" s="5"/>
      <c r="J119" s="1" t="s">
        <v>121</v>
      </c>
      <c r="K119" s="97" t="s">
        <v>122</v>
      </c>
      <c r="L119" s="96" t="s">
        <v>123</v>
      </c>
      <c r="M119" s="120"/>
      <c r="N119" s="120"/>
      <c r="O119" s="120"/>
      <c r="P119" s="328"/>
      <c r="Q119" s="328"/>
    </row>
    <row r="120" spans="2:17" ht="60.75" customHeight="1" x14ac:dyDescent="0.25">
      <c r="B120" s="90" t="s">
        <v>237</v>
      </c>
      <c r="C120" s="90">
        <v>1</v>
      </c>
      <c r="D120" s="242" t="s">
        <v>238</v>
      </c>
      <c r="E120" s="3">
        <v>24659056</v>
      </c>
      <c r="F120" s="3" t="s">
        <v>239</v>
      </c>
      <c r="G120" s="3" t="s">
        <v>203</v>
      </c>
      <c r="H120" s="180">
        <v>35529</v>
      </c>
      <c r="I120" s="5" t="s">
        <v>226</v>
      </c>
      <c r="J120" s="1" t="s">
        <v>189</v>
      </c>
      <c r="K120" s="97" t="s">
        <v>240</v>
      </c>
      <c r="L120" s="96" t="s">
        <v>241</v>
      </c>
      <c r="M120" s="62" t="s">
        <v>137</v>
      </c>
      <c r="N120" s="62" t="s">
        <v>137</v>
      </c>
      <c r="O120" s="62" t="s">
        <v>137</v>
      </c>
      <c r="P120" s="328"/>
      <c r="Q120" s="328"/>
    </row>
    <row r="121" spans="2:17" ht="60.75" customHeight="1" x14ac:dyDescent="0.25">
      <c r="B121" s="90" t="s">
        <v>132</v>
      </c>
      <c r="C121" s="90">
        <v>1</v>
      </c>
      <c r="D121" s="242" t="s">
        <v>242</v>
      </c>
      <c r="E121" s="3">
        <v>25099467</v>
      </c>
      <c r="F121" s="3" t="s">
        <v>190</v>
      </c>
      <c r="G121" s="3" t="s">
        <v>192</v>
      </c>
      <c r="H121" s="180">
        <v>38337</v>
      </c>
      <c r="I121" s="5" t="s">
        <v>226</v>
      </c>
      <c r="J121" s="189" t="s">
        <v>244</v>
      </c>
      <c r="K121" s="189" t="s">
        <v>243</v>
      </c>
      <c r="L121" s="96" t="s">
        <v>241</v>
      </c>
      <c r="M121" s="62" t="s">
        <v>137</v>
      </c>
      <c r="N121" s="62" t="s">
        <v>137</v>
      </c>
      <c r="O121" s="62" t="s">
        <v>137</v>
      </c>
      <c r="P121" s="328"/>
      <c r="Q121" s="328"/>
    </row>
    <row r="122" spans="2:17" ht="33.6" customHeight="1" x14ac:dyDescent="0.25">
      <c r="B122" s="90" t="s">
        <v>133</v>
      </c>
      <c r="C122" s="90"/>
      <c r="D122" s="3"/>
      <c r="E122" s="3"/>
      <c r="F122" s="3"/>
      <c r="G122" s="3"/>
      <c r="H122" s="3"/>
      <c r="I122" s="5"/>
      <c r="J122" s="1"/>
      <c r="K122" s="96"/>
      <c r="L122" s="96"/>
      <c r="M122" s="62"/>
      <c r="N122" s="62"/>
      <c r="O122" s="62"/>
      <c r="P122" s="328"/>
      <c r="Q122" s="328"/>
    </row>
    <row r="125" spans="2:17" ht="15.75" thickBot="1" x14ac:dyDescent="0.3"/>
    <row r="126" spans="2:17" ht="54" customHeight="1" x14ac:dyDescent="0.25">
      <c r="B126" s="73" t="s">
        <v>32</v>
      </c>
      <c r="C126" s="73" t="s">
        <v>48</v>
      </c>
      <c r="D126" s="55" t="s">
        <v>49</v>
      </c>
      <c r="E126" s="73" t="s">
        <v>50</v>
      </c>
      <c r="F126" s="75" t="s">
        <v>55</v>
      </c>
      <c r="G126" s="93"/>
    </row>
    <row r="127" spans="2:17" ht="144" customHeight="1" x14ac:dyDescent="0.2">
      <c r="B127" s="333" t="s">
        <v>52</v>
      </c>
      <c r="C127" s="6" t="s">
        <v>129</v>
      </c>
      <c r="D127" s="69">
        <v>25</v>
      </c>
      <c r="E127" s="69">
        <f>+D127</f>
        <v>25</v>
      </c>
      <c r="F127" s="334">
        <f>+E127+E128+E129</f>
        <v>50</v>
      </c>
      <c r="G127" s="94"/>
    </row>
    <row r="128" spans="2:17" ht="105.75" customHeight="1" x14ac:dyDescent="0.2">
      <c r="B128" s="333"/>
      <c r="C128" s="6" t="s">
        <v>130</v>
      </c>
      <c r="D128" s="72">
        <v>25</v>
      </c>
      <c r="E128" s="69">
        <f>+D128</f>
        <v>25</v>
      </c>
      <c r="F128" s="335"/>
      <c r="G128" s="94"/>
    </row>
    <row r="129" spans="2:7" ht="92.25" customHeight="1" x14ac:dyDescent="0.2">
      <c r="B129" s="333"/>
      <c r="C129" s="6" t="s">
        <v>131</v>
      </c>
      <c r="D129" s="69">
        <v>10</v>
      </c>
      <c r="E129" s="69">
        <v>0</v>
      </c>
      <c r="F129" s="336"/>
      <c r="G129" s="94"/>
    </row>
    <row r="130" spans="2:7" x14ac:dyDescent="0.25">
      <c r="C130"/>
    </row>
    <row r="133" spans="2:7" x14ac:dyDescent="0.25">
      <c r="B133" s="64" t="s">
        <v>56</v>
      </c>
    </row>
    <row r="136" spans="2:7" x14ac:dyDescent="0.25">
      <c r="B136" s="76" t="s">
        <v>32</v>
      </c>
      <c r="C136" s="76" t="s">
        <v>57</v>
      </c>
      <c r="D136" s="73" t="s">
        <v>50</v>
      </c>
      <c r="E136" s="73" t="s">
        <v>15</v>
      </c>
    </row>
    <row r="137" spans="2:7" ht="28.5" x14ac:dyDescent="0.25">
      <c r="B137" s="2" t="s">
        <v>58</v>
      </c>
      <c r="C137" s="7">
        <v>40</v>
      </c>
      <c r="D137" s="69">
        <f>+E111</f>
        <v>30</v>
      </c>
      <c r="E137" s="311">
        <f>+D137+D138</f>
        <v>80</v>
      </c>
    </row>
    <row r="138" spans="2:7" ht="57" x14ac:dyDescent="0.25">
      <c r="B138" s="2" t="s">
        <v>59</v>
      </c>
      <c r="C138" s="7">
        <v>60</v>
      </c>
      <c r="D138" s="69">
        <f>+F127</f>
        <v>50</v>
      </c>
      <c r="E138" s="312"/>
    </row>
  </sheetData>
  <mergeCells count="43">
    <mergeCell ref="B60:N60"/>
    <mergeCell ref="C58:N58"/>
    <mergeCell ref="B14:C21"/>
    <mergeCell ref="D54:E54"/>
    <mergeCell ref="M45:N45"/>
    <mergeCell ref="B4:P4"/>
    <mergeCell ref="B22:C22"/>
    <mergeCell ref="C6:N6"/>
    <mergeCell ref="C7:N7"/>
    <mergeCell ref="C8:N8"/>
    <mergeCell ref="C9:N9"/>
    <mergeCell ref="C10:E10"/>
    <mergeCell ref="B127:B129"/>
    <mergeCell ref="F127:F129"/>
    <mergeCell ref="O65:P65"/>
    <mergeCell ref="O66:P66"/>
    <mergeCell ref="O67:P67"/>
    <mergeCell ref="O68:P68"/>
    <mergeCell ref="J118:L118"/>
    <mergeCell ref="P118:Q118"/>
    <mergeCell ref="P120:Q120"/>
    <mergeCell ref="P122:Q122"/>
    <mergeCell ref="J79:L79"/>
    <mergeCell ref="P80:Q80"/>
    <mergeCell ref="P86:Q86"/>
    <mergeCell ref="P119:Q119"/>
    <mergeCell ref="P121:Q121"/>
    <mergeCell ref="E137:E138"/>
    <mergeCell ref="B2:P2"/>
    <mergeCell ref="B96:P96"/>
    <mergeCell ref="B116:N116"/>
    <mergeCell ref="E111:E113"/>
    <mergeCell ref="B89:N89"/>
    <mergeCell ref="D92:E92"/>
    <mergeCell ref="D93:E93"/>
    <mergeCell ref="B99:N99"/>
    <mergeCell ref="P79:Q79"/>
    <mergeCell ref="B74:N74"/>
    <mergeCell ref="E40:E41"/>
    <mergeCell ref="O63:P63"/>
    <mergeCell ref="B54:B55"/>
    <mergeCell ref="C54:C55"/>
    <mergeCell ref="O64:P64"/>
  </mergeCells>
  <dataValidations count="2">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opLeftCell="B9" zoomScale="64" zoomScaleNormal="64" workbookViewId="0">
      <selection activeCell="C31" sqref="C3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41.140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159</v>
      </c>
      <c r="D6" s="304"/>
      <c r="E6" s="304"/>
      <c r="F6" s="304"/>
      <c r="G6" s="304"/>
      <c r="H6" s="304"/>
      <c r="I6" s="304"/>
      <c r="J6" s="304"/>
      <c r="K6" s="304"/>
      <c r="L6" s="304"/>
      <c r="M6" s="304"/>
      <c r="N6" s="305"/>
    </row>
    <row r="7" spans="2:16" ht="16.5" thickBot="1" x14ac:dyDescent="0.3">
      <c r="B7" s="12" t="s">
        <v>5</v>
      </c>
      <c r="C7" s="304" t="s">
        <v>165</v>
      </c>
      <c r="D7" s="304"/>
      <c r="E7" s="304"/>
      <c r="F7" s="304"/>
      <c r="G7" s="304"/>
      <c r="H7" s="304"/>
      <c r="I7" s="304"/>
      <c r="J7" s="304"/>
      <c r="K7" s="304"/>
      <c r="L7" s="304"/>
      <c r="M7" s="304"/>
      <c r="N7" s="305"/>
    </row>
    <row r="8" spans="2:16" ht="16.5" thickBot="1" x14ac:dyDescent="0.3">
      <c r="B8" s="12" t="s">
        <v>6</v>
      </c>
      <c r="C8" s="304" t="s">
        <v>165</v>
      </c>
      <c r="D8" s="304"/>
      <c r="E8" s="304"/>
      <c r="F8" s="304"/>
      <c r="G8" s="304"/>
      <c r="H8" s="304"/>
      <c r="I8" s="304"/>
      <c r="J8" s="304"/>
      <c r="K8" s="304"/>
      <c r="L8" s="304"/>
      <c r="M8" s="304"/>
      <c r="N8" s="305"/>
    </row>
    <row r="9" spans="2:16" ht="16.5" thickBot="1" x14ac:dyDescent="0.3">
      <c r="B9" s="12" t="s">
        <v>7</v>
      </c>
      <c r="C9" s="304" t="s">
        <v>165</v>
      </c>
      <c r="D9" s="304"/>
      <c r="E9" s="304"/>
      <c r="F9" s="304"/>
      <c r="G9" s="304"/>
      <c r="H9" s="304"/>
      <c r="I9" s="304"/>
      <c r="J9" s="304"/>
      <c r="K9" s="304"/>
      <c r="L9" s="304"/>
      <c r="M9" s="304"/>
      <c r="N9" s="305"/>
    </row>
    <row r="10" spans="2:16" ht="16.5" thickBot="1" x14ac:dyDescent="0.3">
      <c r="B10" s="12" t="s">
        <v>679</v>
      </c>
      <c r="C10" s="306" t="s">
        <v>641</v>
      </c>
      <c r="D10" s="306"/>
      <c r="E10" s="307"/>
      <c r="F10" s="33"/>
      <c r="G10" s="33"/>
      <c r="H10" s="33"/>
      <c r="I10" s="33"/>
      <c r="J10" s="33"/>
      <c r="K10" s="33"/>
      <c r="L10" s="33"/>
      <c r="M10" s="33"/>
      <c r="N10" s="34"/>
    </row>
    <row r="11" spans="2:16" ht="16.5" thickBot="1" x14ac:dyDescent="0.3">
      <c r="B11" s="14" t="s">
        <v>8</v>
      </c>
      <c r="C11" s="15">
        <v>41972</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08" t="s">
        <v>100</v>
      </c>
      <c r="C14" s="308"/>
      <c r="D14" s="194" t="s">
        <v>11</v>
      </c>
      <c r="E14" s="194" t="s">
        <v>12</v>
      </c>
      <c r="F14" s="194" t="s">
        <v>28</v>
      </c>
      <c r="G14" s="91"/>
      <c r="I14" s="36"/>
      <c r="J14" s="36"/>
      <c r="K14" s="36"/>
      <c r="L14" s="36"/>
      <c r="M14" s="36"/>
      <c r="N14" s="107"/>
    </row>
    <row r="15" spans="2:16" x14ac:dyDescent="0.25">
      <c r="B15" s="308"/>
      <c r="C15" s="308"/>
      <c r="D15" s="194">
        <v>1</v>
      </c>
      <c r="E15" s="172"/>
      <c r="F15" s="174"/>
      <c r="G15" s="92"/>
      <c r="I15" s="37"/>
      <c r="J15" s="37"/>
      <c r="K15" s="37"/>
      <c r="L15" s="37"/>
      <c r="M15" s="37"/>
      <c r="N15" s="107"/>
    </row>
    <row r="16" spans="2:16" x14ac:dyDescent="0.25">
      <c r="B16" s="308"/>
      <c r="C16" s="308"/>
      <c r="D16" s="194">
        <v>2</v>
      </c>
      <c r="E16" s="172"/>
      <c r="F16" s="174"/>
      <c r="G16" s="92"/>
      <c r="I16" s="37"/>
      <c r="J16" s="37"/>
      <c r="K16" s="37"/>
      <c r="L16" s="37"/>
      <c r="M16" s="37"/>
      <c r="N16" s="107"/>
    </row>
    <row r="17" spans="1:14" x14ac:dyDescent="0.25">
      <c r="B17" s="308"/>
      <c r="C17" s="308"/>
      <c r="D17" s="194">
        <v>3</v>
      </c>
      <c r="E17" s="35"/>
      <c r="F17" s="174"/>
      <c r="G17" s="92"/>
      <c r="I17" s="37"/>
      <c r="J17" s="37"/>
      <c r="K17" s="37"/>
      <c r="L17" s="37"/>
      <c r="M17" s="37"/>
      <c r="N17" s="107"/>
    </row>
    <row r="18" spans="1:14" x14ac:dyDescent="0.25">
      <c r="B18" s="308"/>
      <c r="C18" s="308"/>
      <c r="D18" s="194">
        <v>4</v>
      </c>
      <c r="E18" s="173">
        <v>522649956</v>
      </c>
      <c r="F18" s="174">
        <v>186</v>
      </c>
      <c r="G18" s="92"/>
      <c r="H18" s="22"/>
      <c r="I18" s="37"/>
      <c r="J18" s="37"/>
      <c r="K18" s="37"/>
      <c r="L18" s="37"/>
      <c r="M18" s="37"/>
      <c r="N18" s="20"/>
    </row>
    <row r="19" spans="1:14" x14ac:dyDescent="0.25">
      <c r="B19" s="308"/>
      <c r="C19" s="308"/>
      <c r="D19" s="194">
        <v>5</v>
      </c>
      <c r="E19" s="173"/>
      <c r="F19" s="174"/>
      <c r="G19" s="92"/>
      <c r="H19" s="22"/>
      <c r="I19" s="39"/>
      <c r="J19" s="39"/>
      <c r="K19" s="39"/>
      <c r="L19" s="39"/>
      <c r="M19" s="39"/>
      <c r="N19" s="20"/>
    </row>
    <row r="20" spans="1:14" x14ac:dyDescent="0.25">
      <c r="B20" s="308"/>
      <c r="C20" s="308"/>
      <c r="D20" s="194">
        <v>6</v>
      </c>
      <c r="E20" s="173"/>
      <c r="F20" s="174"/>
      <c r="G20" s="92"/>
      <c r="H20" s="22"/>
      <c r="I20" s="106"/>
      <c r="J20" s="106"/>
      <c r="K20" s="106"/>
      <c r="L20" s="106"/>
      <c r="M20" s="106"/>
      <c r="N20" s="20"/>
    </row>
    <row r="21" spans="1:14" x14ac:dyDescent="0.25">
      <c r="B21" s="308"/>
      <c r="C21" s="308"/>
      <c r="D21" s="194">
        <v>7</v>
      </c>
      <c r="E21" s="173"/>
      <c r="F21" s="174"/>
      <c r="G21" s="92"/>
      <c r="H21" s="22"/>
      <c r="I21" s="106"/>
      <c r="J21" s="106"/>
      <c r="K21" s="106"/>
      <c r="L21" s="106"/>
      <c r="M21" s="106"/>
      <c r="N21" s="20"/>
    </row>
    <row r="22" spans="1:14" ht="15.75" thickBot="1" x14ac:dyDescent="0.3">
      <c r="B22" s="309" t="s">
        <v>13</v>
      </c>
      <c r="C22" s="310"/>
      <c r="D22" s="194"/>
      <c r="E22" s="172">
        <f>SUM(E18:E21)</f>
        <v>522649956</v>
      </c>
      <c r="F22" s="174"/>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F18*80%</f>
        <v>148.80000000000001</v>
      </c>
      <c r="D24" s="40"/>
      <c r="E24" s="43">
        <f>E22</f>
        <v>522649956</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93" t="s">
        <v>163</v>
      </c>
      <c r="D30" s="120"/>
      <c r="E30" s="103"/>
      <c r="F30" s="103"/>
      <c r="G30" s="103"/>
      <c r="H30" s="103"/>
      <c r="I30" s="106"/>
      <c r="J30" s="106"/>
      <c r="K30" s="106"/>
      <c r="L30" s="106"/>
      <c r="M30" s="106"/>
      <c r="N30" s="107"/>
    </row>
    <row r="31" spans="1:14" x14ac:dyDescent="0.25">
      <c r="A31" s="98"/>
      <c r="B31" s="120" t="s">
        <v>140</v>
      </c>
      <c r="C31" s="193" t="s">
        <v>163</v>
      </c>
      <c r="D31" s="120"/>
      <c r="E31" s="103"/>
      <c r="F31" s="103"/>
      <c r="G31" s="103"/>
      <c r="H31" s="103"/>
      <c r="I31" s="106"/>
      <c r="J31" s="106"/>
      <c r="K31" s="106"/>
      <c r="L31" s="106"/>
      <c r="M31" s="106"/>
      <c r="N31" s="107"/>
    </row>
    <row r="32" spans="1:14" x14ac:dyDescent="0.25">
      <c r="A32" s="98"/>
      <c r="B32" s="120" t="s">
        <v>141</v>
      </c>
      <c r="C32" s="193" t="s">
        <v>163</v>
      </c>
      <c r="D32" s="120"/>
      <c r="E32" s="103"/>
      <c r="F32" s="103"/>
      <c r="G32" s="103"/>
      <c r="H32" s="103"/>
      <c r="I32" s="106"/>
      <c r="J32" s="106"/>
      <c r="K32" s="106"/>
      <c r="L32" s="106"/>
      <c r="M32" s="106"/>
      <c r="N32" s="107"/>
    </row>
    <row r="33" spans="1:17" x14ac:dyDescent="0.25">
      <c r="A33" s="98"/>
      <c r="B33" s="120" t="s">
        <v>142</v>
      </c>
      <c r="C33" s="193"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93">
        <v>40</v>
      </c>
      <c r="E40" s="311">
        <f>+D40+D41</f>
        <v>40</v>
      </c>
      <c r="F40" s="103"/>
      <c r="G40" s="103"/>
      <c r="H40" s="103"/>
      <c r="I40" s="106"/>
      <c r="J40" s="106"/>
      <c r="K40" s="106"/>
      <c r="L40" s="106"/>
      <c r="M40" s="106"/>
      <c r="N40" s="107"/>
    </row>
    <row r="41" spans="1:17" ht="42.75" x14ac:dyDescent="0.25">
      <c r="A41" s="98"/>
      <c r="B41" s="104" t="s">
        <v>145</v>
      </c>
      <c r="C41" s="105">
        <v>60</v>
      </c>
      <c r="D41" s="193">
        <f>+F151</f>
        <v>0</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v>1</v>
      </c>
      <c r="B49" s="113" t="s">
        <v>159</v>
      </c>
      <c r="C49" s="114" t="s">
        <v>189</v>
      </c>
      <c r="D49" s="113" t="s">
        <v>188</v>
      </c>
      <c r="E49" s="108" t="s">
        <v>642</v>
      </c>
      <c r="F49" s="109" t="s">
        <v>137</v>
      </c>
      <c r="G49" s="155">
        <v>1</v>
      </c>
      <c r="H49" s="116">
        <v>40924</v>
      </c>
      <c r="I49" s="116">
        <v>41273</v>
      </c>
      <c r="J49" s="110" t="s">
        <v>138</v>
      </c>
      <c r="K49" s="241">
        <f>(I49-H49)/30</f>
        <v>11.633333333333333</v>
      </c>
      <c r="L49" s="241"/>
      <c r="M49" s="101">
        <v>312</v>
      </c>
      <c r="N49" s="101">
        <f>+M49*G49</f>
        <v>312</v>
      </c>
      <c r="O49" s="26">
        <v>872778816</v>
      </c>
      <c r="P49" s="26" t="s">
        <v>643</v>
      </c>
      <c r="Q49" s="156"/>
      <c r="R49" s="111"/>
      <c r="S49" s="111"/>
      <c r="T49" s="111"/>
      <c r="U49" s="111"/>
      <c r="V49" s="111"/>
      <c r="W49" s="111"/>
      <c r="X49" s="111"/>
      <c r="Y49" s="111"/>
      <c r="Z49" s="111"/>
    </row>
    <row r="50" spans="1:26" s="112" customFormat="1" ht="116.25" customHeight="1" x14ac:dyDescent="0.25">
      <c r="A50" s="45">
        <f>+A49+1</f>
        <v>2</v>
      </c>
      <c r="B50" s="113" t="s">
        <v>159</v>
      </c>
      <c r="C50" s="114" t="s">
        <v>189</v>
      </c>
      <c r="D50" s="113" t="s">
        <v>188</v>
      </c>
      <c r="E50" s="108" t="s">
        <v>644</v>
      </c>
      <c r="F50" s="109" t="s">
        <v>137</v>
      </c>
      <c r="G50" s="155">
        <v>1</v>
      </c>
      <c r="H50" s="116">
        <v>41246</v>
      </c>
      <c r="I50" s="116">
        <v>41912</v>
      </c>
      <c r="J50" s="110" t="s">
        <v>138</v>
      </c>
      <c r="K50" s="241">
        <f>(I50-I49)/30</f>
        <v>21.3</v>
      </c>
      <c r="L50" s="241">
        <f>(I49-H50)/30</f>
        <v>0.9</v>
      </c>
      <c r="M50" s="101">
        <v>115</v>
      </c>
      <c r="N50" s="101">
        <f t="shared" ref="N50:N56" si="0">+M50*G50</f>
        <v>115</v>
      </c>
      <c r="O50" s="26">
        <v>508632338</v>
      </c>
      <c r="P50" s="26" t="s">
        <v>645</v>
      </c>
      <c r="Q50" s="156" t="s">
        <v>699</v>
      </c>
      <c r="R50" s="111"/>
      <c r="S50" s="111"/>
      <c r="T50" s="111"/>
      <c r="U50" s="111"/>
      <c r="V50" s="111"/>
      <c r="W50" s="111"/>
      <c r="X50" s="111"/>
      <c r="Y50" s="111"/>
      <c r="Z50" s="111"/>
    </row>
    <row r="51" spans="1:26" s="112" customFormat="1" ht="129.75" customHeight="1" x14ac:dyDescent="0.25">
      <c r="A51" s="45">
        <f t="shared" ref="A51:A56" si="1">+A50+1</f>
        <v>3</v>
      </c>
      <c r="B51" s="113" t="s">
        <v>159</v>
      </c>
      <c r="C51" s="114" t="s">
        <v>189</v>
      </c>
      <c r="D51" s="113" t="s">
        <v>188</v>
      </c>
      <c r="E51" s="108" t="s">
        <v>646</v>
      </c>
      <c r="F51" s="109" t="s">
        <v>137</v>
      </c>
      <c r="G51" s="155">
        <v>1</v>
      </c>
      <c r="H51" s="116">
        <v>41661</v>
      </c>
      <c r="I51" s="116">
        <v>41912</v>
      </c>
      <c r="J51" s="110" t="s">
        <v>138</v>
      </c>
      <c r="K51" s="241">
        <f>((I51-H51)/30)-L51</f>
        <v>0</v>
      </c>
      <c r="L51" s="241">
        <f>(I51-H51)/30</f>
        <v>8.3666666666666671</v>
      </c>
      <c r="M51" s="101">
        <v>5292</v>
      </c>
      <c r="N51" s="101">
        <f t="shared" si="0"/>
        <v>5292</v>
      </c>
      <c r="O51" s="26">
        <v>4672832609</v>
      </c>
      <c r="P51" s="26" t="s">
        <v>647</v>
      </c>
      <c r="Q51" s="156" t="s">
        <v>699</v>
      </c>
      <c r="R51" s="111"/>
      <c r="S51" s="111"/>
      <c r="T51" s="111"/>
      <c r="U51" s="111"/>
      <c r="V51" s="111"/>
      <c r="W51" s="111"/>
      <c r="X51" s="111"/>
      <c r="Y51" s="111"/>
      <c r="Z51" s="111"/>
    </row>
    <row r="52" spans="1:26" s="112" customFormat="1" x14ac:dyDescent="0.25">
      <c r="A52" s="45">
        <f t="shared" si="1"/>
        <v>4</v>
      </c>
      <c r="B52" s="113" t="s">
        <v>159</v>
      </c>
      <c r="C52" s="114" t="s">
        <v>189</v>
      </c>
      <c r="D52" s="113" t="s">
        <v>188</v>
      </c>
      <c r="E52" s="108" t="s">
        <v>648</v>
      </c>
      <c r="F52" s="109" t="s">
        <v>137</v>
      </c>
      <c r="G52" s="155">
        <v>1</v>
      </c>
      <c r="H52" s="116">
        <v>41094</v>
      </c>
      <c r="I52" s="116">
        <v>41273</v>
      </c>
      <c r="J52" s="110" t="s">
        <v>138</v>
      </c>
      <c r="K52" s="241">
        <f>((I52-H52)/30)-L52</f>
        <v>0</v>
      </c>
      <c r="L52" s="241">
        <f>(I52-H52)/30</f>
        <v>5.9666666666666668</v>
      </c>
      <c r="M52" s="101">
        <v>52</v>
      </c>
      <c r="N52" s="101">
        <f t="shared" si="0"/>
        <v>52</v>
      </c>
      <c r="O52" s="26">
        <v>22208964</v>
      </c>
      <c r="P52" s="26" t="s">
        <v>649</v>
      </c>
      <c r="Q52" s="156"/>
      <c r="R52" s="111"/>
      <c r="S52" s="111"/>
      <c r="T52" s="111"/>
      <c r="U52" s="111"/>
      <c r="V52" s="111"/>
      <c r="W52" s="111"/>
      <c r="X52" s="111"/>
      <c r="Y52" s="111"/>
      <c r="Z52" s="111"/>
    </row>
    <row r="53" spans="1:26" s="112" customFormat="1" x14ac:dyDescent="0.25">
      <c r="A53" s="45">
        <f t="shared" si="1"/>
        <v>5</v>
      </c>
      <c r="B53" s="113"/>
      <c r="C53" s="114"/>
      <c r="D53" s="113"/>
      <c r="E53" s="108"/>
      <c r="F53" s="109"/>
      <c r="G53" s="155"/>
      <c r="H53" s="109"/>
      <c r="I53" s="110"/>
      <c r="J53" s="110"/>
      <c r="K53" s="110"/>
      <c r="L53" s="110"/>
      <c r="M53" s="101"/>
      <c r="N53" s="101">
        <f t="shared" si="0"/>
        <v>0</v>
      </c>
      <c r="O53" s="26"/>
      <c r="P53" s="26"/>
      <c r="Q53" s="156"/>
      <c r="R53" s="111"/>
      <c r="S53" s="111"/>
      <c r="T53" s="111"/>
      <c r="U53" s="111"/>
      <c r="V53" s="111"/>
      <c r="W53" s="111"/>
      <c r="X53" s="111"/>
      <c r="Y53" s="111"/>
      <c r="Z53" s="111"/>
    </row>
    <row r="54" spans="1:26" s="112" customFormat="1" x14ac:dyDescent="0.25">
      <c r="A54" s="45">
        <f t="shared" si="1"/>
        <v>6</v>
      </c>
      <c r="B54" s="113"/>
      <c r="C54" s="114"/>
      <c r="D54" s="113"/>
      <c r="E54" s="108"/>
      <c r="F54" s="109"/>
      <c r="G54" s="155"/>
      <c r="H54" s="109"/>
      <c r="I54" s="110"/>
      <c r="J54" s="110"/>
      <c r="K54" s="110"/>
      <c r="L54" s="110"/>
      <c r="M54" s="101"/>
      <c r="N54" s="101">
        <f t="shared" si="0"/>
        <v>0</v>
      </c>
      <c r="O54" s="26"/>
      <c r="P54" s="26"/>
      <c r="Q54" s="156"/>
      <c r="R54" s="111"/>
      <c r="S54" s="111"/>
      <c r="T54" s="111"/>
      <c r="U54" s="111"/>
      <c r="V54" s="111"/>
      <c r="W54" s="111"/>
      <c r="X54" s="111"/>
      <c r="Y54" s="111"/>
      <c r="Z54" s="111"/>
    </row>
    <row r="55" spans="1:26" s="112" customFormat="1" x14ac:dyDescent="0.25">
      <c r="A55" s="45">
        <f t="shared" si="1"/>
        <v>7</v>
      </c>
      <c r="B55" s="113"/>
      <c r="C55" s="114"/>
      <c r="D55" s="113"/>
      <c r="E55" s="108"/>
      <c r="F55" s="109"/>
      <c r="G55" s="155"/>
      <c r="H55" s="109"/>
      <c r="I55" s="110"/>
      <c r="J55" s="110"/>
      <c r="K55" s="110"/>
      <c r="L55" s="110"/>
      <c r="M55" s="101"/>
      <c r="N55" s="101">
        <f t="shared" si="0"/>
        <v>0</v>
      </c>
      <c r="O55" s="26"/>
      <c r="P55" s="26"/>
      <c r="Q55" s="156"/>
      <c r="R55" s="111"/>
      <c r="S55" s="111"/>
      <c r="T55" s="111"/>
      <c r="U55" s="111"/>
      <c r="V55" s="111"/>
      <c r="W55" s="111"/>
      <c r="X55" s="111"/>
      <c r="Y55" s="111"/>
      <c r="Z55" s="111"/>
    </row>
    <row r="56" spans="1:26" s="112" customFormat="1" x14ac:dyDescent="0.25">
      <c r="A56" s="45">
        <f t="shared" si="1"/>
        <v>8</v>
      </c>
      <c r="B56" s="113"/>
      <c r="C56" s="114"/>
      <c r="D56" s="113"/>
      <c r="E56" s="108"/>
      <c r="F56" s="109"/>
      <c r="G56" s="155"/>
      <c r="H56" s="109"/>
      <c r="I56" s="110"/>
      <c r="J56" s="110"/>
      <c r="K56" s="110"/>
      <c r="L56" s="110"/>
      <c r="M56" s="101"/>
      <c r="N56" s="101">
        <f t="shared" si="0"/>
        <v>0</v>
      </c>
      <c r="O56" s="26"/>
      <c r="P56" s="26"/>
      <c r="Q56" s="156"/>
      <c r="R56" s="111"/>
      <c r="S56" s="111"/>
      <c r="T56" s="111"/>
      <c r="U56" s="111"/>
      <c r="V56" s="111"/>
      <c r="W56" s="111"/>
      <c r="X56" s="111"/>
      <c r="Y56" s="111"/>
      <c r="Z56" s="111"/>
    </row>
    <row r="57" spans="1:26" s="112" customFormat="1" x14ac:dyDescent="0.25">
      <c r="A57" s="45"/>
      <c r="B57" s="48" t="s">
        <v>15</v>
      </c>
      <c r="C57" s="114"/>
      <c r="D57" s="113"/>
      <c r="E57" s="108"/>
      <c r="F57" s="109"/>
      <c r="G57" s="155"/>
      <c r="H57" s="109"/>
      <c r="I57" s="110"/>
      <c r="J57" s="110"/>
      <c r="K57" s="115">
        <f t="shared" ref="K57:N57" si="2">SUM(K49:K56)</f>
        <v>32.933333333333337</v>
      </c>
      <c r="L57" s="115">
        <f t="shared" si="2"/>
        <v>15.233333333333334</v>
      </c>
      <c r="M57" s="154">
        <f t="shared" si="2"/>
        <v>5771</v>
      </c>
      <c r="N57" s="115">
        <f t="shared" si="2"/>
        <v>5771</v>
      </c>
      <c r="O57" s="26"/>
      <c r="P57" s="26"/>
      <c r="Q57" s="157"/>
    </row>
    <row r="58" spans="1:26" s="29" customFormat="1" x14ac:dyDescent="0.25">
      <c r="E58" s="30"/>
    </row>
    <row r="59" spans="1:26" s="29" customFormat="1" x14ac:dyDescent="0.25">
      <c r="B59" s="299" t="s">
        <v>27</v>
      </c>
      <c r="C59" s="299" t="s">
        <v>26</v>
      </c>
      <c r="D59" s="301" t="s">
        <v>33</v>
      </c>
      <c r="E59" s="301"/>
    </row>
    <row r="60" spans="1:26" s="29" customFormat="1" x14ac:dyDescent="0.25">
      <c r="B60" s="300"/>
      <c r="C60" s="300"/>
      <c r="D60" s="195" t="s">
        <v>22</v>
      </c>
      <c r="E60" s="61" t="s">
        <v>23</v>
      </c>
    </row>
    <row r="61" spans="1:26" s="29" customFormat="1" ht="30.6" customHeight="1" x14ac:dyDescent="0.25">
      <c r="B61" s="58" t="s">
        <v>20</v>
      </c>
      <c r="C61" s="59">
        <f>+K57</f>
        <v>32.933333333333337</v>
      </c>
      <c r="D61" s="56" t="s">
        <v>163</v>
      </c>
      <c r="E61" s="57"/>
      <c r="F61" s="31"/>
      <c r="G61" s="31"/>
      <c r="H61" s="31"/>
      <c r="I61" s="31"/>
      <c r="J61" s="31"/>
      <c r="K61" s="31"/>
      <c r="L61" s="31"/>
      <c r="M61" s="31"/>
    </row>
    <row r="62" spans="1:26" s="29" customFormat="1" ht="30" customHeight="1" x14ac:dyDescent="0.25">
      <c r="B62" s="58" t="s">
        <v>24</v>
      </c>
      <c r="C62" s="59">
        <f>+M57</f>
        <v>5771</v>
      </c>
      <c r="D62" s="56" t="s">
        <v>163</v>
      </c>
      <c r="E62" s="57"/>
    </row>
    <row r="63" spans="1:26" s="29" customFormat="1" x14ac:dyDescent="0.25">
      <c r="B63" s="32"/>
      <c r="C63" s="317"/>
      <c r="D63" s="317"/>
      <c r="E63" s="317"/>
      <c r="F63" s="317"/>
      <c r="G63" s="317"/>
      <c r="H63" s="317"/>
      <c r="I63" s="317"/>
      <c r="J63" s="317"/>
      <c r="K63" s="317"/>
      <c r="L63" s="317"/>
      <c r="M63" s="317"/>
      <c r="N63" s="317"/>
    </row>
    <row r="64" spans="1:26" ht="28.15" customHeight="1" thickBot="1" x14ac:dyDescent="0.3"/>
    <row r="65" spans="2:17" ht="27" thickBot="1" x14ac:dyDescent="0.3">
      <c r="B65" s="318" t="s">
        <v>103</v>
      </c>
      <c r="C65" s="318"/>
      <c r="D65" s="318"/>
      <c r="E65" s="318"/>
      <c r="F65" s="318"/>
      <c r="G65" s="318"/>
      <c r="H65" s="318"/>
      <c r="I65" s="318"/>
      <c r="J65" s="318"/>
      <c r="K65" s="318"/>
      <c r="L65" s="318"/>
      <c r="M65" s="318"/>
      <c r="N65" s="318"/>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14" t="s">
        <v>3</v>
      </c>
      <c r="P68" s="316"/>
      <c r="Q68" s="66" t="s">
        <v>17</v>
      </c>
    </row>
    <row r="69" spans="2:17" ht="30" x14ac:dyDescent="0.25">
      <c r="B69" s="3" t="s">
        <v>540</v>
      </c>
      <c r="C69" s="3" t="s">
        <v>597</v>
      </c>
      <c r="D69" s="97" t="s">
        <v>650</v>
      </c>
      <c r="E69" s="5">
        <v>48</v>
      </c>
      <c r="F69" s="4" t="s">
        <v>165</v>
      </c>
      <c r="G69" s="237" t="s">
        <v>651</v>
      </c>
      <c r="H69" s="4" t="s">
        <v>137</v>
      </c>
      <c r="I69" s="96" t="s">
        <v>165</v>
      </c>
      <c r="J69" s="96" t="s">
        <v>137</v>
      </c>
      <c r="K69" s="120" t="s">
        <v>137</v>
      </c>
      <c r="L69" s="120" t="s">
        <v>137</v>
      </c>
      <c r="M69" s="120" t="s">
        <v>137</v>
      </c>
      <c r="N69" s="120" t="s">
        <v>137</v>
      </c>
      <c r="O69" s="321"/>
      <c r="P69" s="322"/>
      <c r="Q69" s="120" t="s">
        <v>137</v>
      </c>
    </row>
    <row r="70" spans="2:17" ht="30" x14ac:dyDescent="0.25">
      <c r="B70" s="3" t="s">
        <v>540</v>
      </c>
      <c r="C70" s="3" t="s">
        <v>597</v>
      </c>
      <c r="D70" s="97" t="s">
        <v>652</v>
      </c>
      <c r="E70" s="5">
        <v>36</v>
      </c>
      <c r="F70" s="4" t="s">
        <v>165</v>
      </c>
      <c r="G70" s="211" t="s">
        <v>653</v>
      </c>
      <c r="H70" s="4" t="s">
        <v>165</v>
      </c>
      <c r="I70" s="96" t="s">
        <v>165</v>
      </c>
      <c r="J70" s="96" t="s">
        <v>137</v>
      </c>
      <c r="K70" s="120" t="s">
        <v>137</v>
      </c>
      <c r="L70" s="120" t="s">
        <v>137</v>
      </c>
      <c r="M70" s="120" t="s">
        <v>137</v>
      </c>
      <c r="N70" s="120" t="s">
        <v>137</v>
      </c>
      <c r="O70" s="321"/>
      <c r="P70" s="322"/>
      <c r="Q70" s="120" t="s">
        <v>137</v>
      </c>
    </row>
    <row r="71" spans="2:17" ht="45" x14ac:dyDescent="0.25">
      <c r="B71" s="3" t="s">
        <v>543</v>
      </c>
      <c r="C71" s="3" t="s">
        <v>597</v>
      </c>
      <c r="D71" s="97" t="s">
        <v>654</v>
      </c>
      <c r="E71" s="5">
        <v>102</v>
      </c>
      <c r="F71" s="4" t="s">
        <v>165</v>
      </c>
      <c r="G71" s="211" t="s">
        <v>651</v>
      </c>
      <c r="H71" s="4" t="s">
        <v>137</v>
      </c>
      <c r="I71" s="96" t="s">
        <v>165</v>
      </c>
      <c r="J71" s="96" t="s">
        <v>137</v>
      </c>
      <c r="K71" s="120" t="s">
        <v>137</v>
      </c>
      <c r="L71" s="120" t="s">
        <v>137</v>
      </c>
      <c r="M71" s="120" t="s">
        <v>137</v>
      </c>
      <c r="N71" s="120" t="s">
        <v>137</v>
      </c>
      <c r="O71" s="321"/>
      <c r="P71" s="322"/>
      <c r="Q71" s="120" t="s">
        <v>137</v>
      </c>
    </row>
    <row r="72" spans="2:17" x14ac:dyDescent="0.25">
      <c r="B72" s="3"/>
      <c r="C72" s="3"/>
      <c r="D72" s="97"/>
      <c r="E72" s="5"/>
      <c r="F72" s="4"/>
      <c r="G72" s="4"/>
      <c r="H72" s="4"/>
      <c r="I72" s="96"/>
      <c r="J72" s="96"/>
      <c r="K72" s="120"/>
      <c r="L72" s="120"/>
      <c r="M72" s="120"/>
      <c r="N72" s="120"/>
      <c r="O72" s="321"/>
      <c r="P72" s="322"/>
      <c r="Q72" s="120"/>
    </row>
    <row r="73" spans="2:17" x14ac:dyDescent="0.25">
      <c r="B73" s="3"/>
      <c r="C73" s="3"/>
      <c r="D73" s="97"/>
      <c r="E73" s="5"/>
      <c r="F73" s="4"/>
      <c r="G73" s="4"/>
      <c r="H73" s="4"/>
      <c r="I73" s="96"/>
      <c r="J73" s="96"/>
      <c r="K73" s="120"/>
      <c r="L73" s="120"/>
      <c r="M73" s="120"/>
      <c r="N73" s="120"/>
      <c r="O73" s="321"/>
      <c r="P73" s="322"/>
      <c r="Q73" s="120"/>
    </row>
    <row r="74" spans="2:17" x14ac:dyDescent="0.25">
      <c r="B74" s="3"/>
      <c r="C74" s="3"/>
      <c r="D74" s="5"/>
      <c r="E74" s="5"/>
      <c r="F74" s="4"/>
      <c r="G74" s="4"/>
      <c r="H74" s="4"/>
      <c r="I74" s="96"/>
      <c r="J74" s="96"/>
      <c r="K74" s="120"/>
      <c r="L74" s="120"/>
      <c r="M74" s="120"/>
      <c r="N74" s="120"/>
      <c r="O74" s="321"/>
      <c r="P74" s="322"/>
      <c r="Q74" s="120"/>
    </row>
    <row r="75" spans="2:17" x14ac:dyDescent="0.25">
      <c r="B75" s="120"/>
      <c r="C75" s="120"/>
      <c r="D75" s="120"/>
      <c r="E75" s="120"/>
      <c r="F75" s="120"/>
      <c r="G75" s="120"/>
      <c r="H75" s="120"/>
      <c r="I75" s="120"/>
      <c r="J75" s="120"/>
      <c r="K75" s="120"/>
      <c r="L75" s="120"/>
      <c r="M75" s="120"/>
      <c r="N75" s="120"/>
      <c r="O75" s="321"/>
      <c r="P75" s="322"/>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23" t="s">
        <v>37</v>
      </c>
      <c r="C81" s="324"/>
      <c r="D81" s="324"/>
      <c r="E81" s="324"/>
      <c r="F81" s="324"/>
      <c r="G81" s="324"/>
      <c r="H81" s="324"/>
      <c r="I81" s="324"/>
      <c r="J81" s="324"/>
      <c r="K81" s="324"/>
      <c r="L81" s="324"/>
      <c r="M81" s="324"/>
      <c r="N81" s="325"/>
    </row>
    <row r="86" spans="2:17" ht="76.5" customHeight="1" x14ac:dyDescent="0.25">
      <c r="B86" s="119" t="s">
        <v>0</v>
      </c>
      <c r="C86" s="119" t="s">
        <v>38</v>
      </c>
      <c r="D86" s="119" t="s">
        <v>39</v>
      </c>
      <c r="E86" s="119" t="s">
        <v>115</v>
      </c>
      <c r="F86" s="119" t="s">
        <v>117</v>
      </c>
      <c r="G86" s="119" t="s">
        <v>118</v>
      </c>
      <c r="H86" s="119" t="s">
        <v>119</v>
      </c>
      <c r="I86" s="119" t="s">
        <v>116</v>
      </c>
      <c r="J86" s="314" t="s">
        <v>120</v>
      </c>
      <c r="K86" s="315"/>
      <c r="L86" s="316"/>
      <c r="M86" s="119" t="s">
        <v>124</v>
      </c>
      <c r="N86" s="119" t="s">
        <v>40</v>
      </c>
      <c r="O86" s="119" t="s">
        <v>41</v>
      </c>
      <c r="P86" s="314" t="s">
        <v>3</v>
      </c>
      <c r="Q86" s="316"/>
    </row>
    <row r="87" spans="2:17" ht="60.75" customHeight="1" x14ac:dyDescent="0.25">
      <c r="B87" s="192" t="s">
        <v>42</v>
      </c>
      <c r="C87" s="231">
        <v>2</v>
      </c>
      <c r="D87" s="3"/>
      <c r="E87" s="3"/>
      <c r="F87" s="3"/>
      <c r="G87" s="3"/>
      <c r="H87" s="3"/>
      <c r="I87" s="5"/>
      <c r="J87" s="1" t="s">
        <v>121</v>
      </c>
      <c r="K87" s="97" t="s">
        <v>122</v>
      </c>
      <c r="L87" s="96" t="s">
        <v>123</v>
      </c>
      <c r="M87" s="120"/>
      <c r="N87" s="120"/>
      <c r="O87" s="120"/>
      <c r="P87" s="328"/>
      <c r="Q87" s="328"/>
    </row>
    <row r="88" spans="2:17" ht="106.5" customHeight="1" x14ac:dyDescent="0.25">
      <c r="B88" s="192" t="s">
        <v>42</v>
      </c>
      <c r="C88" s="175"/>
      <c r="D88" s="192" t="s">
        <v>655</v>
      </c>
      <c r="E88" s="3">
        <v>29812957</v>
      </c>
      <c r="F88" s="3" t="s">
        <v>193</v>
      </c>
      <c r="G88" s="3" t="s">
        <v>656</v>
      </c>
      <c r="H88" s="180">
        <v>36979</v>
      </c>
      <c r="I88" s="238" t="s">
        <v>657</v>
      </c>
      <c r="J88" s="1" t="s">
        <v>189</v>
      </c>
      <c r="K88" s="97" t="s">
        <v>658</v>
      </c>
      <c r="L88" s="97" t="s">
        <v>659</v>
      </c>
      <c r="M88" s="193" t="s">
        <v>137</v>
      </c>
      <c r="N88" s="193" t="s">
        <v>137</v>
      </c>
      <c r="O88" s="193" t="s">
        <v>137</v>
      </c>
      <c r="P88" s="328"/>
      <c r="Q88" s="328"/>
    </row>
    <row r="89" spans="2:17" ht="27" customHeight="1" x14ac:dyDescent="0.25">
      <c r="B89" s="192"/>
      <c r="C89" s="175"/>
      <c r="D89" s="3"/>
      <c r="E89" s="3"/>
      <c r="F89" s="3"/>
      <c r="G89" s="3"/>
      <c r="H89" s="3"/>
      <c r="I89" s="5"/>
      <c r="J89" s="192" t="s">
        <v>660</v>
      </c>
      <c r="K89" s="97" t="s">
        <v>661</v>
      </c>
      <c r="L89" s="96" t="s">
        <v>662</v>
      </c>
      <c r="M89" s="193" t="s">
        <v>137</v>
      </c>
      <c r="N89" s="193" t="s">
        <v>137</v>
      </c>
      <c r="O89" s="193" t="s">
        <v>137</v>
      </c>
      <c r="P89" s="328"/>
      <c r="Q89" s="328"/>
    </row>
    <row r="90" spans="2:17" ht="35.25" customHeight="1" x14ac:dyDescent="0.25">
      <c r="B90" s="192" t="s">
        <v>42</v>
      </c>
      <c r="C90" s="175"/>
      <c r="D90" s="192" t="s">
        <v>323</v>
      </c>
      <c r="E90" s="3">
        <v>42012035</v>
      </c>
      <c r="F90" s="3" t="s">
        <v>327</v>
      </c>
      <c r="G90" s="3" t="s">
        <v>663</v>
      </c>
      <c r="H90" s="180">
        <v>41111</v>
      </c>
      <c r="I90" s="5" t="s">
        <v>165</v>
      </c>
      <c r="J90" s="1" t="s">
        <v>189</v>
      </c>
      <c r="K90" s="97" t="s">
        <v>664</v>
      </c>
      <c r="L90" s="181" t="s">
        <v>665</v>
      </c>
      <c r="M90" s="193" t="s">
        <v>137</v>
      </c>
      <c r="N90" s="193" t="s">
        <v>137</v>
      </c>
      <c r="O90" s="193" t="s">
        <v>137</v>
      </c>
      <c r="P90" s="328"/>
      <c r="Q90" s="328"/>
    </row>
    <row r="91" spans="2:17" ht="57" customHeight="1" x14ac:dyDescent="0.25">
      <c r="B91" s="192"/>
      <c r="C91" s="175"/>
      <c r="D91" s="192"/>
      <c r="E91" s="3"/>
      <c r="F91" s="3"/>
      <c r="G91" s="3"/>
      <c r="H91" s="180"/>
      <c r="I91" s="5"/>
      <c r="J91" s="192" t="s">
        <v>666</v>
      </c>
      <c r="K91" s="97" t="s">
        <v>667</v>
      </c>
      <c r="L91" s="181" t="s">
        <v>668</v>
      </c>
      <c r="M91" s="193" t="s">
        <v>137</v>
      </c>
      <c r="N91" s="193" t="s">
        <v>137</v>
      </c>
      <c r="O91" s="193" t="s">
        <v>137</v>
      </c>
      <c r="P91" s="328"/>
      <c r="Q91" s="328"/>
    </row>
    <row r="92" spans="2:17" ht="62.25" customHeight="1" x14ac:dyDescent="0.25">
      <c r="B92" s="192"/>
      <c r="C92" s="175"/>
      <c r="D92" s="3"/>
      <c r="E92" s="3"/>
      <c r="F92" s="3"/>
      <c r="G92" s="3"/>
      <c r="H92" s="180"/>
      <c r="I92" s="5"/>
      <c r="J92" s="192" t="s">
        <v>666</v>
      </c>
      <c r="K92" s="97" t="s">
        <v>669</v>
      </c>
      <c r="L92" s="181" t="s">
        <v>668</v>
      </c>
      <c r="M92" s="193" t="s">
        <v>137</v>
      </c>
      <c r="N92" s="193" t="s">
        <v>137</v>
      </c>
      <c r="O92" s="193" t="s">
        <v>137</v>
      </c>
      <c r="P92" s="328"/>
      <c r="Q92" s="328"/>
    </row>
    <row r="93" spans="2:17" ht="28.5" customHeight="1" x14ac:dyDescent="0.25">
      <c r="B93" s="192" t="s">
        <v>43</v>
      </c>
      <c r="C93" s="175">
        <v>1</v>
      </c>
      <c r="D93" s="192" t="s">
        <v>670</v>
      </c>
      <c r="E93" s="3">
        <v>1097032092</v>
      </c>
      <c r="F93" s="3" t="s">
        <v>262</v>
      </c>
      <c r="G93" s="3" t="s">
        <v>656</v>
      </c>
      <c r="H93" s="180">
        <v>41026</v>
      </c>
      <c r="I93" s="5">
        <v>131643</v>
      </c>
      <c r="J93" s="192" t="s">
        <v>189</v>
      </c>
      <c r="K93" s="226" t="s">
        <v>671</v>
      </c>
      <c r="L93" s="181" t="s">
        <v>262</v>
      </c>
      <c r="M93" s="193" t="s">
        <v>137</v>
      </c>
      <c r="N93" s="193" t="s">
        <v>137</v>
      </c>
      <c r="O93" s="193" t="s">
        <v>137</v>
      </c>
      <c r="P93" s="328"/>
      <c r="Q93" s="328"/>
    </row>
    <row r="94" spans="2:17" ht="69.75" customHeight="1" x14ac:dyDescent="0.25">
      <c r="B94" s="192"/>
      <c r="C94" s="192"/>
      <c r="D94" s="3"/>
      <c r="E94" s="3"/>
      <c r="F94" s="3"/>
      <c r="G94" s="3"/>
      <c r="H94" s="3"/>
      <c r="I94" s="5"/>
      <c r="J94" s="196" t="s">
        <v>672</v>
      </c>
      <c r="K94" s="97" t="s">
        <v>673</v>
      </c>
      <c r="L94" s="97" t="s">
        <v>674</v>
      </c>
      <c r="M94" s="193"/>
      <c r="N94" s="193"/>
      <c r="O94" s="193"/>
      <c r="P94" s="328"/>
      <c r="Q94" s="328"/>
    </row>
    <row r="96" spans="2:17" ht="15.75" thickBot="1" x14ac:dyDescent="0.3"/>
    <row r="97" spans="1:26" ht="27" thickBot="1" x14ac:dyDescent="0.3">
      <c r="B97" s="323" t="s">
        <v>45</v>
      </c>
      <c r="C97" s="324"/>
      <c r="D97" s="324"/>
      <c r="E97" s="324"/>
      <c r="F97" s="324"/>
      <c r="G97" s="324"/>
      <c r="H97" s="324"/>
      <c r="I97" s="324"/>
      <c r="J97" s="324"/>
      <c r="K97" s="324"/>
      <c r="L97" s="324"/>
      <c r="M97" s="324"/>
      <c r="N97" s="325"/>
    </row>
    <row r="100" spans="1:26" ht="46.15" customHeight="1" x14ac:dyDescent="0.25">
      <c r="B100" s="66" t="s">
        <v>32</v>
      </c>
      <c r="C100" s="66" t="s">
        <v>46</v>
      </c>
      <c r="D100" s="314" t="s">
        <v>3</v>
      </c>
      <c r="E100" s="316"/>
    </row>
    <row r="101" spans="1:26" ht="46.9" customHeight="1" x14ac:dyDescent="0.25">
      <c r="B101" s="67" t="s">
        <v>125</v>
      </c>
      <c r="C101" s="193" t="s">
        <v>137</v>
      </c>
      <c r="D101" s="329"/>
      <c r="E101" s="329"/>
    </row>
    <row r="104" spans="1:26" ht="26.25" x14ac:dyDescent="0.25">
      <c r="B104" s="302" t="s">
        <v>63</v>
      </c>
      <c r="C104" s="303"/>
      <c r="D104" s="303"/>
      <c r="E104" s="303"/>
      <c r="F104" s="303"/>
      <c r="G104" s="303"/>
      <c r="H104" s="303"/>
      <c r="I104" s="303"/>
      <c r="J104" s="303"/>
      <c r="K104" s="303"/>
      <c r="L104" s="303"/>
      <c r="M104" s="303"/>
      <c r="N104" s="303"/>
      <c r="O104" s="303"/>
      <c r="P104" s="303"/>
    </row>
    <row r="106" spans="1:26" ht="15.75" thickBot="1" x14ac:dyDescent="0.3"/>
    <row r="107" spans="1:26" ht="27" thickBot="1" x14ac:dyDescent="0.3">
      <c r="B107" s="323" t="s">
        <v>53</v>
      </c>
      <c r="C107" s="324"/>
      <c r="D107" s="324"/>
      <c r="E107" s="324"/>
      <c r="F107" s="324"/>
      <c r="G107" s="324"/>
      <c r="H107" s="324"/>
      <c r="I107" s="324"/>
      <c r="J107" s="324"/>
      <c r="K107" s="324"/>
      <c r="L107" s="324"/>
      <c r="M107" s="324"/>
      <c r="N107" s="325"/>
    </row>
    <row r="109" spans="1:26" ht="15.75" thickBot="1" x14ac:dyDescent="0.3">
      <c r="M109" s="63"/>
      <c r="N109" s="63"/>
    </row>
    <row r="110" spans="1:26" s="106" customFormat="1" ht="109.5" customHeight="1" x14ac:dyDescent="0.25">
      <c r="B110" s="117" t="s">
        <v>146</v>
      </c>
      <c r="C110" s="117" t="s">
        <v>147</v>
      </c>
      <c r="D110" s="117" t="s">
        <v>148</v>
      </c>
      <c r="E110" s="117" t="s">
        <v>44</v>
      </c>
      <c r="F110" s="117" t="s">
        <v>21</v>
      </c>
      <c r="G110" s="117" t="s">
        <v>102</v>
      </c>
      <c r="H110" s="117" t="s">
        <v>16</v>
      </c>
      <c r="I110" s="117" t="s">
        <v>9</v>
      </c>
      <c r="J110" s="117" t="s">
        <v>30</v>
      </c>
      <c r="K110" s="117" t="s">
        <v>60</v>
      </c>
      <c r="L110" s="117" t="s">
        <v>19</v>
      </c>
      <c r="M110" s="102" t="s">
        <v>25</v>
      </c>
      <c r="N110" s="117" t="s">
        <v>149</v>
      </c>
      <c r="O110" s="117" t="s">
        <v>35</v>
      </c>
      <c r="P110" s="118" t="s">
        <v>10</v>
      </c>
      <c r="Q110" s="118" t="s">
        <v>18</v>
      </c>
    </row>
    <row r="111" spans="1:26" s="112" customFormat="1" x14ac:dyDescent="0.25">
      <c r="A111" s="45">
        <v>1</v>
      </c>
      <c r="B111" s="113" t="s">
        <v>159</v>
      </c>
      <c r="C111" s="114" t="s">
        <v>532</v>
      </c>
      <c r="D111" s="113" t="s">
        <v>188</v>
      </c>
      <c r="E111" s="108" t="s">
        <v>675</v>
      </c>
      <c r="F111" s="109" t="s">
        <v>137</v>
      </c>
      <c r="G111" s="155" t="s">
        <v>226</v>
      </c>
      <c r="H111" s="116">
        <v>41304</v>
      </c>
      <c r="I111" s="116">
        <v>41639</v>
      </c>
      <c r="J111" s="110" t="s">
        <v>138</v>
      </c>
      <c r="K111" s="205">
        <f>(I111-H111)/30</f>
        <v>11.166666666666666</v>
      </c>
      <c r="L111" s="110"/>
      <c r="M111" s="206">
        <v>4416</v>
      </c>
      <c r="N111" s="206" t="s">
        <v>226</v>
      </c>
      <c r="O111" s="26">
        <v>4003079450</v>
      </c>
      <c r="P111" s="26" t="s">
        <v>676</v>
      </c>
      <c r="Q111" s="156"/>
      <c r="R111" s="111"/>
      <c r="S111" s="111"/>
      <c r="T111" s="111"/>
      <c r="U111" s="111"/>
      <c r="V111" s="111"/>
      <c r="W111" s="111"/>
      <c r="X111" s="111"/>
      <c r="Y111" s="111"/>
      <c r="Z111" s="111"/>
    </row>
    <row r="112" spans="1:26" s="112" customFormat="1" x14ac:dyDescent="0.25">
      <c r="A112" s="45">
        <f>+A111+1</f>
        <v>2</v>
      </c>
      <c r="B112" s="113" t="s">
        <v>159</v>
      </c>
      <c r="C112" s="114" t="s">
        <v>532</v>
      </c>
      <c r="D112" s="113" t="s">
        <v>188</v>
      </c>
      <c r="E112" s="108" t="s">
        <v>677</v>
      </c>
      <c r="F112" s="109" t="s">
        <v>137</v>
      </c>
      <c r="G112" s="155" t="s">
        <v>226</v>
      </c>
      <c r="H112" s="116">
        <v>40925</v>
      </c>
      <c r="I112" s="116">
        <v>41273</v>
      </c>
      <c r="J112" s="110" t="s">
        <v>138</v>
      </c>
      <c r="K112" s="205">
        <f>(I112-H112)/30</f>
        <v>11.6</v>
      </c>
      <c r="L112" s="110"/>
      <c r="M112" s="206">
        <v>52</v>
      </c>
      <c r="N112" s="206" t="s">
        <v>226</v>
      </c>
      <c r="O112" s="26">
        <v>18746644</v>
      </c>
      <c r="P112" s="26" t="s">
        <v>678</v>
      </c>
      <c r="Q112" s="156"/>
      <c r="R112" s="111"/>
      <c r="S112" s="111"/>
      <c r="T112" s="111"/>
      <c r="U112" s="111"/>
      <c r="V112" s="111"/>
      <c r="W112" s="111"/>
      <c r="X112" s="111"/>
      <c r="Y112" s="111"/>
      <c r="Z112" s="111"/>
    </row>
    <row r="113" spans="1:26" s="112" customFormat="1" x14ac:dyDescent="0.25">
      <c r="A113" s="45">
        <f t="shared" ref="A113:A118" si="3">+A112+1</f>
        <v>3</v>
      </c>
      <c r="B113" s="113"/>
      <c r="C113" s="114"/>
      <c r="D113" s="113"/>
      <c r="E113" s="108"/>
      <c r="F113" s="109"/>
      <c r="G113" s="155"/>
      <c r="H113" s="116"/>
      <c r="I113" s="110"/>
      <c r="J113" s="110"/>
      <c r="K113" s="101"/>
      <c r="L113" s="206"/>
      <c r="M113" s="206"/>
      <c r="N113" s="206"/>
      <c r="O113" s="26"/>
      <c r="P113" s="26"/>
      <c r="Q113" s="156"/>
      <c r="R113" s="111"/>
      <c r="S113" s="111"/>
      <c r="T113" s="111"/>
      <c r="U113" s="111"/>
      <c r="V113" s="111"/>
      <c r="W113" s="111"/>
      <c r="X113" s="111"/>
      <c r="Y113" s="111"/>
      <c r="Z113" s="111"/>
    </row>
    <row r="114" spans="1:26" s="112" customFormat="1" x14ac:dyDescent="0.25">
      <c r="A114" s="45">
        <f t="shared" si="3"/>
        <v>4</v>
      </c>
      <c r="B114" s="113"/>
      <c r="C114" s="114"/>
      <c r="D114" s="113"/>
      <c r="E114" s="108"/>
      <c r="F114" s="109"/>
      <c r="G114" s="109"/>
      <c r="H114" s="109"/>
      <c r="I114" s="110"/>
      <c r="J114" s="110"/>
      <c r="K114" s="110"/>
      <c r="L114" s="110"/>
      <c r="M114" s="101"/>
      <c r="N114" s="101"/>
      <c r="O114" s="26"/>
      <c r="P114" s="26"/>
      <c r="Q114" s="156"/>
      <c r="R114" s="111"/>
      <c r="S114" s="111"/>
      <c r="T114" s="111"/>
      <c r="U114" s="111"/>
      <c r="V114" s="111"/>
      <c r="W114" s="111"/>
      <c r="X114" s="111"/>
      <c r="Y114" s="111"/>
      <c r="Z114" s="111"/>
    </row>
    <row r="115" spans="1:26" s="112" customFormat="1" x14ac:dyDescent="0.25">
      <c r="A115" s="45">
        <f t="shared" si="3"/>
        <v>5</v>
      </c>
      <c r="B115" s="113"/>
      <c r="C115" s="114"/>
      <c r="D115" s="113"/>
      <c r="E115" s="108"/>
      <c r="F115" s="109"/>
      <c r="G115" s="109"/>
      <c r="H115" s="109"/>
      <c r="I115" s="110"/>
      <c r="J115" s="110"/>
      <c r="K115" s="110"/>
      <c r="L115" s="110"/>
      <c r="M115" s="101"/>
      <c r="N115" s="101"/>
      <c r="O115" s="26"/>
      <c r="P115" s="26"/>
      <c r="Q115" s="156"/>
      <c r="R115" s="111"/>
      <c r="S115" s="111"/>
      <c r="T115" s="111"/>
      <c r="U115" s="111"/>
      <c r="V115" s="111"/>
      <c r="W115" s="111"/>
      <c r="X115" s="111"/>
      <c r="Y115" s="111"/>
      <c r="Z115" s="111"/>
    </row>
    <row r="116" spans="1:26" s="112" customFormat="1" x14ac:dyDescent="0.25">
      <c r="A116" s="45">
        <f t="shared" si="3"/>
        <v>6</v>
      </c>
      <c r="B116" s="113"/>
      <c r="C116" s="114"/>
      <c r="D116" s="113"/>
      <c r="E116" s="108"/>
      <c r="F116" s="109"/>
      <c r="G116" s="109"/>
      <c r="H116" s="109"/>
      <c r="I116" s="110"/>
      <c r="J116" s="110"/>
      <c r="K116" s="110"/>
      <c r="L116" s="110"/>
      <c r="M116" s="101"/>
      <c r="N116" s="101"/>
      <c r="O116" s="26"/>
      <c r="P116" s="26"/>
      <c r="Q116" s="156"/>
      <c r="R116" s="111"/>
      <c r="S116" s="111"/>
      <c r="T116" s="111"/>
      <c r="U116" s="111"/>
      <c r="V116" s="111"/>
      <c r="W116" s="111"/>
      <c r="X116" s="111"/>
      <c r="Y116" s="111"/>
      <c r="Z116" s="111"/>
    </row>
    <row r="117" spans="1:26" s="112" customFormat="1" x14ac:dyDescent="0.25">
      <c r="A117" s="45">
        <f t="shared" si="3"/>
        <v>7</v>
      </c>
      <c r="B117" s="113"/>
      <c r="C117" s="114"/>
      <c r="D117" s="113"/>
      <c r="E117" s="108"/>
      <c r="F117" s="109"/>
      <c r="G117" s="109"/>
      <c r="H117" s="109"/>
      <c r="I117" s="110"/>
      <c r="J117" s="110"/>
      <c r="K117" s="110"/>
      <c r="L117" s="110"/>
      <c r="M117" s="101"/>
      <c r="N117" s="101"/>
      <c r="O117" s="26"/>
      <c r="P117" s="26"/>
      <c r="Q117" s="156"/>
      <c r="R117" s="111"/>
      <c r="S117" s="111"/>
      <c r="T117" s="111"/>
      <c r="U117" s="111"/>
      <c r="V117" s="111"/>
      <c r="W117" s="111"/>
      <c r="X117" s="111"/>
      <c r="Y117" s="111"/>
      <c r="Z117" s="111"/>
    </row>
    <row r="118" spans="1:26" s="112" customFormat="1" x14ac:dyDescent="0.25">
      <c r="A118" s="45">
        <f t="shared" si="3"/>
        <v>8</v>
      </c>
      <c r="B118" s="113"/>
      <c r="C118" s="114"/>
      <c r="D118" s="113"/>
      <c r="E118" s="108"/>
      <c r="F118" s="109"/>
      <c r="G118" s="109"/>
      <c r="H118" s="109"/>
      <c r="I118" s="110"/>
      <c r="J118" s="110"/>
      <c r="K118" s="110"/>
      <c r="L118" s="110"/>
      <c r="M118" s="101"/>
      <c r="N118" s="101"/>
      <c r="O118" s="26"/>
      <c r="P118" s="26"/>
      <c r="Q118" s="156"/>
      <c r="R118" s="111"/>
      <c r="S118" s="111"/>
      <c r="T118" s="111"/>
      <c r="U118" s="111"/>
      <c r="V118" s="111"/>
      <c r="W118" s="111"/>
      <c r="X118" s="111"/>
      <c r="Y118" s="111"/>
      <c r="Z118" s="111"/>
    </row>
    <row r="119" spans="1:26" s="112" customFormat="1" x14ac:dyDescent="0.25">
      <c r="A119" s="45"/>
      <c r="B119" s="48" t="s">
        <v>15</v>
      </c>
      <c r="C119" s="114"/>
      <c r="D119" s="113"/>
      <c r="E119" s="108"/>
      <c r="F119" s="109"/>
      <c r="G119" s="109"/>
      <c r="H119" s="109"/>
      <c r="I119" s="110"/>
      <c r="J119" s="110"/>
      <c r="K119" s="115">
        <f t="shared" ref="K119:N119" si="4">SUM(K111:K118)</f>
        <v>22.766666666666666</v>
      </c>
      <c r="L119" s="115">
        <f t="shared" si="4"/>
        <v>0</v>
      </c>
      <c r="M119" s="154">
        <f t="shared" si="4"/>
        <v>4468</v>
      </c>
      <c r="N119" s="115">
        <f t="shared" si="4"/>
        <v>0</v>
      </c>
      <c r="O119" s="26"/>
      <c r="P119" s="26"/>
      <c r="Q119" s="157"/>
    </row>
    <row r="120" spans="1:26" x14ac:dyDescent="0.25">
      <c r="B120" s="29"/>
      <c r="C120" s="29"/>
      <c r="D120" s="29"/>
      <c r="E120" s="30"/>
      <c r="F120" s="29"/>
      <c r="G120" s="29"/>
      <c r="H120" s="29"/>
      <c r="I120" s="29"/>
      <c r="J120" s="29"/>
      <c r="K120" s="29"/>
      <c r="L120" s="29"/>
      <c r="M120" s="29"/>
      <c r="N120" s="29"/>
      <c r="O120" s="29"/>
      <c r="P120" s="29"/>
    </row>
    <row r="121" spans="1:26" ht="18.75" x14ac:dyDescent="0.25">
      <c r="B121" s="58" t="s">
        <v>31</v>
      </c>
      <c r="C121" s="71">
        <f>+K119</f>
        <v>22.766666666666666</v>
      </c>
      <c r="H121" s="31"/>
      <c r="I121" s="31"/>
      <c r="J121" s="31"/>
      <c r="K121" s="31"/>
      <c r="L121" s="31"/>
      <c r="M121" s="31"/>
      <c r="N121" s="29"/>
      <c r="O121" s="29"/>
      <c r="P121" s="29"/>
    </row>
    <row r="123" spans="1:26" ht="15.75" thickBot="1" x14ac:dyDescent="0.3"/>
    <row r="124" spans="1:26" ht="37.15" customHeight="1" thickBot="1" x14ac:dyDescent="0.3">
      <c r="B124" s="74" t="s">
        <v>48</v>
      </c>
      <c r="C124" s="75" t="s">
        <v>49</v>
      </c>
      <c r="D124" s="74" t="s">
        <v>50</v>
      </c>
      <c r="E124" s="75" t="s">
        <v>54</v>
      </c>
    </row>
    <row r="125" spans="1:26" ht="41.45" customHeight="1" x14ac:dyDescent="0.25">
      <c r="B125" s="65" t="s">
        <v>126</v>
      </c>
      <c r="C125" s="68">
        <v>20</v>
      </c>
      <c r="D125" s="68"/>
      <c r="E125" s="330">
        <f>+D125+D126+D127</f>
        <v>40</v>
      </c>
    </row>
    <row r="126" spans="1:26" x14ac:dyDescent="0.25">
      <c r="B126" s="65" t="s">
        <v>127</v>
      </c>
      <c r="C126" s="56">
        <v>30</v>
      </c>
      <c r="D126" s="193">
        <v>0</v>
      </c>
      <c r="E126" s="331"/>
    </row>
    <row r="127" spans="1:26" ht="15.75" thickBot="1" x14ac:dyDescent="0.3">
      <c r="B127" s="65" t="s">
        <v>128</v>
      </c>
      <c r="C127" s="70">
        <v>40</v>
      </c>
      <c r="D127" s="70">
        <v>40</v>
      </c>
      <c r="E127" s="332"/>
    </row>
    <row r="129" spans="2:17" ht="15.75" thickBot="1" x14ac:dyDescent="0.3"/>
    <row r="130" spans="2:17" ht="27" thickBot="1" x14ac:dyDescent="0.3">
      <c r="B130" s="323" t="s">
        <v>51</v>
      </c>
      <c r="C130" s="324"/>
      <c r="D130" s="324"/>
      <c r="E130" s="324"/>
      <c r="F130" s="324"/>
      <c r="G130" s="324"/>
      <c r="H130" s="324"/>
      <c r="I130" s="324"/>
      <c r="J130" s="324"/>
      <c r="K130" s="324"/>
      <c r="L130" s="324"/>
      <c r="M130" s="324"/>
      <c r="N130" s="325"/>
    </row>
    <row r="132" spans="2:17" ht="76.5" customHeight="1" x14ac:dyDescent="0.25">
      <c r="B132" s="119" t="s">
        <v>0</v>
      </c>
      <c r="C132" s="119" t="s">
        <v>38</v>
      </c>
      <c r="D132" s="119" t="s">
        <v>39</v>
      </c>
      <c r="E132" s="119" t="s">
        <v>115</v>
      </c>
      <c r="F132" s="119" t="s">
        <v>117</v>
      </c>
      <c r="G132" s="119" t="s">
        <v>118</v>
      </c>
      <c r="H132" s="119" t="s">
        <v>119</v>
      </c>
      <c r="I132" s="119" t="s">
        <v>116</v>
      </c>
      <c r="J132" s="314" t="s">
        <v>120</v>
      </c>
      <c r="K132" s="315"/>
      <c r="L132" s="316"/>
      <c r="M132" s="119" t="s">
        <v>124</v>
      </c>
      <c r="N132" s="119" t="s">
        <v>40</v>
      </c>
      <c r="O132" s="119" t="s">
        <v>41</v>
      </c>
      <c r="P132" s="314" t="s">
        <v>3</v>
      </c>
      <c r="Q132" s="316"/>
    </row>
    <row r="133" spans="2:17" ht="60.75" customHeight="1" x14ac:dyDescent="0.25">
      <c r="B133" s="192"/>
      <c r="C133" s="192"/>
      <c r="D133" s="192"/>
      <c r="E133" s="3"/>
      <c r="F133" s="3"/>
      <c r="G133" s="3"/>
      <c r="H133" s="180"/>
      <c r="I133" s="5"/>
      <c r="J133" s="1" t="s">
        <v>121</v>
      </c>
      <c r="K133" s="97" t="s">
        <v>122</v>
      </c>
      <c r="L133" s="96" t="s">
        <v>123</v>
      </c>
      <c r="M133" s="120"/>
      <c r="N133" s="120"/>
      <c r="O133" s="120"/>
      <c r="P133" s="328"/>
      <c r="Q133" s="328"/>
    </row>
    <row r="134" spans="2:17" ht="60.75" customHeight="1" x14ac:dyDescent="0.25">
      <c r="B134" s="192" t="s">
        <v>237</v>
      </c>
      <c r="C134" s="192"/>
      <c r="D134" s="192"/>
      <c r="E134" s="3"/>
      <c r="F134" s="3"/>
      <c r="G134" s="3"/>
      <c r="H134" s="180"/>
      <c r="I134" s="5"/>
      <c r="J134" s="1"/>
      <c r="K134" s="97"/>
      <c r="L134" s="97"/>
      <c r="M134" s="120"/>
      <c r="N134" s="120"/>
      <c r="O134" s="120"/>
      <c r="P134" s="328"/>
      <c r="Q134" s="328"/>
    </row>
    <row r="135" spans="2:17" ht="60.75" customHeight="1" x14ac:dyDescent="0.25">
      <c r="B135" s="192" t="s">
        <v>132</v>
      </c>
      <c r="C135" s="192"/>
      <c r="D135" s="3"/>
      <c r="E135" s="3"/>
      <c r="F135" s="3"/>
      <c r="G135" s="3"/>
      <c r="H135" s="3"/>
      <c r="I135" s="5"/>
      <c r="J135" s="1"/>
      <c r="K135" s="97"/>
      <c r="L135" s="96"/>
      <c r="M135" s="120"/>
      <c r="N135" s="120"/>
      <c r="O135" s="120"/>
      <c r="P135" s="328"/>
      <c r="Q135" s="328"/>
    </row>
    <row r="136" spans="2:17" ht="33.6" customHeight="1" x14ac:dyDescent="0.25">
      <c r="B136" s="192" t="s">
        <v>133</v>
      </c>
      <c r="C136" s="192"/>
      <c r="D136" s="3"/>
      <c r="E136" s="3"/>
      <c r="F136" s="3"/>
      <c r="G136" s="3"/>
      <c r="H136" s="3"/>
      <c r="I136" s="5"/>
      <c r="J136" s="1"/>
      <c r="K136" s="96"/>
      <c r="L136" s="96"/>
      <c r="M136" s="120"/>
      <c r="N136" s="120"/>
      <c r="O136" s="120"/>
      <c r="P136" s="328"/>
      <c r="Q136" s="328"/>
    </row>
    <row r="139" spans="2:17" ht="15.75" thickBot="1" x14ac:dyDescent="0.3"/>
    <row r="140" spans="2:17" ht="54" customHeight="1" x14ac:dyDescent="0.25">
      <c r="B140" s="123" t="s">
        <v>32</v>
      </c>
      <c r="C140" s="123" t="s">
        <v>48</v>
      </c>
      <c r="D140" s="119" t="s">
        <v>49</v>
      </c>
      <c r="E140" s="123" t="s">
        <v>50</v>
      </c>
      <c r="F140" s="75" t="s">
        <v>55</v>
      </c>
      <c r="G140" s="93"/>
    </row>
    <row r="141" spans="2:17" ht="120.75" customHeight="1" x14ac:dyDescent="0.2">
      <c r="B141" s="333" t="s">
        <v>52</v>
      </c>
      <c r="C141" s="6" t="s">
        <v>129</v>
      </c>
      <c r="D141" s="193">
        <v>25</v>
      </c>
      <c r="E141" s="193">
        <v>0</v>
      </c>
      <c r="F141" s="334">
        <f>+E141+E142+E143</f>
        <v>0</v>
      </c>
      <c r="G141" s="94"/>
    </row>
    <row r="142" spans="2:17" ht="85.5" customHeight="1" x14ac:dyDescent="0.2">
      <c r="B142" s="333"/>
      <c r="C142" s="6" t="s">
        <v>130</v>
      </c>
      <c r="D142" s="196">
        <v>25</v>
      </c>
      <c r="E142" s="193">
        <v>0</v>
      </c>
      <c r="F142" s="335"/>
      <c r="G142" s="94"/>
    </row>
    <row r="143" spans="2:17" ht="69" customHeight="1" x14ac:dyDescent="0.2">
      <c r="B143" s="333"/>
      <c r="C143" s="6" t="s">
        <v>131</v>
      </c>
      <c r="D143" s="193">
        <v>10</v>
      </c>
      <c r="E143" s="193">
        <v>0</v>
      </c>
      <c r="F143" s="336"/>
      <c r="G143" s="94"/>
    </row>
    <row r="144" spans="2:17" x14ac:dyDescent="0.25">
      <c r="C144" s="103"/>
    </row>
    <row r="147" spans="2:5" x14ac:dyDescent="0.25">
      <c r="B147" s="121" t="s">
        <v>56</v>
      </c>
    </row>
    <row r="150" spans="2:5" x14ac:dyDescent="0.25">
      <c r="B150" s="124" t="s">
        <v>32</v>
      </c>
      <c r="C150" s="124" t="s">
        <v>57</v>
      </c>
      <c r="D150" s="123" t="s">
        <v>50</v>
      </c>
      <c r="E150" s="123" t="s">
        <v>15</v>
      </c>
    </row>
    <row r="151" spans="2:5" ht="28.5" x14ac:dyDescent="0.25">
      <c r="B151" s="104" t="s">
        <v>58</v>
      </c>
      <c r="C151" s="105">
        <v>40</v>
      </c>
      <c r="D151" s="193">
        <f>+E125</f>
        <v>40</v>
      </c>
      <c r="E151" s="311">
        <f>+D151+D152</f>
        <v>40</v>
      </c>
    </row>
    <row r="152" spans="2:5" ht="42.75" x14ac:dyDescent="0.25">
      <c r="B152" s="104" t="s">
        <v>59</v>
      </c>
      <c r="C152" s="105">
        <v>60</v>
      </c>
      <c r="D152" s="193">
        <f>+F141</f>
        <v>0</v>
      </c>
      <c r="E152" s="312"/>
    </row>
  </sheetData>
  <mergeCells count="51">
    <mergeCell ref="P136:Q136"/>
    <mergeCell ref="B141:B143"/>
    <mergeCell ref="F141:F143"/>
    <mergeCell ref="E151:E152"/>
    <mergeCell ref="B107:N107"/>
    <mergeCell ref="E125:E127"/>
    <mergeCell ref="B130:N130"/>
    <mergeCell ref="J132:L132"/>
    <mergeCell ref="P132:Q132"/>
    <mergeCell ref="P133:Q133"/>
    <mergeCell ref="P134:Q134"/>
    <mergeCell ref="P135:Q135"/>
    <mergeCell ref="P94:Q94"/>
    <mergeCell ref="B97:N97"/>
    <mergeCell ref="P88:Q88"/>
    <mergeCell ref="P89:Q89"/>
    <mergeCell ref="P90:Q90"/>
    <mergeCell ref="P91:Q91"/>
    <mergeCell ref="P92:Q92"/>
    <mergeCell ref="P93:Q93"/>
    <mergeCell ref="O75:P75"/>
    <mergeCell ref="B81:N81"/>
    <mergeCell ref="J86:L86"/>
    <mergeCell ref="P86:Q86"/>
    <mergeCell ref="P87:Q87"/>
    <mergeCell ref="O69:P69"/>
    <mergeCell ref="O70:P70"/>
    <mergeCell ref="O72:P72"/>
    <mergeCell ref="O73:P73"/>
    <mergeCell ref="O74:P74"/>
    <mergeCell ref="C59:C60"/>
    <mergeCell ref="D59:E59"/>
    <mergeCell ref="C63:N63"/>
    <mergeCell ref="B65:N65"/>
    <mergeCell ref="O68:P68"/>
    <mergeCell ref="B104:P104"/>
    <mergeCell ref="D100:E100"/>
    <mergeCell ref="D101:E101"/>
    <mergeCell ref="C9:N9"/>
    <mergeCell ref="B2:P2"/>
    <mergeCell ref="B4:P4"/>
    <mergeCell ref="C6:N6"/>
    <mergeCell ref="C7:N7"/>
    <mergeCell ref="C8:N8"/>
    <mergeCell ref="O71:P71"/>
    <mergeCell ref="C10:E10"/>
    <mergeCell ref="B14:C21"/>
    <mergeCell ref="B22:C22"/>
    <mergeCell ref="E40:E41"/>
    <mergeCell ref="M45:N45"/>
    <mergeCell ref="B59:B60"/>
  </mergeCells>
  <dataValidations disablePrompts="1"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2"/>
  <sheetViews>
    <sheetView topLeftCell="A38" zoomScale="87" zoomScaleNormal="87" workbookViewId="0">
      <selection activeCell="A38" sqref="A38"/>
    </sheetView>
  </sheetViews>
  <sheetFormatPr baseColWidth="10" defaultRowHeight="15" x14ac:dyDescent="0.25"/>
  <cols>
    <col min="1" max="1" width="3.140625" style="9" bestFit="1" customWidth="1"/>
    <col min="2" max="2" width="70.85546875" style="9" customWidth="1"/>
    <col min="3" max="3" width="31.140625" style="9" customWidth="1"/>
    <col min="4" max="4" width="35.140625" style="9" customWidth="1"/>
    <col min="5" max="5" width="25" style="9" customWidth="1"/>
    <col min="6" max="6" width="37.85546875" style="9" customWidth="1"/>
    <col min="7" max="7" width="41.42578125" style="9" customWidth="1"/>
    <col min="8" max="8" width="24.5703125" style="9" customWidth="1"/>
    <col min="9" max="9" width="24" style="9" customWidth="1"/>
    <col min="10" max="10" width="46.42578125" style="9" customWidth="1"/>
    <col min="11" max="11" width="24.140625" style="9" customWidth="1"/>
    <col min="12" max="13" width="18.7109375" style="9" customWidth="1"/>
    <col min="14" max="14" width="22.140625" style="9" customWidth="1"/>
    <col min="15" max="15" width="26.140625" style="9" customWidth="1"/>
    <col min="16" max="16" width="19.5703125" style="9" bestFit="1" customWidth="1"/>
    <col min="17" max="17" width="25.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159</v>
      </c>
      <c r="D6" s="304"/>
      <c r="E6" s="304"/>
      <c r="F6" s="304"/>
      <c r="G6" s="304"/>
      <c r="H6" s="304"/>
      <c r="I6" s="304"/>
      <c r="J6" s="304"/>
      <c r="K6" s="304"/>
      <c r="L6" s="304"/>
      <c r="M6" s="304"/>
      <c r="N6" s="305"/>
    </row>
    <row r="7" spans="2:16" ht="16.5" thickBot="1" x14ac:dyDescent="0.3">
      <c r="B7" s="12" t="s">
        <v>5</v>
      </c>
      <c r="C7" s="304" t="s">
        <v>165</v>
      </c>
      <c r="D7" s="304"/>
      <c r="E7" s="304"/>
      <c r="F7" s="304"/>
      <c r="G7" s="304"/>
      <c r="H7" s="304"/>
      <c r="I7" s="304"/>
      <c r="J7" s="304"/>
      <c r="K7" s="304"/>
      <c r="L7" s="304"/>
      <c r="M7" s="304"/>
      <c r="N7" s="305"/>
    </row>
    <row r="8" spans="2:16" ht="16.5" thickBot="1" x14ac:dyDescent="0.3">
      <c r="B8" s="12" t="s">
        <v>6</v>
      </c>
      <c r="C8" s="304" t="s">
        <v>165</v>
      </c>
      <c r="D8" s="304"/>
      <c r="E8" s="304"/>
      <c r="F8" s="304"/>
      <c r="G8" s="304"/>
      <c r="H8" s="304"/>
      <c r="I8" s="304"/>
      <c r="J8" s="304"/>
      <c r="K8" s="304"/>
      <c r="L8" s="304"/>
      <c r="M8" s="304"/>
      <c r="N8" s="305"/>
    </row>
    <row r="9" spans="2:16" ht="16.5" thickBot="1" x14ac:dyDescent="0.3">
      <c r="B9" s="12" t="s">
        <v>7</v>
      </c>
      <c r="C9" s="304" t="s">
        <v>165</v>
      </c>
      <c r="D9" s="304"/>
      <c r="E9" s="304"/>
      <c r="F9" s="304"/>
      <c r="G9" s="304"/>
      <c r="H9" s="304"/>
      <c r="I9" s="304"/>
      <c r="J9" s="304"/>
      <c r="K9" s="304"/>
      <c r="L9" s="304"/>
      <c r="M9" s="304"/>
      <c r="N9" s="305"/>
    </row>
    <row r="10" spans="2:16" ht="16.5" thickBot="1" x14ac:dyDescent="0.3">
      <c r="B10" s="12" t="s">
        <v>679</v>
      </c>
      <c r="C10" s="306" t="s">
        <v>312</v>
      </c>
      <c r="D10" s="306"/>
      <c r="E10" s="307"/>
      <c r="F10" s="33"/>
      <c r="G10" s="33"/>
      <c r="H10" s="33"/>
      <c r="I10" s="33"/>
      <c r="J10" s="33"/>
      <c r="K10" s="33"/>
      <c r="L10" s="33"/>
      <c r="M10" s="33"/>
      <c r="N10" s="34"/>
    </row>
    <row r="11" spans="2:16" ht="16.5" thickBot="1" x14ac:dyDescent="0.3">
      <c r="B11" s="14" t="s">
        <v>8</v>
      </c>
      <c r="C11" s="15">
        <v>41975</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08" t="s">
        <v>100</v>
      </c>
      <c r="C14" s="308"/>
      <c r="D14" s="184" t="s">
        <v>11</v>
      </c>
      <c r="E14" s="184" t="s">
        <v>12</v>
      </c>
      <c r="F14" s="184" t="s">
        <v>28</v>
      </c>
      <c r="G14" s="91"/>
      <c r="I14" s="36"/>
      <c r="J14" s="36"/>
      <c r="K14" s="36"/>
      <c r="L14" s="36"/>
      <c r="M14" s="36"/>
      <c r="N14" s="107"/>
    </row>
    <row r="15" spans="2:16" x14ac:dyDescent="0.25">
      <c r="B15" s="308"/>
      <c r="C15" s="308"/>
      <c r="D15" s="184">
        <v>1</v>
      </c>
      <c r="E15" s="172"/>
      <c r="F15" s="174"/>
      <c r="G15" s="92"/>
      <c r="I15" s="37"/>
      <c r="J15" s="37"/>
      <c r="K15" s="37"/>
      <c r="L15" s="37"/>
      <c r="M15" s="37"/>
      <c r="N15" s="107"/>
    </row>
    <row r="16" spans="2:16" x14ac:dyDescent="0.25">
      <c r="B16" s="308"/>
      <c r="C16" s="308"/>
      <c r="D16" s="184">
        <v>2</v>
      </c>
      <c r="E16" s="172"/>
      <c r="F16" s="174"/>
      <c r="G16" s="92"/>
      <c r="I16" s="37"/>
      <c r="J16" s="37"/>
      <c r="K16" s="37"/>
      <c r="L16" s="37"/>
      <c r="M16" s="37"/>
      <c r="N16" s="107"/>
    </row>
    <row r="17" spans="1:14" x14ac:dyDescent="0.25">
      <c r="B17" s="308"/>
      <c r="C17" s="308"/>
      <c r="D17" s="184">
        <v>3</v>
      </c>
      <c r="E17" s="35"/>
      <c r="F17" s="174"/>
      <c r="G17" s="92"/>
      <c r="I17" s="37"/>
      <c r="J17" s="37"/>
      <c r="K17" s="37"/>
      <c r="L17" s="37"/>
      <c r="M17" s="37"/>
      <c r="N17" s="107"/>
    </row>
    <row r="18" spans="1:14" x14ac:dyDescent="0.25">
      <c r="B18" s="308"/>
      <c r="C18" s="308"/>
      <c r="D18" s="184">
        <v>4</v>
      </c>
      <c r="E18" s="173"/>
      <c r="F18" s="174"/>
      <c r="G18" s="92"/>
      <c r="H18" s="22"/>
      <c r="I18" s="37"/>
      <c r="J18" s="37"/>
      <c r="K18" s="37"/>
      <c r="L18" s="37"/>
      <c r="M18" s="37"/>
      <c r="N18" s="20"/>
    </row>
    <row r="19" spans="1:14" x14ac:dyDescent="0.25">
      <c r="B19" s="308"/>
      <c r="C19" s="308"/>
      <c r="D19" s="184">
        <v>5</v>
      </c>
      <c r="E19" s="173">
        <v>1775038850</v>
      </c>
      <c r="F19" s="174">
        <v>850</v>
      </c>
      <c r="G19" s="92"/>
      <c r="H19" s="22"/>
      <c r="I19" s="39"/>
      <c r="J19" s="39"/>
      <c r="K19" s="39"/>
      <c r="L19" s="39"/>
      <c r="M19" s="39"/>
      <c r="N19" s="20"/>
    </row>
    <row r="20" spans="1:14" x14ac:dyDescent="0.25">
      <c r="B20" s="308"/>
      <c r="C20" s="308"/>
      <c r="D20" s="184">
        <v>6</v>
      </c>
      <c r="E20" s="173"/>
      <c r="F20" s="174"/>
      <c r="G20" s="92"/>
      <c r="H20" s="22"/>
      <c r="I20" s="106"/>
      <c r="J20" s="106"/>
      <c r="K20" s="106"/>
      <c r="L20" s="106"/>
      <c r="M20" s="106"/>
      <c r="N20" s="20"/>
    </row>
    <row r="21" spans="1:14" x14ac:dyDescent="0.25">
      <c r="B21" s="308"/>
      <c r="C21" s="308"/>
      <c r="D21" s="184">
        <v>7</v>
      </c>
      <c r="E21" s="173"/>
      <c r="F21" s="174"/>
      <c r="G21" s="92"/>
      <c r="H21" s="22"/>
      <c r="I21" s="106"/>
      <c r="J21" s="106"/>
      <c r="K21" s="106"/>
      <c r="L21" s="106"/>
      <c r="M21" s="106"/>
      <c r="N21" s="20"/>
    </row>
    <row r="22" spans="1:14" ht="15.75" thickBot="1" x14ac:dyDescent="0.3">
      <c r="B22" s="309" t="s">
        <v>13</v>
      </c>
      <c r="C22" s="310"/>
      <c r="D22" s="184"/>
      <c r="E22" s="172">
        <f>SUM(E15:E21)</f>
        <v>1775038850</v>
      </c>
      <c r="F22" s="35">
        <f>+F19</f>
        <v>850</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+F19*80%</f>
        <v>680</v>
      </c>
      <c r="D24" s="40"/>
      <c r="E24" s="43">
        <f>E22</f>
        <v>1775038850</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83" t="s">
        <v>163</v>
      </c>
      <c r="D30" s="120"/>
      <c r="E30" s="103"/>
      <c r="F30" s="103"/>
      <c r="G30" s="103"/>
      <c r="H30" s="103"/>
      <c r="I30" s="106"/>
      <c r="J30" s="106"/>
      <c r="K30" s="106"/>
      <c r="L30" s="106"/>
      <c r="M30" s="106"/>
      <c r="N30" s="107"/>
    </row>
    <row r="31" spans="1:14" x14ac:dyDescent="0.25">
      <c r="A31" s="98"/>
      <c r="B31" s="120" t="s">
        <v>140</v>
      </c>
      <c r="C31" s="183"/>
      <c r="D31" s="193" t="s">
        <v>163</v>
      </c>
      <c r="E31" s="103"/>
      <c r="F31" s="103"/>
      <c r="G31" s="103"/>
      <c r="H31" s="103"/>
      <c r="I31" s="106"/>
      <c r="J31" s="106"/>
      <c r="K31" s="106"/>
      <c r="L31" s="106"/>
      <c r="M31" s="106"/>
      <c r="N31" s="107"/>
    </row>
    <row r="32" spans="1:14" x14ac:dyDescent="0.25">
      <c r="A32" s="98"/>
      <c r="B32" s="120" t="s">
        <v>141</v>
      </c>
      <c r="C32" s="183" t="s">
        <v>163</v>
      </c>
      <c r="D32" s="120"/>
      <c r="E32" s="103"/>
      <c r="F32" s="103"/>
      <c r="G32" s="103"/>
      <c r="H32" s="103"/>
      <c r="I32" s="106"/>
      <c r="J32" s="106"/>
      <c r="K32" s="106"/>
      <c r="L32" s="106"/>
      <c r="M32" s="106"/>
      <c r="N32" s="107"/>
    </row>
    <row r="33" spans="1:17" x14ac:dyDescent="0.25">
      <c r="A33" s="98"/>
      <c r="B33" s="120" t="s">
        <v>142</v>
      </c>
      <c r="C33" s="183"/>
      <c r="D33" s="243" t="s">
        <v>163</v>
      </c>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83">
        <f>E115</f>
        <v>30</v>
      </c>
      <c r="E40" s="311">
        <f>+D40+D41</f>
        <v>80</v>
      </c>
      <c r="F40" s="103"/>
      <c r="G40" s="103"/>
      <c r="H40" s="103"/>
      <c r="I40" s="106"/>
      <c r="J40" s="106"/>
      <c r="K40" s="106"/>
      <c r="L40" s="106"/>
      <c r="M40" s="106"/>
      <c r="N40" s="107"/>
    </row>
    <row r="41" spans="1:17" ht="57" x14ac:dyDescent="0.25">
      <c r="A41" s="98"/>
      <c r="B41" s="104" t="s">
        <v>145</v>
      </c>
      <c r="C41" s="105">
        <v>60</v>
      </c>
      <c r="D41" s="183">
        <f>F131</f>
        <v>50</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v>1</v>
      </c>
      <c r="B49" s="113" t="s">
        <v>159</v>
      </c>
      <c r="C49" s="114" t="s">
        <v>189</v>
      </c>
      <c r="D49" s="113" t="s">
        <v>188</v>
      </c>
      <c r="E49" s="188" t="s">
        <v>354</v>
      </c>
      <c r="F49" s="109" t="s">
        <v>137</v>
      </c>
      <c r="G49" s="155" t="s">
        <v>226</v>
      </c>
      <c r="H49" s="116">
        <v>41250</v>
      </c>
      <c r="I49" s="116">
        <v>41912</v>
      </c>
      <c r="J49" s="110" t="s">
        <v>138</v>
      </c>
      <c r="K49" s="101">
        <f>(I49-H49)/30</f>
        <v>22.066666666666666</v>
      </c>
      <c r="L49" s="101"/>
      <c r="M49" s="101">
        <v>300</v>
      </c>
      <c r="N49" s="101" t="s">
        <v>226</v>
      </c>
      <c r="O49" s="26">
        <v>1179939786</v>
      </c>
      <c r="P49" s="26" t="s">
        <v>355</v>
      </c>
      <c r="Q49" s="156"/>
      <c r="R49" s="111"/>
      <c r="S49" s="111"/>
      <c r="T49" s="111"/>
      <c r="U49" s="111"/>
      <c r="V49" s="111"/>
      <c r="W49" s="111"/>
      <c r="X49" s="111"/>
      <c r="Y49" s="111"/>
      <c r="Z49" s="111"/>
    </row>
    <row r="50" spans="1:26" s="112" customFormat="1" ht="136.5" customHeight="1" x14ac:dyDescent="0.25">
      <c r="A50" s="45">
        <f>+A49+1</f>
        <v>2</v>
      </c>
      <c r="B50" s="113" t="s">
        <v>159</v>
      </c>
      <c r="C50" s="114" t="s">
        <v>189</v>
      </c>
      <c r="D50" s="113" t="s">
        <v>188</v>
      </c>
      <c r="E50" s="188" t="s">
        <v>356</v>
      </c>
      <c r="F50" s="109" t="s">
        <v>137</v>
      </c>
      <c r="G50" s="155" t="s">
        <v>226</v>
      </c>
      <c r="H50" s="116">
        <v>41253</v>
      </c>
      <c r="I50" s="116">
        <v>41912</v>
      </c>
      <c r="J50" s="110" t="s">
        <v>138</v>
      </c>
      <c r="K50" s="101">
        <f>((I50-H50)/30)-L50</f>
        <v>-3.3333333333338544E-3</v>
      </c>
      <c r="L50" s="101">
        <v>21.97</v>
      </c>
      <c r="M50" s="101">
        <v>186</v>
      </c>
      <c r="N50" s="101" t="s">
        <v>226</v>
      </c>
      <c r="O50" s="26">
        <v>997892315</v>
      </c>
      <c r="P50" s="26" t="s">
        <v>357</v>
      </c>
      <c r="Q50" s="156" t="s">
        <v>699</v>
      </c>
      <c r="R50" s="111"/>
      <c r="S50" s="111"/>
      <c r="T50" s="111"/>
      <c r="U50" s="111"/>
      <c r="V50" s="111"/>
      <c r="W50" s="111"/>
      <c r="X50" s="111"/>
      <c r="Y50" s="111"/>
      <c r="Z50" s="111"/>
    </row>
    <row r="51" spans="1:26" s="112" customFormat="1" ht="120" x14ac:dyDescent="0.25">
      <c r="A51" s="45">
        <f>+A50+1</f>
        <v>3</v>
      </c>
      <c r="B51" s="113" t="s">
        <v>159</v>
      </c>
      <c r="C51" s="114" t="s">
        <v>189</v>
      </c>
      <c r="D51" s="113" t="s">
        <v>188</v>
      </c>
      <c r="E51" s="188" t="s">
        <v>358</v>
      </c>
      <c r="F51" s="109" t="s">
        <v>137</v>
      </c>
      <c r="G51" s="155" t="s">
        <v>226</v>
      </c>
      <c r="H51" s="116">
        <v>41519</v>
      </c>
      <c r="I51" s="116">
        <v>41943</v>
      </c>
      <c r="J51" s="110" t="s">
        <v>138</v>
      </c>
      <c r="K51" s="101">
        <f>((I51-H51)/30)-L51</f>
        <v>1.0033333333333321</v>
      </c>
      <c r="L51" s="101">
        <v>13.13</v>
      </c>
      <c r="M51" s="101">
        <v>450</v>
      </c>
      <c r="N51" s="101" t="s">
        <v>226</v>
      </c>
      <c r="O51" s="26">
        <v>1076767616</v>
      </c>
      <c r="P51" s="26">
        <v>794987</v>
      </c>
      <c r="Q51" s="156" t="s">
        <v>699</v>
      </c>
      <c r="R51" s="111"/>
      <c r="S51" s="111"/>
      <c r="T51" s="111"/>
      <c r="U51" s="111"/>
      <c r="V51" s="111"/>
      <c r="W51" s="111"/>
      <c r="X51" s="111"/>
      <c r="Y51" s="111"/>
      <c r="Z51" s="111"/>
    </row>
    <row r="52" spans="1:26" s="112" customFormat="1" x14ac:dyDescent="0.25">
      <c r="A52" s="45">
        <f>+A51+1</f>
        <v>4</v>
      </c>
      <c r="B52" s="113" t="s">
        <v>159</v>
      </c>
      <c r="C52" s="114" t="s">
        <v>189</v>
      </c>
      <c r="D52" s="113" t="s">
        <v>188</v>
      </c>
      <c r="E52" s="188" t="s">
        <v>359</v>
      </c>
      <c r="F52" s="109" t="s">
        <v>137</v>
      </c>
      <c r="G52" s="155" t="s">
        <v>226</v>
      </c>
      <c r="H52" s="116">
        <v>40200</v>
      </c>
      <c r="I52" s="116">
        <v>40543</v>
      </c>
      <c r="J52" s="110" t="s">
        <v>138</v>
      </c>
      <c r="K52" s="101">
        <f>((I52-H52)/30)-L52</f>
        <v>11.433333333333334</v>
      </c>
      <c r="L52" s="101"/>
      <c r="M52" s="101">
        <v>56</v>
      </c>
      <c r="N52" s="101" t="s">
        <v>226</v>
      </c>
      <c r="O52" s="26">
        <v>40136272</v>
      </c>
      <c r="P52" s="26" t="s">
        <v>360</v>
      </c>
      <c r="Q52" s="156"/>
      <c r="R52" s="111"/>
      <c r="S52" s="111"/>
      <c r="T52" s="111"/>
      <c r="U52" s="111"/>
      <c r="V52" s="111"/>
      <c r="W52" s="111"/>
      <c r="X52" s="111"/>
      <c r="Y52" s="111"/>
      <c r="Z52" s="111"/>
    </row>
    <row r="53" spans="1:26" s="112" customFormat="1" ht="90" x14ac:dyDescent="0.25">
      <c r="A53" s="45"/>
      <c r="B53" s="48" t="s">
        <v>15</v>
      </c>
      <c r="C53" s="114"/>
      <c r="D53" s="113"/>
      <c r="E53" s="188"/>
      <c r="F53" s="109"/>
      <c r="G53" s="155"/>
      <c r="H53" s="116"/>
      <c r="I53" s="116"/>
      <c r="J53" s="110"/>
      <c r="K53" s="115">
        <f>SUM(K49:K52)</f>
        <v>34.5</v>
      </c>
      <c r="L53" s="115">
        <f>SUM(L49:L52)</f>
        <v>35.1</v>
      </c>
      <c r="M53" s="154">
        <f>+M49+M50</f>
        <v>486</v>
      </c>
      <c r="N53" s="115">
        <f>SUM(N49:N52)</f>
        <v>0</v>
      </c>
      <c r="O53" s="26"/>
      <c r="P53" s="26"/>
      <c r="Q53" s="248" t="s">
        <v>374</v>
      </c>
    </row>
    <row r="54" spans="1:26" s="29" customFormat="1" x14ac:dyDescent="0.25">
      <c r="E54" s="30"/>
    </row>
    <row r="55" spans="1:26" s="29" customFormat="1" x14ac:dyDescent="0.25">
      <c r="B55" s="299" t="s">
        <v>27</v>
      </c>
      <c r="C55" s="299" t="s">
        <v>26</v>
      </c>
      <c r="D55" s="301" t="s">
        <v>33</v>
      </c>
      <c r="E55" s="301"/>
    </row>
    <row r="56" spans="1:26" s="29" customFormat="1" x14ac:dyDescent="0.25">
      <c r="B56" s="300"/>
      <c r="C56" s="300"/>
      <c r="D56" s="185" t="s">
        <v>22</v>
      </c>
      <c r="E56" s="61" t="s">
        <v>23</v>
      </c>
    </row>
    <row r="57" spans="1:26" s="29" customFormat="1" ht="30.6" customHeight="1" x14ac:dyDescent="0.25">
      <c r="B57" s="58" t="s">
        <v>20</v>
      </c>
      <c r="C57" s="59">
        <f>+K53</f>
        <v>34.5</v>
      </c>
      <c r="D57" s="56" t="s">
        <v>163</v>
      </c>
      <c r="E57" s="57"/>
      <c r="F57" s="31"/>
      <c r="G57" s="31"/>
      <c r="H57" s="31"/>
      <c r="I57" s="31"/>
      <c r="J57" s="31"/>
      <c r="K57" s="31"/>
      <c r="L57" s="31"/>
      <c r="M57" s="31"/>
    </row>
    <row r="58" spans="1:26" s="29" customFormat="1" ht="30" customHeight="1" x14ac:dyDescent="0.25">
      <c r="B58" s="58" t="s">
        <v>361</v>
      </c>
      <c r="C58" s="202">
        <f>+M53-M52</f>
        <v>430</v>
      </c>
      <c r="D58" s="56"/>
      <c r="E58" s="56" t="s">
        <v>163</v>
      </c>
    </row>
    <row r="59" spans="1:26" s="29" customFormat="1" x14ac:dyDescent="0.25">
      <c r="B59" s="32"/>
      <c r="C59" s="317"/>
      <c r="D59" s="317"/>
      <c r="E59" s="317"/>
      <c r="F59" s="317"/>
      <c r="G59" s="317"/>
      <c r="H59" s="317"/>
      <c r="I59" s="317"/>
      <c r="J59" s="317"/>
      <c r="K59" s="317"/>
      <c r="L59" s="317"/>
      <c r="M59" s="317"/>
      <c r="N59" s="317"/>
    </row>
    <row r="60" spans="1:26" ht="28.15" customHeight="1" thickBot="1" x14ac:dyDescent="0.3"/>
    <row r="61" spans="1:26" ht="27" thickBot="1" x14ac:dyDescent="0.3">
      <c r="B61" s="318" t="s">
        <v>103</v>
      </c>
      <c r="C61" s="318"/>
      <c r="D61" s="318"/>
      <c r="E61" s="318"/>
      <c r="F61" s="318"/>
      <c r="G61" s="318"/>
      <c r="H61" s="318"/>
      <c r="I61" s="318"/>
      <c r="J61" s="318"/>
      <c r="K61" s="318"/>
      <c r="L61" s="318"/>
      <c r="M61" s="318"/>
      <c r="N61" s="318"/>
    </row>
    <row r="64" spans="1:26" ht="109.5" customHeight="1" x14ac:dyDescent="0.25">
      <c r="B64" s="119" t="s">
        <v>150</v>
      </c>
      <c r="C64" s="66" t="s">
        <v>2</v>
      </c>
      <c r="D64" s="66" t="s">
        <v>105</v>
      </c>
      <c r="E64" s="66" t="s">
        <v>104</v>
      </c>
      <c r="F64" s="66" t="s">
        <v>106</v>
      </c>
      <c r="G64" s="66" t="s">
        <v>107</v>
      </c>
      <c r="H64" s="66" t="s">
        <v>108</v>
      </c>
      <c r="I64" s="66" t="s">
        <v>109</v>
      </c>
      <c r="J64" s="66" t="s">
        <v>110</v>
      </c>
      <c r="K64" s="66" t="s">
        <v>111</v>
      </c>
      <c r="L64" s="66" t="s">
        <v>112</v>
      </c>
      <c r="M64" s="95" t="s">
        <v>113</v>
      </c>
      <c r="N64" s="95" t="s">
        <v>114</v>
      </c>
      <c r="O64" s="314" t="s">
        <v>3</v>
      </c>
      <c r="P64" s="316"/>
      <c r="Q64" s="66" t="s">
        <v>17</v>
      </c>
    </row>
    <row r="65" spans="2:17" ht="30" x14ac:dyDescent="0.25">
      <c r="B65" s="3" t="s">
        <v>195</v>
      </c>
      <c r="C65" s="3" t="s">
        <v>195</v>
      </c>
      <c r="D65" s="97" t="s">
        <v>313</v>
      </c>
      <c r="E65" s="5">
        <v>250</v>
      </c>
      <c r="F65" s="4" t="s">
        <v>165</v>
      </c>
      <c r="G65" s="4" t="s">
        <v>165</v>
      </c>
      <c r="H65" s="4" t="s">
        <v>165</v>
      </c>
      <c r="I65" s="96" t="s">
        <v>137</v>
      </c>
      <c r="J65" s="96" t="s">
        <v>137</v>
      </c>
      <c r="K65" s="120" t="s">
        <v>137</v>
      </c>
      <c r="L65" s="120" t="s">
        <v>137</v>
      </c>
      <c r="M65" s="120" t="s">
        <v>137</v>
      </c>
      <c r="N65" s="57"/>
      <c r="O65" s="321"/>
      <c r="P65" s="322"/>
      <c r="Q65" s="120" t="s">
        <v>137</v>
      </c>
    </row>
    <row r="66" spans="2:17" ht="30" x14ac:dyDescent="0.25">
      <c r="B66" s="3" t="s">
        <v>195</v>
      </c>
      <c r="C66" s="3" t="s">
        <v>195</v>
      </c>
      <c r="D66" s="97" t="s">
        <v>314</v>
      </c>
      <c r="E66" s="5">
        <v>200</v>
      </c>
      <c r="F66" s="4" t="s">
        <v>165</v>
      </c>
      <c r="G66" s="4" t="s">
        <v>165</v>
      </c>
      <c r="H66" s="4" t="s">
        <v>165</v>
      </c>
      <c r="I66" s="96" t="s">
        <v>137</v>
      </c>
      <c r="J66" s="96" t="s">
        <v>137</v>
      </c>
      <c r="K66" s="120" t="s">
        <v>137</v>
      </c>
      <c r="L66" s="120" t="s">
        <v>137</v>
      </c>
      <c r="M66" s="120" t="s">
        <v>137</v>
      </c>
      <c r="N66" s="57"/>
      <c r="O66" s="321"/>
      <c r="P66" s="322"/>
      <c r="Q66" s="120" t="s">
        <v>137</v>
      </c>
    </row>
    <row r="67" spans="2:17" x14ac:dyDescent="0.25">
      <c r="B67" s="3" t="s">
        <v>195</v>
      </c>
      <c r="C67" s="3" t="s">
        <v>195</v>
      </c>
      <c r="D67" s="97" t="s">
        <v>315</v>
      </c>
      <c r="E67" s="5">
        <v>200</v>
      </c>
      <c r="F67" s="4" t="s">
        <v>165</v>
      </c>
      <c r="G67" s="4" t="s">
        <v>165</v>
      </c>
      <c r="H67" s="4" t="s">
        <v>165</v>
      </c>
      <c r="I67" s="96" t="s">
        <v>137</v>
      </c>
      <c r="J67" s="96" t="s">
        <v>137</v>
      </c>
      <c r="K67" s="120" t="s">
        <v>137</v>
      </c>
      <c r="L67" s="120" t="s">
        <v>137</v>
      </c>
      <c r="M67" s="120" t="s">
        <v>137</v>
      </c>
      <c r="N67" s="57"/>
      <c r="O67" s="321"/>
      <c r="P67" s="322"/>
      <c r="Q67" s="120" t="s">
        <v>137</v>
      </c>
    </row>
    <row r="68" spans="2:17" ht="30" x14ac:dyDescent="0.25">
      <c r="B68" s="3" t="s">
        <v>195</v>
      </c>
      <c r="C68" s="3" t="s">
        <v>195</v>
      </c>
      <c r="D68" s="97" t="s">
        <v>316</v>
      </c>
      <c r="E68" s="5">
        <v>200</v>
      </c>
      <c r="F68" s="4" t="s">
        <v>165</v>
      </c>
      <c r="G68" s="4" t="s">
        <v>165</v>
      </c>
      <c r="H68" s="4" t="s">
        <v>165</v>
      </c>
      <c r="I68" s="96" t="s">
        <v>137</v>
      </c>
      <c r="J68" s="96" t="s">
        <v>137</v>
      </c>
      <c r="K68" s="120" t="s">
        <v>137</v>
      </c>
      <c r="L68" s="120" t="s">
        <v>137</v>
      </c>
      <c r="M68" s="120" t="s">
        <v>137</v>
      </c>
      <c r="N68" s="57"/>
      <c r="O68" s="321"/>
      <c r="P68" s="322"/>
      <c r="Q68" s="120" t="s">
        <v>137</v>
      </c>
    </row>
    <row r="69" spans="2:17" x14ac:dyDescent="0.25">
      <c r="B69" s="9" t="s">
        <v>1</v>
      </c>
    </row>
    <row r="70" spans="2:17" x14ac:dyDescent="0.25">
      <c r="B70" s="9" t="s">
        <v>36</v>
      </c>
    </row>
    <row r="71" spans="2:17" x14ac:dyDescent="0.25">
      <c r="B71" s="9" t="s">
        <v>61</v>
      </c>
    </row>
    <row r="73" spans="2:17" ht="15.75" thickBot="1" x14ac:dyDescent="0.3"/>
    <row r="74" spans="2:17" ht="27" thickBot="1" x14ac:dyDescent="0.3">
      <c r="B74" s="323" t="s">
        <v>37</v>
      </c>
      <c r="C74" s="324"/>
      <c r="D74" s="324"/>
      <c r="E74" s="324"/>
      <c r="F74" s="324"/>
      <c r="G74" s="324"/>
      <c r="H74" s="324"/>
      <c r="I74" s="324"/>
      <c r="J74" s="324"/>
      <c r="K74" s="324"/>
      <c r="L74" s="324"/>
      <c r="M74" s="324"/>
      <c r="N74" s="325"/>
    </row>
    <row r="79" spans="2:17" ht="76.5" customHeight="1" x14ac:dyDescent="0.25">
      <c r="B79" s="119" t="s">
        <v>0</v>
      </c>
      <c r="C79" s="119" t="s">
        <v>38</v>
      </c>
      <c r="D79" s="119" t="s">
        <v>39</v>
      </c>
      <c r="E79" s="119" t="s">
        <v>115</v>
      </c>
      <c r="F79" s="119" t="s">
        <v>117</v>
      </c>
      <c r="G79" s="119" t="s">
        <v>118</v>
      </c>
      <c r="H79" s="119" t="s">
        <v>119</v>
      </c>
      <c r="I79" s="119" t="s">
        <v>116</v>
      </c>
      <c r="J79" s="314" t="s">
        <v>120</v>
      </c>
      <c r="K79" s="315"/>
      <c r="L79" s="316"/>
      <c r="M79" s="119" t="s">
        <v>124</v>
      </c>
      <c r="N79" s="119" t="s">
        <v>40</v>
      </c>
      <c r="O79" s="119" t="s">
        <v>41</v>
      </c>
      <c r="P79" s="314" t="s">
        <v>3</v>
      </c>
      <c r="Q79" s="316"/>
    </row>
    <row r="80" spans="2:17" ht="60.75" customHeight="1" x14ac:dyDescent="0.25">
      <c r="B80" s="182"/>
      <c r="C80" s="175"/>
      <c r="D80" s="3"/>
      <c r="E80" s="3"/>
      <c r="F80" s="3"/>
      <c r="G80" s="3"/>
      <c r="H80" s="180"/>
      <c r="I80" s="5"/>
      <c r="J80" s="1" t="s">
        <v>121</v>
      </c>
      <c r="K80" s="97" t="s">
        <v>122</v>
      </c>
      <c r="L80" s="96" t="s">
        <v>123</v>
      </c>
      <c r="M80" s="120"/>
      <c r="N80" s="120"/>
      <c r="O80" s="120"/>
      <c r="P80" s="328"/>
      <c r="Q80" s="328"/>
    </row>
    <row r="81" spans="2:17" ht="108.75" customHeight="1" x14ac:dyDescent="0.25">
      <c r="B81" s="182" t="s">
        <v>42</v>
      </c>
      <c r="C81" s="175">
        <v>3</v>
      </c>
      <c r="D81" s="3" t="s">
        <v>317</v>
      </c>
      <c r="E81" s="3">
        <v>41915992</v>
      </c>
      <c r="F81" s="182" t="s">
        <v>318</v>
      </c>
      <c r="G81" s="3" t="s">
        <v>319</v>
      </c>
      <c r="H81" s="180">
        <v>40025</v>
      </c>
      <c r="I81" s="5" t="s">
        <v>226</v>
      </c>
      <c r="J81" s="186" t="s">
        <v>321</v>
      </c>
      <c r="K81" s="187" t="s">
        <v>322</v>
      </c>
      <c r="L81" s="191" t="s">
        <v>320</v>
      </c>
      <c r="M81" s="120" t="s">
        <v>137</v>
      </c>
      <c r="N81" s="120" t="s">
        <v>137</v>
      </c>
      <c r="O81" s="120" t="s">
        <v>137</v>
      </c>
      <c r="P81" s="328"/>
      <c r="Q81" s="328"/>
    </row>
    <row r="82" spans="2:17" ht="240" x14ac:dyDescent="0.25">
      <c r="B82" s="182" t="s">
        <v>42</v>
      </c>
      <c r="C82" s="175">
        <v>3</v>
      </c>
      <c r="D82" s="182" t="s">
        <v>323</v>
      </c>
      <c r="E82" s="3">
        <v>42012035</v>
      </c>
      <c r="F82" s="182" t="s">
        <v>327</v>
      </c>
      <c r="G82" s="3" t="s">
        <v>324</v>
      </c>
      <c r="H82" s="180">
        <v>35216</v>
      </c>
      <c r="I82" s="5" t="s">
        <v>226</v>
      </c>
      <c r="J82" s="186" t="s">
        <v>325</v>
      </c>
      <c r="K82" s="187" t="s">
        <v>326</v>
      </c>
      <c r="L82" s="191" t="s">
        <v>320</v>
      </c>
      <c r="M82" s="120" t="s">
        <v>137</v>
      </c>
      <c r="N82" s="120" t="s">
        <v>137</v>
      </c>
      <c r="O82" s="120" t="s">
        <v>137</v>
      </c>
      <c r="P82" s="319" t="s">
        <v>683</v>
      </c>
      <c r="Q82" s="320"/>
    </row>
    <row r="83" spans="2:17" ht="140.25" customHeight="1" x14ac:dyDescent="0.25">
      <c r="B83" s="182" t="s">
        <v>42</v>
      </c>
      <c r="C83" s="175">
        <v>3</v>
      </c>
      <c r="D83" s="182" t="s">
        <v>328</v>
      </c>
      <c r="E83" s="3">
        <v>41872319</v>
      </c>
      <c r="F83" s="182" t="s">
        <v>191</v>
      </c>
      <c r="G83" s="3" t="s">
        <v>192</v>
      </c>
      <c r="H83" s="180">
        <v>38974</v>
      </c>
      <c r="I83" s="5" t="s">
        <v>329</v>
      </c>
      <c r="J83" s="186" t="s">
        <v>330</v>
      </c>
      <c r="K83" s="187" t="s">
        <v>331</v>
      </c>
      <c r="L83" s="191" t="s">
        <v>320</v>
      </c>
      <c r="M83" s="120" t="s">
        <v>137</v>
      </c>
      <c r="N83" s="201" t="s">
        <v>138</v>
      </c>
      <c r="O83" s="120" t="s">
        <v>137</v>
      </c>
      <c r="P83" s="319" t="s">
        <v>332</v>
      </c>
      <c r="Q83" s="320"/>
    </row>
    <row r="84" spans="2:17" ht="105" x14ac:dyDescent="0.25">
      <c r="B84" s="182" t="s">
        <v>43</v>
      </c>
      <c r="C84" s="175">
        <v>6</v>
      </c>
      <c r="D84" s="182" t="s">
        <v>333</v>
      </c>
      <c r="E84" s="3">
        <v>1094890757</v>
      </c>
      <c r="F84" s="182" t="s">
        <v>193</v>
      </c>
      <c r="G84" s="180" t="s">
        <v>254</v>
      </c>
      <c r="H84" s="180">
        <v>40452</v>
      </c>
      <c r="I84" s="5"/>
      <c r="J84" s="186" t="s">
        <v>334</v>
      </c>
      <c r="K84" s="187" t="s">
        <v>335</v>
      </c>
      <c r="L84" s="191" t="s">
        <v>320</v>
      </c>
      <c r="M84" s="120" t="s">
        <v>137</v>
      </c>
      <c r="N84" s="120" t="s">
        <v>137</v>
      </c>
      <c r="O84" s="120" t="s">
        <v>137</v>
      </c>
      <c r="P84" s="319" t="s">
        <v>715</v>
      </c>
      <c r="Q84" s="320"/>
    </row>
    <row r="85" spans="2:17" ht="104.25" customHeight="1" x14ac:dyDescent="0.25">
      <c r="B85" s="182" t="s">
        <v>43</v>
      </c>
      <c r="C85" s="175">
        <v>6</v>
      </c>
      <c r="D85" s="3" t="s">
        <v>336</v>
      </c>
      <c r="E85" s="3">
        <v>1114209712</v>
      </c>
      <c r="F85" s="182" t="s">
        <v>193</v>
      </c>
      <c r="G85" s="180" t="s">
        <v>254</v>
      </c>
      <c r="H85" s="180">
        <v>41530</v>
      </c>
      <c r="I85" s="5"/>
      <c r="J85" s="186" t="s">
        <v>338</v>
      </c>
      <c r="K85" s="186" t="s">
        <v>339</v>
      </c>
      <c r="L85" s="191" t="s">
        <v>320</v>
      </c>
      <c r="M85" s="120" t="s">
        <v>137</v>
      </c>
      <c r="N85" s="120" t="s">
        <v>137</v>
      </c>
      <c r="O85" s="120" t="s">
        <v>137</v>
      </c>
      <c r="P85" s="319" t="s">
        <v>715</v>
      </c>
      <c r="Q85" s="320"/>
    </row>
    <row r="86" spans="2:17" ht="104.25" customHeight="1" x14ac:dyDescent="0.25">
      <c r="B86" s="182" t="s">
        <v>43</v>
      </c>
      <c r="C86" s="175">
        <v>6</v>
      </c>
      <c r="D86" s="3" t="s">
        <v>340</v>
      </c>
      <c r="E86" s="3">
        <v>24814615</v>
      </c>
      <c r="F86" s="182" t="s">
        <v>193</v>
      </c>
      <c r="G86" s="3" t="s">
        <v>282</v>
      </c>
      <c r="H86" s="180">
        <v>41851</v>
      </c>
      <c r="I86" s="5">
        <v>145659</v>
      </c>
      <c r="J86" s="186" t="s">
        <v>337</v>
      </c>
      <c r="K86" s="186" t="s">
        <v>341</v>
      </c>
      <c r="L86" s="191" t="s">
        <v>320</v>
      </c>
      <c r="M86" s="120" t="s">
        <v>137</v>
      </c>
      <c r="N86" s="120" t="s">
        <v>137</v>
      </c>
      <c r="O86" s="120" t="s">
        <v>137</v>
      </c>
      <c r="P86" s="319"/>
      <c r="Q86" s="320"/>
    </row>
    <row r="87" spans="2:17" ht="104.25" customHeight="1" x14ac:dyDescent="0.25">
      <c r="B87" s="182" t="s">
        <v>43</v>
      </c>
      <c r="C87" s="175">
        <v>6</v>
      </c>
      <c r="D87" s="3" t="s">
        <v>342</v>
      </c>
      <c r="E87" s="3">
        <v>1097036633</v>
      </c>
      <c r="F87" s="182" t="s">
        <v>344</v>
      </c>
      <c r="G87" s="3" t="s">
        <v>343</v>
      </c>
      <c r="H87" s="180">
        <v>41703</v>
      </c>
      <c r="I87" s="5" t="s">
        <v>226</v>
      </c>
      <c r="J87" s="186" t="s">
        <v>189</v>
      </c>
      <c r="K87" s="186" t="s">
        <v>345</v>
      </c>
      <c r="L87" s="191" t="s">
        <v>320</v>
      </c>
      <c r="M87" s="120" t="s">
        <v>137</v>
      </c>
      <c r="N87" s="120" t="s">
        <v>137</v>
      </c>
      <c r="O87" s="120" t="s">
        <v>137</v>
      </c>
      <c r="P87" s="319"/>
      <c r="Q87" s="320"/>
    </row>
    <row r="88" spans="2:17" ht="104.25" customHeight="1" x14ac:dyDescent="0.25">
      <c r="B88" s="182" t="s">
        <v>43</v>
      </c>
      <c r="C88" s="175">
        <v>6</v>
      </c>
      <c r="D88" s="3" t="s">
        <v>346</v>
      </c>
      <c r="E88" s="3">
        <v>25026240</v>
      </c>
      <c r="F88" s="182" t="s">
        <v>193</v>
      </c>
      <c r="G88" s="3" t="s">
        <v>343</v>
      </c>
      <c r="H88" s="180">
        <v>41565</v>
      </c>
      <c r="I88" s="5"/>
      <c r="J88" s="186" t="s">
        <v>347</v>
      </c>
      <c r="K88" s="186" t="s">
        <v>348</v>
      </c>
      <c r="L88" s="191" t="s">
        <v>320</v>
      </c>
      <c r="M88" s="120" t="s">
        <v>137</v>
      </c>
      <c r="N88" s="120" t="s">
        <v>137</v>
      </c>
      <c r="O88" s="120" t="s">
        <v>137</v>
      </c>
      <c r="P88" s="319" t="s">
        <v>715</v>
      </c>
      <c r="Q88" s="320"/>
    </row>
    <row r="89" spans="2:17" ht="104.25" customHeight="1" x14ac:dyDescent="0.25">
      <c r="B89" s="182" t="s">
        <v>43</v>
      </c>
      <c r="C89" s="175">
        <v>6</v>
      </c>
      <c r="D89" s="3" t="s">
        <v>349</v>
      </c>
      <c r="E89" s="3">
        <v>1094941430</v>
      </c>
      <c r="F89" s="182" t="s">
        <v>350</v>
      </c>
      <c r="G89" s="200" t="s">
        <v>351</v>
      </c>
      <c r="H89" s="180" t="s">
        <v>226</v>
      </c>
      <c r="I89" s="5" t="s">
        <v>226</v>
      </c>
      <c r="J89" s="186" t="s">
        <v>352</v>
      </c>
      <c r="K89" s="186" t="s">
        <v>353</v>
      </c>
      <c r="L89" s="191" t="s">
        <v>320</v>
      </c>
      <c r="M89" s="120" t="s">
        <v>137</v>
      </c>
      <c r="N89" s="120" t="s">
        <v>137</v>
      </c>
      <c r="O89" s="120" t="s">
        <v>137</v>
      </c>
      <c r="P89" s="319"/>
      <c r="Q89" s="320"/>
    </row>
    <row r="91" spans="2:17" ht="15.75" thickBot="1" x14ac:dyDescent="0.3"/>
    <row r="92" spans="2:17" ht="27" thickBot="1" x14ac:dyDescent="0.3">
      <c r="B92" s="323" t="s">
        <v>45</v>
      </c>
      <c r="C92" s="324"/>
      <c r="D92" s="324"/>
      <c r="E92" s="324"/>
      <c r="F92" s="324"/>
      <c r="G92" s="324"/>
      <c r="H92" s="324"/>
      <c r="I92" s="324"/>
      <c r="J92" s="324"/>
      <c r="K92" s="324"/>
      <c r="L92" s="324"/>
      <c r="M92" s="324"/>
      <c r="N92" s="325"/>
    </row>
    <row r="95" spans="2:17" ht="46.15" customHeight="1" x14ac:dyDescent="0.25">
      <c r="B95" s="66" t="s">
        <v>32</v>
      </c>
      <c r="C95" s="66" t="s">
        <v>46</v>
      </c>
      <c r="D95" s="314" t="s">
        <v>3</v>
      </c>
      <c r="E95" s="316"/>
    </row>
    <row r="96" spans="2:17" ht="46.9" customHeight="1" x14ac:dyDescent="0.25">
      <c r="B96" s="67" t="s">
        <v>125</v>
      </c>
      <c r="C96" s="183" t="s">
        <v>137</v>
      </c>
      <c r="D96" s="329"/>
      <c r="E96" s="329"/>
    </row>
    <row r="99" spans="1:26" ht="26.25" x14ac:dyDescent="0.25">
      <c r="B99" s="302" t="s">
        <v>63</v>
      </c>
      <c r="C99" s="303"/>
      <c r="D99" s="303"/>
      <c r="E99" s="303"/>
      <c r="F99" s="303"/>
      <c r="G99" s="303"/>
      <c r="H99" s="303"/>
      <c r="I99" s="303"/>
      <c r="J99" s="303"/>
      <c r="K99" s="303"/>
      <c r="L99" s="303"/>
      <c r="M99" s="303"/>
      <c r="N99" s="303"/>
      <c r="O99" s="303"/>
      <c r="P99" s="303"/>
    </row>
    <row r="101" spans="1:26" ht="15.75" thickBot="1" x14ac:dyDescent="0.3"/>
    <row r="102" spans="1:26" ht="27" thickBot="1" x14ac:dyDescent="0.3">
      <c r="B102" s="323" t="s">
        <v>53</v>
      </c>
      <c r="C102" s="324"/>
      <c r="D102" s="324"/>
      <c r="E102" s="324"/>
      <c r="F102" s="324"/>
      <c r="G102" s="324"/>
      <c r="H102" s="324"/>
      <c r="I102" s="324"/>
      <c r="J102" s="324"/>
      <c r="K102" s="324"/>
      <c r="L102" s="324"/>
      <c r="M102" s="324"/>
      <c r="N102" s="325"/>
    </row>
    <row r="104" spans="1:26" ht="15.75" thickBot="1" x14ac:dyDescent="0.3">
      <c r="M104" s="63"/>
      <c r="N104" s="63"/>
    </row>
    <row r="105" spans="1:26" s="106" customFormat="1" ht="109.5" customHeight="1" x14ac:dyDescent="0.25">
      <c r="B105" s="117" t="s">
        <v>146</v>
      </c>
      <c r="C105" s="117" t="s">
        <v>147</v>
      </c>
      <c r="D105" s="117" t="s">
        <v>148</v>
      </c>
      <c r="E105" s="117" t="s">
        <v>44</v>
      </c>
      <c r="F105" s="117" t="s">
        <v>21</v>
      </c>
      <c r="G105" s="117" t="s">
        <v>102</v>
      </c>
      <c r="H105" s="117" t="s">
        <v>16</v>
      </c>
      <c r="I105" s="117" t="s">
        <v>9</v>
      </c>
      <c r="J105" s="117" t="s">
        <v>30</v>
      </c>
      <c r="K105" s="117" t="s">
        <v>60</v>
      </c>
      <c r="L105" s="117" t="s">
        <v>19</v>
      </c>
      <c r="M105" s="102" t="s">
        <v>25</v>
      </c>
      <c r="N105" s="117" t="s">
        <v>149</v>
      </c>
      <c r="O105" s="117" t="s">
        <v>35</v>
      </c>
      <c r="P105" s="118" t="s">
        <v>10</v>
      </c>
      <c r="Q105" s="118" t="s">
        <v>18</v>
      </c>
    </row>
    <row r="106" spans="1:26" s="112" customFormat="1" x14ac:dyDescent="0.25">
      <c r="A106" s="45">
        <v>1</v>
      </c>
      <c r="B106" s="113" t="s">
        <v>159</v>
      </c>
      <c r="C106" s="114" t="s">
        <v>189</v>
      </c>
      <c r="D106" s="113" t="s">
        <v>188</v>
      </c>
      <c r="E106" s="108" t="s">
        <v>362</v>
      </c>
      <c r="F106" s="109" t="s">
        <v>137</v>
      </c>
      <c r="G106" s="155" t="s">
        <v>226</v>
      </c>
      <c r="H106" s="116">
        <v>39839</v>
      </c>
      <c r="I106" s="116">
        <v>40178</v>
      </c>
      <c r="J106" s="110" t="s">
        <v>138</v>
      </c>
      <c r="K106" s="101">
        <f>(I106-H106)/30-L106</f>
        <v>2</v>
      </c>
      <c r="L106" s="101">
        <v>9.3000000000000007</v>
      </c>
      <c r="M106" s="101">
        <f>670*12</f>
        <v>8040</v>
      </c>
      <c r="N106" s="101" t="s">
        <v>226</v>
      </c>
      <c r="O106" s="26">
        <v>6706041659</v>
      </c>
      <c r="P106" s="26" t="s">
        <v>363</v>
      </c>
      <c r="Q106" s="156"/>
      <c r="R106" s="111"/>
      <c r="S106" s="111"/>
      <c r="T106" s="111"/>
      <c r="U106" s="111"/>
      <c r="V106" s="111"/>
      <c r="W106" s="111"/>
      <c r="X106" s="111"/>
      <c r="Y106" s="111"/>
      <c r="Z106" s="111"/>
    </row>
    <row r="107" spans="1:26" s="112" customFormat="1" x14ac:dyDescent="0.25">
      <c r="A107" s="45">
        <v>2</v>
      </c>
      <c r="B107" s="113" t="s">
        <v>159</v>
      </c>
      <c r="C107" s="114" t="s">
        <v>189</v>
      </c>
      <c r="D107" s="113" t="s">
        <v>188</v>
      </c>
      <c r="E107" s="108" t="s">
        <v>364</v>
      </c>
      <c r="F107" s="109" t="s">
        <v>137</v>
      </c>
      <c r="G107" s="109" t="s">
        <v>226</v>
      </c>
      <c r="H107" s="116">
        <v>40574</v>
      </c>
      <c r="I107" s="116">
        <v>40908</v>
      </c>
      <c r="J107" s="110" t="s">
        <v>138</v>
      </c>
      <c r="K107" s="101">
        <f>(I107-H107)/30-L107</f>
        <v>11.133333333333333</v>
      </c>
      <c r="L107" s="101"/>
      <c r="M107" s="101">
        <f>4*12</f>
        <v>48</v>
      </c>
      <c r="N107" s="101" t="s">
        <v>226</v>
      </c>
      <c r="O107" s="26">
        <v>41646072</v>
      </c>
      <c r="P107" s="26" t="s">
        <v>365</v>
      </c>
      <c r="Q107" s="156"/>
      <c r="R107" s="111"/>
      <c r="S107" s="111"/>
      <c r="T107" s="111"/>
      <c r="U107" s="111"/>
      <c r="V107" s="111"/>
      <c r="W107" s="111"/>
      <c r="X107" s="111"/>
      <c r="Y107" s="111"/>
      <c r="Z107" s="111"/>
    </row>
    <row r="108" spans="1:26" s="112" customFormat="1" x14ac:dyDescent="0.25">
      <c r="A108" s="45">
        <v>3</v>
      </c>
      <c r="B108" s="113" t="s">
        <v>159</v>
      </c>
      <c r="C108" s="114" t="s">
        <v>189</v>
      </c>
      <c r="D108" s="113" t="s">
        <v>188</v>
      </c>
      <c r="E108" s="108" t="s">
        <v>366</v>
      </c>
      <c r="F108" s="109" t="s">
        <v>137</v>
      </c>
      <c r="G108" s="109" t="s">
        <v>226</v>
      </c>
      <c r="H108" s="116">
        <v>39841</v>
      </c>
      <c r="I108" s="116">
        <v>40178</v>
      </c>
      <c r="J108" s="110" t="s">
        <v>138</v>
      </c>
      <c r="K108" s="101">
        <f>(I108-H108)/30-L108</f>
        <v>3.333333333332078E-3</v>
      </c>
      <c r="L108" s="101">
        <v>11.23</v>
      </c>
      <c r="M108" s="101">
        <f>4*12</f>
        <v>48</v>
      </c>
      <c r="N108" s="101" t="s">
        <v>226</v>
      </c>
      <c r="O108" s="26">
        <v>35808883</v>
      </c>
      <c r="P108" s="26" t="s">
        <v>367</v>
      </c>
      <c r="Q108" s="156"/>
      <c r="R108" s="111"/>
      <c r="S108" s="111"/>
      <c r="T108" s="111"/>
      <c r="U108" s="111"/>
      <c r="V108" s="111"/>
      <c r="W108" s="111"/>
      <c r="X108" s="111"/>
      <c r="Y108" s="111"/>
      <c r="Z108" s="111"/>
    </row>
    <row r="109" spans="1:26" s="112" customFormat="1" x14ac:dyDescent="0.25">
      <c r="A109" s="45"/>
      <c r="B109" s="48" t="s">
        <v>15</v>
      </c>
      <c r="C109" s="114"/>
      <c r="D109" s="113"/>
      <c r="E109" s="108"/>
      <c r="F109" s="109"/>
      <c r="G109" s="109"/>
      <c r="H109" s="109"/>
      <c r="I109" s="110"/>
      <c r="J109" s="110"/>
      <c r="K109" s="115">
        <f>SUM(K106:K108)</f>
        <v>13.136666666666665</v>
      </c>
      <c r="L109" s="115">
        <f>SUM(L106:L108)</f>
        <v>20.53</v>
      </c>
      <c r="M109" s="115">
        <f>SUM(M106:M108)</f>
        <v>8136</v>
      </c>
      <c r="N109" s="115">
        <f>SUM(N106:N108)</f>
        <v>0</v>
      </c>
      <c r="O109" s="26"/>
      <c r="P109" s="26"/>
      <c r="Q109" s="157"/>
    </row>
    <row r="110" spans="1:26" x14ac:dyDescent="0.25">
      <c r="B110" s="29"/>
      <c r="C110" s="29"/>
      <c r="D110" s="29"/>
      <c r="E110" s="30"/>
      <c r="F110" s="29"/>
      <c r="G110" s="29"/>
      <c r="H110" s="29"/>
      <c r="I110" s="29"/>
      <c r="J110" s="29"/>
      <c r="K110" s="29"/>
      <c r="L110" s="29"/>
      <c r="M110" s="29"/>
      <c r="N110" s="29"/>
      <c r="O110" s="29"/>
      <c r="P110" s="29"/>
    </row>
    <row r="111" spans="1:26" ht="18.75" x14ac:dyDescent="0.25">
      <c r="B111" s="58" t="s">
        <v>31</v>
      </c>
      <c r="C111" s="71">
        <f>+K109</f>
        <v>13.136666666666665</v>
      </c>
      <c r="H111" s="31"/>
      <c r="I111" s="31"/>
      <c r="J111" s="31"/>
      <c r="K111" s="31"/>
      <c r="L111" s="31"/>
      <c r="M111" s="31"/>
      <c r="N111" s="29"/>
      <c r="O111" s="29"/>
      <c r="P111" s="29"/>
    </row>
    <row r="113" spans="2:17" ht="15.75" thickBot="1" x14ac:dyDescent="0.3"/>
    <row r="114" spans="2:17" ht="37.15" customHeight="1" thickBot="1" x14ac:dyDescent="0.3">
      <c r="B114" s="74" t="s">
        <v>48</v>
      </c>
      <c r="C114" s="75" t="s">
        <v>49</v>
      </c>
      <c r="D114" s="74" t="s">
        <v>50</v>
      </c>
      <c r="E114" s="75" t="s">
        <v>54</v>
      </c>
    </row>
    <row r="115" spans="2:17" ht="41.45" customHeight="1" x14ac:dyDescent="0.25">
      <c r="B115" s="65" t="s">
        <v>126</v>
      </c>
      <c r="C115" s="68">
        <v>20</v>
      </c>
      <c r="D115" s="68"/>
      <c r="E115" s="330">
        <f>+D115+D116+D117</f>
        <v>30</v>
      </c>
    </row>
    <row r="116" spans="2:17" x14ac:dyDescent="0.25">
      <c r="B116" s="65" t="s">
        <v>127</v>
      </c>
      <c r="C116" s="56">
        <v>30</v>
      </c>
      <c r="D116" s="183">
        <v>30</v>
      </c>
      <c r="E116" s="331"/>
    </row>
    <row r="117" spans="2:17" ht="15.75" thickBot="1" x14ac:dyDescent="0.3">
      <c r="B117" s="65" t="s">
        <v>128</v>
      </c>
      <c r="C117" s="70">
        <v>40</v>
      </c>
      <c r="D117" s="70"/>
      <c r="E117" s="332"/>
    </row>
    <row r="119" spans="2:17" ht="15.75" thickBot="1" x14ac:dyDescent="0.3"/>
    <row r="120" spans="2:17" ht="27" thickBot="1" x14ac:dyDescent="0.3">
      <c r="B120" s="323" t="s">
        <v>51</v>
      </c>
      <c r="C120" s="324"/>
      <c r="D120" s="324"/>
      <c r="E120" s="324"/>
      <c r="F120" s="324"/>
      <c r="G120" s="324"/>
      <c r="H120" s="324"/>
      <c r="I120" s="324"/>
      <c r="J120" s="324"/>
      <c r="K120" s="324"/>
      <c r="L120" s="324"/>
      <c r="M120" s="324"/>
      <c r="N120" s="325"/>
    </row>
    <row r="122" spans="2:17" ht="76.5" customHeight="1" x14ac:dyDescent="0.25">
      <c r="B122" s="119" t="s">
        <v>0</v>
      </c>
      <c r="C122" s="119" t="s">
        <v>38</v>
      </c>
      <c r="D122" s="119" t="s">
        <v>39</v>
      </c>
      <c r="E122" s="119" t="s">
        <v>115</v>
      </c>
      <c r="F122" s="119" t="s">
        <v>117</v>
      </c>
      <c r="G122" s="119" t="s">
        <v>118</v>
      </c>
      <c r="H122" s="119" t="s">
        <v>119</v>
      </c>
      <c r="I122" s="119" t="s">
        <v>116</v>
      </c>
      <c r="J122" s="314" t="s">
        <v>120</v>
      </c>
      <c r="K122" s="315"/>
      <c r="L122" s="316"/>
      <c r="M122" s="119" t="s">
        <v>124</v>
      </c>
      <c r="N122" s="119" t="s">
        <v>40</v>
      </c>
      <c r="O122" s="119" t="s">
        <v>41</v>
      </c>
      <c r="P122" s="314" t="s">
        <v>3</v>
      </c>
      <c r="Q122" s="316"/>
    </row>
    <row r="123" spans="2:17" ht="60.75" customHeight="1" x14ac:dyDescent="0.25">
      <c r="B123" s="182"/>
      <c r="C123" s="182"/>
      <c r="D123" s="3"/>
      <c r="E123" s="3"/>
      <c r="F123" s="3"/>
      <c r="G123" s="3"/>
      <c r="H123" s="180"/>
      <c r="I123" s="5"/>
      <c r="J123" s="1" t="s">
        <v>121</v>
      </c>
      <c r="K123" s="97" t="s">
        <v>122</v>
      </c>
      <c r="L123" s="96" t="s">
        <v>123</v>
      </c>
      <c r="M123" s="120"/>
      <c r="N123" s="120"/>
      <c r="O123" s="120"/>
      <c r="P123" s="328"/>
      <c r="Q123" s="328"/>
    </row>
    <row r="124" spans="2:17" ht="60.75" customHeight="1" x14ac:dyDescent="0.25">
      <c r="B124" s="182" t="s">
        <v>237</v>
      </c>
      <c r="C124" s="182">
        <v>1</v>
      </c>
      <c r="D124" s="3" t="s">
        <v>368</v>
      </c>
      <c r="E124" s="3">
        <v>41901902</v>
      </c>
      <c r="F124" s="3" t="s">
        <v>369</v>
      </c>
      <c r="G124" s="3" t="s">
        <v>192</v>
      </c>
      <c r="H124" s="180">
        <v>32342</v>
      </c>
      <c r="I124" s="5"/>
      <c r="J124" s="1" t="s">
        <v>189</v>
      </c>
      <c r="K124" s="97" t="s">
        <v>370</v>
      </c>
      <c r="L124" s="96" t="s">
        <v>241</v>
      </c>
      <c r="M124" s="120" t="s">
        <v>137</v>
      </c>
      <c r="N124" s="120" t="s">
        <v>137</v>
      </c>
      <c r="O124" s="120" t="s">
        <v>137</v>
      </c>
      <c r="P124" s="319" t="s">
        <v>715</v>
      </c>
      <c r="Q124" s="320"/>
    </row>
    <row r="125" spans="2:17" ht="90" x14ac:dyDescent="0.25">
      <c r="B125" s="182" t="s">
        <v>132</v>
      </c>
      <c r="C125" s="182">
        <v>1</v>
      </c>
      <c r="D125" s="3" t="s">
        <v>371</v>
      </c>
      <c r="E125" s="3">
        <v>41948059</v>
      </c>
      <c r="F125" s="3" t="s">
        <v>266</v>
      </c>
      <c r="G125" s="3" t="s">
        <v>192</v>
      </c>
      <c r="H125" s="180">
        <v>39429</v>
      </c>
      <c r="I125" s="5" t="s">
        <v>226</v>
      </c>
      <c r="J125" s="189" t="s">
        <v>372</v>
      </c>
      <c r="K125" s="189" t="s">
        <v>373</v>
      </c>
      <c r="L125" s="96" t="s">
        <v>241</v>
      </c>
      <c r="M125" s="120" t="s">
        <v>137</v>
      </c>
      <c r="N125" s="120" t="s">
        <v>137</v>
      </c>
      <c r="O125" s="120" t="s">
        <v>137</v>
      </c>
      <c r="P125" s="319"/>
      <c r="Q125" s="320"/>
    </row>
    <row r="126" spans="2:17" ht="33.6" customHeight="1" x14ac:dyDescent="0.25">
      <c r="B126" s="182" t="s">
        <v>133</v>
      </c>
      <c r="C126" s="182"/>
      <c r="D126" s="3"/>
      <c r="E126" s="3"/>
      <c r="F126" s="3"/>
      <c r="G126" s="3"/>
      <c r="H126" s="3"/>
      <c r="I126" s="5"/>
      <c r="J126" s="1"/>
      <c r="K126" s="96"/>
      <c r="L126" s="96"/>
      <c r="M126" s="120"/>
      <c r="N126" s="120"/>
      <c r="O126" s="120"/>
      <c r="P126" s="328"/>
      <c r="Q126" s="328"/>
    </row>
    <row r="129" spans="2:7" ht="15.75" thickBot="1" x14ac:dyDescent="0.3"/>
    <row r="130" spans="2:7" ht="54" customHeight="1" x14ac:dyDescent="0.25">
      <c r="B130" s="123" t="s">
        <v>32</v>
      </c>
      <c r="C130" s="123" t="s">
        <v>48</v>
      </c>
      <c r="D130" s="119" t="s">
        <v>49</v>
      </c>
      <c r="E130" s="123" t="s">
        <v>50</v>
      </c>
      <c r="F130" s="75" t="s">
        <v>55</v>
      </c>
      <c r="G130" s="93"/>
    </row>
    <row r="131" spans="2:7" ht="120.75" customHeight="1" x14ac:dyDescent="0.2">
      <c r="B131" s="333" t="s">
        <v>52</v>
      </c>
      <c r="C131" s="6" t="s">
        <v>129</v>
      </c>
      <c r="D131" s="183">
        <v>25</v>
      </c>
      <c r="E131" s="183">
        <v>25</v>
      </c>
      <c r="F131" s="334">
        <f>+E131+E132+E133</f>
        <v>50</v>
      </c>
      <c r="G131" s="94"/>
    </row>
    <row r="132" spans="2:7" ht="76.150000000000006" customHeight="1" x14ac:dyDescent="0.2">
      <c r="B132" s="333"/>
      <c r="C132" s="6" t="s">
        <v>130</v>
      </c>
      <c r="D132" s="190">
        <v>25</v>
      </c>
      <c r="E132" s="183">
        <v>25</v>
      </c>
      <c r="F132" s="335"/>
      <c r="G132" s="94"/>
    </row>
    <row r="133" spans="2:7" ht="69" customHeight="1" x14ac:dyDescent="0.2">
      <c r="B133" s="333"/>
      <c r="C133" s="6" t="s">
        <v>131</v>
      </c>
      <c r="D133" s="183">
        <v>10</v>
      </c>
      <c r="E133" s="183">
        <v>0</v>
      </c>
      <c r="F133" s="336"/>
      <c r="G133" s="94"/>
    </row>
    <row r="134" spans="2:7" x14ac:dyDescent="0.25">
      <c r="C134" s="103"/>
    </row>
    <row r="137" spans="2:7" x14ac:dyDescent="0.25">
      <c r="B137" s="121" t="s">
        <v>56</v>
      </c>
    </row>
    <row r="140" spans="2:7" x14ac:dyDescent="0.25">
      <c r="B140" s="124" t="s">
        <v>32</v>
      </c>
      <c r="C140" s="124" t="s">
        <v>57</v>
      </c>
      <c r="D140" s="123" t="s">
        <v>50</v>
      </c>
      <c r="E140" s="123" t="s">
        <v>15</v>
      </c>
    </row>
    <row r="141" spans="2:7" ht="28.5" x14ac:dyDescent="0.25">
      <c r="B141" s="104" t="s">
        <v>58</v>
      </c>
      <c r="C141" s="105">
        <v>40</v>
      </c>
      <c r="D141" s="183">
        <f>+E115</f>
        <v>30</v>
      </c>
      <c r="E141" s="311">
        <f>+D141+D142</f>
        <v>80</v>
      </c>
    </row>
    <row r="142" spans="2:7" ht="57" x14ac:dyDescent="0.25">
      <c r="B142" s="104" t="s">
        <v>59</v>
      </c>
      <c r="C142" s="105">
        <v>60</v>
      </c>
      <c r="D142" s="183">
        <f>+F131</f>
        <v>50</v>
      </c>
      <c r="E142" s="312"/>
    </row>
  </sheetData>
  <mergeCells count="50">
    <mergeCell ref="C9:N9"/>
    <mergeCell ref="B2:P2"/>
    <mergeCell ref="B4:P4"/>
    <mergeCell ref="C6:N6"/>
    <mergeCell ref="C7:N7"/>
    <mergeCell ref="C8:N8"/>
    <mergeCell ref="O67:P67"/>
    <mergeCell ref="C10:E10"/>
    <mergeCell ref="B14:C21"/>
    <mergeCell ref="B22:C22"/>
    <mergeCell ref="E40:E41"/>
    <mergeCell ref="M45:N45"/>
    <mergeCell ref="B55:B56"/>
    <mergeCell ref="C55:C56"/>
    <mergeCell ref="D55:E55"/>
    <mergeCell ref="C59:N59"/>
    <mergeCell ref="B61:N61"/>
    <mergeCell ref="O64:P64"/>
    <mergeCell ref="O65:P65"/>
    <mergeCell ref="O66:P66"/>
    <mergeCell ref="P85:Q85"/>
    <mergeCell ref="P88:Q88"/>
    <mergeCell ref="B92:N92"/>
    <mergeCell ref="D95:E95"/>
    <mergeCell ref="P82:Q82"/>
    <mergeCell ref="P86:Q86"/>
    <mergeCell ref="P87:Q87"/>
    <mergeCell ref="P83:Q83"/>
    <mergeCell ref="P84:Q84"/>
    <mergeCell ref="O68:P68"/>
    <mergeCell ref="B74:N74"/>
    <mergeCell ref="J79:L79"/>
    <mergeCell ref="P79:Q79"/>
    <mergeCell ref="P80:Q80"/>
    <mergeCell ref="P81:Q81"/>
    <mergeCell ref="P89:Q89"/>
    <mergeCell ref="P125:Q125"/>
    <mergeCell ref="E141:E142"/>
    <mergeCell ref="B99:P99"/>
    <mergeCell ref="B102:N102"/>
    <mergeCell ref="E115:E117"/>
    <mergeCell ref="B120:N120"/>
    <mergeCell ref="J122:L122"/>
    <mergeCell ref="P122:Q122"/>
    <mergeCell ref="P123:Q123"/>
    <mergeCell ref="P124:Q124"/>
    <mergeCell ref="P126:Q126"/>
    <mergeCell ref="B131:B133"/>
    <mergeCell ref="F131:F133"/>
    <mergeCell ref="D96:E96"/>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opLeftCell="A49" zoomScale="78" zoomScaleNormal="78" workbookViewId="0">
      <selection activeCell="A59" sqref="A59"/>
    </sheetView>
  </sheetViews>
  <sheetFormatPr baseColWidth="10" defaultRowHeight="15" x14ac:dyDescent="0.25"/>
  <cols>
    <col min="1" max="1" width="3.140625" style="9" bestFit="1" customWidth="1"/>
    <col min="2" max="2" width="70.85546875" style="9" customWidth="1"/>
    <col min="3" max="3" width="31.140625" style="9" customWidth="1"/>
    <col min="4" max="4" width="35.140625" style="9" customWidth="1"/>
    <col min="5" max="5" width="25" style="9" customWidth="1"/>
    <col min="6" max="6" width="37.85546875" style="9" customWidth="1"/>
    <col min="7" max="7" width="35" style="9" customWidth="1"/>
    <col min="8" max="8" width="24.5703125" style="9" customWidth="1"/>
    <col min="9" max="9" width="24" style="9" customWidth="1"/>
    <col min="10" max="10" width="43.5703125" style="9" customWidth="1"/>
    <col min="11" max="11" width="21.85546875" style="9" customWidth="1"/>
    <col min="12" max="13" width="18.7109375" style="9" customWidth="1"/>
    <col min="14" max="14" width="22.140625" style="9" customWidth="1"/>
    <col min="15" max="15" width="26.140625" style="9" customWidth="1"/>
    <col min="16" max="16" width="19.5703125" style="9" bestFit="1" customWidth="1"/>
    <col min="17" max="17" width="22.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02" t="s">
        <v>62</v>
      </c>
      <c r="C2" s="303"/>
      <c r="D2" s="303"/>
      <c r="E2" s="303"/>
      <c r="F2" s="303"/>
      <c r="G2" s="303"/>
      <c r="H2" s="303"/>
      <c r="I2" s="303"/>
      <c r="J2" s="303"/>
      <c r="K2" s="303"/>
      <c r="L2" s="303"/>
      <c r="M2" s="303"/>
      <c r="N2" s="303"/>
      <c r="O2" s="303"/>
      <c r="P2" s="303"/>
    </row>
    <row r="4" spans="2:16" ht="26.25" x14ac:dyDescent="0.25">
      <c r="B4" s="302" t="s">
        <v>47</v>
      </c>
      <c r="C4" s="303"/>
      <c r="D4" s="303"/>
      <c r="E4" s="303"/>
      <c r="F4" s="303"/>
      <c r="G4" s="303"/>
      <c r="H4" s="303"/>
      <c r="I4" s="303"/>
      <c r="J4" s="303"/>
      <c r="K4" s="303"/>
      <c r="L4" s="303"/>
      <c r="M4" s="303"/>
      <c r="N4" s="303"/>
      <c r="O4" s="303"/>
      <c r="P4" s="303"/>
    </row>
    <row r="5" spans="2:16" ht="15.75" thickBot="1" x14ac:dyDescent="0.3"/>
    <row r="6" spans="2:16" ht="21.75" thickBot="1" x14ac:dyDescent="0.3">
      <c r="B6" s="11" t="s">
        <v>4</v>
      </c>
      <c r="C6" s="304" t="s">
        <v>159</v>
      </c>
      <c r="D6" s="304"/>
      <c r="E6" s="304"/>
      <c r="F6" s="304"/>
      <c r="G6" s="304"/>
      <c r="H6" s="304"/>
      <c r="I6" s="304"/>
      <c r="J6" s="304"/>
      <c r="K6" s="304"/>
      <c r="L6" s="304"/>
      <c r="M6" s="304"/>
      <c r="N6" s="305"/>
    </row>
    <row r="7" spans="2:16" ht="16.5" thickBot="1" x14ac:dyDescent="0.3">
      <c r="B7" s="12" t="s">
        <v>5</v>
      </c>
      <c r="C7" s="304" t="s">
        <v>165</v>
      </c>
      <c r="D7" s="304"/>
      <c r="E7" s="304"/>
      <c r="F7" s="304"/>
      <c r="G7" s="304"/>
      <c r="H7" s="304"/>
      <c r="I7" s="304"/>
      <c r="J7" s="304"/>
      <c r="K7" s="304"/>
      <c r="L7" s="304"/>
      <c r="M7" s="304"/>
      <c r="N7" s="305"/>
    </row>
    <row r="8" spans="2:16" ht="16.5" thickBot="1" x14ac:dyDescent="0.3">
      <c r="B8" s="12" t="s">
        <v>6</v>
      </c>
      <c r="C8" s="304" t="s">
        <v>165</v>
      </c>
      <c r="D8" s="304"/>
      <c r="E8" s="304"/>
      <c r="F8" s="304"/>
      <c r="G8" s="304"/>
      <c r="H8" s="304"/>
      <c r="I8" s="304"/>
      <c r="J8" s="304"/>
      <c r="K8" s="304"/>
      <c r="L8" s="304"/>
      <c r="M8" s="304"/>
      <c r="N8" s="305"/>
    </row>
    <row r="9" spans="2:16" ht="16.5" thickBot="1" x14ac:dyDescent="0.3">
      <c r="B9" s="12" t="s">
        <v>7</v>
      </c>
      <c r="C9" s="304" t="s">
        <v>165</v>
      </c>
      <c r="D9" s="304"/>
      <c r="E9" s="304"/>
      <c r="F9" s="304"/>
      <c r="G9" s="304"/>
      <c r="H9" s="304"/>
      <c r="I9" s="304"/>
      <c r="J9" s="304"/>
      <c r="K9" s="304"/>
      <c r="L9" s="304"/>
      <c r="M9" s="304"/>
      <c r="N9" s="305"/>
    </row>
    <row r="10" spans="2:16" ht="16.5" thickBot="1" x14ac:dyDescent="0.3">
      <c r="B10" s="12" t="s">
        <v>679</v>
      </c>
      <c r="C10" s="306" t="s">
        <v>245</v>
      </c>
      <c r="D10" s="306"/>
      <c r="E10" s="307"/>
      <c r="F10" s="33"/>
      <c r="G10" s="33"/>
      <c r="H10" s="33"/>
      <c r="I10" s="33"/>
      <c r="J10" s="33"/>
      <c r="K10" s="33"/>
      <c r="L10" s="33"/>
      <c r="M10" s="33"/>
      <c r="N10" s="34"/>
    </row>
    <row r="11" spans="2:16" ht="16.5" thickBot="1" x14ac:dyDescent="0.3">
      <c r="B11" s="14" t="s">
        <v>8</v>
      </c>
      <c r="C11" s="15">
        <v>41972</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08" t="s">
        <v>100</v>
      </c>
      <c r="C14" s="308"/>
      <c r="D14" s="178" t="s">
        <v>11</v>
      </c>
      <c r="E14" s="178" t="s">
        <v>12</v>
      </c>
      <c r="F14" s="178" t="s">
        <v>28</v>
      </c>
      <c r="G14" s="91"/>
      <c r="I14" s="36"/>
      <c r="J14" s="36"/>
      <c r="K14" s="36"/>
      <c r="L14" s="36"/>
      <c r="M14" s="36"/>
      <c r="N14" s="107"/>
    </row>
    <row r="15" spans="2:16" x14ac:dyDescent="0.25">
      <c r="B15" s="308"/>
      <c r="C15" s="308"/>
      <c r="D15" s="178">
        <v>1</v>
      </c>
      <c r="E15" s="172"/>
      <c r="F15" s="174"/>
      <c r="G15" s="92"/>
      <c r="I15" s="37"/>
      <c r="J15" s="37"/>
      <c r="K15" s="37"/>
      <c r="L15" s="37"/>
      <c r="M15" s="37"/>
      <c r="N15" s="107"/>
    </row>
    <row r="16" spans="2:16" x14ac:dyDescent="0.25">
      <c r="B16" s="308"/>
      <c r="C16" s="308"/>
      <c r="D16" s="178">
        <v>2</v>
      </c>
      <c r="E16" s="172"/>
      <c r="F16" s="174"/>
      <c r="G16" s="92"/>
      <c r="I16" s="37"/>
      <c r="J16" s="37"/>
      <c r="K16" s="37"/>
      <c r="L16" s="37"/>
      <c r="M16" s="37"/>
      <c r="N16" s="107"/>
    </row>
    <row r="17" spans="1:14" x14ac:dyDescent="0.25">
      <c r="B17" s="308"/>
      <c r="C17" s="308"/>
      <c r="D17" s="178">
        <v>3</v>
      </c>
      <c r="E17" s="35"/>
      <c r="F17" s="174"/>
      <c r="G17" s="92"/>
      <c r="I17" s="37"/>
      <c r="J17" s="37"/>
      <c r="K17" s="37"/>
      <c r="L17" s="37"/>
      <c r="M17" s="37"/>
      <c r="N17" s="107"/>
    </row>
    <row r="18" spans="1:14" x14ac:dyDescent="0.25">
      <c r="B18" s="308"/>
      <c r="C18" s="308"/>
      <c r="D18" s="178">
        <v>4</v>
      </c>
      <c r="E18" s="173"/>
      <c r="F18" s="174"/>
      <c r="G18" s="92"/>
      <c r="H18" s="22"/>
      <c r="I18" s="37"/>
      <c r="J18" s="37"/>
      <c r="K18" s="37"/>
      <c r="L18" s="37"/>
      <c r="M18" s="37"/>
      <c r="N18" s="20"/>
    </row>
    <row r="19" spans="1:14" x14ac:dyDescent="0.25">
      <c r="B19" s="308"/>
      <c r="C19" s="308"/>
      <c r="D19" s="178">
        <v>5</v>
      </c>
      <c r="E19" s="173"/>
      <c r="F19" s="174"/>
      <c r="G19" s="92"/>
      <c r="H19" s="22"/>
      <c r="I19" s="39"/>
      <c r="J19" s="39"/>
      <c r="K19" s="39"/>
      <c r="L19" s="39"/>
      <c r="M19" s="39"/>
      <c r="N19" s="20"/>
    </row>
    <row r="20" spans="1:14" x14ac:dyDescent="0.25">
      <c r="B20" s="308"/>
      <c r="C20" s="308"/>
      <c r="D20" s="178">
        <v>6</v>
      </c>
      <c r="E20" s="173">
        <v>2558144225</v>
      </c>
      <c r="F20" s="174">
        <v>1225</v>
      </c>
      <c r="G20" s="92"/>
      <c r="H20" s="22"/>
      <c r="I20" s="106"/>
      <c r="J20" s="106"/>
      <c r="K20" s="106"/>
      <c r="L20" s="106"/>
      <c r="M20" s="106"/>
      <c r="N20" s="20"/>
    </row>
    <row r="21" spans="1:14" x14ac:dyDescent="0.25">
      <c r="B21" s="308"/>
      <c r="C21" s="308"/>
      <c r="D21" s="178">
        <v>7</v>
      </c>
      <c r="E21" s="173"/>
      <c r="F21" s="174"/>
      <c r="G21" s="92"/>
      <c r="H21" s="22"/>
      <c r="I21" s="106"/>
      <c r="J21" s="106"/>
      <c r="K21" s="106"/>
      <c r="L21" s="106"/>
      <c r="M21" s="106"/>
      <c r="N21" s="20"/>
    </row>
    <row r="22" spans="1:14" ht="15.75" thickBot="1" x14ac:dyDescent="0.3">
      <c r="B22" s="309" t="s">
        <v>13</v>
      </c>
      <c r="C22" s="310"/>
      <c r="D22" s="178"/>
      <c r="E22" s="172">
        <f>SUM(E15:E21)</f>
        <v>2558144225</v>
      </c>
      <c r="F22" s="35">
        <f>+F20</f>
        <v>1225</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+F22*80%</f>
        <v>980</v>
      </c>
      <c r="D24" s="40"/>
      <c r="E24" s="43">
        <f>E22</f>
        <v>2558144225</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77" t="s">
        <v>163</v>
      </c>
      <c r="D30" s="120"/>
      <c r="E30" s="103"/>
      <c r="F30" s="103"/>
      <c r="G30" s="103"/>
      <c r="H30" s="103"/>
      <c r="I30" s="106"/>
      <c r="J30" s="106"/>
      <c r="K30" s="106"/>
      <c r="L30" s="106"/>
      <c r="M30" s="106"/>
      <c r="N30" s="107"/>
    </row>
    <row r="31" spans="1:14" x14ac:dyDescent="0.25">
      <c r="A31" s="98"/>
      <c r="B31" s="120" t="s">
        <v>140</v>
      </c>
      <c r="C31" s="177" t="s">
        <v>163</v>
      </c>
      <c r="D31" s="120"/>
      <c r="E31" s="103"/>
      <c r="F31" s="103"/>
      <c r="G31" s="103"/>
      <c r="H31" s="103"/>
      <c r="I31" s="106"/>
      <c r="J31" s="106"/>
      <c r="K31" s="106"/>
      <c r="L31" s="106"/>
      <c r="M31" s="106"/>
      <c r="N31" s="107"/>
    </row>
    <row r="32" spans="1:14" x14ac:dyDescent="0.25">
      <c r="A32" s="98"/>
      <c r="B32" s="120" t="s">
        <v>141</v>
      </c>
      <c r="C32" s="177" t="s">
        <v>163</v>
      </c>
      <c r="D32" s="120"/>
      <c r="E32" s="103"/>
      <c r="F32" s="103"/>
      <c r="G32" s="103"/>
      <c r="H32" s="103"/>
      <c r="I32" s="106"/>
      <c r="J32" s="106"/>
      <c r="K32" s="106"/>
      <c r="L32" s="106"/>
      <c r="M32" s="106"/>
      <c r="N32" s="107"/>
    </row>
    <row r="33" spans="1:17" x14ac:dyDescent="0.25">
      <c r="A33" s="98"/>
      <c r="B33" s="120" t="s">
        <v>142</v>
      </c>
      <c r="C33" s="177"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77">
        <f>E121</f>
        <v>40</v>
      </c>
      <c r="E40" s="311">
        <f>+D40+D41</f>
        <v>40</v>
      </c>
      <c r="F40" s="103"/>
      <c r="G40" s="103"/>
      <c r="H40" s="103"/>
      <c r="I40" s="106"/>
      <c r="J40" s="106"/>
      <c r="K40" s="106"/>
      <c r="L40" s="106"/>
      <c r="M40" s="106"/>
      <c r="N40" s="107"/>
    </row>
    <row r="41" spans="1:17" ht="57" x14ac:dyDescent="0.25">
      <c r="A41" s="98"/>
      <c r="B41" s="104" t="s">
        <v>145</v>
      </c>
      <c r="C41" s="105">
        <v>60</v>
      </c>
      <c r="D41" s="177">
        <f>F137</f>
        <v>0</v>
      </c>
      <c r="E41" s="312"/>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13" t="s">
        <v>34</v>
      </c>
      <c r="N45" s="313"/>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v>1</v>
      </c>
      <c r="B49" s="113" t="s">
        <v>159</v>
      </c>
      <c r="C49" s="114" t="s">
        <v>189</v>
      </c>
      <c r="D49" s="113" t="s">
        <v>188</v>
      </c>
      <c r="E49" s="188" t="s">
        <v>302</v>
      </c>
      <c r="F49" s="109" t="s">
        <v>137</v>
      </c>
      <c r="G49" s="155" t="s">
        <v>226</v>
      </c>
      <c r="H49" s="116">
        <v>41213</v>
      </c>
      <c r="I49" s="116">
        <v>41274</v>
      </c>
      <c r="J49" s="110" t="s">
        <v>138</v>
      </c>
      <c r="K49" s="101">
        <f>(I49-H49)/30</f>
        <v>2.0333333333333332</v>
      </c>
      <c r="L49" s="101"/>
      <c r="M49" s="101">
        <v>1250</v>
      </c>
      <c r="N49" s="101" t="s">
        <v>226</v>
      </c>
      <c r="O49" s="26">
        <v>539591250</v>
      </c>
      <c r="P49" s="26" t="s">
        <v>300</v>
      </c>
      <c r="Q49" s="156"/>
      <c r="R49" s="111"/>
      <c r="S49" s="111"/>
      <c r="T49" s="111"/>
      <c r="U49" s="111"/>
      <c r="V49" s="111"/>
      <c r="W49" s="111"/>
      <c r="X49" s="111"/>
      <c r="Y49" s="111"/>
      <c r="Z49" s="111"/>
    </row>
    <row r="50" spans="1:26" s="112" customFormat="1" ht="135" x14ac:dyDescent="0.25">
      <c r="A50" s="45">
        <f>+A49+1</f>
        <v>2</v>
      </c>
      <c r="B50" s="113" t="s">
        <v>159</v>
      </c>
      <c r="C50" s="114" t="s">
        <v>189</v>
      </c>
      <c r="D50" s="113" t="s">
        <v>188</v>
      </c>
      <c r="E50" s="188" t="s">
        <v>301</v>
      </c>
      <c r="F50" s="109" t="s">
        <v>137</v>
      </c>
      <c r="G50" s="155" t="s">
        <v>226</v>
      </c>
      <c r="H50" s="116">
        <v>41250</v>
      </c>
      <c r="I50" s="116">
        <v>41912</v>
      </c>
      <c r="J50" s="110" t="s">
        <v>138</v>
      </c>
      <c r="K50" s="101">
        <f>((I50-H50)/30)-L50</f>
        <v>18.766666666666666</v>
      </c>
      <c r="L50" s="101">
        <f>((I49-H50)/30)+2.5</f>
        <v>3.3</v>
      </c>
      <c r="M50" s="101">
        <v>650</v>
      </c>
      <c r="N50" s="101" t="s">
        <v>226</v>
      </c>
      <c r="O50" s="26">
        <v>2723833219</v>
      </c>
      <c r="P50" s="26" t="s">
        <v>303</v>
      </c>
      <c r="Q50" s="156" t="s">
        <v>699</v>
      </c>
      <c r="R50" s="111"/>
      <c r="S50" s="111"/>
      <c r="T50" s="111"/>
      <c r="U50" s="111"/>
      <c r="V50" s="111"/>
      <c r="W50" s="111"/>
      <c r="X50" s="111"/>
      <c r="Y50" s="111"/>
      <c r="Z50" s="111"/>
    </row>
    <row r="51" spans="1:26" s="112" customFormat="1" x14ac:dyDescent="0.25">
      <c r="A51" s="45">
        <f t="shared" ref="A51" si="0">+A50+1</f>
        <v>3</v>
      </c>
      <c r="B51" s="113" t="s">
        <v>159</v>
      </c>
      <c r="C51" s="114" t="s">
        <v>189</v>
      </c>
      <c r="D51" s="113" t="s">
        <v>188</v>
      </c>
      <c r="E51" s="188" t="s">
        <v>304</v>
      </c>
      <c r="F51" s="109" t="s">
        <v>137</v>
      </c>
      <c r="G51" s="155" t="s">
        <v>226</v>
      </c>
      <c r="H51" s="116">
        <v>40198</v>
      </c>
      <c r="I51" s="116">
        <v>40543</v>
      </c>
      <c r="J51" s="110" t="s">
        <v>138</v>
      </c>
      <c r="K51" s="101">
        <f>((I51-H51)/30)-L51</f>
        <v>11.5</v>
      </c>
      <c r="L51" s="101"/>
      <c r="M51" s="101">
        <v>42</v>
      </c>
      <c r="N51" s="101" t="s">
        <v>226</v>
      </c>
      <c r="O51" s="26">
        <v>30144380</v>
      </c>
      <c r="P51" s="26" t="s">
        <v>305</v>
      </c>
      <c r="Q51" s="156"/>
      <c r="R51" s="111"/>
      <c r="S51" s="111"/>
      <c r="T51" s="111"/>
      <c r="U51" s="111"/>
      <c r="V51" s="111"/>
      <c r="W51" s="111"/>
      <c r="X51" s="111"/>
      <c r="Y51" s="111"/>
      <c r="Z51" s="111"/>
    </row>
    <row r="52" spans="1:26" s="112" customFormat="1" x14ac:dyDescent="0.25">
      <c r="A52" s="45"/>
      <c r="B52" s="48" t="s">
        <v>15</v>
      </c>
      <c r="C52" s="114"/>
      <c r="D52" s="113"/>
      <c r="E52" s="188"/>
      <c r="F52" s="109"/>
      <c r="G52" s="155"/>
      <c r="H52" s="116"/>
      <c r="I52" s="116"/>
      <c r="J52" s="110"/>
      <c r="K52" s="115">
        <f>SUM(K49:K51)</f>
        <v>32.299999999999997</v>
      </c>
      <c r="L52" s="115">
        <f>SUM(L49:L51)</f>
        <v>3.3</v>
      </c>
      <c r="M52" s="154">
        <f>+M49+M50</f>
        <v>1900</v>
      </c>
      <c r="N52" s="115">
        <f>SUM(N49:N51)</f>
        <v>0</v>
      </c>
      <c r="O52" s="26"/>
      <c r="P52" s="26"/>
      <c r="Q52" s="157"/>
    </row>
    <row r="53" spans="1:26" s="29" customFormat="1" x14ac:dyDescent="0.25">
      <c r="E53" s="30"/>
    </row>
    <row r="54" spans="1:26" s="29" customFormat="1" x14ac:dyDescent="0.25">
      <c r="B54" s="299" t="s">
        <v>27</v>
      </c>
      <c r="C54" s="299" t="s">
        <v>26</v>
      </c>
      <c r="D54" s="301" t="s">
        <v>33</v>
      </c>
      <c r="E54" s="301"/>
    </row>
    <row r="55" spans="1:26" s="29" customFormat="1" x14ac:dyDescent="0.25">
      <c r="B55" s="300"/>
      <c r="C55" s="300"/>
      <c r="D55" s="179" t="s">
        <v>22</v>
      </c>
      <c r="E55" s="61" t="s">
        <v>23</v>
      </c>
    </row>
    <row r="56" spans="1:26" s="29" customFormat="1" ht="30.6" customHeight="1" x14ac:dyDescent="0.25">
      <c r="B56" s="58" t="s">
        <v>20</v>
      </c>
      <c r="C56" s="59">
        <f>+K52</f>
        <v>32.299999999999997</v>
      </c>
      <c r="D56" s="56" t="s">
        <v>163</v>
      </c>
      <c r="E56" s="57"/>
      <c r="F56" s="31"/>
      <c r="G56" s="31"/>
      <c r="H56" s="31"/>
      <c r="I56" s="31"/>
      <c r="J56" s="31"/>
      <c r="K56" s="31"/>
      <c r="L56" s="31"/>
      <c r="M56" s="31"/>
    </row>
    <row r="57" spans="1:26" s="29" customFormat="1" ht="30" customHeight="1" x14ac:dyDescent="0.25">
      <c r="B57" s="58" t="s">
        <v>24</v>
      </c>
      <c r="C57" s="59">
        <f>+M52</f>
        <v>1900</v>
      </c>
      <c r="D57" s="56" t="s">
        <v>163</v>
      </c>
      <c r="E57" s="57"/>
    </row>
    <row r="58" spans="1:26" s="29" customFormat="1" x14ac:dyDescent="0.25">
      <c r="B58" s="32"/>
      <c r="C58" s="317"/>
      <c r="D58" s="317"/>
      <c r="E58" s="317"/>
      <c r="F58" s="317"/>
      <c r="G58" s="317"/>
      <c r="H58" s="317"/>
      <c r="I58" s="317"/>
      <c r="J58" s="317"/>
      <c r="K58" s="317"/>
      <c r="L58" s="317"/>
      <c r="M58" s="317"/>
      <c r="N58" s="317"/>
    </row>
    <row r="59" spans="1:26" ht="28.15" customHeight="1" thickBot="1" x14ac:dyDescent="0.3"/>
    <row r="60" spans="1:26" ht="27" thickBot="1" x14ac:dyDescent="0.3">
      <c r="B60" s="318" t="s">
        <v>103</v>
      </c>
      <c r="C60" s="318"/>
      <c r="D60" s="318"/>
      <c r="E60" s="318"/>
      <c r="F60" s="318"/>
      <c r="G60" s="318"/>
      <c r="H60" s="318"/>
      <c r="I60" s="318"/>
      <c r="J60" s="318"/>
      <c r="K60" s="318"/>
      <c r="L60" s="318"/>
      <c r="M60" s="318"/>
      <c r="N60" s="318"/>
    </row>
    <row r="63" spans="1:26" ht="109.5" customHeight="1" x14ac:dyDescent="0.25">
      <c r="B63" s="119" t="s">
        <v>150</v>
      </c>
      <c r="C63" s="66" t="s">
        <v>2</v>
      </c>
      <c r="D63" s="66" t="s">
        <v>105</v>
      </c>
      <c r="E63" s="66" t="s">
        <v>104</v>
      </c>
      <c r="F63" s="66" t="s">
        <v>106</v>
      </c>
      <c r="G63" s="66" t="s">
        <v>107</v>
      </c>
      <c r="H63" s="66" t="s">
        <v>108</v>
      </c>
      <c r="I63" s="66" t="s">
        <v>109</v>
      </c>
      <c r="J63" s="66" t="s">
        <v>110</v>
      </c>
      <c r="K63" s="66" t="s">
        <v>111</v>
      </c>
      <c r="L63" s="66" t="s">
        <v>112</v>
      </c>
      <c r="M63" s="95" t="s">
        <v>113</v>
      </c>
      <c r="N63" s="95" t="s">
        <v>114</v>
      </c>
      <c r="O63" s="314" t="s">
        <v>3</v>
      </c>
      <c r="P63" s="316"/>
      <c r="Q63" s="66" t="s">
        <v>17</v>
      </c>
    </row>
    <row r="64" spans="1:26" ht="30" x14ac:dyDescent="0.25">
      <c r="B64" s="3" t="s">
        <v>195</v>
      </c>
      <c r="C64" s="3" t="s">
        <v>195</v>
      </c>
      <c r="D64" s="97" t="s">
        <v>246</v>
      </c>
      <c r="E64" s="5">
        <v>100</v>
      </c>
      <c r="F64" s="4" t="s">
        <v>165</v>
      </c>
      <c r="G64" s="4" t="s">
        <v>165</v>
      </c>
      <c r="H64" s="4" t="s">
        <v>165</v>
      </c>
      <c r="I64" s="96" t="s">
        <v>137</v>
      </c>
      <c r="J64" s="96" t="s">
        <v>137</v>
      </c>
      <c r="K64" s="120" t="s">
        <v>137</v>
      </c>
      <c r="L64" s="120" t="s">
        <v>137</v>
      </c>
      <c r="M64" s="120" t="s">
        <v>137</v>
      </c>
      <c r="N64" s="57"/>
      <c r="O64" s="321"/>
      <c r="P64" s="322"/>
      <c r="Q64" s="120" t="s">
        <v>137</v>
      </c>
    </row>
    <row r="65" spans="2:17" ht="30" x14ac:dyDescent="0.25">
      <c r="B65" s="3" t="s">
        <v>195</v>
      </c>
      <c r="C65" s="3" t="s">
        <v>195</v>
      </c>
      <c r="D65" s="97" t="s">
        <v>247</v>
      </c>
      <c r="E65" s="5">
        <v>100</v>
      </c>
      <c r="F65" s="4" t="s">
        <v>165</v>
      </c>
      <c r="G65" s="4" t="s">
        <v>165</v>
      </c>
      <c r="H65" s="4" t="s">
        <v>165</v>
      </c>
      <c r="I65" s="96" t="s">
        <v>137</v>
      </c>
      <c r="J65" s="96" t="s">
        <v>137</v>
      </c>
      <c r="K65" s="120" t="s">
        <v>137</v>
      </c>
      <c r="L65" s="120" t="s">
        <v>137</v>
      </c>
      <c r="M65" s="120" t="s">
        <v>137</v>
      </c>
      <c r="N65" s="57"/>
      <c r="O65" s="321"/>
      <c r="P65" s="322"/>
      <c r="Q65" s="120" t="s">
        <v>137</v>
      </c>
    </row>
    <row r="66" spans="2:17" x14ac:dyDescent="0.25">
      <c r="B66" s="3" t="s">
        <v>195</v>
      </c>
      <c r="C66" s="3" t="s">
        <v>195</v>
      </c>
      <c r="D66" s="97" t="s">
        <v>248</v>
      </c>
      <c r="E66" s="5">
        <v>350</v>
      </c>
      <c r="F66" s="4" t="s">
        <v>165</v>
      </c>
      <c r="G66" s="4" t="s">
        <v>165</v>
      </c>
      <c r="H66" s="4" t="s">
        <v>165</v>
      </c>
      <c r="I66" s="96" t="s">
        <v>137</v>
      </c>
      <c r="J66" s="96" t="s">
        <v>137</v>
      </c>
      <c r="K66" s="120" t="s">
        <v>137</v>
      </c>
      <c r="L66" s="120" t="s">
        <v>137</v>
      </c>
      <c r="M66" s="120" t="s">
        <v>137</v>
      </c>
      <c r="N66" s="57"/>
      <c r="O66" s="321"/>
      <c r="P66" s="322"/>
      <c r="Q66" s="120" t="s">
        <v>137</v>
      </c>
    </row>
    <row r="67" spans="2:17" ht="30" x14ac:dyDescent="0.25">
      <c r="B67" s="3" t="s">
        <v>195</v>
      </c>
      <c r="C67" s="3" t="s">
        <v>195</v>
      </c>
      <c r="D67" s="97" t="s">
        <v>249</v>
      </c>
      <c r="E67" s="5">
        <v>350</v>
      </c>
      <c r="F67" s="4" t="s">
        <v>165</v>
      </c>
      <c r="G67" s="4" t="s">
        <v>165</v>
      </c>
      <c r="H67" s="4" t="s">
        <v>165</v>
      </c>
      <c r="I67" s="96" t="s">
        <v>137</v>
      </c>
      <c r="J67" s="96" t="s">
        <v>137</v>
      </c>
      <c r="K67" s="120" t="s">
        <v>137</v>
      </c>
      <c r="L67" s="120" t="s">
        <v>137</v>
      </c>
      <c r="M67" s="120" t="s">
        <v>137</v>
      </c>
      <c r="N67" s="57"/>
      <c r="O67" s="321"/>
      <c r="P67" s="322"/>
      <c r="Q67" s="120" t="s">
        <v>137</v>
      </c>
    </row>
    <row r="68" spans="2:17" x14ac:dyDescent="0.25">
      <c r="B68" s="3" t="s">
        <v>195</v>
      </c>
      <c r="C68" s="3" t="s">
        <v>195</v>
      </c>
      <c r="D68" s="97" t="s">
        <v>250</v>
      </c>
      <c r="E68" s="5">
        <v>75</v>
      </c>
      <c r="F68" s="4" t="s">
        <v>165</v>
      </c>
      <c r="G68" s="4" t="s">
        <v>165</v>
      </c>
      <c r="H68" s="4" t="s">
        <v>165</v>
      </c>
      <c r="I68" s="96" t="s">
        <v>137</v>
      </c>
      <c r="J68" s="96" t="s">
        <v>137</v>
      </c>
      <c r="K68" s="120" t="s">
        <v>137</v>
      </c>
      <c r="L68" s="120" t="s">
        <v>137</v>
      </c>
      <c r="M68" s="120" t="s">
        <v>137</v>
      </c>
      <c r="N68" s="57"/>
      <c r="O68" s="321"/>
      <c r="P68" s="322"/>
      <c r="Q68" s="120" t="s">
        <v>137</v>
      </c>
    </row>
    <row r="69" spans="2:17" ht="30" x14ac:dyDescent="0.25">
      <c r="B69" s="3" t="s">
        <v>195</v>
      </c>
      <c r="C69" s="3" t="s">
        <v>195</v>
      </c>
      <c r="D69" s="97" t="s">
        <v>251</v>
      </c>
      <c r="E69" s="5">
        <v>200</v>
      </c>
      <c r="F69" s="4" t="s">
        <v>165</v>
      </c>
      <c r="G69" s="4" t="s">
        <v>165</v>
      </c>
      <c r="H69" s="4" t="s">
        <v>165</v>
      </c>
      <c r="I69" s="96" t="s">
        <v>137</v>
      </c>
      <c r="J69" s="96" t="s">
        <v>137</v>
      </c>
      <c r="K69" s="120" t="s">
        <v>137</v>
      </c>
      <c r="L69" s="120" t="s">
        <v>137</v>
      </c>
      <c r="M69" s="120" t="s">
        <v>137</v>
      </c>
      <c r="N69" s="57"/>
      <c r="O69" s="321"/>
      <c r="P69" s="322"/>
      <c r="Q69" s="120" t="s">
        <v>137</v>
      </c>
    </row>
    <row r="70" spans="2:17" x14ac:dyDescent="0.25">
      <c r="B70" s="3" t="s">
        <v>195</v>
      </c>
      <c r="C70" s="3" t="s">
        <v>195</v>
      </c>
      <c r="D70" s="97" t="s">
        <v>252</v>
      </c>
      <c r="E70" s="5">
        <v>50</v>
      </c>
      <c r="F70" s="4" t="s">
        <v>165</v>
      </c>
      <c r="G70" s="4" t="s">
        <v>165</v>
      </c>
      <c r="H70" s="4" t="s">
        <v>165</v>
      </c>
      <c r="I70" s="96" t="s">
        <v>137</v>
      </c>
      <c r="J70" s="96" t="s">
        <v>137</v>
      </c>
      <c r="K70" s="120" t="s">
        <v>137</v>
      </c>
      <c r="L70" s="120" t="s">
        <v>137</v>
      </c>
      <c r="M70" s="120" t="s">
        <v>137</v>
      </c>
      <c r="N70" s="57"/>
      <c r="O70" s="321"/>
      <c r="P70" s="322"/>
      <c r="Q70" s="120" t="s">
        <v>137</v>
      </c>
    </row>
    <row r="71" spans="2:17" x14ac:dyDescent="0.25">
      <c r="B71" s="9" t="s">
        <v>1</v>
      </c>
    </row>
    <row r="72" spans="2:17" x14ac:dyDescent="0.25">
      <c r="B72" s="9" t="s">
        <v>36</v>
      </c>
    </row>
    <row r="73" spans="2:17" x14ac:dyDescent="0.25">
      <c r="B73" s="9" t="s">
        <v>61</v>
      </c>
    </row>
    <row r="75" spans="2:17" ht="15.75" thickBot="1" x14ac:dyDescent="0.3"/>
    <row r="76" spans="2:17" ht="27" thickBot="1" x14ac:dyDescent="0.3">
      <c r="B76" s="323" t="s">
        <v>37</v>
      </c>
      <c r="C76" s="324"/>
      <c r="D76" s="324"/>
      <c r="E76" s="324"/>
      <c r="F76" s="324"/>
      <c r="G76" s="324"/>
      <c r="H76" s="324"/>
      <c r="I76" s="324"/>
      <c r="J76" s="324"/>
      <c r="K76" s="324"/>
      <c r="L76" s="324"/>
      <c r="M76" s="324"/>
      <c r="N76" s="325"/>
    </row>
    <row r="81" spans="2:17" ht="76.5" customHeight="1" x14ac:dyDescent="0.25">
      <c r="B81" s="119" t="s">
        <v>0</v>
      </c>
      <c r="C81" s="119" t="s">
        <v>38</v>
      </c>
      <c r="D81" s="119" t="s">
        <v>39</v>
      </c>
      <c r="E81" s="119" t="s">
        <v>115</v>
      </c>
      <c r="F81" s="119" t="s">
        <v>117</v>
      </c>
      <c r="G81" s="119" t="s">
        <v>118</v>
      </c>
      <c r="H81" s="119" t="s">
        <v>119</v>
      </c>
      <c r="I81" s="119" t="s">
        <v>116</v>
      </c>
      <c r="J81" s="314" t="s">
        <v>120</v>
      </c>
      <c r="K81" s="315"/>
      <c r="L81" s="316"/>
      <c r="M81" s="119" t="s">
        <v>124</v>
      </c>
      <c r="N81" s="119" t="s">
        <v>40</v>
      </c>
      <c r="O81" s="119" t="s">
        <v>41</v>
      </c>
      <c r="P81" s="314" t="s">
        <v>3</v>
      </c>
      <c r="Q81" s="316"/>
    </row>
    <row r="82" spans="2:17" ht="60.75" customHeight="1" x14ac:dyDescent="0.25">
      <c r="B82" s="176"/>
      <c r="C82" s="175"/>
      <c r="D82" s="3"/>
      <c r="E82" s="3"/>
      <c r="F82" s="3"/>
      <c r="G82" s="3"/>
      <c r="H82" s="180"/>
      <c r="I82" s="5"/>
      <c r="J82" s="1" t="s">
        <v>121</v>
      </c>
      <c r="K82" s="97" t="s">
        <v>122</v>
      </c>
      <c r="L82" s="96" t="s">
        <v>123</v>
      </c>
      <c r="M82" s="120"/>
      <c r="N82" s="120"/>
      <c r="O82" s="120"/>
      <c r="P82" s="328"/>
      <c r="Q82" s="328"/>
    </row>
    <row r="83" spans="2:17" ht="108.75" customHeight="1" x14ac:dyDescent="0.25">
      <c r="B83" s="176" t="s">
        <v>42</v>
      </c>
      <c r="C83" s="175">
        <v>5</v>
      </c>
      <c r="D83" s="3" t="s">
        <v>253</v>
      </c>
      <c r="E83" s="3">
        <v>1094889676</v>
      </c>
      <c r="F83" s="176" t="s">
        <v>193</v>
      </c>
      <c r="G83" s="3" t="s">
        <v>254</v>
      </c>
      <c r="H83" s="180">
        <v>40382</v>
      </c>
      <c r="I83" s="5">
        <v>119604</v>
      </c>
      <c r="J83" s="186" t="s">
        <v>255</v>
      </c>
      <c r="K83" s="187" t="s">
        <v>256</v>
      </c>
      <c r="L83" s="191" t="s">
        <v>241</v>
      </c>
      <c r="M83" s="120" t="s">
        <v>137</v>
      </c>
      <c r="N83" s="120" t="s">
        <v>137</v>
      </c>
      <c r="O83" s="120" t="s">
        <v>137</v>
      </c>
      <c r="P83" s="328"/>
      <c r="Q83" s="328"/>
    </row>
    <row r="84" spans="2:17" ht="76.5" customHeight="1" x14ac:dyDescent="0.25">
      <c r="B84" s="176" t="s">
        <v>42</v>
      </c>
      <c r="C84" s="175">
        <v>5</v>
      </c>
      <c r="D84" s="176" t="s">
        <v>257</v>
      </c>
      <c r="E84" s="3">
        <v>41924792</v>
      </c>
      <c r="F84" s="176" t="s">
        <v>258</v>
      </c>
      <c r="G84" s="3" t="s">
        <v>254</v>
      </c>
      <c r="H84" s="180">
        <v>35315</v>
      </c>
      <c r="I84" s="5" t="s">
        <v>226</v>
      </c>
      <c r="J84" s="186" t="s">
        <v>259</v>
      </c>
      <c r="K84" s="187" t="s">
        <v>260</v>
      </c>
      <c r="L84" s="191" t="s">
        <v>241</v>
      </c>
      <c r="M84" s="120" t="s">
        <v>137</v>
      </c>
      <c r="N84" s="120" t="s">
        <v>137</v>
      </c>
      <c r="O84" s="120" t="s">
        <v>137</v>
      </c>
      <c r="P84" s="328"/>
      <c r="Q84" s="328"/>
    </row>
    <row r="85" spans="2:17" ht="96" customHeight="1" x14ac:dyDescent="0.25">
      <c r="B85" s="176" t="s">
        <v>42</v>
      </c>
      <c r="C85" s="175">
        <v>5</v>
      </c>
      <c r="D85" s="176" t="s">
        <v>261</v>
      </c>
      <c r="E85" s="3">
        <v>9772112</v>
      </c>
      <c r="F85" s="176" t="s">
        <v>262</v>
      </c>
      <c r="G85" s="3" t="s">
        <v>254</v>
      </c>
      <c r="H85" s="180">
        <v>41138</v>
      </c>
      <c r="I85" s="5">
        <v>130192</v>
      </c>
      <c r="J85" s="186" t="s">
        <v>263</v>
      </c>
      <c r="K85" s="187" t="s">
        <v>264</v>
      </c>
      <c r="L85" s="191" t="s">
        <v>241</v>
      </c>
      <c r="M85" s="120" t="s">
        <v>137</v>
      </c>
      <c r="N85" s="120" t="s">
        <v>137</v>
      </c>
      <c r="O85" s="120" t="s">
        <v>137</v>
      </c>
      <c r="P85" s="328"/>
      <c r="Q85" s="328"/>
    </row>
    <row r="86" spans="2:17" ht="90" customHeight="1" x14ac:dyDescent="0.25">
      <c r="B86" s="176" t="s">
        <v>42</v>
      </c>
      <c r="C86" s="175">
        <v>5</v>
      </c>
      <c r="D86" s="176" t="s">
        <v>265</v>
      </c>
      <c r="E86" s="3">
        <v>49767443</v>
      </c>
      <c r="F86" s="176" t="s">
        <v>266</v>
      </c>
      <c r="G86" s="3" t="s">
        <v>192</v>
      </c>
      <c r="H86" s="180">
        <v>37365</v>
      </c>
      <c r="I86" s="5" t="s">
        <v>226</v>
      </c>
      <c r="J86" s="186" t="s">
        <v>267</v>
      </c>
      <c r="K86" s="187" t="s">
        <v>268</v>
      </c>
      <c r="L86" s="191" t="s">
        <v>241</v>
      </c>
      <c r="M86" s="120" t="s">
        <v>137</v>
      </c>
      <c r="N86" s="120" t="s">
        <v>137</v>
      </c>
      <c r="O86" s="120" t="s">
        <v>137</v>
      </c>
      <c r="P86" s="328"/>
      <c r="Q86" s="328"/>
    </row>
    <row r="87" spans="2:17" ht="93.75" customHeight="1" x14ac:dyDescent="0.25">
      <c r="B87" s="176" t="s">
        <v>42</v>
      </c>
      <c r="C87" s="175">
        <v>5</v>
      </c>
      <c r="D87" s="176" t="s">
        <v>269</v>
      </c>
      <c r="E87" s="3">
        <v>41913635</v>
      </c>
      <c r="F87" s="176" t="s">
        <v>270</v>
      </c>
      <c r="G87" s="3" t="s">
        <v>192</v>
      </c>
      <c r="H87" s="180">
        <v>38337</v>
      </c>
      <c r="I87" s="5" t="s">
        <v>226</v>
      </c>
      <c r="J87" s="186" t="s">
        <v>271</v>
      </c>
      <c r="K87" s="187" t="s">
        <v>272</v>
      </c>
      <c r="L87" s="191" t="s">
        <v>241</v>
      </c>
      <c r="M87" s="120" t="s">
        <v>137</v>
      </c>
      <c r="N87" s="120" t="s">
        <v>137</v>
      </c>
      <c r="O87" s="120" t="s">
        <v>137</v>
      </c>
      <c r="P87" s="328"/>
      <c r="Q87" s="328"/>
    </row>
    <row r="88" spans="2:17" ht="94.5" customHeight="1" x14ac:dyDescent="0.25">
      <c r="B88" s="176" t="s">
        <v>43</v>
      </c>
      <c r="C88" s="175">
        <v>8</v>
      </c>
      <c r="D88" s="176" t="s">
        <v>273</v>
      </c>
      <c r="E88" s="3">
        <v>1094883129</v>
      </c>
      <c r="F88" s="176" t="s">
        <v>274</v>
      </c>
      <c r="G88" s="176" t="s">
        <v>275</v>
      </c>
      <c r="H88" s="180" t="s">
        <v>226</v>
      </c>
      <c r="I88" s="5" t="s">
        <v>226</v>
      </c>
      <c r="J88" s="186" t="s">
        <v>189</v>
      </c>
      <c r="K88" s="187" t="s">
        <v>276</v>
      </c>
      <c r="L88" s="191" t="s">
        <v>241</v>
      </c>
      <c r="M88" s="120" t="s">
        <v>137</v>
      </c>
      <c r="N88" s="120" t="s">
        <v>137</v>
      </c>
      <c r="O88" s="120" t="s">
        <v>137</v>
      </c>
      <c r="P88" s="328"/>
      <c r="Q88" s="328"/>
    </row>
    <row r="89" spans="2:17" ht="104.25" customHeight="1" x14ac:dyDescent="0.25">
      <c r="B89" s="176" t="s">
        <v>43</v>
      </c>
      <c r="C89" s="175">
        <v>8</v>
      </c>
      <c r="D89" s="3" t="s">
        <v>278</v>
      </c>
      <c r="E89" s="3">
        <v>41961199</v>
      </c>
      <c r="F89" s="176" t="s">
        <v>191</v>
      </c>
      <c r="G89" s="3" t="s">
        <v>192</v>
      </c>
      <c r="H89" s="180">
        <v>40752</v>
      </c>
      <c r="I89" s="5" t="s">
        <v>279</v>
      </c>
      <c r="J89" s="186" t="s">
        <v>277</v>
      </c>
      <c r="K89" s="186" t="s">
        <v>280</v>
      </c>
      <c r="L89" s="191" t="s">
        <v>241</v>
      </c>
      <c r="M89" s="120" t="s">
        <v>137</v>
      </c>
      <c r="N89" s="120" t="s">
        <v>137</v>
      </c>
      <c r="O89" s="120" t="s">
        <v>137</v>
      </c>
      <c r="P89" s="329" t="s">
        <v>716</v>
      </c>
      <c r="Q89" s="329"/>
    </row>
    <row r="90" spans="2:17" ht="104.25" customHeight="1" x14ac:dyDescent="0.25">
      <c r="B90" s="176" t="s">
        <v>43</v>
      </c>
      <c r="C90" s="175">
        <v>8</v>
      </c>
      <c r="D90" s="3" t="s">
        <v>281</v>
      </c>
      <c r="E90" s="3">
        <v>1094924786</v>
      </c>
      <c r="F90" s="176" t="s">
        <v>193</v>
      </c>
      <c r="G90" s="3" t="s">
        <v>282</v>
      </c>
      <c r="H90" s="180">
        <v>41851</v>
      </c>
      <c r="I90" s="5">
        <v>145109</v>
      </c>
      <c r="J90" s="186" t="s">
        <v>283</v>
      </c>
      <c r="K90" s="186" t="s">
        <v>284</v>
      </c>
      <c r="L90" s="191" t="s">
        <v>241</v>
      </c>
      <c r="M90" s="120" t="s">
        <v>137</v>
      </c>
      <c r="N90" s="120" t="s">
        <v>137</v>
      </c>
      <c r="O90" s="120" t="s">
        <v>137</v>
      </c>
      <c r="P90" s="328"/>
      <c r="Q90" s="328"/>
    </row>
    <row r="91" spans="2:17" ht="104.25" customHeight="1" x14ac:dyDescent="0.25">
      <c r="B91" s="176" t="s">
        <v>43</v>
      </c>
      <c r="C91" s="175">
        <v>8</v>
      </c>
      <c r="D91" s="3" t="s">
        <v>285</v>
      </c>
      <c r="E91" s="3">
        <v>1094899942</v>
      </c>
      <c r="F91" s="176" t="s">
        <v>191</v>
      </c>
      <c r="G91" s="3" t="s">
        <v>192</v>
      </c>
      <c r="H91" s="180">
        <v>40994</v>
      </c>
      <c r="I91" s="5" t="s">
        <v>286</v>
      </c>
      <c r="J91" s="186" t="s">
        <v>189</v>
      </c>
      <c r="K91" s="186" t="s">
        <v>287</v>
      </c>
      <c r="L91" s="191" t="s">
        <v>241</v>
      </c>
      <c r="M91" s="120" t="s">
        <v>137</v>
      </c>
      <c r="N91" s="120" t="s">
        <v>137</v>
      </c>
      <c r="O91" s="120" t="s">
        <v>137</v>
      </c>
      <c r="P91" s="328"/>
      <c r="Q91" s="328"/>
    </row>
    <row r="92" spans="2:17" ht="104.25" customHeight="1" x14ac:dyDescent="0.25">
      <c r="B92" s="176" t="s">
        <v>43</v>
      </c>
      <c r="C92" s="175">
        <v>8</v>
      </c>
      <c r="D92" s="3" t="s">
        <v>288</v>
      </c>
      <c r="E92" s="3">
        <v>1094905668</v>
      </c>
      <c r="F92" s="176" t="s">
        <v>193</v>
      </c>
      <c r="G92" s="3" t="s">
        <v>254</v>
      </c>
      <c r="H92" s="180">
        <v>41334</v>
      </c>
      <c r="I92" s="5"/>
      <c r="J92" s="186" t="s">
        <v>289</v>
      </c>
      <c r="K92" s="186" t="s">
        <v>290</v>
      </c>
      <c r="L92" s="191" t="s">
        <v>241</v>
      </c>
      <c r="M92" s="120" t="s">
        <v>137</v>
      </c>
      <c r="N92" s="120" t="s">
        <v>137</v>
      </c>
      <c r="O92" s="120" t="s">
        <v>137</v>
      </c>
      <c r="P92" s="329" t="s">
        <v>717</v>
      </c>
      <c r="Q92" s="329"/>
    </row>
    <row r="93" spans="2:17" ht="104.25" customHeight="1" x14ac:dyDescent="0.25">
      <c r="B93" s="176" t="s">
        <v>43</v>
      </c>
      <c r="C93" s="175">
        <v>8</v>
      </c>
      <c r="D93" s="3" t="s">
        <v>291</v>
      </c>
      <c r="E93" s="3">
        <v>1094924339</v>
      </c>
      <c r="F93" s="176" t="s">
        <v>193</v>
      </c>
      <c r="G93" s="3" t="s">
        <v>282</v>
      </c>
      <c r="H93" s="180">
        <v>41725</v>
      </c>
      <c r="I93" s="5">
        <v>142478</v>
      </c>
      <c r="J93" s="186" t="s">
        <v>292</v>
      </c>
      <c r="K93" s="186" t="s">
        <v>293</v>
      </c>
      <c r="L93" s="191" t="s">
        <v>241</v>
      </c>
      <c r="M93" s="120" t="s">
        <v>137</v>
      </c>
      <c r="N93" s="120" t="s">
        <v>137</v>
      </c>
      <c r="O93" s="120" t="s">
        <v>137</v>
      </c>
      <c r="P93" s="328"/>
      <c r="Q93" s="328"/>
    </row>
    <row r="94" spans="2:17" ht="104.25" customHeight="1" x14ac:dyDescent="0.25">
      <c r="B94" s="176" t="s">
        <v>43</v>
      </c>
      <c r="C94" s="175">
        <v>8</v>
      </c>
      <c r="D94" s="3" t="s">
        <v>294</v>
      </c>
      <c r="E94" s="3">
        <v>1094907076</v>
      </c>
      <c r="F94" s="176" t="s">
        <v>191</v>
      </c>
      <c r="G94" s="3" t="s">
        <v>192</v>
      </c>
      <c r="H94" s="180">
        <v>41617</v>
      </c>
      <c r="I94" s="5" t="s">
        <v>295</v>
      </c>
      <c r="J94" s="186" t="s">
        <v>296</v>
      </c>
      <c r="K94" s="186" t="s">
        <v>297</v>
      </c>
      <c r="L94" s="191" t="s">
        <v>241</v>
      </c>
      <c r="M94" s="120" t="s">
        <v>137</v>
      </c>
      <c r="N94" s="120" t="s">
        <v>137</v>
      </c>
      <c r="O94" s="120" t="s">
        <v>137</v>
      </c>
      <c r="P94" s="328"/>
      <c r="Q94" s="328"/>
    </row>
    <row r="95" spans="2:17" ht="66.75" customHeight="1" x14ac:dyDescent="0.25">
      <c r="B95" s="176" t="s">
        <v>43</v>
      </c>
      <c r="C95" s="175">
        <v>8</v>
      </c>
      <c r="D95" s="3" t="s">
        <v>298</v>
      </c>
      <c r="E95" s="3">
        <v>1094910866</v>
      </c>
      <c r="F95" s="176" t="s">
        <v>193</v>
      </c>
      <c r="G95" s="3" t="s">
        <v>254</v>
      </c>
      <c r="H95" s="180">
        <v>40970</v>
      </c>
      <c r="I95" s="5">
        <v>127458</v>
      </c>
      <c r="J95" s="186" t="s">
        <v>189</v>
      </c>
      <c r="K95" s="186" t="s">
        <v>299</v>
      </c>
      <c r="L95" s="191" t="s">
        <v>241</v>
      </c>
      <c r="M95" s="120" t="s">
        <v>137</v>
      </c>
      <c r="N95" s="120" t="s">
        <v>137</v>
      </c>
      <c r="O95" s="120" t="s">
        <v>137</v>
      </c>
      <c r="P95" s="328"/>
      <c r="Q95" s="328"/>
    </row>
    <row r="97" spans="1:26" ht="15.75" thickBot="1" x14ac:dyDescent="0.3"/>
    <row r="98" spans="1:26" ht="27" thickBot="1" x14ac:dyDescent="0.3">
      <c r="B98" s="323" t="s">
        <v>45</v>
      </c>
      <c r="C98" s="324"/>
      <c r="D98" s="324"/>
      <c r="E98" s="324"/>
      <c r="F98" s="324"/>
      <c r="G98" s="324"/>
      <c r="H98" s="324"/>
      <c r="I98" s="324"/>
      <c r="J98" s="324"/>
      <c r="K98" s="324"/>
      <c r="L98" s="324"/>
      <c r="M98" s="324"/>
      <c r="N98" s="325"/>
    </row>
    <row r="101" spans="1:26" ht="46.15" customHeight="1" x14ac:dyDescent="0.25">
      <c r="B101" s="66" t="s">
        <v>32</v>
      </c>
      <c r="C101" s="66" t="s">
        <v>46</v>
      </c>
      <c r="D101" s="314" t="s">
        <v>3</v>
      </c>
      <c r="E101" s="316"/>
    </row>
    <row r="102" spans="1:26" ht="46.9" customHeight="1" x14ac:dyDescent="0.25">
      <c r="B102" s="67" t="s">
        <v>125</v>
      </c>
      <c r="C102" s="177" t="s">
        <v>137</v>
      </c>
      <c r="D102" s="329"/>
      <c r="E102" s="329"/>
    </row>
    <row r="105" spans="1:26" ht="26.25" x14ac:dyDescent="0.25">
      <c r="B105" s="302" t="s">
        <v>63</v>
      </c>
      <c r="C105" s="303"/>
      <c r="D105" s="303"/>
      <c r="E105" s="303"/>
      <c r="F105" s="303"/>
      <c r="G105" s="303"/>
      <c r="H105" s="303"/>
      <c r="I105" s="303"/>
      <c r="J105" s="303"/>
      <c r="K105" s="303"/>
      <c r="L105" s="303"/>
      <c r="M105" s="303"/>
      <c r="N105" s="303"/>
      <c r="O105" s="303"/>
      <c r="P105" s="303"/>
    </row>
    <row r="107" spans="1:26" ht="15.75" thickBot="1" x14ac:dyDescent="0.3"/>
    <row r="108" spans="1:26" ht="27" thickBot="1" x14ac:dyDescent="0.3">
      <c r="B108" s="323" t="s">
        <v>53</v>
      </c>
      <c r="C108" s="324"/>
      <c r="D108" s="324"/>
      <c r="E108" s="324"/>
      <c r="F108" s="324"/>
      <c r="G108" s="324"/>
      <c r="H108" s="324"/>
      <c r="I108" s="324"/>
      <c r="J108" s="324"/>
      <c r="K108" s="324"/>
      <c r="L108" s="324"/>
      <c r="M108" s="324"/>
      <c r="N108" s="325"/>
    </row>
    <row r="110" spans="1:26" ht="15.75" thickBot="1" x14ac:dyDescent="0.3">
      <c r="M110" s="63"/>
      <c r="N110" s="63"/>
    </row>
    <row r="111" spans="1:26" s="106" customFormat="1" ht="109.5" customHeight="1" x14ac:dyDescent="0.25">
      <c r="B111" s="117" t="s">
        <v>146</v>
      </c>
      <c r="C111" s="117" t="s">
        <v>147</v>
      </c>
      <c r="D111" s="117" t="s">
        <v>148</v>
      </c>
      <c r="E111" s="117" t="s">
        <v>44</v>
      </c>
      <c r="F111" s="117" t="s">
        <v>21</v>
      </c>
      <c r="G111" s="117" t="s">
        <v>102</v>
      </c>
      <c r="H111" s="117" t="s">
        <v>16</v>
      </c>
      <c r="I111" s="117" t="s">
        <v>9</v>
      </c>
      <c r="J111" s="117" t="s">
        <v>30</v>
      </c>
      <c r="K111" s="117" t="s">
        <v>60</v>
      </c>
      <c r="L111" s="117" t="s">
        <v>19</v>
      </c>
      <c r="M111" s="102" t="s">
        <v>25</v>
      </c>
      <c r="N111" s="117" t="s">
        <v>149</v>
      </c>
      <c r="O111" s="117" t="s">
        <v>35</v>
      </c>
      <c r="P111" s="118" t="s">
        <v>10</v>
      </c>
      <c r="Q111" s="118" t="s">
        <v>18</v>
      </c>
    </row>
    <row r="112" spans="1:26" s="112" customFormat="1" x14ac:dyDescent="0.25">
      <c r="A112" s="45">
        <v>1</v>
      </c>
      <c r="B112" s="113" t="s">
        <v>159</v>
      </c>
      <c r="C112" s="114" t="s">
        <v>189</v>
      </c>
      <c r="D112" s="113" t="s">
        <v>188</v>
      </c>
      <c r="E112" s="108" t="s">
        <v>306</v>
      </c>
      <c r="F112" s="109" t="s">
        <v>137</v>
      </c>
      <c r="G112" s="155" t="s">
        <v>226</v>
      </c>
      <c r="H112" s="116">
        <v>41663</v>
      </c>
      <c r="I112" s="116">
        <v>41943</v>
      </c>
      <c r="J112" s="110" t="s">
        <v>138</v>
      </c>
      <c r="K112" s="101">
        <f>(I112-H112)/30-L112</f>
        <v>9.3333333333333339</v>
      </c>
      <c r="L112" s="101"/>
      <c r="M112" s="101">
        <v>125</v>
      </c>
      <c r="N112" s="101" t="s">
        <v>226</v>
      </c>
      <c r="O112" s="26">
        <v>215321062</v>
      </c>
      <c r="P112" s="26" t="s">
        <v>307</v>
      </c>
      <c r="Q112" s="156"/>
      <c r="R112" s="111"/>
      <c r="S112" s="111"/>
      <c r="T112" s="111"/>
      <c r="U112" s="111"/>
      <c r="V112" s="111"/>
      <c r="W112" s="111"/>
      <c r="X112" s="111"/>
      <c r="Y112" s="111"/>
      <c r="Z112" s="111"/>
    </row>
    <row r="113" spans="1:26" s="112" customFormat="1" x14ac:dyDescent="0.25">
      <c r="A113" s="45">
        <v>2</v>
      </c>
      <c r="B113" s="113" t="s">
        <v>159</v>
      </c>
      <c r="C113" s="114" t="s">
        <v>189</v>
      </c>
      <c r="D113" s="113" t="s">
        <v>188</v>
      </c>
      <c r="E113" s="108" t="s">
        <v>308</v>
      </c>
      <c r="F113" s="109" t="s">
        <v>137</v>
      </c>
      <c r="G113" s="109" t="s">
        <v>226</v>
      </c>
      <c r="H113" s="116">
        <v>40564</v>
      </c>
      <c r="I113" s="116">
        <v>40908</v>
      </c>
      <c r="J113" s="110" t="s">
        <v>138</v>
      </c>
      <c r="K113" s="101">
        <f>(I113-H113)/30-L113</f>
        <v>11.466666666666667</v>
      </c>
      <c r="L113" s="101"/>
      <c r="M113" s="101">
        <f>941*12</f>
        <v>11292</v>
      </c>
      <c r="N113" s="101" t="s">
        <v>226</v>
      </c>
      <c r="O113" s="26">
        <v>6976316357</v>
      </c>
      <c r="P113" s="26" t="s">
        <v>309</v>
      </c>
      <c r="Q113" s="156"/>
      <c r="R113" s="111"/>
      <c r="S113" s="111"/>
      <c r="T113" s="111"/>
      <c r="U113" s="111"/>
      <c r="V113" s="111"/>
      <c r="W113" s="111"/>
      <c r="X113" s="111"/>
      <c r="Y113" s="111"/>
      <c r="Z113" s="111"/>
    </row>
    <row r="114" spans="1:26" s="112" customFormat="1" x14ac:dyDescent="0.25">
      <c r="A114" s="45">
        <v>3</v>
      </c>
      <c r="B114" s="113" t="s">
        <v>159</v>
      </c>
      <c r="C114" s="114" t="s">
        <v>189</v>
      </c>
      <c r="D114" s="113" t="s">
        <v>188</v>
      </c>
      <c r="E114" s="108" t="s">
        <v>310</v>
      </c>
      <c r="F114" s="109" t="s">
        <v>137</v>
      </c>
      <c r="G114" s="109" t="s">
        <v>226</v>
      </c>
      <c r="H114" s="116">
        <v>40924</v>
      </c>
      <c r="I114" s="116">
        <v>41273</v>
      </c>
      <c r="J114" s="110" t="s">
        <v>138</v>
      </c>
      <c r="K114" s="101">
        <f>(I114-H114)/30-L114</f>
        <v>11.633333333333333</v>
      </c>
      <c r="L114" s="101"/>
      <c r="M114" s="101">
        <f>4*12</f>
        <v>48</v>
      </c>
      <c r="N114" s="101" t="s">
        <v>226</v>
      </c>
      <c r="O114" s="26">
        <v>18746644</v>
      </c>
      <c r="P114" s="26" t="s">
        <v>311</v>
      </c>
      <c r="Q114" s="156"/>
      <c r="R114" s="111"/>
      <c r="S114" s="111"/>
      <c r="T114" s="111"/>
      <c r="U114" s="111"/>
      <c r="V114" s="111"/>
      <c r="W114" s="111"/>
      <c r="X114" s="111"/>
      <c r="Y114" s="111"/>
      <c r="Z114" s="111"/>
    </row>
    <row r="115" spans="1:26" s="112" customFormat="1" x14ac:dyDescent="0.25">
      <c r="A115" s="45"/>
      <c r="B115" s="48" t="s">
        <v>15</v>
      </c>
      <c r="C115" s="114"/>
      <c r="D115" s="113"/>
      <c r="E115" s="108"/>
      <c r="F115" s="109"/>
      <c r="G115" s="109"/>
      <c r="H115" s="109"/>
      <c r="I115" s="110"/>
      <c r="J115" s="110"/>
      <c r="K115" s="115">
        <f>SUM(K112:K114)</f>
        <v>32.433333333333337</v>
      </c>
      <c r="L115" s="115">
        <f>SUM(L112:L114)</f>
        <v>0</v>
      </c>
      <c r="M115" s="154"/>
      <c r="N115" s="115">
        <f>SUM(N112:N114)</f>
        <v>0</v>
      </c>
      <c r="O115" s="26"/>
      <c r="P115" s="26"/>
      <c r="Q115" s="157"/>
    </row>
    <row r="116" spans="1:26" x14ac:dyDescent="0.25">
      <c r="B116" s="29"/>
      <c r="C116" s="29"/>
      <c r="D116" s="29"/>
      <c r="E116" s="30"/>
      <c r="F116" s="29"/>
      <c r="G116" s="29"/>
      <c r="H116" s="29"/>
      <c r="I116" s="29"/>
      <c r="J116" s="29"/>
      <c r="K116" s="29"/>
      <c r="L116" s="29"/>
      <c r="M116" s="29"/>
      <c r="N116" s="29"/>
      <c r="O116" s="29"/>
      <c r="P116" s="29"/>
    </row>
    <row r="117" spans="1:26" ht="18.75" x14ac:dyDescent="0.25">
      <c r="B117" s="58" t="s">
        <v>31</v>
      </c>
      <c r="C117" s="71">
        <f>+K115</f>
        <v>32.433333333333337</v>
      </c>
      <c r="H117" s="31"/>
      <c r="I117" s="31"/>
      <c r="J117" s="31"/>
      <c r="K117" s="31"/>
      <c r="L117" s="31"/>
      <c r="M117" s="31"/>
      <c r="N117" s="29"/>
      <c r="O117" s="29"/>
      <c r="P117" s="29"/>
    </row>
    <row r="119" spans="1:26" ht="15.75" thickBot="1" x14ac:dyDescent="0.3"/>
    <row r="120" spans="1:26" ht="37.15" customHeight="1" thickBot="1" x14ac:dyDescent="0.3">
      <c r="B120" s="74" t="s">
        <v>48</v>
      </c>
      <c r="C120" s="75" t="s">
        <v>49</v>
      </c>
      <c r="D120" s="74" t="s">
        <v>50</v>
      </c>
      <c r="E120" s="75" t="s">
        <v>54</v>
      </c>
    </row>
    <row r="121" spans="1:26" ht="41.45" customHeight="1" x14ac:dyDescent="0.25">
      <c r="B121" s="65" t="s">
        <v>126</v>
      </c>
      <c r="C121" s="68">
        <v>20</v>
      </c>
      <c r="D121" s="68"/>
      <c r="E121" s="330">
        <f>+D121+D122+D123</f>
        <v>40</v>
      </c>
    </row>
    <row r="122" spans="1:26" x14ac:dyDescent="0.25">
      <c r="B122" s="65" t="s">
        <v>127</v>
      </c>
      <c r="C122" s="56">
        <v>30</v>
      </c>
      <c r="D122" s="177"/>
      <c r="E122" s="331"/>
    </row>
    <row r="123" spans="1:26" ht="15.75" thickBot="1" x14ac:dyDescent="0.3">
      <c r="B123" s="65" t="s">
        <v>128</v>
      </c>
      <c r="C123" s="70">
        <v>40</v>
      </c>
      <c r="D123" s="70">
        <v>40</v>
      </c>
      <c r="E123" s="332"/>
    </row>
    <row r="125" spans="1:26" ht="15.75" thickBot="1" x14ac:dyDescent="0.3"/>
    <row r="126" spans="1:26" ht="27" thickBot="1" x14ac:dyDescent="0.3">
      <c r="B126" s="323" t="s">
        <v>51</v>
      </c>
      <c r="C126" s="324"/>
      <c r="D126" s="324"/>
      <c r="E126" s="324"/>
      <c r="F126" s="324"/>
      <c r="G126" s="324"/>
      <c r="H126" s="324"/>
      <c r="I126" s="324"/>
      <c r="J126" s="324"/>
      <c r="K126" s="324"/>
      <c r="L126" s="324"/>
      <c r="M126" s="324"/>
      <c r="N126" s="325"/>
    </row>
    <row r="128" spans="1:26" ht="76.5" customHeight="1" x14ac:dyDescent="0.25">
      <c r="B128" s="119" t="s">
        <v>0</v>
      </c>
      <c r="C128" s="119" t="s">
        <v>38</v>
      </c>
      <c r="D128" s="119" t="s">
        <v>39</v>
      </c>
      <c r="E128" s="119" t="s">
        <v>115</v>
      </c>
      <c r="F128" s="119" t="s">
        <v>117</v>
      </c>
      <c r="G128" s="119" t="s">
        <v>118</v>
      </c>
      <c r="H128" s="119" t="s">
        <v>119</v>
      </c>
      <c r="I128" s="119" t="s">
        <v>116</v>
      </c>
      <c r="J128" s="314" t="s">
        <v>120</v>
      </c>
      <c r="K128" s="315"/>
      <c r="L128" s="316"/>
      <c r="M128" s="119" t="s">
        <v>124</v>
      </c>
      <c r="N128" s="119" t="s">
        <v>40</v>
      </c>
      <c r="O128" s="119" t="s">
        <v>41</v>
      </c>
      <c r="P128" s="314" t="s">
        <v>3</v>
      </c>
      <c r="Q128" s="316"/>
    </row>
    <row r="129" spans="2:17" ht="60.75" customHeight="1" x14ac:dyDescent="0.25">
      <c r="B129" s="176"/>
      <c r="C129" s="176"/>
      <c r="D129" s="3"/>
      <c r="E129" s="3"/>
      <c r="F129" s="3"/>
      <c r="G129" s="3"/>
      <c r="H129" s="180"/>
      <c r="I129" s="5"/>
      <c r="J129" s="1" t="s">
        <v>121</v>
      </c>
      <c r="K129" s="97" t="s">
        <v>122</v>
      </c>
      <c r="L129" s="96" t="s">
        <v>123</v>
      </c>
      <c r="M129" s="120"/>
      <c r="N129" s="120"/>
      <c r="O129" s="120"/>
      <c r="P129" s="328"/>
      <c r="Q129" s="328"/>
    </row>
    <row r="130" spans="2:17" ht="60.75" customHeight="1" x14ac:dyDescent="0.25">
      <c r="B130" s="176" t="s">
        <v>237</v>
      </c>
      <c r="C130" s="176">
        <v>1</v>
      </c>
      <c r="D130" s="3"/>
      <c r="E130" s="3"/>
      <c r="F130" s="3"/>
      <c r="G130" s="3"/>
      <c r="H130" s="180"/>
      <c r="I130" s="5"/>
      <c r="J130" s="1"/>
      <c r="K130" s="97"/>
      <c r="L130" s="96"/>
      <c r="M130" s="120"/>
      <c r="N130" s="120"/>
      <c r="O130" s="120"/>
      <c r="P130" s="328"/>
      <c r="Q130" s="328"/>
    </row>
    <row r="131" spans="2:17" ht="60.75" customHeight="1" x14ac:dyDescent="0.25">
      <c r="B131" s="176" t="s">
        <v>132</v>
      </c>
      <c r="C131" s="176">
        <v>1</v>
      </c>
      <c r="D131" s="3"/>
      <c r="E131" s="3"/>
      <c r="F131" s="3"/>
      <c r="G131" s="3"/>
      <c r="H131" s="180"/>
      <c r="I131" s="5"/>
      <c r="J131" s="189"/>
      <c r="K131" s="189"/>
      <c r="L131" s="96"/>
      <c r="M131" s="120"/>
      <c r="N131" s="120"/>
      <c r="O131" s="120"/>
      <c r="P131" s="177"/>
      <c r="Q131" s="177"/>
    </row>
    <row r="132" spans="2:17" ht="33.6" customHeight="1" x14ac:dyDescent="0.25">
      <c r="B132" s="176" t="s">
        <v>133</v>
      </c>
      <c r="C132" s="176"/>
      <c r="D132" s="3"/>
      <c r="E132" s="3"/>
      <c r="F132" s="3"/>
      <c r="G132" s="3"/>
      <c r="H132" s="3"/>
      <c r="I132" s="5"/>
      <c r="J132" s="1"/>
      <c r="K132" s="96"/>
      <c r="L132" s="96"/>
      <c r="M132" s="120"/>
      <c r="N132" s="120"/>
      <c r="O132" s="120"/>
      <c r="P132" s="328"/>
      <c r="Q132" s="328"/>
    </row>
    <row r="135" spans="2:17" ht="15.75" thickBot="1" x14ac:dyDescent="0.3"/>
    <row r="136" spans="2:17" ht="54" customHeight="1" x14ac:dyDescent="0.25">
      <c r="B136" s="123" t="s">
        <v>32</v>
      </c>
      <c r="C136" s="123" t="s">
        <v>48</v>
      </c>
      <c r="D136" s="119" t="s">
        <v>49</v>
      </c>
      <c r="E136" s="123" t="s">
        <v>50</v>
      </c>
      <c r="F136" s="75" t="s">
        <v>55</v>
      </c>
      <c r="G136" s="93"/>
    </row>
    <row r="137" spans="2:17" ht="120.75" customHeight="1" x14ac:dyDescent="0.2">
      <c r="B137" s="333" t="s">
        <v>52</v>
      </c>
      <c r="C137" s="6" t="s">
        <v>129</v>
      </c>
      <c r="D137" s="177">
        <v>25</v>
      </c>
      <c r="E137" s="177">
        <v>0</v>
      </c>
      <c r="F137" s="334">
        <f>+E137+E138+E139</f>
        <v>0</v>
      </c>
      <c r="G137" s="94"/>
    </row>
    <row r="138" spans="2:17" ht="96.75" customHeight="1" x14ac:dyDescent="0.2">
      <c r="B138" s="333"/>
      <c r="C138" s="6" t="s">
        <v>130</v>
      </c>
      <c r="D138" s="72">
        <v>25</v>
      </c>
      <c r="E138" s="177">
        <v>0</v>
      </c>
      <c r="F138" s="335"/>
      <c r="G138" s="94"/>
    </row>
    <row r="139" spans="2:17" ht="69" customHeight="1" x14ac:dyDescent="0.2">
      <c r="B139" s="333"/>
      <c r="C139" s="6" t="s">
        <v>131</v>
      </c>
      <c r="D139" s="177">
        <v>10</v>
      </c>
      <c r="E139" s="177">
        <v>0</v>
      </c>
      <c r="F139" s="336"/>
      <c r="G139" s="94"/>
    </row>
    <row r="140" spans="2:17" x14ac:dyDescent="0.25">
      <c r="C140" s="103"/>
    </row>
    <row r="143" spans="2:17" x14ac:dyDescent="0.25">
      <c r="B143" s="121" t="s">
        <v>56</v>
      </c>
    </row>
    <row r="146" spans="2:5" x14ac:dyDescent="0.25">
      <c r="B146" s="124" t="s">
        <v>32</v>
      </c>
      <c r="C146" s="124" t="s">
        <v>57</v>
      </c>
      <c r="D146" s="123" t="s">
        <v>50</v>
      </c>
      <c r="E146" s="123" t="s">
        <v>15</v>
      </c>
    </row>
    <row r="147" spans="2:5" ht="28.5" x14ac:dyDescent="0.25">
      <c r="B147" s="104" t="s">
        <v>58</v>
      </c>
      <c r="C147" s="105">
        <v>40</v>
      </c>
      <c r="D147" s="177">
        <f>+E121</f>
        <v>40</v>
      </c>
      <c r="E147" s="311">
        <f>+D147+D148</f>
        <v>40</v>
      </c>
    </row>
    <row r="148" spans="2:5" ht="57" x14ac:dyDescent="0.25">
      <c r="B148" s="104" t="s">
        <v>59</v>
      </c>
      <c r="C148" s="105">
        <v>60</v>
      </c>
      <c r="D148" s="177">
        <f>+F137</f>
        <v>0</v>
      </c>
      <c r="E148" s="312"/>
    </row>
  </sheetData>
  <mergeCells count="56">
    <mergeCell ref="P132:Q132"/>
    <mergeCell ref="B137:B139"/>
    <mergeCell ref="F137:F139"/>
    <mergeCell ref="E147:E148"/>
    <mergeCell ref="O67:P67"/>
    <mergeCell ref="O68:P68"/>
    <mergeCell ref="P89:Q89"/>
    <mergeCell ref="P92:Q92"/>
    <mergeCell ref="E121:E123"/>
    <mergeCell ref="B126:N126"/>
    <mergeCell ref="J128:L128"/>
    <mergeCell ref="P128:Q128"/>
    <mergeCell ref="P129:Q129"/>
    <mergeCell ref="P130:Q130"/>
    <mergeCell ref="B98:N98"/>
    <mergeCell ref="D101:E101"/>
    <mergeCell ref="B108:N108"/>
    <mergeCell ref="O69:P69"/>
    <mergeCell ref="O70:P70"/>
    <mergeCell ref="B76:N76"/>
    <mergeCell ref="J81:L81"/>
    <mergeCell ref="P81:Q81"/>
    <mergeCell ref="P82:Q82"/>
    <mergeCell ref="P83:Q83"/>
    <mergeCell ref="P84:Q84"/>
    <mergeCell ref="P85:Q85"/>
    <mergeCell ref="P86:Q86"/>
    <mergeCell ref="P87:Q87"/>
    <mergeCell ref="P88:Q88"/>
    <mergeCell ref="P90:Q90"/>
    <mergeCell ref="D102:E102"/>
    <mergeCell ref="B105:P105"/>
    <mergeCell ref="P91:Q91"/>
    <mergeCell ref="P93:Q93"/>
    <mergeCell ref="P94:Q94"/>
    <mergeCell ref="P95:Q95"/>
    <mergeCell ref="B2:P2"/>
    <mergeCell ref="B4:P4"/>
    <mergeCell ref="C6:N6"/>
    <mergeCell ref="C7:N7"/>
    <mergeCell ref="C8:N8"/>
    <mergeCell ref="C9:N9"/>
    <mergeCell ref="O66:P66"/>
    <mergeCell ref="C10:E10"/>
    <mergeCell ref="B14:C21"/>
    <mergeCell ref="B22:C22"/>
    <mergeCell ref="E40:E41"/>
    <mergeCell ref="M45:N45"/>
    <mergeCell ref="B54:B55"/>
    <mergeCell ref="C54:C55"/>
    <mergeCell ref="D54:E54"/>
    <mergeCell ref="C58:N58"/>
    <mergeCell ref="B60:N60"/>
    <mergeCell ref="O63:P63"/>
    <mergeCell ref="O64:P64"/>
    <mergeCell ref="O65:P65"/>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JURIDICA</vt:lpstr>
      <vt:lpstr>FINANCIERA</vt:lpstr>
      <vt:lpstr>TECNICA GIRASOLES GRUPO 5</vt:lpstr>
      <vt:lpstr>TECNICA FUNDALI GRUPO 3</vt:lpstr>
      <vt:lpstr>TECNICA COOHOBIENESTAR GRUPO 1</vt:lpstr>
      <vt:lpstr>TECNICA COOHBIENESTAR GRUPO 2</vt:lpstr>
      <vt:lpstr>TECNICA COOHOBIENESTAR GRUPO 4</vt:lpstr>
      <vt:lpstr>TECNICA COOHBIENESTAR GRUPO 5</vt:lpstr>
      <vt:lpstr>TECNICA COOHBIENESTAR GRUPO 6</vt:lpstr>
      <vt:lpstr>TECNICA COOHOBIENESTAR GRUPO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2017-11-11T23:29:23Z</dcterms:modified>
</cp:coreProperties>
</file>