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4.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5.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codeName="{320AAD7A-AEEB-3B57-35EE-6C7AAB037B02}"/>
  <workbookPr showInkAnnotation="0" updateLinks="never" codeName="ThisWorkbook" autoCompressPictures="0"/>
  <mc:AlternateContent xmlns:mc="http://schemas.openxmlformats.org/markup-compatibility/2006">
    <mc:Choice Requires="x15">
      <x15ac:absPath xmlns:x15ac="http://schemas.microsoft.com/office/spreadsheetml/2010/11/ac" url="Z:\SDG\2019\5 Comunicación Estratégica\"/>
    </mc:Choice>
  </mc:AlternateContent>
  <xr:revisionPtr revIDLastSave="0" documentId="13_ncr:1_{B0EB583D-3FDE-4A64-943D-CAFCBA592850}" xr6:coauthVersionLast="28" xr6:coauthVersionMax="28" xr10:uidLastSave="{00000000-0000-0000-0000-000000000000}"/>
  <bookViews>
    <workbookView xWindow="0" yWindow="0" windowWidth="20490" windowHeight="7230" tabRatio="855" activeTab="5" xr2:uid="{00000000-000D-0000-FFFF-FFFF00000000}"/>
  </bookViews>
  <sheets>
    <sheet name="1. IDENTIFICACION DEL RIESGO" sheetId="1" r:id="rId1"/>
    <sheet name="LISTADO DE CAUSAS" sheetId="7" state="hidden" r:id="rId2"/>
    <sheet name="LISTADO DE CONSECUENCIAS" sheetId="8" state="hidden"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9"/>
  <externalReferences>
    <externalReference r:id="rId11"/>
    <externalReference r:id="rId12"/>
  </externalReferences>
  <definedNames>
    <definedName name="_xlnm._FilterDatabase" localSheetId="0" hidden="1">'1. IDENTIFICACION DEL RIESGO'!$H$26:$K$52</definedName>
    <definedName name="_xlnm._FilterDatabase" localSheetId="4" hidden="1">'2a. HOJA DE CONTROLES'!$G$13:$S$20</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DATOS!$I$2:$I$20</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EVIDENCIA">DATOS!$AS$27:$AS$29</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DATOS!$AS$76:$AS$77</definedName>
    <definedName name="CONTROLES_PROBABILIDAD">DATOS!$AR$76:$AR$77</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DATOS!$BL$2:$BL$4</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CONTROLES'!$F$17:$R$514</definedName>
    <definedName name="HUILA" localSheetId="3">Tabla20[HUILA]</definedName>
    <definedName name="HUILA">Tabla20[HUILA]</definedName>
    <definedName name="ID_PROCESO">DATOS!$A$2:$C$16</definedName>
    <definedName name="IDENTIFICACION_RIESGO">'1. IDENTIFICACION DEL RIESGO'!$F$27:$AL$52</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DATOS!$A$2:$A$16</definedName>
    <definedName name="PROCESO">DATOS!$A$2:$A$16</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RIESGO'!$F$17:$F$28</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E28" i="3" l="1"/>
  <c r="N28" i="3"/>
  <c r="AX28" i="3" s="1"/>
  <c r="L28" i="3"/>
  <c r="H28" i="3"/>
  <c r="F28" i="3"/>
  <c r="AE27" i="3"/>
  <c r="L27" i="3"/>
  <c r="H27" i="3"/>
  <c r="F27" i="3"/>
  <c r="R27" i="3" s="1"/>
  <c r="AE26" i="3"/>
  <c r="L26" i="3"/>
  <c r="H26" i="3"/>
  <c r="F26" i="3"/>
  <c r="AE25" i="3"/>
  <c r="L25" i="3"/>
  <c r="H25" i="3"/>
  <c r="F25" i="3"/>
  <c r="AE24" i="3"/>
  <c r="L24" i="3"/>
  <c r="H24" i="3"/>
  <c r="F24" i="3"/>
  <c r="AE23" i="3"/>
  <c r="L23" i="3"/>
  <c r="H23" i="3"/>
  <c r="F23" i="3"/>
  <c r="AE22" i="3"/>
  <c r="L22" i="3"/>
  <c r="H22" i="3"/>
  <c r="F22" i="3"/>
  <c r="AE21" i="3"/>
  <c r="L21" i="3"/>
  <c r="H21" i="3"/>
  <c r="F21" i="3"/>
  <c r="AE20" i="3"/>
  <c r="N20" i="3"/>
  <c r="AX20" i="3" s="1"/>
  <c r="L20" i="3"/>
  <c r="H20" i="3"/>
  <c r="F20" i="3"/>
  <c r="AE19" i="3"/>
  <c r="L19" i="3"/>
  <c r="H19" i="3"/>
  <c r="F19" i="3"/>
  <c r="L18" i="3"/>
  <c r="H18" i="3"/>
  <c r="F18" i="3"/>
  <c r="L17" i="3"/>
  <c r="H17" i="3"/>
  <c r="F17" i="3"/>
  <c r="AL40" i="1"/>
  <c r="AB40" i="1"/>
  <c r="K40" i="1"/>
  <c r="AL39" i="1"/>
  <c r="AB39" i="1"/>
  <c r="N27" i="3" s="1"/>
  <c r="AX27" i="3" s="1"/>
  <c r="K39" i="1"/>
  <c r="AL38" i="1"/>
  <c r="AB38" i="1"/>
  <c r="N26" i="3" s="1"/>
  <c r="AX26" i="3" s="1"/>
  <c r="K38" i="1"/>
  <c r="AL37" i="1"/>
  <c r="AB37" i="1"/>
  <c r="N25" i="3" s="1"/>
  <c r="AX25" i="3" s="1"/>
  <c r="K37" i="1"/>
  <c r="AL36" i="1"/>
  <c r="AB36" i="1"/>
  <c r="N24" i="3" s="1"/>
  <c r="AX24" i="3" s="1"/>
  <c r="K36" i="1"/>
  <c r="AL35" i="1"/>
  <c r="AB35" i="1"/>
  <c r="N23" i="3" s="1"/>
  <c r="AX23" i="3" s="1"/>
  <c r="K35" i="1"/>
  <c r="AL34" i="1"/>
  <c r="AB34" i="1"/>
  <c r="N22" i="3" s="1"/>
  <c r="AX22" i="3" s="1"/>
  <c r="K34" i="1"/>
  <c r="AL33" i="1"/>
  <c r="AB33" i="1"/>
  <c r="N21" i="3" s="1"/>
  <c r="AX21" i="3" s="1"/>
  <c r="K33" i="1"/>
  <c r="AL32" i="1"/>
  <c r="AB32" i="1"/>
  <c r="K32" i="1"/>
  <c r="AL31" i="1"/>
  <c r="AB31" i="1"/>
  <c r="K31" i="1"/>
  <c r="AL30" i="1"/>
  <c r="AB30" i="1"/>
  <c r="N18" i="3" s="1"/>
  <c r="AX18" i="3" s="1"/>
  <c r="K30" i="1"/>
  <c r="AL29" i="1"/>
  <c r="AB29" i="1"/>
  <c r="K29" i="1"/>
  <c r="AI20" i="3"/>
  <c r="AI18" i="3"/>
  <c r="AI26" i="3"/>
  <c r="AI25" i="3"/>
  <c r="AI21" i="3"/>
  <c r="AI28" i="3"/>
  <c r="AI27" i="3"/>
  <c r="AI23" i="3"/>
  <c r="AI19" i="3"/>
  <c r="AI24" i="3"/>
  <c r="AI22" i="3"/>
  <c r="N19" i="3" l="1"/>
  <c r="AX19" i="3" s="1"/>
  <c r="N17" i="3"/>
  <c r="Z18" i="3"/>
  <c r="AB18" i="3" s="1"/>
  <c r="AD18" i="3" s="1"/>
  <c r="AE18" i="3" s="1"/>
  <c r="AF18" i="3"/>
  <c r="Z19" i="3"/>
  <c r="Z20" i="3"/>
  <c r="AF20" i="3"/>
  <c r="Z21" i="3"/>
  <c r="AF21" i="3"/>
  <c r="Z22" i="3"/>
  <c r="AF22" i="3"/>
  <c r="Z23" i="3"/>
  <c r="AF23" i="3"/>
  <c r="Z24" i="3"/>
  <c r="AF24" i="3"/>
  <c r="Z25" i="3"/>
  <c r="AF25" i="3"/>
  <c r="Z26" i="3"/>
  <c r="AF26" i="3"/>
  <c r="Z27" i="3"/>
  <c r="AF27" i="3"/>
  <c r="Z28" i="3"/>
  <c r="AF28" i="3"/>
  <c r="R18" i="3"/>
  <c r="R19" i="3"/>
  <c r="R20" i="3"/>
  <c r="R21" i="3"/>
  <c r="R22" i="3"/>
  <c r="R23" i="3"/>
  <c r="R24" i="3"/>
  <c r="R25" i="3"/>
  <c r="R26" i="3"/>
  <c r="R28" i="3"/>
  <c r="AB19" i="3"/>
  <c r="AD19" i="3" s="1"/>
  <c r="AB20" i="3"/>
  <c r="AD20" i="3" s="1"/>
  <c r="AB21" i="3"/>
  <c r="AD21" i="3" s="1"/>
  <c r="AB22" i="3"/>
  <c r="AD22" i="3" s="1"/>
  <c r="AB23" i="3"/>
  <c r="AD23" i="3" s="1"/>
  <c r="AB24" i="3"/>
  <c r="AD24" i="3" s="1"/>
  <c r="AB25" i="3"/>
  <c r="AD25" i="3" s="1"/>
  <c r="AB26" i="3"/>
  <c r="AB27" i="3"/>
  <c r="AB28" i="3"/>
  <c r="AD28" i="3" s="1"/>
  <c r="AB52" i="1"/>
  <c r="AB51" i="1"/>
  <c r="AB50" i="1"/>
  <c r="AB49" i="1"/>
  <c r="AB48" i="1"/>
  <c r="AB47" i="1"/>
  <c r="AB46" i="1"/>
  <c r="AB45" i="1"/>
  <c r="AB44" i="1"/>
  <c r="AB43" i="1"/>
  <c r="AB42" i="1"/>
  <c r="AB41" i="1"/>
  <c r="G500" i="9" l="1"/>
  <c r="G420" i="9"/>
  <c r="G356" i="9"/>
  <c r="G484" i="9"/>
  <c r="G428" i="9"/>
  <c r="G364" i="9"/>
  <c r="G125" i="9"/>
  <c r="G251" i="9"/>
  <c r="G86" i="9"/>
  <c r="G141" i="9"/>
  <c r="G331" i="9"/>
  <c r="G102" i="9"/>
  <c r="G174" i="9"/>
  <c r="G284" i="9"/>
  <c r="G395" i="9"/>
  <c r="G511" i="9"/>
  <c r="G89" i="9"/>
  <c r="G121" i="9"/>
  <c r="G153" i="9"/>
  <c r="G195" i="9"/>
  <c r="G259" i="9"/>
  <c r="G323" i="9"/>
  <c r="G435" i="9"/>
  <c r="G93" i="9"/>
  <c r="G187" i="9"/>
  <c r="G419" i="9"/>
  <c r="G126" i="9"/>
  <c r="G220" i="9"/>
  <c r="G66" i="9"/>
  <c r="G98" i="9"/>
  <c r="G130" i="9"/>
  <c r="G162" i="9"/>
  <c r="G212" i="9"/>
  <c r="G276" i="9"/>
  <c r="G347" i="9"/>
  <c r="G475" i="9"/>
  <c r="G75" i="9"/>
  <c r="G91" i="9"/>
  <c r="G107" i="9"/>
  <c r="G123" i="9"/>
  <c r="G139" i="9"/>
  <c r="G155" i="9"/>
  <c r="G171" i="9"/>
  <c r="G199" i="9"/>
  <c r="G231" i="9"/>
  <c r="G263" i="9"/>
  <c r="G295" i="9"/>
  <c r="G327" i="9"/>
  <c r="G359" i="9"/>
  <c r="G391" i="9"/>
  <c r="G423" i="9"/>
  <c r="G455" i="9"/>
  <c r="G487" i="9"/>
  <c r="G514" i="9"/>
  <c r="G498" i="9"/>
  <c r="G482" i="9"/>
  <c r="G466" i="9"/>
  <c r="G450" i="9"/>
  <c r="G434" i="9"/>
  <c r="G418" i="9"/>
  <c r="G402" i="9"/>
  <c r="G386" i="9"/>
  <c r="G370" i="9"/>
  <c r="G354" i="9"/>
  <c r="G338" i="9"/>
  <c r="G322" i="9"/>
  <c r="G306" i="9"/>
  <c r="G290" i="9"/>
  <c r="G274" i="9"/>
  <c r="G258" i="9"/>
  <c r="G242" i="9"/>
  <c r="G226" i="9"/>
  <c r="G210" i="9"/>
  <c r="G194" i="9"/>
  <c r="G178" i="9"/>
  <c r="G501" i="9"/>
  <c r="G485" i="9"/>
  <c r="G469" i="9"/>
  <c r="G453" i="9"/>
  <c r="G437" i="9"/>
  <c r="G421" i="9"/>
  <c r="G405" i="9"/>
  <c r="G389" i="9"/>
  <c r="G373" i="9"/>
  <c r="G357" i="9"/>
  <c r="G341" i="9"/>
  <c r="G325" i="9"/>
  <c r="G309" i="9"/>
  <c r="G293" i="9"/>
  <c r="G277" i="9"/>
  <c r="G261" i="9"/>
  <c r="G245" i="9"/>
  <c r="G229" i="9"/>
  <c r="G213" i="9"/>
  <c r="G197" i="9"/>
  <c r="G181" i="9"/>
  <c r="G72" i="9"/>
  <c r="G88" i="9"/>
  <c r="G104" i="9"/>
  <c r="G476" i="9"/>
  <c r="G404" i="9"/>
  <c r="G340" i="9"/>
  <c r="G468" i="9"/>
  <c r="G412" i="9"/>
  <c r="G348" i="9"/>
  <c r="G149" i="9"/>
  <c r="G299" i="9"/>
  <c r="G158" i="9"/>
  <c r="G173" i="9"/>
  <c r="G387" i="9"/>
  <c r="G118" i="9"/>
  <c r="G204" i="9"/>
  <c r="G300" i="9"/>
  <c r="G427" i="9"/>
  <c r="G65" i="9"/>
  <c r="G97" i="9"/>
  <c r="G129" i="9"/>
  <c r="G161" i="9"/>
  <c r="G211" i="9"/>
  <c r="G275" i="9"/>
  <c r="G339" i="9"/>
  <c r="G467" i="9"/>
  <c r="G117" i="9"/>
  <c r="G235" i="9"/>
  <c r="G70" i="9"/>
  <c r="G142" i="9"/>
  <c r="G268" i="9"/>
  <c r="G74" i="9"/>
  <c r="G106" i="9"/>
  <c r="G138" i="9"/>
  <c r="G170" i="9"/>
  <c r="G228" i="9"/>
  <c r="G292" i="9"/>
  <c r="G379" i="9"/>
  <c r="G507" i="9"/>
  <c r="G79" i="9"/>
  <c r="G95" i="9"/>
  <c r="G111" i="9"/>
  <c r="G127" i="9"/>
  <c r="G143" i="9"/>
  <c r="G159" i="9"/>
  <c r="G175" i="9"/>
  <c r="G207" i="9"/>
  <c r="G239" i="9"/>
  <c r="G271" i="9"/>
  <c r="G303" i="9"/>
  <c r="G335" i="9"/>
  <c r="G367" i="9"/>
  <c r="G399" i="9"/>
  <c r="G431" i="9"/>
  <c r="G463" i="9"/>
  <c r="G495" i="9"/>
  <c r="G510" i="9"/>
  <c r="G494" i="9"/>
  <c r="G478" i="9"/>
  <c r="G462" i="9"/>
  <c r="G446" i="9"/>
  <c r="G430" i="9"/>
  <c r="G414" i="9"/>
  <c r="G398" i="9"/>
  <c r="G382" i="9"/>
  <c r="G366" i="9"/>
  <c r="G350" i="9"/>
  <c r="G334" i="9"/>
  <c r="G318" i="9"/>
  <c r="G302" i="9"/>
  <c r="G286" i="9"/>
  <c r="G270" i="9"/>
  <c r="G254" i="9"/>
  <c r="G238" i="9"/>
  <c r="G222" i="9"/>
  <c r="G206" i="9"/>
  <c r="G190" i="9"/>
  <c r="G513" i="9"/>
  <c r="G497" i="9"/>
  <c r="G481" i="9"/>
  <c r="G465" i="9"/>
  <c r="G449" i="9"/>
  <c r="G433" i="9"/>
  <c r="G417" i="9"/>
  <c r="G401" i="9"/>
  <c r="G385" i="9"/>
  <c r="G369" i="9"/>
  <c r="G353" i="9"/>
  <c r="G337" i="9"/>
  <c r="G321" i="9"/>
  <c r="G305" i="9"/>
  <c r="G289" i="9"/>
  <c r="G273" i="9"/>
  <c r="G257" i="9"/>
  <c r="G241" i="9"/>
  <c r="G225" i="9"/>
  <c r="G209" i="9"/>
  <c r="G193" i="9"/>
  <c r="G177" i="9"/>
  <c r="G76" i="9"/>
  <c r="G92" i="9"/>
  <c r="G108" i="9"/>
  <c r="G460" i="9"/>
  <c r="G388" i="9"/>
  <c r="G508" i="9"/>
  <c r="G452" i="9"/>
  <c r="G396" i="9"/>
  <c r="G77" i="9"/>
  <c r="G165" i="9"/>
  <c r="G355" i="9"/>
  <c r="G85" i="9"/>
  <c r="G219" i="9"/>
  <c r="G483" i="9"/>
  <c r="G134" i="9"/>
  <c r="G236" i="9"/>
  <c r="G332" i="9"/>
  <c r="G459" i="9"/>
  <c r="G73" i="9"/>
  <c r="G105" i="9"/>
  <c r="G137" i="9"/>
  <c r="G169" i="9"/>
  <c r="G227" i="9"/>
  <c r="G291" i="9"/>
  <c r="G371" i="9"/>
  <c r="G499" i="9"/>
  <c r="G133" i="9"/>
  <c r="G283" i="9"/>
  <c r="G94" i="9"/>
  <c r="G166" i="9"/>
  <c r="G316" i="9"/>
  <c r="G82" i="9"/>
  <c r="G114" i="9"/>
  <c r="G146" i="9"/>
  <c r="G180" i="9"/>
  <c r="G244" i="9"/>
  <c r="G308" i="9"/>
  <c r="G411" i="9"/>
  <c r="G67" i="9"/>
  <c r="G83" i="9"/>
  <c r="G99" i="9"/>
  <c r="G115" i="9"/>
  <c r="G131" i="9"/>
  <c r="G147" i="9"/>
  <c r="G163" i="9"/>
  <c r="G183" i="9"/>
  <c r="G215" i="9"/>
  <c r="G247" i="9"/>
  <c r="G279" i="9"/>
  <c r="G311" i="9"/>
  <c r="G343" i="9"/>
  <c r="G375" i="9"/>
  <c r="G407" i="9"/>
  <c r="G439" i="9"/>
  <c r="G471" i="9"/>
  <c r="G503" i="9"/>
  <c r="G506" i="9"/>
  <c r="G490" i="9"/>
  <c r="G474" i="9"/>
  <c r="G458" i="9"/>
  <c r="G442" i="9"/>
  <c r="G426" i="9"/>
  <c r="G410" i="9"/>
  <c r="G394" i="9"/>
  <c r="G378" i="9"/>
  <c r="G362" i="9"/>
  <c r="G346" i="9"/>
  <c r="G330" i="9"/>
  <c r="G314" i="9"/>
  <c r="G298" i="9"/>
  <c r="G282" i="9"/>
  <c r="G266" i="9"/>
  <c r="G250" i="9"/>
  <c r="G234" i="9"/>
  <c r="G218" i="9"/>
  <c r="G202" i="9"/>
  <c r="G186" i="9"/>
  <c r="G509" i="9"/>
  <c r="G493" i="9"/>
  <c r="G477" i="9"/>
  <c r="G461" i="9"/>
  <c r="G445" i="9"/>
  <c r="G429" i="9"/>
  <c r="G413" i="9"/>
  <c r="G397" i="9"/>
  <c r="G381" i="9"/>
  <c r="G365" i="9"/>
  <c r="G349" i="9"/>
  <c r="G432" i="9"/>
  <c r="G368" i="9"/>
  <c r="G272" i="9"/>
  <c r="G176" i="9"/>
  <c r="G128" i="9"/>
  <c r="G189" i="9"/>
  <c r="G253" i="9"/>
  <c r="G361" i="9"/>
  <c r="G489" i="9"/>
  <c r="G342" i="9"/>
  <c r="G470" i="9"/>
  <c r="G351" i="9"/>
  <c r="G135" i="9"/>
  <c r="G243" i="9"/>
  <c r="G150" i="9"/>
  <c r="G451" i="9"/>
  <c r="G488" i="9"/>
  <c r="G456" i="9"/>
  <c r="G424" i="9"/>
  <c r="G392" i="9"/>
  <c r="G360" i="9"/>
  <c r="G328" i="9"/>
  <c r="G296" i="9"/>
  <c r="G264" i="9"/>
  <c r="G232" i="9"/>
  <c r="G200" i="9"/>
  <c r="G172" i="9"/>
  <c r="G156" i="9"/>
  <c r="G140" i="9"/>
  <c r="G124" i="9"/>
  <c r="G100" i="9"/>
  <c r="G68" i="9"/>
  <c r="G201" i="9"/>
  <c r="G233" i="9"/>
  <c r="G265" i="9"/>
  <c r="G297" i="9"/>
  <c r="G329" i="9"/>
  <c r="G377" i="9"/>
  <c r="G441" i="9"/>
  <c r="G505" i="9"/>
  <c r="G230" i="9"/>
  <c r="G294" i="9"/>
  <c r="G358" i="9"/>
  <c r="G422" i="9"/>
  <c r="G486" i="9"/>
  <c r="G447" i="9"/>
  <c r="G319" i="9"/>
  <c r="G191" i="9"/>
  <c r="G119" i="9"/>
  <c r="G443" i="9"/>
  <c r="G154" i="9"/>
  <c r="G188" i="9"/>
  <c r="G69" i="9"/>
  <c r="G179" i="9"/>
  <c r="G491" i="9"/>
  <c r="G78" i="9"/>
  <c r="G203" i="9"/>
  <c r="G492" i="9"/>
  <c r="G496" i="9"/>
  <c r="G400" i="9"/>
  <c r="G304" i="9"/>
  <c r="G240" i="9"/>
  <c r="G160" i="9"/>
  <c r="G112" i="9"/>
  <c r="G221" i="9"/>
  <c r="G317" i="9"/>
  <c r="G425" i="9"/>
  <c r="G278" i="9"/>
  <c r="G406" i="9"/>
  <c r="G479" i="9"/>
  <c r="G223" i="9"/>
  <c r="G71" i="9"/>
  <c r="G196" i="9"/>
  <c r="G157" i="9"/>
  <c r="G81" i="9"/>
  <c r="G444" i="9"/>
  <c r="AF19" i="3"/>
  <c r="G512" i="9"/>
  <c r="G480" i="9"/>
  <c r="G448" i="9"/>
  <c r="G416" i="9"/>
  <c r="G384" i="9"/>
  <c r="G352" i="9"/>
  <c r="G320" i="9"/>
  <c r="G288" i="9"/>
  <c r="G256" i="9"/>
  <c r="G224" i="9"/>
  <c r="G192" i="9"/>
  <c r="G168" i="9"/>
  <c r="G152" i="9"/>
  <c r="G136" i="9"/>
  <c r="G120" i="9"/>
  <c r="G96" i="9"/>
  <c r="G18" i="9"/>
  <c r="G205" i="9"/>
  <c r="G237" i="9"/>
  <c r="G269" i="9"/>
  <c r="G301" i="9"/>
  <c r="G333" i="9"/>
  <c r="G393" i="9"/>
  <c r="G457" i="9"/>
  <c r="G182" i="9"/>
  <c r="G246" i="9"/>
  <c r="G310" i="9"/>
  <c r="G374" i="9"/>
  <c r="G438" i="9"/>
  <c r="G502" i="9"/>
  <c r="G415" i="9"/>
  <c r="G287" i="9"/>
  <c r="G167" i="9"/>
  <c r="G103" i="9"/>
  <c r="G324" i="9"/>
  <c r="G122" i="9"/>
  <c r="G110" i="9"/>
  <c r="G403" i="9"/>
  <c r="G145" i="9"/>
  <c r="G363" i="9"/>
  <c r="G267" i="9"/>
  <c r="G101" i="9"/>
  <c r="G372" i="9"/>
  <c r="G464" i="9"/>
  <c r="G336" i="9"/>
  <c r="G208" i="9"/>
  <c r="G144" i="9"/>
  <c r="G80" i="9"/>
  <c r="G285" i="9"/>
  <c r="G214" i="9"/>
  <c r="G504" i="9"/>
  <c r="G472" i="9"/>
  <c r="G440" i="9"/>
  <c r="G408" i="9"/>
  <c r="G376" i="9"/>
  <c r="G344" i="9"/>
  <c r="G312" i="9"/>
  <c r="G280" i="9"/>
  <c r="G248" i="9"/>
  <c r="G216" i="9"/>
  <c r="G184" i="9"/>
  <c r="G164" i="9"/>
  <c r="G148" i="9"/>
  <c r="G132" i="9"/>
  <c r="G116" i="9"/>
  <c r="G84" i="9"/>
  <c r="G185" i="9"/>
  <c r="G217" i="9"/>
  <c r="G249" i="9"/>
  <c r="G281" i="9"/>
  <c r="G313" i="9"/>
  <c r="G345" i="9"/>
  <c r="G409" i="9"/>
  <c r="G473" i="9"/>
  <c r="G198" i="9"/>
  <c r="G262" i="9"/>
  <c r="G326" i="9"/>
  <c r="G390" i="9"/>
  <c r="G454" i="9"/>
  <c r="G383" i="9"/>
  <c r="G255" i="9"/>
  <c r="G151" i="9"/>
  <c r="G87" i="9"/>
  <c r="G260" i="9"/>
  <c r="G90" i="9"/>
  <c r="G315" i="9"/>
  <c r="G307" i="9"/>
  <c r="G113" i="9"/>
  <c r="G252" i="9"/>
  <c r="G109" i="9"/>
  <c r="G380" i="9"/>
  <c r="G436" i="9"/>
  <c r="AG28" i="3"/>
  <c r="AD27" i="3"/>
  <c r="AV27" i="3" s="1"/>
  <c r="AG24" i="3"/>
  <c r="AG22" i="3"/>
  <c r="AG20" i="3"/>
  <c r="AG25" i="3"/>
  <c r="AG23" i="3"/>
  <c r="AG21" i="3"/>
  <c r="AG19" i="3"/>
  <c r="AD26" i="3"/>
  <c r="AG26" i="3" s="1"/>
  <c r="AG18" i="3"/>
  <c r="AU24" i="3"/>
  <c r="AV24" i="3"/>
  <c r="AV20" i="3"/>
  <c r="AU20" i="3"/>
  <c r="AU28" i="3"/>
  <c r="AV28" i="3"/>
  <c r="AU25" i="3"/>
  <c r="AV25" i="3"/>
  <c r="AV21" i="3"/>
  <c r="AU21" i="3"/>
  <c r="AU19" i="3"/>
  <c r="AV19" i="3"/>
  <c r="AU26" i="3"/>
  <c r="AU22" i="3"/>
  <c r="AV22" i="3"/>
  <c r="AV18" i="3"/>
  <c r="AU18" i="3"/>
  <c r="AU23" i="3"/>
  <c r="AV23" i="3"/>
  <c r="AU27" i="3"/>
  <c r="T24" i="9"/>
  <c r="T23" i="9"/>
  <c r="T22" i="9"/>
  <c r="T21" i="9"/>
  <c r="T20" i="9"/>
  <c r="T19" i="9"/>
  <c r="Q21" i="9"/>
  <c r="R21" i="9" s="1"/>
  <c r="Q22" i="9"/>
  <c r="R22" i="9" s="1"/>
  <c r="U22" i="9" s="1"/>
  <c r="Q23" i="9"/>
  <c r="R23" i="9" s="1"/>
  <c r="U23" i="9" s="1"/>
  <c r="Q24" i="9"/>
  <c r="R24" i="9" s="1"/>
  <c r="U24" i="9" s="1"/>
  <c r="Q25" i="9"/>
  <c r="R25" i="9" s="1"/>
  <c r="U25" i="9" s="1"/>
  <c r="Q26" i="9"/>
  <c r="R26" i="9" s="1"/>
  <c r="U26" i="9" s="1"/>
  <c r="Q27" i="9"/>
  <c r="R27" i="9" s="1"/>
  <c r="U27" i="9" s="1"/>
  <c r="Q28" i="9"/>
  <c r="Q29" i="9"/>
  <c r="R29" i="9" s="1"/>
  <c r="U29" i="9" s="1"/>
  <c r="Q30" i="9"/>
  <c r="R30" i="9" s="1"/>
  <c r="U30" i="9" s="1"/>
  <c r="Q31" i="9"/>
  <c r="R31" i="9" s="1"/>
  <c r="U31" i="9" s="1"/>
  <c r="Q32" i="9"/>
  <c r="Q33" i="9"/>
  <c r="R33" i="9" s="1"/>
  <c r="U33" i="9" s="1"/>
  <c r="Q34" i="9"/>
  <c r="R34" i="9" s="1"/>
  <c r="U34" i="9" s="1"/>
  <c r="Q35" i="9"/>
  <c r="R35" i="9" s="1"/>
  <c r="U35" i="9" s="1"/>
  <c r="Q36" i="9"/>
  <c r="Q37" i="9"/>
  <c r="R37" i="9" s="1"/>
  <c r="U37" i="9" s="1"/>
  <c r="Q38" i="9"/>
  <c r="R38" i="9" s="1"/>
  <c r="U38" i="9" s="1"/>
  <c r="Q39" i="9"/>
  <c r="R39" i="9" s="1"/>
  <c r="U39" i="9" s="1"/>
  <c r="Q40" i="9"/>
  <c r="Q41" i="9"/>
  <c r="R41" i="9" s="1"/>
  <c r="U41" i="9" s="1"/>
  <c r="Q42" i="9"/>
  <c r="R42" i="9" s="1"/>
  <c r="U42" i="9" s="1"/>
  <c r="Q43" i="9"/>
  <c r="R43" i="9" s="1"/>
  <c r="U43" i="9" s="1"/>
  <c r="Q44" i="9"/>
  <c r="Q45" i="9"/>
  <c r="R45" i="9" s="1"/>
  <c r="U45" i="9" s="1"/>
  <c r="Q46" i="9"/>
  <c r="R46" i="9" s="1"/>
  <c r="U46" i="9" s="1"/>
  <c r="Q47" i="9"/>
  <c r="R47" i="9" s="1"/>
  <c r="U47" i="9" s="1"/>
  <c r="Q48" i="9"/>
  <c r="Q49" i="9"/>
  <c r="R49" i="9" s="1"/>
  <c r="U49" i="9" s="1"/>
  <c r="Q50" i="9"/>
  <c r="R50" i="9" s="1"/>
  <c r="U50" i="9" s="1"/>
  <c r="Q51" i="9"/>
  <c r="R51" i="9" s="1"/>
  <c r="U51" i="9" s="1"/>
  <c r="Q52" i="9"/>
  <c r="Q53" i="9"/>
  <c r="R53" i="9" s="1"/>
  <c r="U53" i="9" s="1"/>
  <c r="Q54" i="9"/>
  <c r="R54" i="9" s="1"/>
  <c r="U54" i="9" s="1"/>
  <c r="Q55" i="9"/>
  <c r="R55" i="9" s="1"/>
  <c r="Q56" i="9"/>
  <c r="Q57" i="9"/>
  <c r="R57" i="9" s="1"/>
  <c r="U57" i="9" s="1"/>
  <c r="Q58" i="9"/>
  <c r="R58" i="9" s="1"/>
  <c r="U58" i="9" s="1"/>
  <c r="Q59" i="9"/>
  <c r="R59" i="9" s="1"/>
  <c r="Q60" i="9"/>
  <c r="Q61" i="9"/>
  <c r="R61" i="9" s="1"/>
  <c r="U61" i="9" s="1"/>
  <c r="Q62" i="9"/>
  <c r="R62" i="9" s="1"/>
  <c r="U62" i="9" s="1"/>
  <c r="Q63" i="9"/>
  <c r="R63" i="9" s="1"/>
  <c r="U63" i="9" s="1"/>
  <c r="Q64" i="9"/>
  <c r="Q65" i="9"/>
  <c r="R65" i="9" s="1"/>
  <c r="U65" i="9" s="1"/>
  <c r="Q66" i="9"/>
  <c r="R66" i="9" s="1"/>
  <c r="U66" i="9" s="1"/>
  <c r="Q67" i="9"/>
  <c r="R67" i="9" s="1"/>
  <c r="U67" i="9" s="1"/>
  <c r="Q68" i="9"/>
  <c r="Q69" i="9"/>
  <c r="R69" i="9" s="1"/>
  <c r="U69" i="9" s="1"/>
  <c r="Q70" i="9"/>
  <c r="R70" i="9" s="1"/>
  <c r="Q71" i="9"/>
  <c r="R71" i="9" s="1"/>
  <c r="Q72" i="9"/>
  <c r="Q73" i="9"/>
  <c r="R73" i="9" s="1"/>
  <c r="U73" i="9" s="1"/>
  <c r="Q74" i="9"/>
  <c r="R74" i="9" s="1"/>
  <c r="Q75" i="9"/>
  <c r="R75" i="9" s="1"/>
  <c r="Q76" i="9"/>
  <c r="Q77" i="9"/>
  <c r="R77" i="9" s="1"/>
  <c r="Q78" i="9"/>
  <c r="R78" i="9" s="1"/>
  <c r="Q79" i="9"/>
  <c r="R79" i="9" s="1"/>
  <c r="Q80" i="9"/>
  <c r="Q81" i="9"/>
  <c r="R81" i="9" s="1"/>
  <c r="U81" i="9" s="1"/>
  <c r="Q82" i="9"/>
  <c r="R82" i="9" s="1"/>
  <c r="Q83" i="9"/>
  <c r="R83" i="9" s="1"/>
  <c r="U83" i="9" s="1"/>
  <c r="Q84" i="9"/>
  <c r="Q85" i="9"/>
  <c r="R85" i="9" s="1"/>
  <c r="Q86" i="9"/>
  <c r="R86" i="9" s="1"/>
  <c r="Q87" i="9"/>
  <c r="R87" i="9" s="1"/>
  <c r="U87" i="9" s="1"/>
  <c r="Q88" i="9"/>
  <c r="Q89" i="9"/>
  <c r="R89" i="9" s="1"/>
  <c r="U89" i="9" s="1"/>
  <c r="Q90" i="9"/>
  <c r="R90" i="9" s="1"/>
  <c r="Q91" i="9"/>
  <c r="R91" i="9" s="1"/>
  <c r="U91" i="9" s="1"/>
  <c r="Q92" i="9"/>
  <c r="Q93" i="9"/>
  <c r="R93" i="9" s="1"/>
  <c r="U93" i="9" s="1"/>
  <c r="Q94" i="9"/>
  <c r="R94" i="9" s="1"/>
  <c r="U94" i="9" s="1"/>
  <c r="Q95" i="9"/>
  <c r="R95" i="9" s="1"/>
  <c r="Q96" i="9"/>
  <c r="Q97" i="9"/>
  <c r="R97" i="9" s="1"/>
  <c r="U97" i="9" s="1"/>
  <c r="Q98" i="9"/>
  <c r="R98" i="9" s="1"/>
  <c r="Q99" i="9"/>
  <c r="R99" i="9" s="1"/>
  <c r="U99" i="9" s="1"/>
  <c r="Q100" i="9"/>
  <c r="Q101" i="9"/>
  <c r="R101" i="9" s="1"/>
  <c r="Q102" i="9"/>
  <c r="R102" i="9" s="1"/>
  <c r="U102" i="9" s="1"/>
  <c r="Q103" i="9"/>
  <c r="Q104" i="9"/>
  <c r="Q105" i="9"/>
  <c r="R105" i="9" s="1"/>
  <c r="U105" i="9" s="1"/>
  <c r="Q106" i="9"/>
  <c r="R106" i="9" s="1"/>
  <c r="Q107" i="9"/>
  <c r="R107" i="9" s="1"/>
  <c r="Q108" i="9"/>
  <c r="Q109" i="9"/>
  <c r="R109" i="9" s="1"/>
  <c r="U109" i="9" s="1"/>
  <c r="Q110" i="9"/>
  <c r="R110" i="9" s="1"/>
  <c r="U110" i="9" s="1"/>
  <c r="Q111" i="9"/>
  <c r="R111" i="9" s="1"/>
  <c r="Q112" i="9"/>
  <c r="Q113" i="9"/>
  <c r="R113" i="9" s="1"/>
  <c r="Q114" i="9"/>
  <c r="R114" i="9" s="1"/>
  <c r="Q115" i="9"/>
  <c r="R115" i="9" s="1"/>
  <c r="U115" i="9" s="1"/>
  <c r="Q116" i="9"/>
  <c r="Q117" i="9"/>
  <c r="R117" i="9" s="1"/>
  <c r="U117" i="9" s="1"/>
  <c r="Q118" i="9"/>
  <c r="R118" i="9" s="1"/>
  <c r="U118" i="9" s="1"/>
  <c r="Q119" i="9"/>
  <c r="Q120" i="9"/>
  <c r="Q121" i="9"/>
  <c r="R121" i="9" s="1"/>
  <c r="U121" i="9" s="1"/>
  <c r="Q122" i="9"/>
  <c r="R122" i="9" s="1"/>
  <c r="Q123" i="9"/>
  <c r="R123" i="9" s="1"/>
  <c r="Q124" i="9"/>
  <c r="Q125" i="9"/>
  <c r="R125" i="9" s="1"/>
  <c r="U125" i="9" s="1"/>
  <c r="Q126" i="9"/>
  <c r="R126" i="9" s="1"/>
  <c r="U126" i="9" s="1"/>
  <c r="Q127" i="9"/>
  <c r="R127" i="9" s="1"/>
  <c r="U127" i="9" s="1"/>
  <c r="Q128" i="9"/>
  <c r="Q129" i="9"/>
  <c r="R129" i="9" s="1"/>
  <c r="U129" i="9" s="1"/>
  <c r="Q130" i="9"/>
  <c r="R130" i="9" s="1"/>
  <c r="Q131" i="9"/>
  <c r="R131" i="9" s="1"/>
  <c r="Q132" i="9"/>
  <c r="Q133" i="9"/>
  <c r="R133" i="9" s="1"/>
  <c r="Q134" i="9"/>
  <c r="R134" i="9" s="1"/>
  <c r="U134" i="9" s="1"/>
  <c r="Q135" i="9"/>
  <c r="Q136" i="9"/>
  <c r="Q137" i="9"/>
  <c r="R137" i="9" s="1"/>
  <c r="U137" i="9" s="1"/>
  <c r="Q138" i="9"/>
  <c r="R138" i="9" s="1"/>
  <c r="Q139" i="9"/>
  <c r="R139" i="9" s="1"/>
  <c r="U139" i="9" s="1"/>
  <c r="Q140" i="9"/>
  <c r="Q141" i="9"/>
  <c r="R141" i="9" s="1"/>
  <c r="U141" i="9" s="1"/>
  <c r="Q142" i="9"/>
  <c r="R142" i="9" s="1"/>
  <c r="U142" i="9" s="1"/>
  <c r="Q143" i="9"/>
  <c r="R143" i="9" s="1"/>
  <c r="U143" i="9" s="1"/>
  <c r="Q144" i="9"/>
  <c r="Q145" i="9"/>
  <c r="R145" i="9" s="1"/>
  <c r="Q146" i="9"/>
  <c r="R146" i="9" s="1"/>
  <c r="Q147" i="9"/>
  <c r="R147" i="9" s="1"/>
  <c r="Q148" i="9"/>
  <c r="Q149" i="9"/>
  <c r="R149" i="9" s="1"/>
  <c r="U149" i="9" s="1"/>
  <c r="Q150" i="9"/>
  <c r="R150" i="9" s="1"/>
  <c r="U150" i="9" s="1"/>
  <c r="Q151" i="9"/>
  <c r="Q152" i="9"/>
  <c r="Q153" i="9"/>
  <c r="R153" i="9" s="1"/>
  <c r="U153" i="9" s="1"/>
  <c r="Q154" i="9"/>
  <c r="R154" i="9" s="1"/>
  <c r="Q155" i="9"/>
  <c r="R155" i="9" s="1"/>
  <c r="U155" i="9" s="1"/>
  <c r="Q156" i="9"/>
  <c r="Q157" i="9"/>
  <c r="R157" i="9" s="1"/>
  <c r="U157" i="9" s="1"/>
  <c r="Q158" i="9"/>
  <c r="R158" i="9" s="1"/>
  <c r="U158" i="9" s="1"/>
  <c r="Q159" i="9"/>
  <c r="R159" i="9" s="1"/>
  <c r="Q160" i="9"/>
  <c r="Q161" i="9"/>
  <c r="R161" i="9" s="1"/>
  <c r="U161" i="9" s="1"/>
  <c r="Q162" i="9"/>
  <c r="R162" i="9" s="1"/>
  <c r="U162" i="9" s="1"/>
  <c r="Q163" i="9"/>
  <c r="R163" i="9" s="1"/>
  <c r="U163" i="9" s="1"/>
  <c r="Q164" i="9"/>
  <c r="Q165" i="9"/>
  <c r="R165" i="9" s="1"/>
  <c r="Q166" i="9"/>
  <c r="R166" i="9" s="1"/>
  <c r="U166" i="9" s="1"/>
  <c r="Q167" i="9"/>
  <c r="R167" i="9" s="1"/>
  <c r="U167" i="9" s="1"/>
  <c r="Q168" i="9"/>
  <c r="Q169" i="9"/>
  <c r="R169" i="9" s="1"/>
  <c r="U169" i="9" s="1"/>
  <c r="Q170" i="9"/>
  <c r="R170" i="9" s="1"/>
  <c r="U170" i="9" s="1"/>
  <c r="Q171" i="9"/>
  <c r="R171" i="9" s="1"/>
  <c r="Q172" i="9"/>
  <c r="Q173" i="9"/>
  <c r="R173" i="9" s="1"/>
  <c r="U173" i="9" s="1"/>
  <c r="Q174" i="9"/>
  <c r="R174" i="9" s="1"/>
  <c r="U174" i="9" s="1"/>
  <c r="Q175" i="9"/>
  <c r="R175" i="9" s="1"/>
  <c r="Q176" i="9"/>
  <c r="Q177" i="9"/>
  <c r="R177" i="9" s="1"/>
  <c r="U177" i="9" s="1"/>
  <c r="Q178" i="9"/>
  <c r="R178" i="9" s="1"/>
  <c r="U178" i="9" s="1"/>
  <c r="Q179" i="9"/>
  <c r="R179" i="9" s="1"/>
  <c r="U179" i="9" s="1"/>
  <c r="Q180" i="9"/>
  <c r="Q181" i="9"/>
  <c r="R181" i="9" s="1"/>
  <c r="Q182" i="9"/>
  <c r="R182" i="9" s="1"/>
  <c r="U182" i="9" s="1"/>
  <c r="Q183" i="9"/>
  <c r="R183" i="9" s="1"/>
  <c r="U183" i="9" s="1"/>
  <c r="Q184" i="9"/>
  <c r="Q185" i="9"/>
  <c r="R185" i="9" s="1"/>
  <c r="U185" i="9" s="1"/>
  <c r="Q186" i="9"/>
  <c r="R186" i="9" s="1"/>
  <c r="U186" i="9" s="1"/>
  <c r="Q187" i="9"/>
  <c r="R187" i="9" s="1"/>
  <c r="Q188" i="9"/>
  <c r="Q189" i="9"/>
  <c r="R189" i="9" s="1"/>
  <c r="U189" i="9" s="1"/>
  <c r="Q190" i="9"/>
  <c r="R190" i="9" s="1"/>
  <c r="U190" i="9" s="1"/>
  <c r="Q191" i="9"/>
  <c r="R191" i="9" s="1"/>
  <c r="Q192" i="9"/>
  <c r="R192" i="9" s="1"/>
  <c r="Q193" i="9"/>
  <c r="R193" i="9" s="1"/>
  <c r="U193" i="9" s="1"/>
  <c r="Q194" i="9"/>
  <c r="R194" i="9" s="1"/>
  <c r="U194" i="9" s="1"/>
  <c r="Q195" i="9"/>
  <c r="Q196" i="9"/>
  <c r="Q197" i="9"/>
  <c r="R197" i="9" s="1"/>
  <c r="Q198" i="9"/>
  <c r="R198" i="9" s="1"/>
  <c r="U198" i="9" s="1"/>
  <c r="Q199" i="9"/>
  <c r="Q200" i="9"/>
  <c r="Q201" i="9"/>
  <c r="R201" i="9" s="1"/>
  <c r="U201" i="9" s="1"/>
  <c r="Q202" i="9"/>
  <c r="R202" i="9" s="1"/>
  <c r="U202" i="9" s="1"/>
  <c r="Q203" i="9"/>
  <c r="R203" i="9" s="1"/>
  <c r="Q204" i="9"/>
  <c r="Q205" i="9"/>
  <c r="R205" i="9" s="1"/>
  <c r="U205" i="9" s="1"/>
  <c r="Q206" i="9"/>
  <c r="R206" i="9" s="1"/>
  <c r="U206" i="9" s="1"/>
  <c r="Q207" i="9"/>
  <c r="R207" i="9" s="1"/>
  <c r="Q208" i="9"/>
  <c r="Q209" i="9"/>
  <c r="R209" i="9" s="1"/>
  <c r="U209" i="9" s="1"/>
  <c r="Q210" i="9"/>
  <c r="R210" i="9" s="1"/>
  <c r="U210" i="9" s="1"/>
  <c r="Q211" i="9"/>
  <c r="Q212" i="9"/>
  <c r="Q213" i="9"/>
  <c r="R213" i="9" s="1"/>
  <c r="Q214" i="9"/>
  <c r="R214" i="9" s="1"/>
  <c r="U214" i="9" s="1"/>
  <c r="Q215" i="9"/>
  <c r="R215" i="9" s="1"/>
  <c r="Q216" i="9"/>
  <c r="Q217" i="9"/>
  <c r="R217" i="9" s="1"/>
  <c r="U217" i="9" s="1"/>
  <c r="Q218" i="9"/>
  <c r="R218" i="9" s="1"/>
  <c r="U218" i="9" s="1"/>
  <c r="Q219" i="9"/>
  <c r="Q220" i="9"/>
  <c r="Q221" i="9"/>
  <c r="R221" i="9" s="1"/>
  <c r="U221" i="9" s="1"/>
  <c r="Q222" i="9"/>
  <c r="R222" i="9" s="1"/>
  <c r="U222" i="9" s="1"/>
  <c r="Q223" i="9"/>
  <c r="Q224" i="9"/>
  <c r="Q225" i="9"/>
  <c r="R225" i="9" s="1"/>
  <c r="U225" i="9" s="1"/>
  <c r="Q226" i="9"/>
  <c r="R226" i="9" s="1"/>
  <c r="U226" i="9" s="1"/>
  <c r="Q227" i="9"/>
  <c r="R227" i="9" s="1"/>
  <c r="Q228" i="9"/>
  <c r="Q229" i="9"/>
  <c r="R229" i="9" s="1"/>
  <c r="Q230" i="9"/>
  <c r="R230" i="9" s="1"/>
  <c r="U230" i="9" s="1"/>
  <c r="Q231" i="9"/>
  <c r="R231" i="9" s="1"/>
  <c r="Q232" i="9"/>
  <c r="Q233" i="9"/>
  <c r="R233" i="9" s="1"/>
  <c r="U233" i="9" s="1"/>
  <c r="Q234" i="9"/>
  <c r="R234" i="9" s="1"/>
  <c r="U234" i="9" s="1"/>
  <c r="Q235" i="9"/>
  <c r="Q236" i="9"/>
  <c r="Q237" i="9"/>
  <c r="R237" i="9" s="1"/>
  <c r="U237" i="9" s="1"/>
  <c r="Q238" i="9"/>
  <c r="R238" i="9" s="1"/>
  <c r="U238" i="9" s="1"/>
  <c r="Q239" i="9"/>
  <c r="Q240" i="9"/>
  <c r="Q241" i="9"/>
  <c r="R241" i="9" s="1"/>
  <c r="U241" i="9" s="1"/>
  <c r="Q242" i="9"/>
  <c r="R242" i="9" s="1"/>
  <c r="U242" i="9" s="1"/>
  <c r="Q243" i="9"/>
  <c r="R243" i="9" s="1"/>
  <c r="Q244" i="9"/>
  <c r="Q245" i="9"/>
  <c r="R245" i="9" s="1"/>
  <c r="Q246" i="9"/>
  <c r="R246" i="9" s="1"/>
  <c r="U246" i="9" s="1"/>
  <c r="Q247" i="9"/>
  <c r="Q248" i="9"/>
  <c r="Q249" i="9"/>
  <c r="R249" i="9" s="1"/>
  <c r="U249" i="9" s="1"/>
  <c r="Q250" i="9"/>
  <c r="R250" i="9" s="1"/>
  <c r="U250" i="9" s="1"/>
  <c r="Q251" i="9"/>
  <c r="R251" i="9" s="1"/>
  <c r="Q252" i="9"/>
  <c r="Q253" i="9"/>
  <c r="R253" i="9" s="1"/>
  <c r="U253" i="9" s="1"/>
  <c r="Q254" i="9"/>
  <c r="R254" i="9" s="1"/>
  <c r="U254" i="9" s="1"/>
  <c r="Q255" i="9"/>
  <c r="R255" i="9" s="1"/>
  <c r="Q256" i="9"/>
  <c r="Q257" i="9"/>
  <c r="R257" i="9" s="1"/>
  <c r="Q258" i="9"/>
  <c r="R258" i="9" s="1"/>
  <c r="U258" i="9" s="1"/>
  <c r="Q259" i="9"/>
  <c r="Q260" i="9"/>
  <c r="Q261" i="9"/>
  <c r="R261" i="9" s="1"/>
  <c r="U261" i="9" s="1"/>
  <c r="Q262" i="9"/>
  <c r="R262" i="9" s="1"/>
  <c r="Q263" i="9"/>
  <c r="Q264" i="9"/>
  <c r="Q265" i="9"/>
  <c r="R265" i="9" s="1"/>
  <c r="U265" i="9" s="1"/>
  <c r="Q266" i="9"/>
  <c r="R266" i="9" s="1"/>
  <c r="U266" i="9" s="1"/>
  <c r="Q267" i="9"/>
  <c r="R267" i="9" s="1"/>
  <c r="Q268" i="9"/>
  <c r="Q269" i="9"/>
  <c r="R269" i="9" s="1"/>
  <c r="Q270" i="9"/>
  <c r="R270" i="9" s="1"/>
  <c r="U270" i="9" s="1"/>
  <c r="Q271" i="9"/>
  <c r="R271" i="9" s="1"/>
  <c r="Q272" i="9"/>
  <c r="Q273" i="9"/>
  <c r="R273" i="9" s="1"/>
  <c r="U273" i="9" s="1"/>
  <c r="Q274" i="9"/>
  <c r="R274" i="9" s="1"/>
  <c r="U274" i="9" s="1"/>
  <c r="Q275" i="9"/>
  <c r="Q276" i="9"/>
  <c r="Q277" i="9"/>
  <c r="R277" i="9" s="1"/>
  <c r="U277" i="9" s="1"/>
  <c r="Q278" i="9"/>
  <c r="R278" i="9" s="1"/>
  <c r="Q279" i="9"/>
  <c r="Q280" i="9"/>
  <c r="Q281" i="9"/>
  <c r="R281" i="9" s="1"/>
  <c r="Q282" i="9"/>
  <c r="R282" i="9" s="1"/>
  <c r="U282" i="9" s="1"/>
  <c r="Q283" i="9"/>
  <c r="Q284" i="9"/>
  <c r="Q285" i="9"/>
  <c r="R285" i="9" s="1"/>
  <c r="U285" i="9" s="1"/>
  <c r="Q286" i="9"/>
  <c r="R286" i="9" s="1"/>
  <c r="U286" i="9" s="1"/>
  <c r="Q287" i="9"/>
  <c r="Q288" i="9"/>
  <c r="Q289" i="9"/>
  <c r="R289" i="9" s="1"/>
  <c r="U289" i="9" s="1"/>
  <c r="Q290" i="9"/>
  <c r="R290" i="9" s="1"/>
  <c r="U290" i="9" s="1"/>
  <c r="Q291" i="9"/>
  <c r="R291" i="9" s="1"/>
  <c r="Q292" i="9"/>
  <c r="Q293" i="9"/>
  <c r="R293" i="9" s="1"/>
  <c r="U293" i="9" s="1"/>
  <c r="Q294" i="9"/>
  <c r="R294" i="9" s="1"/>
  <c r="Q295" i="9"/>
  <c r="R295" i="9" s="1"/>
  <c r="Q296" i="9"/>
  <c r="Q297" i="9"/>
  <c r="R297" i="9" s="1"/>
  <c r="U297" i="9" s="1"/>
  <c r="Q298" i="9"/>
  <c r="R298" i="9" s="1"/>
  <c r="U298" i="9" s="1"/>
  <c r="Q299" i="9"/>
  <c r="Q300" i="9"/>
  <c r="Q301" i="9"/>
  <c r="R301" i="9" s="1"/>
  <c r="U301" i="9" s="1"/>
  <c r="Q302" i="9"/>
  <c r="R302" i="9" s="1"/>
  <c r="U302" i="9" s="1"/>
  <c r="Q303" i="9"/>
  <c r="Q304" i="9"/>
  <c r="Q305" i="9"/>
  <c r="R305" i="9" s="1"/>
  <c r="U305" i="9" s="1"/>
  <c r="Q306" i="9"/>
  <c r="R306" i="9" s="1"/>
  <c r="U306" i="9" s="1"/>
  <c r="Q307" i="9"/>
  <c r="R307" i="9" s="1"/>
  <c r="Q308" i="9"/>
  <c r="Q309" i="9"/>
  <c r="R309" i="9" s="1"/>
  <c r="Q310" i="9"/>
  <c r="R310" i="9" s="1"/>
  <c r="Q311" i="9"/>
  <c r="R311" i="9" s="1"/>
  <c r="Q312" i="9"/>
  <c r="Q313" i="9"/>
  <c r="R313" i="9" s="1"/>
  <c r="U313" i="9" s="1"/>
  <c r="Q314" i="9"/>
  <c r="R314" i="9" s="1"/>
  <c r="U314" i="9" s="1"/>
  <c r="Q315" i="9"/>
  <c r="R315" i="9" s="1"/>
  <c r="Q316" i="9"/>
  <c r="Q317" i="9"/>
  <c r="R317" i="9" s="1"/>
  <c r="Q318" i="9"/>
  <c r="R318" i="9" s="1"/>
  <c r="U318" i="9" s="1"/>
  <c r="Q319" i="9"/>
  <c r="R319" i="9" s="1"/>
  <c r="Q320" i="9"/>
  <c r="Q321" i="9"/>
  <c r="R321" i="9" s="1"/>
  <c r="U321" i="9" s="1"/>
  <c r="Q322" i="9"/>
  <c r="R322" i="9" s="1"/>
  <c r="U322" i="9" s="1"/>
  <c r="Q323" i="9"/>
  <c r="Q324" i="9"/>
  <c r="Q325" i="9"/>
  <c r="R325" i="9" s="1"/>
  <c r="U325" i="9" s="1"/>
  <c r="Q326" i="9"/>
  <c r="R326" i="9" s="1"/>
  <c r="U326" i="9" s="1"/>
  <c r="Q327" i="9"/>
  <c r="Q328" i="9"/>
  <c r="Q329" i="9"/>
  <c r="R329" i="9" s="1"/>
  <c r="U329" i="9" s="1"/>
  <c r="Q330" i="9"/>
  <c r="R330" i="9" s="1"/>
  <c r="U330" i="9" s="1"/>
  <c r="Q331" i="9"/>
  <c r="R331" i="9" s="1"/>
  <c r="Q332" i="9"/>
  <c r="Q333" i="9"/>
  <c r="R333" i="9" s="1"/>
  <c r="Q334" i="9"/>
  <c r="R334" i="9" s="1"/>
  <c r="U334" i="9" s="1"/>
  <c r="Q335" i="9"/>
  <c r="R335" i="9" s="1"/>
  <c r="Q336" i="9"/>
  <c r="Q337" i="9"/>
  <c r="R337" i="9" s="1"/>
  <c r="U337" i="9" s="1"/>
  <c r="Q338" i="9"/>
  <c r="R338" i="9" s="1"/>
  <c r="U338" i="9" s="1"/>
  <c r="Q339" i="9"/>
  <c r="Q340" i="9"/>
  <c r="Q341" i="9"/>
  <c r="R341" i="9" s="1"/>
  <c r="U341" i="9" s="1"/>
  <c r="Q342" i="9"/>
  <c r="R342" i="9" s="1"/>
  <c r="U342" i="9" s="1"/>
  <c r="Q343" i="9"/>
  <c r="R343" i="9" s="1"/>
  <c r="Q344" i="9"/>
  <c r="Q345" i="9"/>
  <c r="R345" i="9" s="1"/>
  <c r="U345" i="9" s="1"/>
  <c r="Q346" i="9"/>
  <c r="R346" i="9" s="1"/>
  <c r="U346" i="9" s="1"/>
  <c r="Q347" i="9"/>
  <c r="R347" i="9" s="1"/>
  <c r="Q348" i="9"/>
  <c r="Q349" i="9"/>
  <c r="R349" i="9" s="1"/>
  <c r="U349" i="9" s="1"/>
  <c r="Q350" i="9"/>
  <c r="R350" i="9" s="1"/>
  <c r="U350" i="9" s="1"/>
  <c r="Q351" i="9"/>
  <c r="Q352" i="9"/>
  <c r="Q353" i="9"/>
  <c r="R353" i="9" s="1"/>
  <c r="U353" i="9" s="1"/>
  <c r="Q354" i="9"/>
  <c r="R354" i="9" s="1"/>
  <c r="Q355" i="9"/>
  <c r="R355" i="9" s="1"/>
  <c r="Q356" i="9"/>
  <c r="Q357" i="9"/>
  <c r="R357" i="9" s="1"/>
  <c r="U357" i="9" s="1"/>
  <c r="Q358" i="9"/>
  <c r="R358" i="9" s="1"/>
  <c r="U358" i="9" s="1"/>
  <c r="Q359" i="9"/>
  <c r="R359" i="9" s="1"/>
  <c r="Q360" i="9"/>
  <c r="Q361" i="9"/>
  <c r="R361" i="9" s="1"/>
  <c r="U361" i="9" s="1"/>
  <c r="Q362" i="9"/>
  <c r="R362" i="9" s="1"/>
  <c r="U362" i="9" s="1"/>
  <c r="Q363" i="9"/>
  <c r="Q364" i="9"/>
  <c r="Q365" i="9"/>
  <c r="R365" i="9" s="1"/>
  <c r="U365" i="9" s="1"/>
  <c r="Q366" i="9"/>
  <c r="R366" i="9" s="1"/>
  <c r="U366" i="9" s="1"/>
  <c r="Q367" i="9"/>
  <c r="Q368" i="9"/>
  <c r="Q369" i="9"/>
  <c r="R369" i="9" s="1"/>
  <c r="Q370" i="9"/>
  <c r="R370" i="9" s="1"/>
  <c r="Q371" i="9"/>
  <c r="R371" i="9" s="1"/>
  <c r="Q372" i="9"/>
  <c r="Q373" i="9"/>
  <c r="R373" i="9" s="1"/>
  <c r="U373" i="9" s="1"/>
  <c r="Q374" i="9"/>
  <c r="R374" i="9" s="1"/>
  <c r="U374" i="9" s="1"/>
  <c r="Q375" i="9"/>
  <c r="R375" i="9" s="1"/>
  <c r="Q376" i="9"/>
  <c r="Q377" i="9"/>
  <c r="R377" i="9" s="1"/>
  <c r="U377" i="9" s="1"/>
  <c r="Q378" i="9"/>
  <c r="R378" i="9" s="1"/>
  <c r="U378" i="9" s="1"/>
  <c r="Q379" i="9"/>
  <c r="Q380" i="9"/>
  <c r="Q381" i="9"/>
  <c r="R381" i="9" s="1"/>
  <c r="U381" i="9" s="1"/>
  <c r="Q382" i="9"/>
  <c r="R382" i="9" s="1"/>
  <c r="U382" i="9" s="1"/>
  <c r="Q383" i="9"/>
  <c r="Q384" i="9"/>
  <c r="Q385" i="9"/>
  <c r="R385" i="9" s="1"/>
  <c r="Q386" i="9"/>
  <c r="R386" i="9" s="1"/>
  <c r="Q387" i="9"/>
  <c r="Q388" i="9"/>
  <c r="Q389" i="9"/>
  <c r="R389" i="9" s="1"/>
  <c r="U389" i="9" s="1"/>
  <c r="Q390" i="9"/>
  <c r="R390" i="9" s="1"/>
  <c r="U390" i="9" s="1"/>
  <c r="Q391" i="9"/>
  <c r="R391" i="9" s="1"/>
  <c r="Q392" i="9"/>
  <c r="Q393" i="9"/>
  <c r="R393" i="9" s="1"/>
  <c r="U393" i="9" s="1"/>
  <c r="Q394" i="9"/>
  <c r="R394" i="9" s="1"/>
  <c r="U394" i="9" s="1"/>
  <c r="Q395" i="9"/>
  <c r="Q396" i="9"/>
  <c r="Q397" i="9"/>
  <c r="R397" i="9" s="1"/>
  <c r="U397" i="9" s="1"/>
  <c r="Q398" i="9"/>
  <c r="R398" i="9" s="1"/>
  <c r="U398" i="9" s="1"/>
  <c r="Q399" i="9"/>
  <c r="R399" i="9" s="1"/>
  <c r="Q400" i="9"/>
  <c r="Q401" i="9"/>
  <c r="R401" i="9" s="1"/>
  <c r="Q402" i="9"/>
  <c r="R402" i="9" s="1"/>
  <c r="Q403" i="9"/>
  <c r="Q404" i="9"/>
  <c r="Q405" i="9"/>
  <c r="R405" i="9" s="1"/>
  <c r="U405" i="9" s="1"/>
  <c r="Q406" i="9"/>
  <c r="R406" i="9" s="1"/>
  <c r="U406" i="9" s="1"/>
  <c r="Q407" i="9"/>
  <c r="Q408" i="9"/>
  <c r="Q409" i="9"/>
  <c r="R409" i="9" s="1"/>
  <c r="U409" i="9" s="1"/>
  <c r="Q410" i="9"/>
  <c r="R410" i="9" s="1"/>
  <c r="U410" i="9" s="1"/>
  <c r="Q411" i="9"/>
  <c r="Q412" i="9"/>
  <c r="Q413" i="9"/>
  <c r="R413" i="9" s="1"/>
  <c r="U413" i="9" s="1"/>
  <c r="Q414" i="9"/>
  <c r="R414" i="9" s="1"/>
  <c r="U414" i="9" s="1"/>
  <c r="Q415" i="9"/>
  <c r="R415" i="9" s="1"/>
  <c r="Q416" i="9"/>
  <c r="Q417" i="9"/>
  <c r="R417" i="9" s="1"/>
  <c r="Q418" i="9"/>
  <c r="R418" i="9" s="1"/>
  <c r="Q419" i="9"/>
  <c r="R419" i="9" s="1"/>
  <c r="Q420" i="9"/>
  <c r="Q421" i="9"/>
  <c r="R421" i="9" s="1"/>
  <c r="U421" i="9" s="1"/>
  <c r="Q422" i="9"/>
  <c r="R422" i="9" s="1"/>
  <c r="U422" i="9" s="1"/>
  <c r="Q423" i="9"/>
  <c r="Q424" i="9"/>
  <c r="Q425" i="9"/>
  <c r="R425" i="9" s="1"/>
  <c r="U425" i="9" s="1"/>
  <c r="Q426" i="9"/>
  <c r="R426" i="9" s="1"/>
  <c r="U426" i="9" s="1"/>
  <c r="Q427" i="9"/>
  <c r="Q428" i="9"/>
  <c r="Q429" i="9"/>
  <c r="R429" i="9" s="1"/>
  <c r="U429" i="9" s="1"/>
  <c r="Q430" i="9"/>
  <c r="R430" i="9" s="1"/>
  <c r="U430" i="9" s="1"/>
  <c r="Q431" i="9"/>
  <c r="Q432" i="9"/>
  <c r="Q433" i="9"/>
  <c r="R433" i="9" s="1"/>
  <c r="Q434" i="9"/>
  <c r="R434" i="9" s="1"/>
  <c r="Q435" i="9"/>
  <c r="R435" i="9" s="1"/>
  <c r="Q436" i="9"/>
  <c r="Q437" i="9"/>
  <c r="R437" i="9" s="1"/>
  <c r="U437" i="9" s="1"/>
  <c r="Q438" i="9"/>
  <c r="R438" i="9" s="1"/>
  <c r="U438" i="9" s="1"/>
  <c r="Q439" i="9"/>
  <c r="R439" i="9" s="1"/>
  <c r="Q440" i="9"/>
  <c r="Q441" i="9"/>
  <c r="R441" i="9" s="1"/>
  <c r="U441" i="9" s="1"/>
  <c r="Q442" i="9"/>
  <c r="R442" i="9" s="1"/>
  <c r="U442" i="9" s="1"/>
  <c r="Q443" i="9"/>
  <c r="Q444" i="9"/>
  <c r="Q445" i="9"/>
  <c r="R445" i="9" s="1"/>
  <c r="U445" i="9" s="1"/>
  <c r="Q446" i="9"/>
  <c r="R446" i="9" s="1"/>
  <c r="U446" i="9" s="1"/>
  <c r="Q447" i="9"/>
  <c r="Q448" i="9"/>
  <c r="Q449" i="9"/>
  <c r="R449" i="9" s="1"/>
  <c r="Q450" i="9"/>
  <c r="R450" i="9" s="1"/>
  <c r="Q451" i="9"/>
  <c r="Q452" i="9"/>
  <c r="Q453" i="9"/>
  <c r="R453" i="9" s="1"/>
  <c r="U453" i="9" s="1"/>
  <c r="Q454" i="9"/>
  <c r="R454" i="9" s="1"/>
  <c r="U454" i="9" s="1"/>
  <c r="Q455" i="9"/>
  <c r="R455" i="9" s="1"/>
  <c r="Q456" i="9"/>
  <c r="Q457" i="9"/>
  <c r="R457" i="9" s="1"/>
  <c r="U457" i="9" s="1"/>
  <c r="Q458" i="9"/>
  <c r="R458" i="9" s="1"/>
  <c r="U458" i="9" s="1"/>
  <c r="Q459" i="9"/>
  <c r="Q460" i="9"/>
  <c r="Q461" i="9"/>
  <c r="R461" i="9" s="1"/>
  <c r="U461" i="9" s="1"/>
  <c r="Q462" i="9"/>
  <c r="R462" i="9" s="1"/>
  <c r="U462" i="9" s="1"/>
  <c r="Q463" i="9"/>
  <c r="R463" i="9" s="1"/>
  <c r="Q464" i="9"/>
  <c r="Q465" i="9"/>
  <c r="R465" i="9" s="1"/>
  <c r="Q466" i="9"/>
  <c r="R466" i="9" s="1"/>
  <c r="U466" i="9" s="1"/>
  <c r="Q467" i="9"/>
  <c r="Q468" i="9"/>
  <c r="Q469" i="9"/>
  <c r="R469" i="9" s="1"/>
  <c r="U469" i="9" s="1"/>
  <c r="Q470" i="9"/>
  <c r="R470" i="9" s="1"/>
  <c r="U470" i="9" s="1"/>
  <c r="Q471" i="9"/>
  <c r="Q472" i="9"/>
  <c r="Q473" i="9"/>
  <c r="R473" i="9" s="1"/>
  <c r="U473" i="9" s="1"/>
  <c r="Q474" i="9"/>
  <c r="R474" i="9" s="1"/>
  <c r="U474" i="9" s="1"/>
  <c r="Q475" i="9"/>
  <c r="Q476" i="9"/>
  <c r="Q477" i="9"/>
  <c r="R477" i="9" s="1"/>
  <c r="U477" i="9" s="1"/>
  <c r="Q478" i="9"/>
  <c r="R478" i="9" s="1"/>
  <c r="U478" i="9" s="1"/>
  <c r="Q479" i="9"/>
  <c r="R479" i="9" s="1"/>
  <c r="Q480" i="9"/>
  <c r="Q481" i="9"/>
  <c r="R481" i="9" s="1"/>
  <c r="U481" i="9" s="1"/>
  <c r="Q482" i="9"/>
  <c r="R482" i="9" s="1"/>
  <c r="U482" i="9" s="1"/>
  <c r="Q483" i="9"/>
  <c r="R483" i="9" s="1"/>
  <c r="Q484" i="9"/>
  <c r="Q485" i="9"/>
  <c r="R485" i="9" s="1"/>
  <c r="U485" i="9" s="1"/>
  <c r="Q486" i="9"/>
  <c r="R486" i="9" s="1"/>
  <c r="U486" i="9" s="1"/>
  <c r="Q487" i="9"/>
  <c r="Q488" i="9"/>
  <c r="Q489" i="9"/>
  <c r="R489" i="9" s="1"/>
  <c r="U489" i="9" s="1"/>
  <c r="Q490" i="9"/>
  <c r="R490" i="9" s="1"/>
  <c r="U490" i="9" s="1"/>
  <c r="Q491" i="9"/>
  <c r="Q492" i="9"/>
  <c r="Q493" i="9"/>
  <c r="R493" i="9" s="1"/>
  <c r="U493" i="9" s="1"/>
  <c r="Q494" i="9"/>
  <c r="R494" i="9" s="1"/>
  <c r="U494" i="9" s="1"/>
  <c r="Q495" i="9"/>
  <c r="Q496" i="9"/>
  <c r="Q497" i="9"/>
  <c r="R497" i="9" s="1"/>
  <c r="U497" i="9" s="1"/>
  <c r="Q498" i="9"/>
  <c r="R498" i="9" s="1"/>
  <c r="U498" i="9" s="1"/>
  <c r="Q499" i="9"/>
  <c r="Q500" i="9"/>
  <c r="Q501" i="9"/>
  <c r="R501" i="9" s="1"/>
  <c r="U501" i="9" s="1"/>
  <c r="Q502" i="9"/>
  <c r="R502" i="9" s="1"/>
  <c r="U502" i="9" s="1"/>
  <c r="Q503" i="9"/>
  <c r="R503" i="9" s="1"/>
  <c r="Q504" i="9"/>
  <c r="Q505" i="9"/>
  <c r="R505" i="9" s="1"/>
  <c r="U505" i="9" s="1"/>
  <c r="Q506" i="9"/>
  <c r="R506" i="9" s="1"/>
  <c r="U506" i="9" s="1"/>
  <c r="Q507" i="9"/>
  <c r="Q508" i="9"/>
  <c r="Q509" i="9"/>
  <c r="R509" i="9" s="1"/>
  <c r="U509" i="9" s="1"/>
  <c r="Q510" i="9"/>
  <c r="R510" i="9" s="1"/>
  <c r="U510" i="9" s="1"/>
  <c r="Q511" i="9"/>
  <c r="Q512" i="9"/>
  <c r="Q513" i="9"/>
  <c r="R513" i="9" s="1"/>
  <c r="U513" i="9" s="1"/>
  <c r="Q514" i="9"/>
  <c r="R514" i="9" s="1"/>
  <c r="U191" i="9"/>
  <c r="U203" i="9"/>
  <c r="U207" i="9"/>
  <c r="U227" i="9"/>
  <c r="U231" i="9"/>
  <c r="U243" i="9"/>
  <c r="U255" i="9"/>
  <c r="U267" i="9"/>
  <c r="U271" i="9"/>
  <c r="U291" i="9"/>
  <c r="U295" i="9"/>
  <c r="U307" i="9"/>
  <c r="U319" i="9"/>
  <c r="U331" i="9"/>
  <c r="U335" i="9"/>
  <c r="U355" i="9"/>
  <c r="U359" i="9"/>
  <c r="U371" i="9"/>
  <c r="U375" i="9"/>
  <c r="U391" i="9"/>
  <c r="U399" i="9"/>
  <c r="U415" i="9"/>
  <c r="U419" i="9"/>
  <c r="U435" i="9"/>
  <c r="U439" i="9"/>
  <c r="U455" i="9"/>
  <c r="U463" i="9"/>
  <c r="U479" i="9"/>
  <c r="U483" i="9"/>
  <c r="U503" i="9"/>
  <c r="U215" i="9"/>
  <c r="U311" i="9"/>
  <c r="U343" i="9"/>
  <c r="U369" i="9"/>
  <c r="U385" i="9"/>
  <c r="U401" i="9"/>
  <c r="U417" i="9"/>
  <c r="U433" i="9"/>
  <c r="U449" i="9"/>
  <c r="U465" i="9"/>
  <c r="U70" i="9"/>
  <c r="U74" i="9"/>
  <c r="U77" i="9"/>
  <c r="U78" i="9"/>
  <c r="U82" i="9"/>
  <c r="U85" i="9"/>
  <c r="U86" i="9"/>
  <c r="U90" i="9"/>
  <c r="U98" i="9"/>
  <c r="U101" i="9"/>
  <c r="U106" i="9"/>
  <c r="U113" i="9"/>
  <c r="U114" i="9"/>
  <c r="U122" i="9"/>
  <c r="U130" i="9"/>
  <c r="U133" i="9"/>
  <c r="U138" i="9"/>
  <c r="U145" i="9"/>
  <c r="U146" i="9"/>
  <c r="U154" i="9"/>
  <c r="U165" i="9"/>
  <c r="U181" i="9"/>
  <c r="U197" i="9"/>
  <c r="U213" i="9"/>
  <c r="U229" i="9"/>
  <c r="U245" i="9"/>
  <c r="U251" i="9"/>
  <c r="U257" i="9"/>
  <c r="U262" i="9"/>
  <c r="U269" i="9"/>
  <c r="U278" i="9"/>
  <c r="U281" i="9"/>
  <c r="U294" i="9"/>
  <c r="U309" i="9"/>
  <c r="U310" i="9"/>
  <c r="U315" i="9"/>
  <c r="U317" i="9"/>
  <c r="U333" i="9"/>
  <c r="U347" i="9"/>
  <c r="U354" i="9"/>
  <c r="U370" i="9"/>
  <c r="U386" i="9"/>
  <c r="U402" i="9"/>
  <c r="U418" i="9"/>
  <c r="U434" i="9"/>
  <c r="U450" i="9"/>
  <c r="U514" i="9"/>
  <c r="P514" i="9"/>
  <c r="P513" i="9"/>
  <c r="P512" i="9"/>
  <c r="P511" i="9"/>
  <c r="P510" i="9"/>
  <c r="P509" i="9"/>
  <c r="P508" i="9"/>
  <c r="P507" i="9"/>
  <c r="P506" i="9"/>
  <c r="P505" i="9"/>
  <c r="P504" i="9"/>
  <c r="P503" i="9"/>
  <c r="P502" i="9"/>
  <c r="P501" i="9"/>
  <c r="P500" i="9"/>
  <c r="P499" i="9"/>
  <c r="P498" i="9"/>
  <c r="P497" i="9"/>
  <c r="P496" i="9"/>
  <c r="P495" i="9"/>
  <c r="P494" i="9"/>
  <c r="P493" i="9"/>
  <c r="P492" i="9"/>
  <c r="P491" i="9"/>
  <c r="P490" i="9"/>
  <c r="P489" i="9"/>
  <c r="P488" i="9"/>
  <c r="P487" i="9"/>
  <c r="P486" i="9"/>
  <c r="P485" i="9"/>
  <c r="P484" i="9"/>
  <c r="P483" i="9"/>
  <c r="P482" i="9"/>
  <c r="P481" i="9"/>
  <c r="P480" i="9"/>
  <c r="P479" i="9"/>
  <c r="P478" i="9"/>
  <c r="P477" i="9"/>
  <c r="P476" i="9"/>
  <c r="P475" i="9"/>
  <c r="P474" i="9"/>
  <c r="P473" i="9"/>
  <c r="P472" i="9"/>
  <c r="P471" i="9"/>
  <c r="P470" i="9"/>
  <c r="P469" i="9"/>
  <c r="P468" i="9"/>
  <c r="P467" i="9"/>
  <c r="P466" i="9"/>
  <c r="P465" i="9"/>
  <c r="P464" i="9"/>
  <c r="P463" i="9"/>
  <c r="P462" i="9"/>
  <c r="P461" i="9"/>
  <c r="P460" i="9"/>
  <c r="P459" i="9"/>
  <c r="P458" i="9"/>
  <c r="P457" i="9"/>
  <c r="P456" i="9"/>
  <c r="P455" i="9"/>
  <c r="P454" i="9"/>
  <c r="P453" i="9"/>
  <c r="P452" i="9"/>
  <c r="P451" i="9"/>
  <c r="P450" i="9"/>
  <c r="P449" i="9"/>
  <c r="P448" i="9"/>
  <c r="P447" i="9"/>
  <c r="P446" i="9"/>
  <c r="P445" i="9"/>
  <c r="P444" i="9"/>
  <c r="P443" i="9"/>
  <c r="P442" i="9"/>
  <c r="P441" i="9"/>
  <c r="P440" i="9"/>
  <c r="P439" i="9"/>
  <c r="P438" i="9"/>
  <c r="P437" i="9"/>
  <c r="P436" i="9"/>
  <c r="P435" i="9"/>
  <c r="P434" i="9"/>
  <c r="P433" i="9"/>
  <c r="P432" i="9"/>
  <c r="P431" i="9"/>
  <c r="P430" i="9"/>
  <c r="P429" i="9"/>
  <c r="P428" i="9"/>
  <c r="P427" i="9"/>
  <c r="P426" i="9"/>
  <c r="P425" i="9"/>
  <c r="P424" i="9"/>
  <c r="P423" i="9"/>
  <c r="P422" i="9"/>
  <c r="P421" i="9"/>
  <c r="P420" i="9"/>
  <c r="P419" i="9"/>
  <c r="P418" i="9"/>
  <c r="P417" i="9"/>
  <c r="P416" i="9"/>
  <c r="P415" i="9"/>
  <c r="P414" i="9"/>
  <c r="P413" i="9"/>
  <c r="P412" i="9"/>
  <c r="P411" i="9"/>
  <c r="P410" i="9"/>
  <c r="P409" i="9"/>
  <c r="P408" i="9"/>
  <c r="P407" i="9"/>
  <c r="P406" i="9"/>
  <c r="P405" i="9"/>
  <c r="P404" i="9"/>
  <c r="P403" i="9"/>
  <c r="P402" i="9"/>
  <c r="P401" i="9"/>
  <c r="P400" i="9"/>
  <c r="P399" i="9"/>
  <c r="P398" i="9"/>
  <c r="P397" i="9"/>
  <c r="P396" i="9"/>
  <c r="P395" i="9"/>
  <c r="P394" i="9"/>
  <c r="P393" i="9"/>
  <c r="P392" i="9"/>
  <c r="P391" i="9"/>
  <c r="P390" i="9"/>
  <c r="P389" i="9"/>
  <c r="P388" i="9"/>
  <c r="P387" i="9"/>
  <c r="P386" i="9"/>
  <c r="P385" i="9"/>
  <c r="P384" i="9"/>
  <c r="P383" i="9"/>
  <c r="P382" i="9"/>
  <c r="P381" i="9"/>
  <c r="P380" i="9"/>
  <c r="P379" i="9"/>
  <c r="P378" i="9"/>
  <c r="P377" i="9"/>
  <c r="P376" i="9"/>
  <c r="P375" i="9"/>
  <c r="P374" i="9"/>
  <c r="P373" i="9"/>
  <c r="P372" i="9"/>
  <c r="P371" i="9"/>
  <c r="P370" i="9"/>
  <c r="P369" i="9"/>
  <c r="P368" i="9"/>
  <c r="P367" i="9"/>
  <c r="P366" i="9"/>
  <c r="P365" i="9"/>
  <c r="P364" i="9"/>
  <c r="P363" i="9"/>
  <c r="P362" i="9"/>
  <c r="P361" i="9"/>
  <c r="P360" i="9"/>
  <c r="P359" i="9"/>
  <c r="P358" i="9"/>
  <c r="P357" i="9"/>
  <c r="P356" i="9"/>
  <c r="P355" i="9"/>
  <c r="P354" i="9"/>
  <c r="P353" i="9"/>
  <c r="P352" i="9"/>
  <c r="P351" i="9"/>
  <c r="P350" i="9"/>
  <c r="P349" i="9"/>
  <c r="P348" i="9"/>
  <c r="P347" i="9"/>
  <c r="P346" i="9"/>
  <c r="P345" i="9"/>
  <c r="P344" i="9"/>
  <c r="P343" i="9"/>
  <c r="P342" i="9"/>
  <c r="P341" i="9"/>
  <c r="P340" i="9"/>
  <c r="P339" i="9"/>
  <c r="P338" i="9"/>
  <c r="P337" i="9"/>
  <c r="P336" i="9"/>
  <c r="P335" i="9"/>
  <c r="P334" i="9"/>
  <c r="P333" i="9"/>
  <c r="P332" i="9"/>
  <c r="P331" i="9"/>
  <c r="P330" i="9"/>
  <c r="P329" i="9"/>
  <c r="P328" i="9"/>
  <c r="P327" i="9"/>
  <c r="P326" i="9"/>
  <c r="P325" i="9"/>
  <c r="P324" i="9"/>
  <c r="P323" i="9"/>
  <c r="P322" i="9"/>
  <c r="P321" i="9"/>
  <c r="P320" i="9"/>
  <c r="P319" i="9"/>
  <c r="P318" i="9"/>
  <c r="P317" i="9"/>
  <c r="P316" i="9"/>
  <c r="P315" i="9"/>
  <c r="P314" i="9"/>
  <c r="P313" i="9"/>
  <c r="P312" i="9"/>
  <c r="P311" i="9"/>
  <c r="P310" i="9"/>
  <c r="P309" i="9"/>
  <c r="P308" i="9"/>
  <c r="P307" i="9"/>
  <c r="P306" i="9"/>
  <c r="P305" i="9"/>
  <c r="P304" i="9"/>
  <c r="P303" i="9"/>
  <c r="P302" i="9"/>
  <c r="P301" i="9"/>
  <c r="P300" i="9"/>
  <c r="P299" i="9"/>
  <c r="P298" i="9"/>
  <c r="P297" i="9"/>
  <c r="P296" i="9"/>
  <c r="P295" i="9"/>
  <c r="P294" i="9"/>
  <c r="P293" i="9"/>
  <c r="P292" i="9"/>
  <c r="P291" i="9"/>
  <c r="P290" i="9"/>
  <c r="P289" i="9"/>
  <c r="P288" i="9"/>
  <c r="P287" i="9"/>
  <c r="P286" i="9"/>
  <c r="P285" i="9"/>
  <c r="P284" i="9"/>
  <c r="P283" i="9"/>
  <c r="P282" i="9"/>
  <c r="P281" i="9"/>
  <c r="P280" i="9"/>
  <c r="P279" i="9"/>
  <c r="P278" i="9"/>
  <c r="P277" i="9"/>
  <c r="P276" i="9"/>
  <c r="P275" i="9"/>
  <c r="P274" i="9"/>
  <c r="P273" i="9"/>
  <c r="P272" i="9"/>
  <c r="P271" i="9"/>
  <c r="P270" i="9"/>
  <c r="P269" i="9"/>
  <c r="P268" i="9"/>
  <c r="P267" i="9"/>
  <c r="P266" i="9"/>
  <c r="P265" i="9"/>
  <c r="P264" i="9"/>
  <c r="P263" i="9"/>
  <c r="P262" i="9"/>
  <c r="P261" i="9"/>
  <c r="P260" i="9"/>
  <c r="P259" i="9"/>
  <c r="P258" i="9"/>
  <c r="P257" i="9"/>
  <c r="P256" i="9"/>
  <c r="P255" i="9"/>
  <c r="P254" i="9"/>
  <c r="P253" i="9"/>
  <c r="P252" i="9"/>
  <c r="P251" i="9"/>
  <c r="P250" i="9"/>
  <c r="P249" i="9"/>
  <c r="P248" i="9"/>
  <c r="P247" i="9"/>
  <c r="P246" i="9"/>
  <c r="P245" i="9"/>
  <c r="P244" i="9"/>
  <c r="P243" i="9"/>
  <c r="P242" i="9"/>
  <c r="P241" i="9"/>
  <c r="P240" i="9"/>
  <c r="P239" i="9"/>
  <c r="P238" i="9"/>
  <c r="P237" i="9"/>
  <c r="P236" i="9"/>
  <c r="P235" i="9"/>
  <c r="P234" i="9"/>
  <c r="P233" i="9"/>
  <c r="P232" i="9"/>
  <c r="P231" i="9"/>
  <c r="P230" i="9"/>
  <c r="P229" i="9"/>
  <c r="P228" i="9"/>
  <c r="P227" i="9"/>
  <c r="P226" i="9"/>
  <c r="P225" i="9"/>
  <c r="P224" i="9"/>
  <c r="P223" i="9"/>
  <c r="P222" i="9"/>
  <c r="P221" i="9"/>
  <c r="P220" i="9"/>
  <c r="P219" i="9"/>
  <c r="P218" i="9"/>
  <c r="P217" i="9"/>
  <c r="P216" i="9"/>
  <c r="P215" i="9"/>
  <c r="P214" i="9"/>
  <c r="P213" i="9"/>
  <c r="P212" i="9"/>
  <c r="P211" i="9"/>
  <c r="P210" i="9"/>
  <c r="P209" i="9"/>
  <c r="P208" i="9"/>
  <c r="P207" i="9"/>
  <c r="P206" i="9"/>
  <c r="P205" i="9"/>
  <c r="P204" i="9"/>
  <c r="P203" i="9"/>
  <c r="P202" i="9"/>
  <c r="P201" i="9"/>
  <c r="P200" i="9"/>
  <c r="P199" i="9"/>
  <c r="P198" i="9"/>
  <c r="P197" i="9"/>
  <c r="P196" i="9"/>
  <c r="P195" i="9"/>
  <c r="P194" i="9"/>
  <c r="P193" i="9"/>
  <c r="P192" i="9"/>
  <c r="P191" i="9"/>
  <c r="P190" i="9"/>
  <c r="P189" i="9"/>
  <c r="P188" i="9"/>
  <c r="P187" i="9"/>
  <c r="P186" i="9"/>
  <c r="P185" i="9"/>
  <c r="P184" i="9"/>
  <c r="P183" i="9"/>
  <c r="P182" i="9"/>
  <c r="P181" i="9"/>
  <c r="P180" i="9"/>
  <c r="P179" i="9"/>
  <c r="P178" i="9"/>
  <c r="P177" i="9"/>
  <c r="P176" i="9"/>
  <c r="P175" i="9"/>
  <c r="P174" i="9"/>
  <c r="P173" i="9"/>
  <c r="P172" i="9"/>
  <c r="P171" i="9"/>
  <c r="P170" i="9"/>
  <c r="P169" i="9"/>
  <c r="P168" i="9"/>
  <c r="P167" i="9"/>
  <c r="P166" i="9"/>
  <c r="P165" i="9"/>
  <c r="P164" i="9"/>
  <c r="P163" i="9"/>
  <c r="P162" i="9"/>
  <c r="P161" i="9"/>
  <c r="P160" i="9"/>
  <c r="P159" i="9"/>
  <c r="P158" i="9"/>
  <c r="P157" i="9"/>
  <c r="P156" i="9"/>
  <c r="P155" i="9"/>
  <c r="P154" i="9"/>
  <c r="P153" i="9"/>
  <c r="P152" i="9"/>
  <c r="P151" i="9"/>
  <c r="P150" i="9"/>
  <c r="P149" i="9"/>
  <c r="P148" i="9"/>
  <c r="P147" i="9"/>
  <c r="P146" i="9"/>
  <c r="P145" i="9"/>
  <c r="P144" i="9"/>
  <c r="P143" i="9"/>
  <c r="P142" i="9"/>
  <c r="P141" i="9"/>
  <c r="P140" i="9"/>
  <c r="P139" i="9"/>
  <c r="P138" i="9"/>
  <c r="P137" i="9"/>
  <c r="P136" i="9"/>
  <c r="P135" i="9"/>
  <c r="P134" i="9"/>
  <c r="P133" i="9"/>
  <c r="P132" i="9"/>
  <c r="P131" i="9"/>
  <c r="P130" i="9"/>
  <c r="P129" i="9"/>
  <c r="P128" i="9"/>
  <c r="P127" i="9"/>
  <c r="P126" i="9"/>
  <c r="P125" i="9"/>
  <c r="P124" i="9"/>
  <c r="P123" i="9"/>
  <c r="P122" i="9"/>
  <c r="P121" i="9"/>
  <c r="P120" i="9"/>
  <c r="P119" i="9"/>
  <c r="P118" i="9"/>
  <c r="P117" i="9"/>
  <c r="P116" i="9"/>
  <c r="P115" i="9"/>
  <c r="P114" i="9"/>
  <c r="P113" i="9"/>
  <c r="P112" i="9"/>
  <c r="P111" i="9"/>
  <c r="P110" i="9"/>
  <c r="P109" i="9"/>
  <c r="P108" i="9"/>
  <c r="P107" i="9"/>
  <c r="P106" i="9"/>
  <c r="P105" i="9"/>
  <c r="P104" i="9"/>
  <c r="P103" i="9"/>
  <c r="P102" i="9"/>
  <c r="P101" i="9"/>
  <c r="P100" i="9"/>
  <c r="P99" i="9"/>
  <c r="P98" i="9"/>
  <c r="P97" i="9"/>
  <c r="P96" i="9"/>
  <c r="P95" i="9"/>
  <c r="P94" i="9"/>
  <c r="P93" i="9"/>
  <c r="P92" i="9"/>
  <c r="P91" i="9"/>
  <c r="P90" i="9"/>
  <c r="P89" i="9"/>
  <c r="P88" i="9"/>
  <c r="P87" i="9"/>
  <c r="P86" i="9"/>
  <c r="P85" i="9"/>
  <c r="P84" i="9"/>
  <c r="P83" i="9"/>
  <c r="P82" i="9"/>
  <c r="P81" i="9"/>
  <c r="P80" i="9"/>
  <c r="P79" i="9"/>
  <c r="P78" i="9"/>
  <c r="P77" i="9"/>
  <c r="P76" i="9"/>
  <c r="P75" i="9"/>
  <c r="P74" i="9"/>
  <c r="P73" i="9"/>
  <c r="P72" i="9"/>
  <c r="P71" i="9"/>
  <c r="P70" i="9"/>
  <c r="P69" i="9"/>
  <c r="P68" i="9"/>
  <c r="P67" i="9"/>
  <c r="P66" i="9"/>
  <c r="P65" i="9"/>
  <c r="P64" i="9"/>
  <c r="P63" i="9"/>
  <c r="P62" i="9"/>
  <c r="P61" i="9"/>
  <c r="P60" i="9"/>
  <c r="P59" i="9"/>
  <c r="P58" i="9"/>
  <c r="P57" i="9"/>
  <c r="P56" i="9"/>
  <c r="P55" i="9"/>
  <c r="P54" i="9"/>
  <c r="P53" i="9"/>
  <c r="P52" i="9"/>
  <c r="P51" i="9"/>
  <c r="P50" i="9"/>
  <c r="P49" i="9"/>
  <c r="P48" i="9"/>
  <c r="P47" i="9"/>
  <c r="P46" i="9"/>
  <c r="P45" i="9"/>
  <c r="P44" i="9"/>
  <c r="P43" i="9"/>
  <c r="P42" i="9"/>
  <c r="P41" i="9"/>
  <c r="P40" i="9"/>
  <c r="P39" i="9"/>
  <c r="P38" i="9"/>
  <c r="P37" i="9"/>
  <c r="P36" i="9"/>
  <c r="P35" i="9"/>
  <c r="P34" i="9"/>
  <c r="P33" i="9"/>
  <c r="P32" i="9"/>
  <c r="P31" i="9"/>
  <c r="P30" i="9"/>
  <c r="P29" i="9"/>
  <c r="P28" i="9"/>
  <c r="P27" i="9"/>
  <c r="P26" i="9"/>
  <c r="P25" i="9"/>
  <c r="P24" i="9"/>
  <c r="P23" i="9"/>
  <c r="P22" i="9"/>
  <c r="P21" i="9"/>
  <c r="P20" i="9"/>
  <c r="P19" i="9"/>
  <c r="P18" i="9"/>
  <c r="O18" i="9"/>
  <c r="O19" i="9"/>
  <c r="O20" i="9"/>
  <c r="O21" i="9"/>
  <c r="O22" i="9"/>
  <c r="O23" i="9"/>
  <c r="O24" i="9"/>
  <c r="O25" i="9"/>
  <c r="O26" i="9"/>
  <c r="O27" i="9"/>
  <c r="O28" i="9"/>
  <c r="O29" i="9"/>
  <c r="O30" i="9"/>
  <c r="O31" i="9"/>
  <c r="O32" i="9"/>
  <c r="O33" i="9"/>
  <c r="O34" i="9"/>
  <c r="O35" i="9"/>
  <c r="O36" i="9"/>
  <c r="O37" i="9"/>
  <c r="O38" i="9"/>
  <c r="O39" i="9"/>
  <c r="O40" i="9"/>
  <c r="O41" i="9"/>
  <c r="O42" i="9"/>
  <c r="O43" i="9"/>
  <c r="O44" i="9"/>
  <c r="O45" i="9"/>
  <c r="O46" i="9"/>
  <c r="O47" i="9"/>
  <c r="O48" i="9"/>
  <c r="O49" i="9"/>
  <c r="O50" i="9"/>
  <c r="O51" i="9"/>
  <c r="O52" i="9"/>
  <c r="O53" i="9"/>
  <c r="O54" i="9"/>
  <c r="O55" i="9"/>
  <c r="O56" i="9"/>
  <c r="O57" i="9"/>
  <c r="O58" i="9"/>
  <c r="O59" i="9"/>
  <c r="O60" i="9"/>
  <c r="O61" i="9"/>
  <c r="O62" i="9"/>
  <c r="O63" i="9"/>
  <c r="O64" i="9"/>
  <c r="O65" i="9"/>
  <c r="O66" i="9"/>
  <c r="O67" i="9"/>
  <c r="O68" i="9"/>
  <c r="O69" i="9"/>
  <c r="O70" i="9"/>
  <c r="O71" i="9"/>
  <c r="O72" i="9"/>
  <c r="O73" i="9"/>
  <c r="O74" i="9"/>
  <c r="O75" i="9"/>
  <c r="O76" i="9"/>
  <c r="O77" i="9"/>
  <c r="O78" i="9"/>
  <c r="O79" i="9"/>
  <c r="O80" i="9"/>
  <c r="O81" i="9"/>
  <c r="O82" i="9"/>
  <c r="O83" i="9"/>
  <c r="O84" i="9"/>
  <c r="O85" i="9"/>
  <c r="O86" i="9"/>
  <c r="O87" i="9"/>
  <c r="O88" i="9"/>
  <c r="O89" i="9"/>
  <c r="O90" i="9"/>
  <c r="O91" i="9"/>
  <c r="O92" i="9"/>
  <c r="O93" i="9"/>
  <c r="O94" i="9"/>
  <c r="O95" i="9"/>
  <c r="O96" i="9"/>
  <c r="O97" i="9"/>
  <c r="O98" i="9"/>
  <c r="O99" i="9"/>
  <c r="O100" i="9"/>
  <c r="O101" i="9"/>
  <c r="O102" i="9"/>
  <c r="O103" i="9"/>
  <c r="O104" i="9"/>
  <c r="O105" i="9"/>
  <c r="O106" i="9"/>
  <c r="O107" i="9"/>
  <c r="O108" i="9"/>
  <c r="O109" i="9"/>
  <c r="O110" i="9"/>
  <c r="O111" i="9"/>
  <c r="O112" i="9"/>
  <c r="O113" i="9"/>
  <c r="O114" i="9"/>
  <c r="O115" i="9"/>
  <c r="O116" i="9"/>
  <c r="O117" i="9"/>
  <c r="O118" i="9"/>
  <c r="O119" i="9"/>
  <c r="O120" i="9"/>
  <c r="O121" i="9"/>
  <c r="O122" i="9"/>
  <c r="O123" i="9"/>
  <c r="O124" i="9"/>
  <c r="O125" i="9"/>
  <c r="O126" i="9"/>
  <c r="O127" i="9"/>
  <c r="O128" i="9"/>
  <c r="O129" i="9"/>
  <c r="O130" i="9"/>
  <c r="O131" i="9"/>
  <c r="O132" i="9"/>
  <c r="O133" i="9"/>
  <c r="O134" i="9"/>
  <c r="O135" i="9"/>
  <c r="O136" i="9"/>
  <c r="O137" i="9"/>
  <c r="O138" i="9"/>
  <c r="O139" i="9"/>
  <c r="O140" i="9"/>
  <c r="O141" i="9"/>
  <c r="O142" i="9"/>
  <c r="O143" i="9"/>
  <c r="O144" i="9"/>
  <c r="O145" i="9"/>
  <c r="O146" i="9"/>
  <c r="O147" i="9"/>
  <c r="O148" i="9"/>
  <c r="O149" i="9"/>
  <c r="O150" i="9"/>
  <c r="O151" i="9"/>
  <c r="O152" i="9"/>
  <c r="O153" i="9"/>
  <c r="O154" i="9"/>
  <c r="O155" i="9"/>
  <c r="O156" i="9"/>
  <c r="O157" i="9"/>
  <c r="O158" i="9"/>
  <c r="O159" i="9"/>
  <c r="O160" i="9"/>
  <c r="O161" i="9"/>
  <c r="O162" i="9"/>
  <c r="O163" i="9"/>
  <c r="O164" i="9"/>
  <c r="O165" i="9"/>
  <c r="O166" i="9"/>
  <c r="O167" i="9"/>
  <c r="O168" i="9"/>
  <c r="O169" i="9"/>
  <c r="O170" i="9"/>
  <c r="O171" i="9"/>
  <c r="O172" i="9"/>
  <c r="O173" i="9"/>
  <c r="O174" i="9"/>
  <c r="O175" i="9"/>
  <c r="O176" i="9"/>
  <c r="O177" i="9"/>
  <c r="O178" i="9"/>
  <c r="O179" i="9"/>
  <c r="O180" i="9"/>
  <c r="O181" i="9"/>
  <c r="O182" i="9"/>
  <c r="O183" i="9"/>
  <c r="O184" i="9"/>
  <c r="O185" i="9"/>
  <c r="O186" i="9"/>
  <c r="O187" i="9"/>
  <c r="O188" i="9"/>
  <c r="O189" i="9"/>
  <c r="O190" i="9"/>
  <c r="O191" i="9"/>
  <c r="O192" i="9"/>
  <c r="O193" i="9"/>
  <c r="O194" i="9"/>
  <c r="O195" i="9"/>
  <c r="O196" i="9"/>
  <c r="O197" i="9"/>
  <c r="O198" i="9"/>
  <c r="O199" i="9"/>
  <c r="O200" i="9"/>
  <c r="O201" i="9"/>
  <c r="O202" i="9"/>
  <c r="O203" i="9"/>
  <c r="O204" i="9"/>
  <c r="O205" i="9"/>
  <c r="O206" i="9"/>
  <c r="O207" i="9"/>
  <c r="O208" i="9"/>
  <c r="O209" i="9"/>
  <c r="O210" i="9"/>
  <c r="O211" i="9"/>
  <c r="O212" i="9"/>
  <c r="O213" i="9"/>
  <c r="O214" i="9"/>
  <c r="O215" i="9"/>
  <c r="O216" i="9"/>
  <c r="O217" i="9"/>
  <c r="O218" i="9"/>
  <c r="O219" i="9"/>
  <c r="O220" i="9"/>
  <c r="O221" i="9"/>
  <c r="O222" i="9"/>
  <c r="O223" i="9"/>
  <c r="O224" i="9"/>
  <c r="O225" i="9"/>
  <c r="O226" i="9"/>
  <c r="O227" i="9"/>
  <c r="O228" i="9"/>
  <c r="O229" i="9"/>
  <c r="O230" i="9"/>
  <c r="O231" i="9"/>
  <c r="O232" i="9"/>
  <c r="O233" i="9"/>
  <c r="O234" i="9"/>
  <c r="O235" i="9"/>
  <c r="O236" i="9"/>
  <c r="O237" i="9"/>
  <c r="O238" i="9"/>
  <c r="O239" i="9"/>
  <c r="O240" i="9"/>
  <c r="O241" i="9"/>
  <c r="O242" i="9"/>
  <c r="O243" i="9"/>
  <c r="O244" i="9"/>
  <c r="O245" i="9"/>
  <c r="O246" i="9"/>
  <c r="O247" i="9"/>
  <c r="O248" i="9"/>
  <c r="O249" i="9"/>
  <c r="O250" i="9"/>
  <c r="O251" i="9"/>
  <c r="O252" i="9"/>
  <c r="O253" i="9"/>
  <c r="O254" i="9"/>
  <c r="O255" i="9"/>
  <c r="O256" i="9"/>
  <c r="O257" i="9"/>
  <c r="O258" i="9"/>
  <c r="O259" i="9"/>
  <c r="O260" i="9"/>
  <c r="O261" i="9"/>
  <c r="O262" i="9"/>
  <c r="O263" i="9"/>
  <c r="O264" i="9"/>
  <c r="O265" i="9"/>
  <c r="O266" i="9"/>
  <c r="O267" i="9"/>
  <c r="O268" i="9"/>
  <c r="O269" i="9"/>
  <c r="O270" i="9"/>
  <c r="O271" i="9"/>
  <c r="O272" i="9"/>
  <c r="O273" i="9"/>
  <c r="O274" i="9"/>
  <c r="O275" i="9"/>
  <c r="O276" i="9"/>
  <c r="O277" i="9"/>
  <c r="O278" i="9"/>
  <c r="O279" i="9"/>
  <c r="O280" i="9"/>
  <c r="O281" i="9"/>
  <c r="O282" i="9"/>
  <c r="O283" i="9"/>
  <c r="O284" i="9"/>
  <c r="O285" i="9"/>
  <c r="O286" i="9"/>
  <c r="O287" i="9"/>
  <c r="O288" i="9"/>
  <c r="O289" i="9"/>
  <c r="O290" i="9"/>
  <c r="O291" i="9"/>
  <c r="O292" i="9"/>
  <c r="O293" i="9"/>
  <c r="O294" i="9"/>
  <c r="O295" i="9"/>
  <c r="O296" i="9"/>
  <c r="O297" i="9"/>
  <c r="O298" i="9"/>
  <c r="O299" i="9"/>
  <c r="O300" i="9"/>
  <c r="O301" i="9"/>
  <c r="O302" i="9"/>
  <c r="O303" i="9"/>
  <c r="O304" i="9"/>
  <c r="O305" i="9"/>
  <c r="O306" i="9"/>
  <c r="O307" i="9"/>
  <c r="O308" i="9"/>
  <c r="O309" i="9"/>
  <c r="O310" i="9"/>
  <c r="O311" i="9"/>
  <c r="O312" i="9"/>
  <c r="O313" i="9"/>
  <c r="O314" i="9"/>
  <c r="O315" i="9"/>
  <c r="O316" i="9"/>
  <c r="O317" i="9"/>
  <c r="O318" i="9"/>
  <c r="O319" i="9"/>
  <c r="O320" i="9"/>
  <c r="O321" i="9"/>
  <c r="O322" i="9"/>
  <c r="O323" i="9"/>
  <c r="O324" i="9"/>
  <c r="O325" i="9"/>
  <c r="O326" i="9"/>
  <c r="O327" i="9"/>
  <c r="O328" i="9"/>
  <c r="O329" i="9"/>
  <c r="O330" i="9"/>
  <c r="O331" i="9"/>
  <c r="O332" i="9"/>
  <c r="O333" i="9"/>
  <c r="O334" i="9"/>
  <c r="O335" i="9"/>
  <c r="O336" i="9"/>
  <c r="O337" i="9"/>
  <c r="O338" i="9"/>
  <c r="O339" i="9"/>
  <c r="O340" i="9"/>
  <c r="O341" i="9"/>
  <c r="O342" i="9"/>
  <c r="O343" i="9"/>
  <c r="O344" i="9"/>
  <c r="O345" i="9"/>
  <c r="O346" i="9"/>
  <c r="O347" i="9"/>
  <c r="O348" i="9"/>
  <c r="O349" i="9"/>
  <c r="O350" i="9"/>
  <c r="O351" i="9"/>
  <c r="O352" i="9"/>
  <c r="O353" i="9"/>
  <c r="O354" i="9"/>
  <c r="O355" i="9"/>
  <c r="O356" i="9"/>
  <c r="O357" i="9"/>
  <c r="O358" i="9"/>
  <c r="O359" i="9"/>
  <c r="O360" i="9"/>
  <c r="O361" i="9"/>
  <c r="O362" i="9"/>
  <c r="O363" i="9"/>
  <c r="O364" i="9"/>
  <c r="O365" i="9"/>
  <c r="O366" i="9"/>
  <c r="O367" i="9"/>
  <c r="O368" i="9"/>
  <c r="O369" i="9"/>
  <c r="O370" i="9"/>
  <c r="O371" i="9"/>
  <c r="O372" i="9"/>
  <c r="O373" i="9"/>
  <c r="O374" i="9"/>
  <c r="O375" i="9"/>
  <c r="O376" i="9"/>
  <c r="O377" i="9"/>
  <c r="O378" i="9"/>
  <c r="O379" i="9"/>
  <c r="O380" i="9"/>
  <c r="O381" i="9"/>
  <c r="O382" i="9"/>
  <c r="O383" i="9"/>
  <c r="O384" i="9"/>
  <c r="O385" i="9"/>
  <c r="O386" i="9"/>
  <c r="O387" i="9"/>
  <c r="O388" i="9"/>
  <c r="O389" i="9"/>
  <c r="O390" i="9"/>
  <c r="O391" i="9"/>
  <c r="O392" i="9"/>
  <c r="O393" i="9"/>
  <c r="O394" i="9"/>
  <c r="O395" i="9"/>
  <c r="O396" i="9"/>
  <c r="O397" i="9"/>
  <c r="O398" i="9"/>
  <c r="O399" i="9"/>
  <c r="O400" i="9"/>
  <c r="O401" i="9"/>
  <c r="O402" i="9"/>
  <c r="O403" i="9"/>
  <c r="O404" i="9"/>
  <c r="O405" i="9"/>
  <c r="O406" i="9"/>
  <c r="O407" i="9"/>
  <c r="O408" i="9"/>
  <c r="O409" i="9"/>
  <c r="O410" i="9"/>
  <c r="O411" i="9"/>
  <c r="O412" i="9"/>
  <c r="O413" i="9"/>
  <c r="O414" i="9"/>
  <c r="O415" i="9"/>
  <c r="O416" i="9"/>
  <c r="O417" i="9"/>
  <c r="O418" i="9"/>
  <c r="O419" i="9"/>
  <c r="O420" i="9"/>
  <c r="O421" i="9"/>
  <c r="O422" i="9"/>
  <c r="O423" i="9"/>
  <c r="O424" i="9"/>
  <c r="O425" i="9"/>
  <c r="O426" i="9"/>
  <c r="O427" i="9"/>
  <c r="O428" i="9"/>
  <c r="O429" i="9"/>
  <c r="O430" i="9"/>
  <c r="O431" i="9"/>
  <c r="O432" i="9"/>
  <c r="O433" i="9"/>
  <c r="O434" i="9"/>
  <c r="O435" i="9"/>
  <c r="O436" i="9"/>
  <c r="O437" i="9"/>
  <c r="O438" i="9"/>
  <c r="O439" i="9"/>
  <c r="O440" i="9"/>
  <c r="O441" i="9"/>
  <c r="O442" i="9"/>
  <c r="O443" i="9"/>
  <c r="O444" i="9"/>
  <c r="O445" i="9"/>
  <c r="O446" i="9"/>
  <c r="O447" i="9"/>
  <c r="O448" i="9"/>
  <c r="O449" i="9"/>
  <c r="O450" i="9"/>
  <c r="O451" i="9"/>
  <c r="O452" i="9"/>
  <c r="O453" i="9"/>
  <c r="O454" i="9"/>
  <c r="O455" i="9"/>
  <c r="O456" i="9"/>
  <c r="O457" i="9"/>
  <c r="O458" i="9"/>
  <c r="O459" i="9"/>
  <c r="O460" i="9"/>
  <c r="O461" i="9"/>
  <c r="O462" i="9"/>
  <c r="O463" i="9"/>
  <c r="O464" i="9"/>
  <c r="O465" i="9"/>
  <c r="O466" i="9"/>
  <c r="O467" i="9"/>
  <c r="O468" i="9"/>
  <c r="O469" i="9"/>
  <c r="O470" i="9"/>
  <c r="O471" i="9"/>
  <c r="O472" i="9"/>
  <c r="O473" i="9"/>
  <c r="O474" i="9"/>
  <c r="O475" i="9"/>
  <c r="O476" i="9"/>
  <c r="O477" i="9"/>
  <c r="O478" i="9"/>
  <c r="O479" i="9"/>
  <c r="O480" i="9"/>
  <c r="O481" i="9"/>
  <c r="O482" i="9"/>
  <c r="O483" i="9"/>
  <c r="O484" i="9"/>
  <c r="O485" i="9"/>
  <c r="O486" i="9"/>
  <c r="O487" i="9"/>
  <c r="O488" i="9"/>
  <c r="O489" i="9"/>
  <c r="O490" i="9"/>
  <c r="O491" i="9"/>
  <c r="O492" i="9"/>
  <c r="O493" i="9"/>
  <c r="O494" i="9"/>
  <c r="O495" i="9"/>
  <c r="O496" i="9"/>
  <c r="O497" i="9"/>
  <c r="O498" i="9"/>
  <c r="O499" i="9"/>
  <c r="O500" i="9"/>
  <c r="O501" i="9"/>
  <c r="O502" i="9"/>
  <c r="O503" i="9"/>
  <c r="O504" i="9"/>
  <c r="O505" i="9"/>
  <c r="O506" i="9"/>
  <c r="O507" i="9"/>
  <c r="O508" i="9"/>
  <c r="O509" i="9"/>
  <c r="O510" i="9"/>
  <c r="O511" i="9"/>
  <c r="O512" i="9"/>
  <c r="O513" i="9"/>
  <c r="O514" i="9"/>
  <c r="N18" i="9"/>
  <c r="N19" i="9"/>
  <c r="N20" i="9"/>
  <c r="N21" i="9"/>
  <c r="N22" i="9"/>
  <c r="N23" i="9"/>
  <c r="N24" i="9"/>
  <c r="N25" i="9"/>
  <c r="N26" i="9"/>
  <c r="N27" i="9"/>
  <c r="N28" i="9"/>
  <c r="N29" i="9"/>
  <c r="N30" i="9"/>
  <c r="N31" i="9"/>
  <c r="N32" i="9"/>
  <c r="N33" i="9"/>
  <c r="N34" i="9"/>
  <c r="N35" i="9"/>
  <c r="N36" i="9"/>
  <c r="N37" i="9"/>
  <c r="N38" i="9"/>
  <c r="N39" i="9"/>
  <c r="N40" i="9"/>
  <c r="N41" i="9"/>
  <c r="N42" i="9"/>
  <c r="N43" i="9"/>
  <c r="N44" i="9"/>
  <c r="N45" i="9"/>
  <c r="N46" i="9"/>
  <c r="N47" i="9"/>
  <c r="N48" i="9"/>
  <c r="N49" i="9"/>
  <c r="N50" i="9"/>
  <c r="N51" i="9"/>
  <c r="N52" i="9"/>
  <c r="N53" i="9"/>
  <c r="N54" i="9"/>
  <c r="N55" i="9"/>
  <c r="N56" i="9"/>
  <c r="N57" i="9"/>
  <c r="N58" i="9"/>
  <c r="N59" i="9"/>
  <c r="N60" i="9"/>
  <c r="N61" i="9"/>
  <c r="N62" i="9"/>
  <c r="N63" i="9"/>
  <c r="N64" i="9"/>
  <c r="N65" i="9"/>
  <c r="N66" i="9"/>
  <c r="N67" i="9"/>
  <c r="N68" i="9"/>
  <c r="N69" i="9"/>
  <c r="N70" i="9"/>
  <c r="N71" i="9"/>
  <c r="N72" i="9"/>
  <c r="N73" i="9"/>
  <c r="N74" i="9"/>
  <c r="N75" i="9"/>
  <c r="N76" i="9"/>
  <c r="N77" i="9"/>
  <c r="N78" i="9"/>
  <c r="N79" i="9"/>
  <c r="N80" i="9"/>
  <c r="N81" i="9"/>
  <c r="N82" i="9"/>
  <c r="N83" i="9"/>
  <c r="N84" i="9"/>
  <c r="N85" i="9"/>
  <c r="N86" i="9"/>
  <c r="N87" i="9"/>
  <c r="N88" i="9"/>
  <c r="N89" i="9"/>
  <c r="N90" i="9"/>
  <c r="N91" i="9"/>
  <c r="N92" i="9"/>
  <c r="N93" i="9"/>
  <c r="N94" i="9"/>
  <c r="N95" i="9"/>
  <c r="N96" i="9"/>
  <c r="N97" i="9"/>
  <c r="N98" i="9"/>
  <c r="N99" i="9"/>
  <c r="N100" i="9"/>
  <c r="N101" i="9"/>
  <c r="N102" i="9"/>
  <c r="N103" i="9"/>
  <c r="N104" i="9"/>
  <c r="N105" i="9"/>
  <c r="N106" i="9"/>
  <c r="N107" i="9"/>
  <c r="N108" i="9"/>
  <c r="N109" i="9"/>
  <c r="N110" i="9"/>
  <c r="N111" i="9"/>
  <c r="N112" i="9"/>
  <c r="N113" i="9"/>
  <c r="N114" i="9"/>
  <c r="N115" i="9"/>
  <c r="N116" i="9"/>
  <c r="N117" i="9"/>
  <c r="N118" i="9"/>
  <c r="N119" i="9"/>
  <c r="N120" i="9"/>
  <c r="N121" i="9"/>
  <c r="N122" i="9"/>
  <c r="N123" i="9"/>
  <c r="N124" i="9"/>
  <c r="N125" i="9"/>
  <c r="N126" i="9"/>
  <c r="N127" i="9"/>
  <c r="N128" i="9"/>
  <c r="N129" i="9"/>
  <c r="N130" i="9"/>
  <c r="N131" i="9"/>
  <c r="N132" i="9"/>
  <c r="N133" i="9"/>
  <c r="N134" i="9"/>
  <c r="N135" i="9"/>
  <c r="N136" i="9"/>
  <c r="N137" i="9"/>
  <c r="N138" i="9"/>
  <c r="N139" i="9"/>
  <c r="N140" i="9"/>
  <c r="N141" i="9"/>
  <c r="N142" i="9"/>
  <c r="N143" i="9"/>
  <c r="N144" i="9"/>
  <c r="N145" i="9"/>
  <c r="N146" i="9"/>
  <c r="N147" i="9"/>
  <c r="N148" i="9"/>
  <c r="N149" i="9"/>
  <c r="N150" i="9"/>
  <c r="N151" i="9"/>
  <c r="N152" i="9"/>
  <c r="N153" i="9"/>
  <c r="N154" i="9"/>
  <c r="N155" i="9"/>
  <c r="N156" i="9"/>
  <c r="N157" i="9"/>
  <c r="N158" i="9"/>
  <c r="N159" i="9"/>
  <c r="N160" i="9"/>
  <c r="N161" i="9"/>
  <c r="N162" i="9"/>
  <c r="N163" i="9"/>
  <c r="N164" i="9"/>
  <c r="N165" i="9"/>
  <c r="N166" i="9"/>
  <c r="N167" i="9"/>
  <c r="N168" i="9"/>
  <c r="N169" i="9"/>
  <c r="N170" i="9"/>
  <c r="N171" i="9"/>
  <c r="N172" i="9"/>
  <c r="N173" i="9"/>
  <c r="N174" i="9"/>
  <c r="N175" i="9"/>
  <c r="N176" i="9"/>
  <c r="N177" i="9"/>
  <c r="N178" i="9"/>
  <c r="N179" i="9"/>
  <c r="N180" i="9"/>
  <c r="N181" i="9"/>
  <c r="N182" i="9"/>
  <c r="N183" i="9"/>
  <c r="N184" i="9"/>
  <c r="N185" i="9"/>
  <c r="N186" i="9"/>
  <c r="N187" i="9"/>
  <c r="N188" i="9"/>
  <c r="N189" i="9"/>
  <c r="N190" i="9"/>
  <c r="N191" i="9"/>
  <c r="N192" i="9"/>
  <c r="N193" i="9"/>
  <c r="N194" i="9"/>
  <c r="N195" i="9"/>
  <c r="N196" i="9"/>
  <c r="N197" i="9"/>
  <c r="N198" i="9"/>
  <c r="N199" i="9"/>
  <c r="N200" i="9"/>
  <c r="N201" i="9"/>
  <c r="N202" i="9"/>
  <c r="N203" i="9"/>
  <c r="N204" i="9"/>
  <c r="N205" i="9"/>
  <c r="N206" i="9"/>
  <c r="N207" i="9"/>
  <c r="N208" i="9"/>
  <c r="N209" i="9"/>
  <c r="N210" i="9"/>
  <c r="N211" i="9"/>
  <c r="N212" i="9"/>
  <c r="N213" i="9"/>
  <c r="N214" i="9"/>
  <c r="N215" i="9"/>
  <c r="N216" i="9"/>
  <c r="N217" i="9"/>
  <c r="N218" i="9"/>
  <c r="N219" i="9"/>
  <c r="N220" i="9"/>
  <c r="N221" i="9"/>
  <c r="N222" i="9"/>
  <c r="N223" i="9"/>
  <c r="N224" i="9"/>
  <c r="N225" i="9"/>
  <c r="N226" i="9"/>
  <c r="N227" i="9"/>
  <c r="N228" i="9"/>
  <c r="N229" i="9"/>
  <c r="N230" i="9"/>
  <c r="N231" i="9"/>
  <c r="N232" i="9"/>
  <c r="N233" i="9"/>
  <c r="N234" i="9"/>
  <c r="N235" i="9"/>
  <c r="N236" i="9"/>
  <c r="N237" i="9"/>
  <c r="N238" i="9"/>
  <c r="N239" i="9"/>
  <c r="N240" i="9"/>
  <c r="N241" i="9"/>
  <c r="N242" i="9"/>
  <c r="N243" i="9"/>
  <c r="N244" i="9"/>
  <c r="N245" i="9"/>
  <c r="N246" i="9"/>
  <c r="N247" i="9"/>
  <c r="N248" i="9"/>
  <c r="N249" i="9"/>
  <c r="N250" i="9"/>
  <c r="N251" i="9"/>
  <c r="N252" i="9"/>
  <c r="N253" i="9"/>
  <c r="N254" i="9"/>
  <c r="N255" i="9"/>
  <c r="N256" i="9"/>
  <c r="N257" i="9"/>
  <c r="N258" i="9"/>
  <c r="N259" i="9"/>
  <c r="N260" i="9"/>
  <c r="N261" i="9"/>
  <c r="N262" i="9"/>
  <c r="N263" i="9"/>
  <c r="N264" i="9"/>
  <c r="N265" i="9"/>
  <c r="N266" i="9"/>
  <c r="N267" i="9"/>
  <c r="N268" i="9"/>
  <c r="N269" i="9"/>
  <c r="N270" i="9"/>
  <c r="N271" i="9"/>
  <c r="N272" i="9"/>
  <c r="N273" i="9"/>
  <c r="N274" i="9"/>
  <c r="N275" i="9"/>
  <c r="N276" i="9"/>
  <c r="N277" i="9"/>
  <c r="N278" i="9"/>
  <c r="N279" i="9"/>
  <c r="N280" i="9"/>
  <c r="N281" i="9"/>
  <c r="N282" i="9"/>
  <c r="N283" i="9"/>
  <c r="N284" i="9"/>
  <c r="N285" i="9"/>
  <c r="N286" i="9"/>
  <c r="N287" i="9"/>
  <c r="N288" i="9"/>
  <c r="N289" i="9"/>
  <c r="N290" i="9"/>
  <c r="N291" i="9"/>
  <c r="N292" i="9"/>
  <c r="N293" i="9"/>
  <c r="N294" i="9"/>
  <c r="N295" i="9"/>
  <c r="N296" i="9"/>
  <c r="N297" i="9"/>
  <c r="N298" i="9"/>
  <c r="N299" i="9"/>
  <c r="N300" i="9"/>
  <c r="N301" i="9"/>
  <c r="N302" i="9"/>
  <c r="N303" i="9"/>
  <c r="N304" i="9"/>
  <c r="N305" i="9"/>
  <c r="N306" i="9"/>
  <c r="N307" i="9"/>
  <c r="N308" i="9"/>
  <c r="N309" i="9"/>
  <c r="N310" i="9"/>
  <c r="N311" i="9"/>
  <c r="N312" i="9"/>
  <c r="N313" i="9"/>
  <c r="N314" i="9"/>
  <c r="N315" i="9"/>
  <c r="N316" i="9"/>
  <c r="N317" i="9"/>
  <c r="N318" i="9"/>
  <c r="N319" i="9"/>
  <c r="N320" i="9"/>
  <c r="N321" i="9"/>
  <c r="N322" i="9"/>
  <c r="N323" i="9"/>
  <c r="N324" i="9"/>
  <c r="N325" i="9"/>
  <c r="N326" i="9"/>
  <c r="N327" i="9"/>
  <c r="N328" i="9"/>
  <c r="N329" i="9"/>
  <c r="N330" i="9"/>
  <c r="N331" i="9"/>
  <c r="N332" i="9"/>
  <c r="N333" i="9"/>
  <c r="N334" i="9"/>
  <c r="N335" i="9"/>
  <c r="N336" i="9"/>
  <c r="N337" i="9"/>
  <c r="N338" i="9"/>
  <c r="N339" i="9"/>
  <c r="N340" i="9"/>
  <c r="N341" i="9"/>
  <c r="N342" i="9"/>
  <c r="N343" i="9"/>
  <c r="N344" i="9"/>
  <c r="N345" i="9"/>
  <c r="N346" i="9"/>
  <c r="N347" i="9"/>
  <c r="N348" i="9"/>
  <c r="N349" i="9"/>
  <c r="N350" i="9"/>
  <c r="N351" i="9"/>
  <c r="N352" i="9"/>
  <c r="N353" i="9"/>
  <c r="N354" i="9"/>
  <c r="N355" i="9"/>
  <c r="N356" i="9"/>
  <c r="N357" i="9"/>
  <c r="N358" i="9"/>
  <c r="N359" i="9"/>
  <c r="N360" i="9"/>
  <c r="N361" i="9"/>
  <c r="N362" i="9"/>
  <c r="N363" i="9"/>
  <c r="N364" i="9"/>
  <c r="N365" i="9"/>
  <c r="N366" i="9"/>
  <c r="N367" i="9"/>
  <c r="N368" i="9"/>
  <c r="N369" i="9"/>
  <c r="N370" i="9"/>
  <c r="N371" i="9"/>
  <c r="N372" i="9"/>
  <c r="N373" i="9"/>
  <c r="N374" i="9"/>
  <c r="N375" i="9"/>
  <c r="N376" i="9"/>
  <c r="N377" i="9"/>
  <c r="N378" i="9"/>
  <c r="N379" i="9"/>
  <c r="N380" i="9"/>
  <c r="N381" i="9"/>
  <c r="N382" i="9"/>
  <c r="N383" i="9"/>
  <c r="N384" i="9"/>
  <c r="N385" i="9"/>
  <c r="N386" i="9"/>
  <c r="N387" i="9"/>
  <c r="N388" i="9"/>
  <c r="N389" i="9"/>
  <c r="N390" i="9"/>
  <c r="N391" i="9"/>
  <c r="N392" i="9"/>
  <c r="N393" i="9"/>
  <c r="N394" i="9"/>
  <c r="N395" i="9"/>
  <c r="N396" i="9"/>
  <c r="N397" i="9"/>
  <c r="N398" i="9"/>
  <c r="N399" i="9"/>
  <c r="N400" i="9"/>
  <c r="N401" i="9"/>
  <c r="N402" i="9"/>
  <c r="N403" i="9"/>
  <c r="N404" i="9"/>
  <c r="N405" i="9"/>
  <c r="N406" i="9"/>
  <c r="N407" i="9"/>
  <c r="N408" i="9"/>
  <c r="N409" i="9"/>
  <c r="N410" i="9"/>
  <c r="N411" i="9"/>
  <c r="N412" i="9"/>
  <c r="N413" i="9"/>
  <c r="N414" i="9"/>
  <c r="N415" i="9"/>
  <c r="N416" i="9"/>
  <c r="N417" i="9"/>
  <c r="N418" i="9"/>
  <c r="N419" i="9"/>
  <c r="N420" i="9"/>
  <c r="N421" i="9"/>
  <c r="N422" i="9"/>
  <c r="N423" i="9"/>
  <c r="N424" i="9"/>
  <c r="N425" i="9"/>
  <c r="N426" i="9"/>
  <c r="N427" i="9"/>
  <c r="N428" i="9"/>
  <c r="N429" i="9"/>
  <c r="N430" i="9"/>
  <c r="N431" i="9"/>
  <c r="N432" i="9"/>
  <c r="N433" i="9"/>
  <c r="N434" i="9"/>
  <c r="N435" i="9"/>
  <c r="N436" i="9"/>
  <c r="N437" i="9"/>
  <c r="N438" i="9"/>
  <c r="N439" i="9"/>
  <c r="N440" i="9"/>
  <c r="N441" i="9"/>
  <c r="N442" i="9"/>
  <c r="N443" i="9"/>
  <c r="N444" i="9"/>
  <c r="N445" i="9"/>
  <c r="N446" i="9"/>
  <c r="N447" i="9"/>
  <c r="N448" i="9"/>
  <c r="N449" i="9"/>
  <c r="N450" i="9"/>
  <c r="N451" i="9"/>
  <c r="N452" i="9"/>
  <c r="N453" i="9"/>
  <c r="N454" i="9"/>
  <c r="N455" i="9"/>
  <c r="N456" i="9"/>
  <c r="N457" i="9"/>
  <c r="N458" i="9"/>
  <c r="N459" i="9"/>
  <c r="N460" i="9"/>
  <c r="N461" i="9"/>
  <c r="N462" i="9"/>
  <c r="N463" i="9"/>
  <c r="N464" i="9"/>
  <c r="N465" i="9"/>
  <c r="N466" i="9"/>
  <c r="N467" i="9"/>
  <c r="N468" i="9"/>
  <c r="N469" i="9"/>
  <c r="N470" i="9"/>
  <c r="N471" i="9"/>
  <c r="N472" i="9"/>
  <c r="N473" i="9"/>
  <c r="N474" i="9"/>
  <c r="N475" i="9"/>
  <c r="N476" i="9"/>
  <c r="N477" i="9"/>
  <c r="N478" i="9"/>
  <c r="N479" i="9"/>
  <c r="N480" i="9"/>
  <c r="N481" i="9"/>
  <c r="N482" i="9"/>
  <c r="N483" i="9"/>
  <c r="N484" i="9"/>
  <c r="N485" i="9"/>
  <c r="N486" i="9"/>
  <c r="N487" i="9"/>
  <c r="N488" i="9"/>
  <c r="N489" i="9"/>
  <c r="N490" i="9"/>
  <c r="N491" i="9"/>
  <c r="N492" i="9"/>
  <c r="N493" i="9"/>
  <c r="N494" i="9"/>
  <c r="N495" i="9"/>
  <c r="N496" i="9"/>
  <c r="N497" i="9"/>
  <c r="N498" i="9"/>
  <c r="N499" i="9"/>
  <c r="N500" i="9"/>
  <c r="N501" i="9"/>
  <c r="N502" i="9"/>
  <c r="N503" i="9"/>
  <c r="N504" i="9"/>
  <c r="N505" i="9"/>
  <c r="N506" i="9"/>
  <c r="N507" i="9"/>
  <c r="N508" i="9"/>
  <c r="N509" i="9"/>
  <c r="N510" i="9"/>
  <c r="N511" i="9"/>
  <c r="N512" i="9"/>
  <c r="N513" i="9"/>
  <c r="N514" i="9"/>
  <c r="AG27" i="3" l="1"/>
  <c r="AV26" i="3"/>
  <c r="AY26" i="3" s="1"/>
  <c r="AY23" i="3"/>
  <c r="AW23" i="3"/>
  <c r="AY19" i="3"/>
  <c r="AW19" i="3"/>
  <c r="AY18" i="3"/>
  <c r="AW18" i="3"/>
  <c r="AY22" i="3"/>
  <c r="AW22" i="3"/>
  <c r="AY25" i="3"/>
  <c r="AW25" i="3"/>
  <c r="AY20" i="3"/>
  <c r="AW20" i="3"/>
  <c r="AY27" i="3"/>
  <c r="AW27" i="3"/>
  <c r="AY21" i="3"/>
  <c r="AW21" i="3"/>
  <c r="AW28" i="3"/>
  <c r="AY28" i="3"/>
  <c r="AY24" i="3"/>
  <c r="AW24" i="3"/>
  <c r="R512" i="9"/>
  <c r="U512" i="9" s="1"/>
  <c r="R508" i="9"/>
  <c r="U508" i="9" s="1"/>
  <c r="R504" i="9"/>
  <c r="U504" i="9" s="1"/>
  <c r="R500" i="9"/>
  <c r="U500" i="9" s="1"/>
  <c r="R496" i="9"/>
  <c r="U496" i="9" s="1"/>
  <c r="R492" i="9"/>
  <c r="U492" i="9" s="1"/>
  <c r="R488" i="9"/>
  <c r="U488" i="9" s="1"/>
  <c r="R484" i="9"/>
  <c r="U484" i="9" s="1"/>
  <c r="R480" i="9"/>
  <c r="U480" i="9" s="1"/>
  <c r="R476" i="9"/>
  <c r="U476" i="9" s="1"/>
  <c r="R472" i="9"/>
  <c r="U472" i="9" s="1"/>
  <c r="U468" i="9"/>
  <c r="R468" i="9"/>
  <c r="R464" i="9"/>
  <c r="U464" i="9" s="1"/>
  <c r="R460" i="9"/>
  <c r="U460" i="9" s="1"/>
  <c r="R456" i="9"/>
  <c r="U456" i="9" s="1"/>
  <c r="R452" i="9"/>
  <c r="U452" i="9" s="1"/>
  <c r="R448" i="9"/>
  <c r="U448" i="9" s="1"/>
  <c r="R444" i="9"/>
  <c r="U444" i="9" s="1"/>
  <c r="R440" i="9"/>
  <c r="U440" i="9" s="1"/>
  <c r="R436" i="9"/>
  <c r="U436" i="9" s="1"/>
  <c r="R432" i="9"/>
  <c r="U432" i="9" s="1"/>
  <c r="R428" i="9"/>
  <c r="U428" i="9" s="1"/>
  <c r="R424" i="9"/>
  <c r="U424" i="9" s="1"/>
  <c r="R420" i="9"/>
  <c r="U420" i="9" s="1"/>
  <c r="R416" i="9"/>
  <c r="U416" i="9" s="1"/>
  <c r="R412" i="9"/>
  <c r="U412" i="9" s="1"/>
  <c r="R408" i="9"/>
  <c r="U408" i="9" s="1"/>
  <c r="U404" i="9"/>
  <c r="R404" i="9"/>
  <c r="R400" i="9"/>
  <c r="U400" i="9" s="1"/>
  <c r="R396" i="9"/>
  <c r="U396" i="9" s="1"/>
  <c r="R392" i="9"/>
  <c r="U392" i="9" s="1"/>
  <c r="R388" i="9"/>
  <c r="U388" i="9" s="1"/>
  <c r="R384" i="9"/>
  <c r="U384" i="9" s="1"/>
  <c r="R380" i="9"/>
  <c r="U380" i="9" s="1"/>
  <c r="R376" i="9"/>
  <c r="U376" i="9" s="1"/>
  <c r="R372" i="9"/>
  <c r="U372" i="9" s="1"/>
  <c r="R368" i="9"/>
  <c r="U368" i="9" s="1"/>
  <c r="R364" i="9"/>
  <c r="U364" i="9" s="1"/>
  <c r="R360" i="9"/>
  <c r="U360" i="9" s="1"/>
  <c r="R356" i="9"/>
  <c r="U356" i="9" s="1"/>
  <c r="R352" i="9"/>
  <c r="U352" i="9" s="1"/>
  <c r="R348" i="9"/>
  <c r="U348" i="9" s="1"/>
  <c r="R344" i="9"/>
  <c r="U344" i="9" s="1"/>
  <c r="U340" i="9"/>
  <c r="R340" i="9"/>
  <c r="R336" i="9"/>
  <c r="U336" i="9" s="1"/>
  <c r="R332" i="9"/>
  <c r="U332" i="9" s="1"/>
  <c r="R328" i="9"/>
  <c r="U328" i="9" s="1"/>
  <c r="R324" i="9"/>
  <c r="U324" i="9" s="1"/>
  <c r="R320" i="9"/>
  <c r="U320" i="9" s="1"/>
  <c r="R316" i="9"/>
  <c r="U316" i="9" s="1"/>
  <c r="R312" i="9"/>
  <c r="U312" i="9" s="1"/>
  <c r="R308" i="9"/>
  <c r="U308" i="9" s="1"/>
  <c r="R304" i="9"/>
  <c r="U304" i="9" s="1"/>
  <c r="R300" i="9"/>
  <c r="U300" i="9" s="1"/>
  <c r="R296" i="9"/>
  <c r="U296" i="9" s="1"/>
  <c r="R292" i="9"/>
  <c r="U292" i="9" s="1"/>
  <c r="R288" i="9"/>
  <c r="U288" i="9" s="1"/>
  <c r="R284" i="9"/>
  <c r="U284" i="9" s="1"/>
  <c r="R280" i="9"/>
  <c r="U280" i="9" s="1"/>
  <c r="U276" i="9"/>
  <c r="R276" i="9"/>
  <c r="R272" i="9"/>
  <c r="U272" i="9" s="1"/>
  <c r="R268" i="9"/>
  <c r="U268" i="9" s="1"/>
  <c r="R264" i="9"/>
  <c r="U264" i="9" s="1"/>
  <c r="R260" i="9"/>
  <c r="U260" i="9" s="1"/>
  <c r="R256" i="9"/>
  <c r="U256" i="9" s="1"/>
  <c r="R252" i="9"/>
  <c r="U252" i="9" s="1"/>
  <c r="R248" i="9"/>
  <c r="U248" i="9" s="1"/>
  <c r="R244" i="9"/>
  <c r="U244" i="9" s="1"/>
  <c r="R240" i="9"/>
  <c r="U240" i="9" s="1"/>
  <c r="R236" i="9"/>
  <c r="U236" i="9" s="1"/>
  <c r="R232" i="9"/>
  <c r="U232" i="9" s="1"/>
  <c r="R228" i="9"/>
  <c r="U228" i="9" s="1"/>
  <c r="R224" i="9"/>
  <c r="U224" i="9" s="1"/>
  <c r="R220" i="9"/>
  <c r="U220" i="9" s="1"/>
  <c r="R216" i="9"/>
  <c r="U216" i="9" s="1"/>
  <c r="U212" i="9"/>
  <c r="R212" i="9"/>
  <c r="R208" i="9"/>
  <c r="U208" i="9" s="1"/>
  <c r="R204" i="9"/>
  <c r="U204" i="9" s="1"/>
  <c r="R200" i="9"/>
  <c r="U200" i="9" s="1"/>
  <c r="R196" i="9"/>
  <c r="U196" i="9" s="1"/>
  <c r="U192" i="9"/>
  <c r="R188" i="9"/>
  <c r="U188" i="9" s="1"/>
  <c r="R184" i="9"/>
  <c r="U184" i="9" s="1"/>
  <c r="R180" i="9"/>
  <c r="U180" i="9" s="1"/>
  <c r="R176" i="9"/>
  <c r="U176" i="9" s="1"/>
  <c r="R172" i="9"/>
  <c r="U172" i="9" s="1"/>
  <c r="U168" i="9"/>
  <c r="R168" i="9"/>
  <c r="R164" i="9"/>
  <c r="U164" i="9" s="1"/>
  <c r="R160" i="9"/>
  <c r="U160" i="9" s="1"/>
  <c r="R156" i="9"/>
  <c r="U156" i="9" s="1"/>
  <c r="R152" i="9"/>
  <c r="U152" i="9" s="1"/>
  <c r="R148" i="9"/>
  <c r="U148" i="9" s="1"/>
  <c r="R144" i="9"/>
  <c r="U144" i="9" s="1"/>
  <c r="R140" i="9"/>
  <c r="U140" i="9" s="1"/>
  <c r="R136" i="9"/>
  <c r="U136" i="9" s="1"/>
  <c r="R132" i="9"/>
  <c r="U132" i="9" s="1"/>
  <c r="R128" i="9"/>
  <c r="U128" i="9" s="1"/>
  <c r="R124" i="9"/>
  <c r="U124" i="9" s="1"/>
  <c r="R120" i="9"/>
  <c r="U120" i="9" s="1"/>
  <c r="R116" i="9"/>
  <c r="U116" i="9" s="1"/>
  <c r="R112" i="9"/>
  <c r="U112" i="9" s="1"/>
  <c r="R108" i="9"/>
  <c r="U108" i="9" s="1"/>
  <c r="U104" i="9"/>
  <c r="R104" i="9"/>
  <c r="R100" i="9"/>
  <c r="U100" i="9" s="1"/>
  <c r="R96" i="9"/>
  <c r="U96" i="9" s="1"/>
  <c r="R511" i="9"/>
  <c r="U511" i="9" s="1"/>
  <c r="R507" i="9"/>
  <c r="U507" i="9" s="1"/>
  <c r="R499" i="9"/>
  <c r="U499" i="9" s="1"/>
  <c r="R495" i="9"/>
  <c r="U495" i="9" s="1"/>
  <c r="R491" i="9"/>
  <c r="U491" i="9" s="1"/>
  <c r="R487" i="9"/>
  <c r="U487" i="9" s="1"/>
  <c r="R475" i="9"/>
  <c r="U475" i="9" s="1"/>
  <c r="R471" i="9"/>
  <c r="U471" i="9" s="1"/>
  <c r="R467" i="9"/>
  <c r="U467" i="9" s="1"/>
  <c r="R459" i="9"/>
  <c r="U459" i="9" s="1"/>
  <c r="R451" i="9"/>
  <c r="U451" i="9" s="1"/>
  <c r="R447" i="9"/>
  <c r="U447" i="9" s="1"/>
  <c r="R443" i="9"/>
  <c r="U443" i="9" s="1"/>
  <c r="U431" i="9"/>
  <c r="R431" i="9"/>
  <c r="R427" i="9"/>
  <c r="U427" i="9" s="1"/>
  <c r="R423" i="9"/>
  <c r="U423" i="9" s="1"/>
  <c r="R411" i="9"/>
  <c r="U411" i="9" s="1"/>
  <c r="R407" i="9"/>
  <c r="U407" i="9" s="1"/>
  <c r="R403" i="9"/>
  <c r="U403" i="9" s="1"/>
  <c r="R395" i="9"/>
  <c r="U395" i="9" s="1"/>
  <c r="R387" i="9"/>
  <c r="U387" i="9" s="1"/>
  <c r="R383" i="9"/>
  <c r="U383" i="9" s="1"/>
  <c r="R379" i="9"/>
  <c r="U379" i="9" s="1"/>
  <c r="R367" i="9"/>
  <c r="U367" i="9" s="1"/>
  <c r="R363" i="9"/>
  <c r="U363" i="9" s="1"/>
  <c r="R351" i="9"/>
  <c r="U351" i="9" s="1"/>
  <c r="R339" i="9"/>
  <c r="U339" i="9" s="1"/>
  <c r="R327" i="9"/>
  <c r="U327" i="9" s="1"/>
  <c r="R323" i="9"/>
  <c r="U323" i="9" s="1"/>
  <c r="U303" i="9"/>
  <c r="R303" i="9"/>
  <c r="R299" i="9"/>
  <c r="U299" i="9" s="1"/>
  <c r="R287" i="9"/>
  <c r="U287" i="9" s="1"/>
  <c r="R283" i="9"/>
  <c r="U283" i="9" s="1"/>
  <c r="R279" i="9"/>
  <c r="U279" i="9" s="1"/>
  <c r="R275" i="9"/>
  <c r="U275" i="9" s="1"/>
  <c r="R263" i="9"/>
  <c r="U263" i="9" s="1"/>
  <c r="R259" i="9"/>
  <c r="U259" i="9" s="1"/>
  <c r="R247" i="9"/>
  <c r="U247" i="9" s="1"/>
  <c r="R239" i="9"/>
  <c r="U239" i="9" s="1"/>
  <c r="R235" i="9"/>
  <c r="U235" i="9" s="1"/>
  <c r="R223" i="9"/>
  <c r="U223" i="9" s="1"/>
  <c r="R219" i="9"/>
  <c r="U219" i="9" s="1"/>
  <c r="R211" i="9"/>
  <c r="U211" i="9" s="1"/>
  <c r="R199" i="9"/>
  <c r="U199" i="9" s="1"/>
  <c r="R195" i="9"/>
  <c r="U195" i="9" s="1"/>
  <c r="U187" i="9"/>
  <c r="U175" i="9"/>
  <c r="U171" i="9"/>
  <c r="U159" i="9"/>
  <c r="U147" i="9"/>
  <c r="U131" i="9"/>
  <c r="U123" i="9"/>
  <c r="U111" i="9"/>
  <c r="U107" i="9"/>
  <c r="U95" i="9"/>
  <c r="R103" i="9"/>
  <c r="U103" i="9" s="1"/>
  <c r="R119" i="9"/>
  <c r="U119" i="9" s="1"/>
  <c r="R135" i="9"/>
  <c r="U135" i="9" s="1"/>
  <c r="R151" i="9"/>
  <c r="U151" i="9" s="1"/>
  <c r="U21" i="9"/>
  <c r="R28" i="9"/>
  <c r="U28" i="9" s="1"/>
  <c r="R32" i="9"/>
  <c r="U32" i="9" s="1"/>
  <c r="R36" i="9"/>
  <c r="U36" i="9" s="1"/>
  <c r="R40" i="9"/>
  <c r="U40" i="9" s="1"/>
  <c r="R44" i="9"/>
  <c r="U44" i="9" s="1"/>
  <c r="R48" i="9"/>
  <c r="U48" i="9" s="1"/>
  <c r="R52" i="9"/>
  <c r="U52" i="9" s="1"/>
  <c r="R56" i="9"/>
  <c r="U56" i="9" s="1"/>
  <c r="R60" i="9"/>
  <c r="U60" i="9" s="1"/>
  <c r="R64" i="9"/>
  <c r="U64" i="9" s="1"/>
  <c r="R68" i="9"/>
  <c r="U68" i="9" s="1"/>
  <c r="R72" i="9"/>
  <c r="U72" i="9" s="1"/>
  <c r="R76" i="9"/>
  <c r="U76" i="9" s="1"/>
  <c r="R80" i="9"/>
  <c r="U80" i="9" s="1"/>
  <c r="R84" i="9"/>
  <c r="U84" i="9" s="1"/>
  <c r="R88" i="9"/>
  <c r="U88" i="9" s="1"/>
  <c r="R92" i="9"/>
  <c r="U92" i="9" s="1"/>
  <c r="U79" i="9"/>
  <c r="U75" i="9"/>
  <c r="U71" i="9"/>
  <c r="U59" i="9"/>
  <c r="U55" i="9"/>
  <c r="Q20" i="9"/>
  <c r="R20" i="9" s="1"/>
  <c r="Q18" i="9"/>
  <c r="R18" i="9" s="1"/>
  <c r="Q19" i="9"/>
  <c r="R19" i="9" s="1"/>
  <c r="I11" i="3"/>
  <c r="AW26" i="3" l="1"/>
  <c r="I8" i="3"/>
  <c r="I8" i="9"/>
  <c r="I12" i="9"/>
  <c r="T18" i="9"/>
  <c r="U18" i="9" s="1"/>
  <c r="U19" i="9"/>
  <c r="U20" i="9"/>
  <c r="K8" i="10"/>
  <c r="K52" i="1"/>
  <c r="K51" i="1"/>
  <c r="K50" i="1"/>
  <c r="K49" i="1"/>
  <c r="K48" i="1"/>
  <c r="K47" i="1"/>
  <c r="K46" i="1"/>
  <c r="K45" i="1"/>
  <c r="K44" i="1"/>
  <c r="K43" i="1"/>
  <c r="K42" i="1"/>
  <c r="F29" i="12"/>
  <c r="F28" i="12"/>
  <c r="F23" i="12"/>
  <c r="K41" i="1"/>
  <c r="T55" i="9"/>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47" i="12"/>
  <c r="F56" i="12"/>
  <c r="F57" i="12"/>
  <c r="F50" i="12"/>
  <c r="F58" i="12"/>
  <c r="F66" i="12"/>
  <c r="F43" i="12"/>
  <c r="F51" i="12"/>
  <c r="F59" i="12"/>
  <c r="F63" i="12"/>
  <c r="F64" i="12"/>
  <c r="F49" i="12"/>
  <c r="F65" i="12"/>
  <c r="F52" i="12"/>
  <c r="F45" i="12"/>
  <c r="F53" i="12"/>
  <c r="F61" i="12"/>
  <c r="F55" i="12"/>
  <c r="F48" i="12"/>
  <c r="F44" i="12"/>
  <c r="F60" i="12"/>
  <c r="F46" i="12"/>
  <c r="F54" i="12"/>
  <c r="F62" i="12"/>
  <c r="F30" i="12"/>
  <c r="F32" i="12"/>
  <c r="F34" i="12"/>
  <c r="F36" i="12"/>
  <c r="F38" i="12"/>
  <c r="F40" i="12"/>
  <c r="F35" i="12"/>
  <c r="F37" i="12"/>
  <c r="F39" i="12"/>
  <c r="F41" i="12"/>
  <c r="F33" i="12"/>
  <c r="F31" i="12"/>
  <c r="F42" i="12"/>
  <c r="AV39" i="2"/>
  <c r="K10" i="10"/>
  <c r="K12" i="10"/>
  <c r="AR50" i="2"/>
  <c r="AR49" i="2"/>
  <c r="AS50" i="2"/>
  <c r="AS49" i="2"/>
  <c r="T25" i="9"/>
  <c r="T26" i="9"/>
  <c r="T27" i="9"/>
  <c r="T28" i="9"/>
  <c r="T29" i="9"/>
  <c r="T30" i="9"/>
  <c r="T31" i="9"/>
  <c r="T32" i="9"/>
  <c r="T33" i="9"/>
  <c r="T34" i="9"/>
  <c r="T35" i="9"/>
  <c r="T36" i="9"/>
  <c r="T37" i="9"/>
  <c r="T38" i="9"/>
  <c r="T39" i="9"/>
  <c r="T40" i="9"/>
  <c r="T41" i="9"/>
  <c r="T42" i="9"/>
  <c r="T43" i="9"/>
  <c r="T44" i="9"/>
  <c r="T45" i="9"/>
  <c r="T46" i="9"/>
  <c r="T47" i="9"/>
  <c r="T48" i="9"/>
  <c r="T49" i="9"/>
  <c r="T50" i="9"/>
  <c r="T51" i="9"/>
  <c r="T52" i="9"/>
  <c r="T53" i="9"/>
  <c r="T54" i="9"/>
  <c r="T56" i="9"/>
  <c r="T57" i="9"/>
  <c r="T58" i="9"/>
  <c r="T59" i="9"/>
  <c r="T60" i="9"/>
  <c r="T61" i="9"/>
  <c r="T62" i="9"/>
  <c r="T63" i="9"/>
  <c r="T64" i="9"/>
  <c r="T65" i="9"/>
  <c r="T66" i="9"/>
  <c r="T67" i="9"/>
  <c r="T68" i="9"/>
  <c r="T69" i="9"/>
  <c r="T70" i="9"/>
  <c r="T71" i="9"/>
  <c r="T72" i="9"/>
  <c r="T73" i="9"/>
  <c r="T74" i="9"/>
  <c r="T75" i="9"/>
  <c r="T76" i="9"/>
  <c r="T77" i="9"/>
  <c r="T78" i="9"/>
  <c r="T79" i="9"/>
  <c r="T80" i="9"/>
  <c r="T81" i="9"/>
  <c r="T82" i="9"/>
  <c r="T83" i="9"/>
  <c r="T84" i="9"/>
  <c r="T85" i="9"/>
  <c r="T86" i="9"/>
  <c r="T87" i="9"/>
  <c r="T88" i="9"/>
  <c r="T89" i="9"/>
  <c r="T90" i="9"/>
  <c r="T91" i="9"/>
  <c r="T92" i="9"/>
  <c r="T93" i="9"/>
  <c r="T94" i="9"/>
  <c r="T95" i="9"/>
  <c r="T96" i="9"/>
  <c r="T97" i="9"/>
  <c r="T98" i="9"/>
  <c r="T99" i="9"/>
  <c r="T100" i="9"/>
  <c r="T101" i="9"/>
  <c r="T102" i="9"/>
  <c r="T103" i="9"/>
  <c r="T104" i="9"/>
  <c r="T105" i="9"/>
  <c r="T106" i="9"/>
  <c r="T107" i="9"/>
  <c r="T108" i="9"/>
  <c r="T109" i="9"/>
  <c r="T110" i="9"/>
  <c r="T111" i="9"/>
  <c r="T112" i="9"/>
  <c r="T113" i="9"/>
  <c r="T114" i="9"/>
  <c r="T115" i="9"/>
  <c r="T116" i="9"/>
  <c r="T117" i="9"/>
  <c r="T118" i="9"/>
  <c r="T119" i="9"/>
  <c r="T120" i="9"/>
  <c r="T121" i="9"/>
  <c r="T122" i="9"/>
  <c r="T123" i="9"/>
  <c r="T124" i="9"/>
  <c r="T125" i="9"/>
  <c r="T126" i="9"/>
  <c r="T127" i="9"/>
  <c r="T128" i="9"/>
  <c r="T129" i="9"/>
  <c r="T130" i="9"/>
  <c r="T131" i="9"/>
  <c r="T132" i="9"/>
  <c r="T133" i="9"/>
  <c r="T134" i="9"/>
  <c r="T135" i="9"/>
  <c r="T136" i="9"/>
  <c r="T137" i="9"/>
  <c r="T138" i="9"/>
  <c r="T139" i="9"/>
  <c r="T140" i="9"/>
  <c r="T141" i="9"/>
  <c r="T142" i="9"/>
  <c r="T143" i="9"/>
  <c r="T144" i="9"/>
  <c r="T145" i="9"/>
  <c r="T146" i="9"/>
  <c r="T147" i="9"/>
  <c r="T148" i="9"/>
  <c r="T149" i="9"/>
  <c r="T150" i="9"/>
  <c r="T151" i="9"/>
  <c r="T152" i="9"/>
  <c r="T153" i="9"/>
  <c r="T154" i="9"/>
  <c r="T155" i="9"/>
  <c r="T156" i="9"/>
  <c r="T157" i="9"/>
  <c r="T158" i="9"/>
  <c r="T159" i="9"/>
  <c r="T160" i="9"/>
  <c r="T161" i="9"/>
  <c r="T162" i="9"/>
  <c r="T163" i="9"/>
  <c r="T164" i="9"/>
  <c r="T165" i="9"/>
  <c r="T166" i="9"/>
  <c r="T167" i="9"/>
  <c r="T168" i="9"/>
  <c r="T169" i="9"/>
  <c r="T170" i="9"/>
  <c r="T171" i="9"/>
  <c r="T172" i="9"/>
  <c r="T173" i="9"/>
  <c r="T174" i="9"/>
  <c r="T175" i="9"/>
  <c r="T176" i="9"/>
  <c r="T177" i="9"/>
  <c r="T178" i="9"/>
  <c r="T179" i="9"/>
  <c r="T180" i="9"/>
  <c r="T181" i="9"/>
  <c r="T182" i="9"/>
  <c r="T183" i="9"/>
  <c r="T184" i="9"/>
  <c r="T185" i="9"/>
  <c r="T186" i="9"/>
  <c r="T187" i="9"/>
  <c r="T188" i="9"/>
  <c r="T189" i="9"/>
  <c r="T190" i="9"/>
  <c r="T191" i="9"/>
  <c r="T192" i="9"/>
  <c r="T193" i="9"/>
  <c r="T194" i="9"/>
  <c r="T195" i="9"/>
  <c r="T196" i="9"/>
  <c r="T197" i="9"/>
  <c r="T198" i="9"/>
  <c r="T199" i="9"/>
  <c r="T200" i="9"/>
  <c r="T201" i="9"/>
  <c r="T202" i="9"/>
  <c r="T203" i="9"/>
  <c r="T204" i="9"/>
  <c r="T205" i="9"/>
  <c r="T206" i="9"/>
  <c r="T207" i="9"/>
  <c r="T208" i="9"/>
  <c r="T209" i="9"/>
  <c r="T210" i="9"/>
  <c r="T211" i="9"/>
  <c r="T212" i="9"/>
  <c r="T213" i="9"/>
  <c r="T214" i="9"/>
  <c r="T215" i="9"/>
  <c r="T216" i="9"/>
  <c r="T217" i="9"/>
  <c r="T218" i="9"/>
  <c r="T219" i="9"/>
  <c r="T220" i="9"/>
  <c r="T221" i="9"/>
  <c r="T222" i="9"/>
  <c r="T223" i="9"/>
  <c r="T224" i="9"/>
  <c r="T225" i="9"/>
  <c r="T226" i="9"/>
  <c r="T227" i="9"/>
  <c r="T228" i="9"/>
  <c r="T229" i="9"/>
  <c r="T230" i="9"/>
  <c r="T231" i="9"/>
  <c r="T232" i="9"/>
  <c r="T233" i="9"/>
  <c r="T234" i="9"/>
  <c r="T235" i="9"/>
  <c r="T236" i="9"/>
  <c r="T237" i="9"/>
  <c r="T238" i="9"/>
  <c r="T239" i="9"/>
  <c r="T240" i="9"/>
  <c r="T241" i="9"/>
  <c r="T242" i="9"/>
  <c r="T243" i="9"/>
  <c r="T244" i="9"/>
  <c r="T245" i="9"/>
  <c r="T246" i="9"/>
  <c r="T247" i="9"/>
  <c r="T248" i="9"/>
  <c r="T249" i="9"/>
  <c r="T250" i="9"/>
  <c r="T251" i="9"/>
  <c r="T252" i="9"/>
  <c r="T253" i="9"/>
  <c r="T254" i="9"/>
  <c r="T255" i="9"/>
  <c r="T256" i="9"/>
  <c r="T257" i="9"/>
  <c r="T258" i="9"/>
  <c r="T259" i="9"/>
  <c r="T260" i="9"/>
  <c r="T261" i="9"/>
  <c r="T262" i="9"/>
  <c r="T263" i="9"/>
  <c r="T264" i="9"/>
  <c r="T265" i="9"/>
  <c r="T266" i="9"/>
  <c r="T267" i="9"/>
  <c r="T268" i="9"/>
  <c r="T269" i="9"/>
  <c r="T270" i="9"/>
  <c r="T271" i="9"/>
  <c r="T272" i="9"/>
  <c r="T273" i="9"/>
  <c r="T274" i="9"/>
  <c r="T275" i="9"/>
  <c r="T276" i="9"/>
  <c r="T277" i="9"/>
  <c r="T278" i="9"/>
  <c r="T279" i="9"/>
  <c r="T280" i="9"/>
  <c r="T281" i="9"/>
  <c r="T282" i="9"/>
  <c r="T283" i="9"/>
  <c r="T284" i="9"/>
  <c r="T285" i="9"/>
  <c r="T286" i="9"/>
  <c r="T287" i="9"/>
  <c r="T288" i="9"/>
  <c r="T289" i="9"/>
  <c r="T290" i="9"/>
  <c r="T291" i="9"/>
  <c r="T292" i="9"/>
  <c r="T293" i="9"/>
  <c r="T294" i="9"/>
  <c r="T295" i="9"/>
  <c r="T296" i="9"/>
  <c r="T297" i="9"/>
  <c r="T298" i="9"/>
  <c r="T299" i="9"/>
  <c r="T300" i="9"/>
  <c r="T301" i="9"/>
  <c r="T302" i="9"/>
  <c r="T303" i="9"/>
  <c r="T304" i="9"/>
  <c r="T305" i="9"/>
  <c r="T306" i="9"/>
  <c r="T307" i="9"/>
  <c r="T308" i="9"/>
  <c r="T309" i="9"/>
  <c r="T310" i="9"/>
  <c r="T311" i="9"/>
  <c r="T312" i="9"/>
  <c r="T313" i="9"/>
  <c r="T314" i="9"/>
  <c r="T315" i="9"/>
  <c r="T316" i="9"/>
  <c r="T317" i="9"/>
  <c r="T318" i="9"/>
  <c r="T319" i="9"/>
  <c r="T320" i="9"/>
  <c r="T321" i="9"/>
  <c r="T322" i="9"/>
  <c r="T323" i="9"/>
  <c r="T324" i="9"/>
  <c r="T325" i="9"/>
  <c r="T326" i="9"/>
  <c r="T327" i="9"/>
  <c r="T328" i="9"/>
  <c r="T329" i="9"/>
  <c r="T330" i="9"/>
  <c r="T331" i="9"/>
  <c r="T332" i="9"/>
  <c r="T333" i="9"/>
  <c r="T334" i="9"/>
  <c r="T335" i="9"/>
  <c r="T336" i="9"/>
  <c r="T337" i="9"/>
  <c r="T338" i="9"/>
  <c r="T339" i="9"/>
  <c r="T340" i="9"/>
  <c r="T341" i="9"/>
  <c r="T342" i="9"/>
  <c r="T343" i="9"/>
  <c r="T344" i="9"/>
  <c r="T345" i="9"/>
  <c r="T346" i="9"/>
  <c r="T347" i="9"/>
  <c r="T348" i="9"/>
  <c r="T349" i="9"/>
  <c r="T350" i="9"/>
  <c r="T351" i="9"/>
  <c r="T352" i="9"/>
  <c r="T353" i="9"/>
  <c r="T354" i="9"/>
  <c r="T355" i="9"/>
  <c r="T356" i="9"/>
  <c r="T357" i="9"/>
  <c r="T358" i="9"/>
  <c r="T359" i="9"/>
  <c r="T360" i="9"/>
  <c r="T361" i="9"/>
  <c r="T362" i="9"/>
  <c r="T363" i="9"/>
  <c r="T364" i="9"/>
  <c r="T365" i="9"/>
  <c r="T366" i="9"/>
  <c r="T367" i="9"/>
  <c r="T368" i="9"/>
  <c r="T369" i="9"/>
  <c r="T370" i="9"/>
  <c r="T371" i="9"/>
  <c r="T372" i="9"/>
  <c r="T373" i="9"/>
  <c r="T374" i="9"/>
  <c r="T375" i="9"/>
  <c r="T376" i="9"/>
  <c r="T377" i="9"/>
  <c r="T378" i="9"/>
  <c r="T379" i="9"/>
  <c r="T380" i="9"/>
  <c r="T381" i="9"/>
  <c r="T382" i="9"/>
  <c r="T383" i="9"/>
  <c r="T384" i="9"/>
  <c r="T385" i="9"/>
  <c r="T386" i="9"/>
  <c r="T387" i="9"/>
  <c r="T388" i="9"/>
  <c r="T389" i="9"/>
  <c r="T390" i="9"/>
  <c r="T391" i="9"/>
  <c r="T392" i="9"/>
  <c r="T393" i="9"/>
  <c r="T394" i="9"/>
  <c r="T395" i="9"/>
  <c r="T396" i="9"/>
  <c r="T397" i="9"/>
  <c r="T398" i="9"/>
  <c r="T399" i="9"/>
  <c r="T400" i="9"/>
  <c r="T401" i="9"/>
  <c r="T402" i="9"/>
  <c r="T403" i="9"/>
  <c r="T404" i="9"/>
  <c r="T405" i="9"/>
  <c r="T406" i="9"/>
  <c r="T407" i="9"/>
  <c r="T408" i="9"/>
  <c r="T409" i="9"/>
  <c r="T410" i="9"/>
  <c r="T411" i="9"/>
  <c r="T412" i="9"/>
  <c r="T413" i="9"/>
  <c r="T414" i="9"/>
  <c r="T415" i="9"/>
  <c r="T416" i="9"/>
  <c r="T417" i="9"/>
  <c r="T418" i="9"/>
  <c r="T419" i="9"/>
  <c r="T420" i="9"/>
  <c r="T421" i="9"/>
  <c r="T422" i="9"/>
  <c r="T423" i="9"/>
  <c r="T424" i="9"/>
  <c r="T425" i="9"/>
  <c r="T426" i="9"/>
  <c r="T427" i="9"/>
  <c r="T428" i="9"/>
  <c r="T429" i="9"/>
  <c r="T430" i="9"/>
  <c r="T431" i="9"/>
  <c r="T432" i="9"/>
  <c r="T433" i="9"/>
  <c r="T434" i="9"/>
  <c r="T435" i="9"/>
  <c r="T436" i="9"/>
  <c r="T437" i="9"/>
  <c r="T438" i="9"/>
  <c r="T439" i="9"/>
  <c r="T440" i="9"/>
  <c r="T441" i="9"/>
  <c r="T442" i="9"/>
  <c r="T443" i="9"/>
  <c r="T444" i="9"/>
  <c r="T445" i="9"/>
  <c r="T446" i="9"/>
  <c r="T447" i="9"/>
  <c r="T448" i="9"/>
  <c r="T449" i="9"/>
  <c r="T450" i="9"/>
  <c r="T451" i="9"/>
  <c r="T452" i="9"/>
  <c r="T453" i="9"/>
  <c r="T454" i="9"/>
  <c r="T455" i="9"/>
  <c r="T456" i="9"/>
  <c r="T457" i="9"/>
  <c r="T458" i="9"/>
  <c r="T459" i="9"/>
  <c r="T460" i="9"/>
  <c r="T461" i="9"/>
  <c r="T462" i="9"/>
  <c r="T463" i="9"/>
  <c r="T464" i="9"/>
  <c r="T465" i="9"/>
  <c r="T466" i="9"/>
  <c r="T467" i="9"/>
  <c r="T468" i="9"/>
  <c r="T469" i="9"/>
  <c r="T470" i="9"/>
  <c r="T471" i="9"/>
  <c r="T472" i="9"/>
  <c r="T473" i="9"/>
  <c r="T474" i="9"/>
  <c r="T475" i="9"/>
  <c r="T476" i="9"/>
  <c r="T477" i="9"/>
  <c r="T478" i="9"/>
  <c r="T479" i="9"/>
  <c r="T480" i="9"/>
  <c r="T481" i="9"/>
  <c r="T482" i="9"/>
  <c r="T483" i="9"/>
  <c r="T484" i="9"/>
  <c r="T485" i="9"/>
  <c r="T486" i="9"/>
  <c r="T487" i="9"/>
  <c r="T488" i="9"/>
  <c r="T489" i="9"/>
  <c r="T490" i="9"/>
  <c r="T491" i="9"/>
  <c r="T492" i="9"/>
  <c r="T493" i="9"/>
  <c r="T494" i="9"/>
  <c r="T495" i="9"/>
  <c r="T496" i="9"/>
  <c r="T497" i="9"/>
  <c r="T498" i="9"/>
  <c r="T499" i="9"/>
  <c r="T500" i="9"/>
  <c r="T501" i="9"/>
  <c r="T502" i="9"/>
  <c r="T503" i="9"/>
  <c r="T504" i="9"/>
  <c r="T505" i="9"/>
  <c r="T506" i="9"/>
  <c r="T507" i="9"/>
  <c r="T508" i="9"/>
  <c r="T509" i="9"/>
  <c r="T510" i="9"/>
  <c r="T511" i="9"/>
  <c r="T512" i="9"/>
  <c r="T513" i="9"/>
  <c r="T514" i="9"/>
  <c r="AL52" i="1"/>
  <c r="AL51" i="1"/>
  <c r="AL50" i="1"/>
  <c r="AL49" i="1"/>
  <c r="AL48" i="1"/>
  <c r="AL47" i="1"/>
  <c r="AL46" i="1"/>
  <c r="AL45" i="1"/>
  <c r="AL44" i="1"/>
  <c r="AL43" i="1"/>
  <c r="AL42" i="1"/>
  <c r="AL41" i="1"/>
  <c r="J12" i="4"/>
  <c r="J11" i="4"/>
  <c r="J10" i="4"/>
  <c r="J9" i="4"/>
  <c r="J8" i="4"/>
  <c r="K9" i="4"/>
  <c r="K10" i="4"/>
  <c r="K11" i="4"/>
  <c r="K12" i="4"/>
  <c r="K13" i="4"/>
  <c r="K8" i="4"/>
  <c r="F26" i="12"/>
  <c r="F22" i="12"/>
  <c r="F19" i="12"/>
  <c r="F27" i="12"/>
  <c r="F24" i="12"/>
  <c r="F25" i="12"/>
  <c r="F21" i="12"/>
  <c r="F18" i="12"/>
  <c r="F20" i="12"/>
  <c r="L56" i="12"/>
  <c r="L40" i="12"/>
  <c r="L51" i="12"/>
  <c r="L64" i="12"/>
  <c r="L39" i="12"/>
  <c r="L31" i="12"/>
  <c r="L42" i="12"/>
  <c r="L60" i="12"/>
  <c r="L30" i="12"/>
  <c r="L36" i="12"/>
  <c r="L48" i="12"/>
  <c r="L32" i="12"/>
  <c r="L49" i="12"/>
  <c r="L43" i="12"/>
  <c r="L65" i="12"/>
  <c r="L35" i="12"/>
  <c r="L53" i="12"/>
  <c r="L34" i="12"/>
  <c r="L66" i="12"/>
  <c r="L41" i="12"/>
  <c r="L37" i="12"/>
  <c r="L33" i="12"/>
  <c r="L62" i="12"/>
  <c r="L59" i="12"/>
  <c r="L52" i="12"/>
  <c r="L61" i="12"/>
  <c r="L50" i="12"/>
  <c r="L38" i="12"/>
  <c r="L46" i="12"/>
  <c r="L54" i="12"/>
  <c r="L63" i="12"/>
  <c r="L55" i="12"/>
  <c r="L47" i="12"/>
  <c r="L58" i="12"/>
  <c r="L45" i="12"/>
  <c r="L44" i="12"/>
  <c r="L57" i="12"/>
  <c r="G49" i="9"/>
  <c r="G41" i="9"/>
  <c r="G47" i="9"/>
  <c r="G31" i="9"/>
  <c r="G21" i="9"/>
  <c r="G35" i="9"/>
  <c r="G50" i="9"/>
  <c r="G43" i="9"/>
  <c r="G28" i="9"/>
  <c r="G29" i="9"/>
  <c r="G59" i="9"/>
  <c r="G57" i="9"/>
  <c r="G54" i="9"/>
  <c r="G58" i="9"/>
  <c r="R37" i="12"/>
  <c r="R45" i="12"/>
  <c r="R36" i="12"/>
  <c r="R64" i="12"/>
  <c r="R56" i="12"/>
  <c r="R48" i="12"/>
  <c r="R32" i="12"/>
  <c r="R62" i="12"/>
  <c r="R54" i="12"/>
  <c r="R46" i="12"/>
  <c r="R30" i="12"/>
  <c r="R65" i="12"/>
  <c r="R57" i="12"/>
  <c r="R42" i="12"/>
  <c r="R43" i="12"/>
  <c r="R59" i="12"/>
  <c r="R47" i="12"/>
  <c r="R63" i="12"/>
  <c r="R33" i="12"/>
  <c r="R49" i="12"/>
  <c r="R44" i="12"/>
  <c r="R60" i="12"/>
  <c r="R40" i="12"/>
  <c r="R58" i="12"/>
  <c r="R38" i="12"/>
  <c r="R61" i="12"/>
  <c r="R35" i="12"/>
  <c r="R51" i="12"/>
  <c r="R34" i="12"/>
  <c r="R39" i="12"/>
  <c r="R55" i="12"/>
  <c r="R41" i="12"/>
  <c r="R31" i="12"/>
  <c r="R52" i="12"/>
  <c r="R66" i="12"/>
  <c r="R50" i="12"/>
  <c r="R53" i="12"/>
  <c r="AX17" i="3"/>
  <c r="AI17" i="3"/>
  <c r="AK28" i="3" l="1"/>
  <c r="AM28" i="3" s="1"/>
  <c r="AO28" i="3" s="1"/>
  <c r="AK18" i="3"/>
  <c r="AM18" i="3" s="1"/>
  <c r="AO18" i="3" s="1"/>
  <c r="AK20" i="3"/>
  <c r="AM20" i="3" s="1"/>
  <c r="AO20" i="3" s="1"/>
  <c r="AK22" i="3"/>
  <c r="AM22" i="3" s="1"/>
  <c r="AO22" i="3" s="1"/>
  <c r="AK24" i="3"/>
  <c r="AM24" i="3" s="1"/>
  <c r="AO24" i="3" s="1"/>
  <c r="AK26" i="3"/>
  <c r="AM26" i="3" s="1"/>
  <c r="AO26" i="3" s="1"/>
  <c r="AK27" i="3"/>
  <c r="AM27" i="3" s="1"/>
  <c r="AO27" i="3" s="1"/>
  <c r="AK19" i="3"/>
  <c r="AM19" i="3" s="1"/>
  <c r="AO19" i="3" s="1"/>
  <c r="AK21" i="3"/>
  <c r="AM21" i="3" s="1"/>
  <c r="AO21" i="3" s="1"/>
  <c r="AK23" i="3"/>
  <c r="AM23" i="3" s="1"/>
  <c r="AO23" i="3" s="1"/>
  <c r="AK25" i="3"/>
  <c r="AM25" i="3" s="1"/>
  <c r="AO25" i="3" s="1"/>
  <c r="R17" i="3"/>
  <c r="Z17" i="3"/>
  <c r="G52" i="9"/>
  <c r="AF17" i="3"/>
  <c r="AK17" i="3"/>
  <c r="AM17" i="3" s="1"/>
  <c r="G61" i="9"/>
  <c r="G63" i="9"/>
  <c r="G39" i="9"/>
  <c r="G34" i="9"/>
  <c r="G22" i="9"/>
  <c r="G46" i="9"/>
  <c r="G26" i="9"/>
  <c r="G42" i="9"/>
  <c r="G33" i="9"/>
  <c r="G62" i="9"/>
  <c r="G64" i="9"/>
  <c r="G48" i="9"/>
  <c r="G32" i="9"/>
  <c r="G23" i="9"/>
  <c r="G36" i="9"/>
  <c r="G44" i="9"/>
  <c r="G56" i="9"/>
  <c r="G53" i="9"/>
  <c r="G37" i="9"/>
  <c r="G19" i="9"/>
  <c r="G60" i="9"/>
  <c r="G55" i="9"/>
  <c r="G27" i="9"/>
  <c r="G45" i="9"/>
  <c r="G38" i="9"/>
  <c r="G24" i="9"/>
  <c r="G20" i="9"/>
  <c r="G30" i="9"/>
  <c r="G40" i="9"/>
  <c r="G51" i="9"/>
  <c r="G25" i="9"/>
  <c r="L21" i="12"/>
  <c r="L27" i="12"/>
  <c r="L26" i="12"/>
  <c r="L29" i="12"/>
  <c r="L25" i="12"/>
  <c r="L18" i="12"/>
  <c r="L20" i="12"/>
  <c r="L22" i="12"/>
  <c r="L23" i="12"/>
  <c r="L28" i="12"/>
  <c r="L24" i="12"/>
  <c r="AB17" i="3" l="1"/>
  <c r="R26" i="12"/>
  <c r="R25" i="12"/>
  <c r="R27" i="12"/>
  <c r="R28" i="12"/>
  <c r="R20" i="12"/>
  <c r="R29" i="12"/>
  <c r="R24" i="12"/>
  <c r="AU17" i="3"/>
  <c r="L19" i="12"/>
  <c r="R21" i="12"/>
  <c r="AD17" i="3" l="1"/>
  <c r="AV17" i="3" s="1"/>
  <c r="AW17" i="3" s="1"/>
  <c r="R23" i="12"/>
  <c r="R19" i="12"/>
  <c r="R22" i="12"/>
  <c r="AO17" i="3"/>
  <c r="R18" i="12"/>
  <c r="AE17" i="3" l="1"/>
  <c r="AG17" i="3"/>
  <c r="AY17" i="3"/>
  <c r="K22" i="10"/>
  <c r="T32" i="10"/>
  <c r="J33" i="10"/>
  <c r="S33" i="10"/>
  <c r="V26" i="10"/>
  <c r="U24" i="10"/>
  <c r="K35" i="10"/>
  <c r="K23" i="10"/>
  <c r="J25" i="10"/>
  <c r="W22" i="10"/>
  <c r="M26" i="10"/>
  <c r="U22" i="10"/>
  <c r="I33" i="10"/>
  <c r="W25" i="10"/>
  <c r="K33" i="10"/>
  <c r="T22" i="10"/>
  <c r="U35" i="10"/>
  <c r="U26" i="10"/>
  <c r="I23" i="10"/>
  <c r="I34" i="10"/>
  <c r="I24" i="10"/>
  <c r="U23" i="10"/>
  <c r="L24" i="10"/>
  <c r="I35" i="10"/>
  <c r="S34" i="10"/>
  <c r="I26" i="10"/>
  <c r="J23" i="10"/>
  <c r="S32" i="10"/>
  <c r="T23" i="10"/>
  <c r="U32" i="10"/>
  <c r="I32" i="10"/>
  <c r="V23" i="10"/>
  <c r="K36" i="10"/>
  <c r="K34" i="10"/>
  <c r="W24" i="10"/>
  <c r="S36" i="10"/>
  <c r="U33" i="10"/>
  <c r="K32" i="10"/>
  <c r="I22" i="10"/>
  <c r="V24" i="10"/>
  <c r="M24" i="10"/>
  <c r="T24" i="10"/>
  <c r="W23" i="10"/>
  <c r="L26" i="10"/>
  <c r="V22" i="10"/>
  <c r="L25" i="10"/>
  <c r="K24" i="10"/>
  <c r="T33" i="10"/>
  <c r="S24" i="10"/>
  <c r="I25" i="10"/>
  <c r="M25" i="10"/>
  <c r="T26" i="10"/>
  <c r="S26" i="10"/>
  <c r="J32" i="10"/>
  <c r="W26" i="10"/>
  <c r="U25" i="10"/>
  <c r="J36" i="10"/>
  <c r="L23" i="10"/>
  <c r="T34" i="10"/>
  <c r="T36" i="10"/>
  <c r="J34" i="10"/>
  <c r="L22" i="10"/>
  <c r="S23" i="10"/>
  <c r="M23" i="10"/>
  <c r="V25" i="10"/>
  <c r="S22" i="10"/>
  <c r="U34" i="10"/>
  <c r="T25" i="10"/>
  <c r="J24" i="10"/>
  <c r="M22" i="10"/>
  <c r="K25" i="10"/>
  <c r="J35" i="10"/>
  <c r="S25" i="10"/>
  <c r="J22" i="10"/>
  <c r="U36" i="10"/>
  <c r="K26" i="10"/>
  <c r="I36" i="10"/>
  <c r="J26" i="10"/>
  <c r="T35" i="10"/>
  <c r="S3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Jorge Alvarez Viviescas</author>
    <author>Fredy Geobany Zea Rodriguez</author>
    <author>Runner warrior</author>
    <author>usuario</author>
    <author>Sandra Garcia Martinez</author>
  </authors>
  <commentList>
    <comment ref="M9" authorId="0" shapeId="0" xr:uid="{FF3EB05D-CD1E-43A6-9B8F-122373E43464}">
      <text>
        <r>
          <rPr>
            <b/>
            <sz val="9"/>
            <color indexed="81"/>
            <rFont val="Tahoma"/>
            <family val="2"/>
          </rPr>
          <t>Jorge Alvarez Viviescas:</t>
        </r>
        <r>
          <rPr>
            <sz val="9"/>
            <color indexed="81"/>
            <rFont val="Tahoma"/>
            <family val="2"/>
          </rPr>
          <t xml:space="preserve">
Actualizar listado de CZ
OK
</t>
        </r>
      </text>
    </comment>
    <comment ref="K14" authorId="1" shapeId="0" xr:uid="{00000000-0006-0000-0000-000001000000}">
      <text>
        <r>
          <rPr>
            <b/>
            <sz val="9"/>
            <color indexed="81"/>
            <rFont val="Tahoma"/>
            <family val="2"/>
          </rPr>
          <t>Fecha: Formato DD/MM/AAAA</t>
        </r>
      </text>
    </comment>
    <comment ref="H17" authorId="0" shapeId="0" xr:uid="{B215BFC6-57A8-42D4-BFF6-ACA1D7589C7F}">
      <text>
        <r>
          <rPr>
            <b/>
            <sz val="9"/>
            <color indexed="81"/>
            <rFont val="Tahoma"/>
            <family val="2"/>
          </rPr>
          <t>Jorge Alvarez Viviescas:</t>
        </r>
        <r>
          <rPr>
            <sz val="9"/>
            <color indexed="81"/>
            <rFont val="Tahoma"/>
            <family val="2"/>
          </rPr>
          <t xml:space="preserve">
Actualizar el contexto</t>
        </r>
      </text>
    </comment>
    <comment ref="H20" authorId="0" shapeId="0" xr:uid="{D66BC69C-8BA9-418E-A485-9461F23B161E}">
      <text>
        <r>
          <rPr>
            <b/>
            <sz val="9"/>
            <color indexed="81"/>
            <rFont val="Tahoma"/>
            <family val="2"/>
          </rPr>
          <t>Jorge Alvarez Viviescas:</t>
        </r>
        <r>
          <rPr>
            <sz val="9"/>
            <color indexed="81"/>
            <rFont val="Tahoma"/>
            <family val="2"/>
          </rPr>
          <t xml:space="preserve">
Actualizar factores</t>
        </r>
      </text>
    </comment>
    <comment ref="H23" authorId="0" shapeId="0" xr:uid="{22EB1E6A-FB45-43CA-A185-F0D4BCB9AF34}">
      <text>
        <r>
          <rPr>
            <b/>
            <sz val="9"/>
            <color indexed="81"/>
            <rFont val="Tahoma"/>
            <family val="2"/>
          </rPr>
          <t>Jorge Alvarez Viviescas:</t>
        </r>
        <r>
          <rPr>
            <sz val="9"/>
            <color indexed="81"/>
            <rFont val="Tahoma"/>
            <family val="2"/>
          </rPr>
          <t xml:space="preserve">
Actualizar Factores</t>
        </r>
      </text>
    </comment>
    <comment ref="H27" authorId="2" shapeId="0" xr:uid="{00000000-0006-0000-0000-000003000000}">
      <text>
        <r>
          <rPr>
            <sz val="9"/>
            <color indexed="81"/>
            <rFont val="Tahoma"/>
            <family val="2"/>
          </rPr>
          <t xml:space="preserve">Escoja el  proceso a trabajar
</t>
        </r>
      </text>
    </comment>
    <comment ref="K27" authorId="3" shapeId="0" xr:uid="{00000000-0006-0000-0000-000004000000}">
      <text>
        <r>
          <rPr>
            <sz val="9"/>
            <color indexed="81"/>
            <rFont val="Tahoma"/>
            <family val="2"/>
          </rPr>
          <t xml:space="preserve">
CAMPO AUTOMATICO  que corresponde al Objetivo del  proceso analizado.
</t>
        </r>
      </text>
    </comment>
    <comment ref="M27" authorId="3" shapeId="0" xr:uid="{00000000-0006-0000-0000-000005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1" shapeId="0" xr:uid="{00000000-0006-0000-0000-000006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4" shapeId="0" xr:uid="{00000000-0006-0000-0000-000007000000}">
      <text>
        <r>
          <rPr>
            <b/>
            <sz val="9"/>
            <color indexed="81"/>
            <rFont val="Tahoma"/>
            <family val="2"/>
          </rPr>
          <t>Describa brevemente la manera como se presenta el
riesgo</t>
        </r>
      </text>
    </comment>
    <comment ref="X27" authorId="2" shapeId="0" xr:uid="{00000000-0006-0000-0000-000008000000}">
      <text>
        <r>
          <rPr>
            <b/>
            <sz val="9"/>
            <color indexed="81"/>
            <rFont val="Tahoma"/>
            <family val="2"/>
          </rPr>
          <t xml:space="preserve">
Seleccione con el boton, las afirmaciones que se pueden presentar, para verificar si se trata de un riesgo de corrupción.</t>
        </r>
      </text>
    </comment>
    <comment ref="AB27" authorId="2" shapeId="0" xr:uid="{00000000-0006-0000-0000-000009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4" shapeId="0" xr:uid="{00000000-0006-0000-0000-00000A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1" shapeId="0" xr:uid="{00000000-0006-0000-0000-00000B00000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E4" authorId="0" shapeId="0" xr:uid="{032F4216-5C3B-4EF2-BCFB-61F14EE0C5C2}">
      <text>
        <r>
          <rPr>
            <b/>
            <sz val="9"/>
            <color indexed="81"/>
            <rFont val="Tahoma"/>
            <family val="2"/>
          </rPr>
          <t>Jorge Alvarez Viviescas:</t>
        </r>
        <r>
          <rPr>
            <sz val="9"/>
            <color indexed="81"/>
            <rFont val="Tahoma"/>
            <family val="2"/>
          </rPr>
          <t xml:space="preserve">
Se puede eliminar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D5" authorId="0" shapeId="0" xr:uid="{F62F2A94-AD05-4891-B53C-CC78FB94984C}">
      <text>
        <r>
          <rPr>
            <b/>
            <sz val="9"/>
            <color indexed="81"/>
            <rFont val="Tahoma"/>
            <family val="2"/>
          </rPr>
          <t>Jorge Alvarez Viviescas:</t>
        </r>
        <r>
          <rPr>
            <sz val="9"/>
            <color indexed="81"/>
            <rFont val="Tahoma"/>
            <family val="2"/>
          </rPr>
          <t xml:space="preserve">
Se podria eliminar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5" authorId="0" shapeId="0" xr:uid="{00000000-0006-0000-0300-000001000000}">
      <text>
        <r>
          <rPr>
            <b/>
            <sz val="9"/>
            <color indexed="81"/>
            <rFont val="Tahoma"/>
            <family val="2"/>
          </rPr>
          <t xml:space="preserve">
CAMPO AUTOMATICO
NO DILIGENCIAR</t>
        </r>
      </text>
    </comment>
    <comment ref="H15" authorId="0" shapeId="0" xr:uid="{00000000-0006-0000-0300-000002000000}">
      <text>
        <r>
          <rPr>
            <b/>
            <sz val="9"/>
            <color indexed="81"/>
            <rFont val="Tahoma"/>
            <family val="2"/>
          </rPr>
          <t xml:space="preserve">
CAMPO AUTOMATICO
NO DILIGENCIAR</t>
        </r>
      </text>
    </comment>
    <comment ref="L15" authorId="0" shapeId="0" xr:uid="{00000000-0006-0000-0300-000003000000}">
      <text>
        <r>
          <rPr>
            <b/>
            <sz val="9"/>
            <color indexed="81"/>
            <rFont val="Tahoma"/>
            <family val="2"/>
          </rPr>
          <t xml:space="preserve">
CAMPO AUTOMATICO
NO DILIGENCIAR</t>
        </r>
      </text>
    </comment>
    <comment ref="N15" authorId="0" shapeId="0" xr:uid="{00000000-0006-0000-0300-000004000000}">
      <text>
        <r>
          <rPr>
            <b/>
            <sz val="9"/>
            <color indexed="81"/>
            <rFont val="Tahoma"/>
            <family val="2"/>
          </rPr>
          <t xml:space="preserve">
CAMPO AUTOMATICO
NO DILIGENCIAR</t>
        </r>
      </text>
    </comment>
    <comment ref="AI15" authorId="1" shapeId="0" xr:uid="{00000000-0006-0000-0300-000005000000}">
      <text>
        <r>
          <rPr>
            <b/>
            <sz val="9"/>
            <color indexed="81"/>
            <rFont val="Tahoma"/>
            <family val="2"/>
          </rPr>
          <t xml:space="preserve"> DILIGENCIAR PREVIAMENTE  LA HOJA DE CONTROLES  (2a) 
CAMPO AUTOMATICO
NO DILIGENCIAR</t>
        </r>
      </text>
    </comment>
    <comment ref="AK15" authorId="0" shapeId="0" xr:uid="{00000000-0006-0000-0300-000006000000}">
      <text>
        <r>
          <rPr>
            <b/>
            <sz val="9"/>
            <color indexed="81"/>
            <rFont val="Tahoma"/>
            <family val="2"/>
          </rPr>
          <t xml:space="preserve">
CAMPO AUTOMATICO
NO DILIGENCIAR</t>
        </r>
      </text>
    </comment>
    <comment ref="AM15" authorId="0" shapeId="0" xr:uid="{00000000-0006-0000-0300-000007000000}">
      <text>
        <r>
          <rPr>
            <b/>
            <sz val="9"/>
            <color indexed="81"/>
            <rFont val="Tahoma"/>
            <family val="2"/>
          </rPr>
          <t xml:space="preserve">
CAMPO AUTOMATICO
NO DILIGENCIAR</t>
        </r>
      </text>
    </comment>
    <comment ref="AO15"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5" authorId="0" shapeId="0" xr:uid="{00000000-0006-0000-0300-000009000000}">
      <text>
        <r>
          <rPr>
            <b/>
            <sz val="9"/>
            <color indexed="81"/>
            <rFont val="Tahoma"/>
            <family val="2"/>
          </rPr>
          <t>Defina si  el conjunto de controles reduce la probabilidad de ocurrencia del riesgo (mitiga las causas)</t>
        </r>
      </text>
    </comment>
    <comment ref="AS15" authorId="0" shapeId="0" xr:uid="{00000000-0006-0000-0300-00000A000000}">
      <text>
        <r>
          <rPr>
            <b/>
            <sz val="9"/>
            <color indexed="81"/>
            <rFont val="Tahoma"/>
            <family val="2"/>
          </rPr>
          <t xml:space="preserve">
Defina si  el conjunto de controles reduce el impacto del riesgo (mitiga las consecuencias)</t>
        </r>
      </text>
    </comment>
    <comment ref="AW15"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6"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6" authorId="0" shapeId="0" xr:uid="{00000000-0006-0000-0300-00000D000000}">
      <text>
        <r>
          <rPr>
            <sz val="9"/>
            <color indexed="81"/>
            <rFont val="Tahoma"/>
            <family val="2"/>
          </rPr>
          <t xml:space="preserve">
Marque las afirmaciones que apliquen según su análisis, para establecer el impacto del riesgo.</t>
        </r>
      </text>
    </comment>
    <comment ref="AB16"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6"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 ref="BA16" authorId="0" shapeId="0" xr:uid="{00000000-0006-0000-0300-000010000000}">
      <text>
        <r>
          <rPr>
            <b/>
            <sz val="9"/>
            <color indexed="81"/>
            <rFont val="Tahoma"/>
            <family val="2"/>
          </rPr>
          <t xml:space="preserve">
Mencione brevemente los nuevos controles que se deben implementar para mitigar el riesgo.</t>
        </r>
      </text>
    </comment>
    <comment ref="BC16" authorId="0" shapeId="0" xr:uid="{00000000-0006-0000-0300-000011000000}">
      <text>
        <r>
          <rPr>
            <b/>
            <sz val="9"/>
            <color indexed="81"/>
            <rFont val="Tahoma"/>
            <family val="2"/>
          </rPr>
          <t xml:space="preserve">
Relacione la(s) acción(es) para la implementación de  nuevos controles o ajustes a los existentes.</t>
        </r>
      </text>
    </comment>
    <comment ref="BE16" authorId="0" shapeId="0" xr:uid="{00000000-0006-0000-0300-000012000000}">
      <text>
        <r>
          <rPr>
            <sz val="9"/>
            <color indexed="81"/>
            <rFont val="Tahoma"/>
            <family val="2"/>
          </rPr>
          <t xml:space="preserve">
Escriba la fecha en la que inicia la accion relacionada en el campo anterior
</t>
        </r>
      </text>
    </comment>
    <comment ref="BG16" authorId="0" shapeId="0" xr:uid="{00000000-0006-0000-0300-000013000000}">
      <text>
        <r>
          <rPr>
            <sz val="9"/>
            <color indexed="81"/>
            <rFont val="Tahoma"/>
            <family val="2"/>
          </rPr>
          <t xml:space="preserve">
Escriba la fecha en la que finaliza la acción relacionada en el campo anterior
</t>
        </r>
      </text>
    </comment>
    <comment ref="BI16" authorId="0" shapeId="0" xr:uid="{00000000-0006-0000-0300-000014000000}">
      <text>
        <r>
          <rPr>
            <sz val="9"/>
            <color indexed="81"/>
            <rFont val="Tahoma"/>
            <family val="2"/>
          </rPr>
          <t xml:space="preserve">
Escriba el cargo del funcionario que lidera la acción descrita.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Runner warrior</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H17" authorId="0" shapeId="0" xr:uid="{00000000-0006-0000-0400-00000300000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xr:uid="{00000000-0006-0000-0400-000004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xr:uid="{AD235030-91D5-40E5-84A7-943685E788F4}">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K17" authorId="0" shapeId="0" xr:uid="{00000000-0006-0000-0400-00000500000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L17" authorId="0" shapeId="0" xr:uid="{00000000-0006-0000-0400-00000600000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M17" authorId="0" shapeId="0" xr:uid="{00000000-0006-0000-0400-00000700000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N17" authorId="0" shapeId="0" xr:uid="{91345C40-D7D8-4B9F-A3A0-4131AB369F54}">
      <text>
        <r>
          <rPr>
            <b/>
            <sz val="9"/>
            <color indexed="81"/>
            <rFont val="Tahoma"/>
            <family val="2"/>
          </rPr>
          <t xml:space="preserve">
CAMPO AUTOMATICO
NO DILIGENCIAR
</t>
        </r>
      </text>
    </comment>
    <comment ref="O17" authorId="0" shapeId="0" xr:uid="{00000000-0006-0000-0400-000009000000}">
      <text>
        <r>
          <rPr>
            <b/>
            <sz val="9"/>
            <color indexed="81"/>
            <rFont val="Tahoma"/>
            <family val="2"/>
          </rPr>
          <t xml:space="preserve">
CAMPO AUTOMATICO
NO DILIGENCIAR
</t>
        </r>
      </text>
    </comment>
    <comment ref="P17" authorId="0" shapeId="0" xr:uid="{00000000-0006-0000-0400-00000A000000}">
      <text>
        <r>
          <rPr>
            <b/>
            <sz val="9"/>
            <color indexed="81"/>
            <rFont val="Tahoma"/>
            <family val="2"/>
          </rPr>
          <t xml:space="preserve">
CAMPO AUTOMATICO
NO DILIGENCIAR</t>
        </r>
        <r>
          <rPr>
            <sz val="9"/>
            <color indexed="81"/>
            <rFont val="Tahoma"/>
            <family val="2"/>
          </rPr>
          <t xml:space="preserve">
</t>
        </r>
      </text>
    </comment>
    <comment ref="R17" authorId="0" shapeId="0" xr:uid="{00000000-0006-0000-0400-00000B000000}">
      <text>
        <r>
          <rPr>
            <b/>
            <sz val="9"/>
            <color indexed="81"/>
            <rFont val="Tahoma"/>
            <family val="2"/>
          </rPr>
          <t xml:space="preserve">
CAMPO AUTOMATICO
NO DILIGENCIAR</t>
        </r>
        <r>
          <rPr>
            <sz val="9"/>
            <color indexed="81"/>
            <rFont val="Tahoma"/>
            <family val="2"/>
          </rPr>
          <t xml:space="preserve">
</t>
        </r>
      </text>
    </comment>
    <comment ref="S17" authorId="0" shapeId="0" xr:uid="{00000000-0006-0000-0400-00000C000000}">
      <text>
        <r>
          <rPr>
            <sz val="9"/>
            <color indexed="81"/>
            <rFont val="Tahoma"/>
            <family val="2"/>
          </rPr>
          <t xml:space="preserve">Evalue el nivel de cumplimiento de la ejecución del control, de acuerdo con los criterios establecidos en el diseño.
</t>
        </r>
      </text>
    </comment>
    <comment ref="T17" authorId="0" shapeId="0" xr:uid="{00000000-0006-0000-0400-00000D000000}">
      <text>
        <r>
          <rPr>
            <sz val="9"/>
            <color indexed="81"/>
            <rFont val="Tahoma"/>
            <family val="2"/>
          </rPr>
          <t xml:space="preserve">
</t>
        </r>
        <r>
          <rPr>
            <b/>
            <sz val="9"/>
            <color indexed="81"/>
            <rFont val="Tahoma"/>
            <family val="2"/>
          </rPr>
          <t xml:space="preserve">
CAMPO AUTOMATICO 
NO DILIGENCIAR</t>
        </r>
      </text>
    </comment>
    <comment ref="U17" authorId="0" shapeId="0" xr:uid="{00000000-0006-0000-0400-000010000000}">
      <text>
        <r>
          <rPr>
            <sz val="9"/>
            <color indexed="81"/>
            <rFont val="Tahoma"/>
            <family val="2"/>
          </rPr>
          <t xml:space="preserve">CAMPO AUTOMATICO 
NO DILIGENCIAR.
Resultado promedio de la evaluacion integral del control
</t>
        </r>
      </text>
    </comment>
  </commentList>
</comments>
</file>

<file path=xl/sharedStrings.xml><?xml version="1.0" encoding="utf-8"?>
<sst xmlns="http://schemas.openxmlformats.org/spreadsheetml/2006/main" count="3185" uniqueCount="1810">
  <si>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</si>
  <si>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</si>
  <si>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</si>
  <si>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</si>
  <si>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</si>
  <si>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</si>
  <si>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</si>
  <si>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</si>
  <si>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</si>
  <si>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</si>
  <si>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</si>
  <si>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</si>
  <si>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</si>
  <si>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</si>
  <si>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</si>
  <si>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</si>
  <si>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</si>
  <si>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</si>
  <si>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</si>
  <si>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</si>
  <si>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</si>
  <si>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</si>
  <si>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</si>
  <si>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</si>
  <si>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</si>
  <si>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</si>
  <si>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</si>
  <si>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</si>
  <si>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</si>
  <si>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</si>
  <si>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</si>
  <si>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</si>
  <si>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</si>
  <si>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</si>
  <si>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</si>
  <si>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</si>
  <si>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</si>
  <si>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</si>
  <si>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</si>
  <si>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</si>
  <si>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</si>
  <si>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</si>
  <si>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</si>
  <si>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</si>
  <si>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</si>
  <si>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</si>
  <si>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</si>
  <si>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</si>
  <si>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</si>
  <si>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</si>
  <si>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</si>
  <si>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</si>
  <si>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</si>
  <si>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</si>
  <si>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</si>
  <si>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</si>
  <si>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</si>
  <si>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</si>
  <si>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</si>
  <si>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</si>
  <si>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</si>
  <si>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</si>
  <si>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</si>
  <si>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</si>
  <si>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</si>
  <si>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</si>
  <si>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</si>
  <si>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</si>
  <si>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</si>
  <si>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</si>
  <si>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</si>
  <si>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</si>
  <si>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</si>
  <si>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</si>
  <si>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</si>
  <si>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</si>
  <si>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</si>
  <si>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</si>
  <si>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</si>
  <si>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</si>
  <si>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</si>
  <si>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</si>
  <si>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</si>
  <si>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</si>
  <si>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</si>
  <si>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</si>
  <si>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</si>
  <si>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</si>
  <si>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</si>
  <si>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</si>
  <si>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</si>
  <si>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</si>
  <si>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</si>
  <si>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</si>
  <si>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</si>
  <si>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</si>
  <si>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</si>
  <si>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</si>
  <si>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</si>
  <si>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</si>
  <si>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</si>
  <si>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</si>
  <si>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</si>
  <si>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</si>
  <si>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</si>
  <si>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</si>
  <si>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</si>
  <si>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</si>
  <si>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</si>
  <si>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</si>
  <si>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</si>
  <si>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</si>
  <si>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</si>
  <si>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</si>
  <si>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</si>
  <si>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</si>
  <si>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</si>
  <si>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</si>
  <si>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</si>
  <si>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</si>
  <si>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</si>
  <si>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</si>
  <si>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</si>
  <si>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</si>
  <si>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</si>
  <si>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</si>
  <si>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</si>
  <si>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</si>
  <si>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</si>
  <si>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</si>
  <si>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</si>
  <si>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</si>
  <si>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</si>
  <si>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</si>
  <si>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</si>
  <si>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</si>
  <si>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</si>
  <si>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</si>
  <si>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</si>
  <si>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</si>
  <si>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</si>
  <si>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</si>
  <si>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</si>
  <si>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</si>
  <si>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</si>
  <si>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</si>
  <si>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</si>
  <si>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</si>
  <si>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</si>
  <si>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</si>
  <si>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</si>
  <si>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</si>
  <si>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</si>
  <si>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</si>
  <si>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</si>
  <si>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</si>
  <si>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</si>
  <si>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</si>
  <si>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</si>
  <si>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</si>
  <si>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</si>
  <si>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</si>
  <si>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</si>
  <si>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</si>
  <si>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</si>
  <si>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</si>
  <si>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</si>
  <si>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</si>
  <si>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</si>
  <si>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</si>
  <si>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</si>
  <si>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</si>
  <si>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</si>
  <si>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</si>
  <si>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</si>
  <si>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</si>
  <si>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</si>
  <si>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</si>
  <si>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</si>
  <si>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</si>
  <si>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</si>
  <si>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</si>
  <si>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</si>
  <si>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</si>
  <si>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</si>
  <si>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</si>
  <si>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</si>
  <si>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</si>
  <si>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</si>
  <si>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</si>
  <si>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</si>
  <si>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</si>
  <si>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</si>
  <si>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</si>
  <si>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</si>
  <si>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</si>
  <si>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</si>
  <si>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</si>
  <si>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</si>
  <si>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</si>
  <si>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</si>
  <si>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</si>
  <si>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</si>
  <si>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</si>
  <si>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</si>
  <si>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</si>
  <si>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</si>
  <si>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</si>
  <si>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</si>
  <si>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</si>
  <si>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</si>
  <si>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</si>
  <si>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</si>
  <si>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</si>
  <si>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</si>
  <si>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</si>
  <si>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</si>
  <si>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</si>
  <si>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</si>
  <si>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</si>
  <si>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</si>
  <si>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</si>
  <si>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</si>
  <si>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</si>
  <si>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</si>
  <si>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</si>
  <si>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</si>
  <si>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</si>
  <si>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</si>
  <si>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</si>
  <si>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</si>
  <si>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</si>
  <si>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</si>
  <si>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</si>
  <si>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</si>
  <si>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</si>
  <si>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</si>
  <si>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</si>
  <si>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</si>
  <si>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</si>
  <si>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</si>
  <si>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</si>
  <si>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</si>
  <si>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</si>
  <si>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</si>
  <si>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</si>
  <si>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</si>
  <si>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</si>
  <si>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</si>
  <si>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</si>
  <si>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</si>
  <si>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</si>
  <si>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</si>
  <si>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</si>
  <si>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</si>
  <si>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</si>
  <si>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</si>
  <si>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</si>
  <si>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</si>
  <si>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</si>
  <si>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</si>
  <si>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</si>
  <si>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</si>
  <si>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</si>
  <si>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</si>
  <si>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</si>
  <si>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</si>
  <si>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</si>
  <si>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</si>
  <si>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</si>
  <si>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</si>
  <si>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</si>
  <si>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</si>
  <si>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</si>
  <si>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</si>
  <si>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</si>
  <si>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</si>
  <si>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</si>
  <si>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</si>
  <si>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</si>
  <si>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</si>
  <si>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</si>
  <si>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</si>
  <si>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</si>
  <si>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</si>
  <si>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</si>
  <si>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</si>
  <si>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</si>
  <si>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</si>
  <si>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</si>
  <si>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</si>
  <si>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</si>
  <si>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</si>
  <si>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</si>
  <si>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</si>
  <si>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</si>
  <si>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</si>
  <si>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</si>
  <si>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</si>
  <si>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</si>
  <si>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</si>
  <si>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</si>
  <si>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</si>
  <si>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</si>
  <si>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</si>
  <si>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</si>
  <si>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</si>
  <si>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</si>
  <si>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</si>
  <si>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</si>
  <si>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</si>
  <si>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</si>
  <si>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</si>
  <si>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</si>
  <si>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</si>
  <si>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</si>
  <si>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</si>
  <si>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</si>
  <si>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</si>
  <si>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</si>
  <si>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</si>
  <si>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</si>
  <si>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</si>
  <si>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</si>
  <si>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</si>
  <si>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</si>
  <si>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</si>
  <si>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</si>
  <si>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</si>
  <si>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</si>
  <si>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</si>
  <si>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</si>
  <si>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</si>
  <si>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</si>
  <si>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</si>
  <si>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</si>
  <si>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</si>
  <si>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</si>
  <si>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</si>
  <si>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</si>
  <si>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</si>
  <si>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</si>
  <si>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</si>
  <si>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</si>
  <si>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</si>
  <si>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</si>
  <si>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</si>
  <si>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</si>
  <si>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</si>
  <si>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</si>
  <si>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</si>
  <si>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</si>
  <si>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</si>
  <si>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</si>
  <si>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</si>
  <si>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</si>
  <si>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</si>
  <si>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</si>
  <si>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</si>
  <si>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</si>
  <si>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</si>
  <si>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</si>
  <si>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</si>
  <si>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</si>
  <si>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</si>
  <si>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</si>
  <si>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</si>
  <si>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</si>
  <si>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</si>
  <si>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</si>
  <si>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</si>
  <si>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</si>
  <si>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</si>
  <si>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</si>
  <si>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</si>
  <si>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</si>
  <si>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</si>
  <si>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</si>
  <si>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</si>
  <si>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</si>
  <si>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</si>
  <si>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</si>
  <si>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</si>
  <si>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</si>
  <si>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</si>
  <si>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</si>
  <si>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</si>
  <si>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</si>
  <si>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</si>
  <si>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</si>
  <si>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</si>
  <si>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</si>
  <si>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</si>
  <si>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</si>
  <si>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</si>
  <si>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</si>
  <si>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</si>
  <si>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</si>
  <si>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</si>
  <si>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</si>
  <si>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</si>
  <si>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</si>
  <si>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</si>
  <si>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</si>
  <si>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</si>
  <si>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</si>
  <si>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</si>
  <si>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</si>
  <si>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</si>
  <si>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</si>
  <si>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</si>
  <si>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</si>
  <si>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</si>
  <si>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</si>
  <si>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</si>
  <si>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</si>
  <si>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</si>
  <si>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</si>
  <si>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</si>
  <si>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</si>
  <si>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</si>
  <si>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</si>
  <si>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</si>
  <si>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</si>
  <si>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</si>
  <si>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</si>
  <si>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</si>
  <si>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</si>
  <si>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</si>
  <si>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</si>
  <si>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</si>
  <si>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</si>
  <si>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</si>
  <si>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</si>
  <si>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</si>
  <si>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</si>
  <si>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</si>
  <si>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</si>
  <si>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</si>
  <si>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</si>
  <si>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</si>
  <si>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</si>
  <si>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</si>
  <si>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</si>
  <si>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</si>
  <si>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</si>
  <si>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</si>
  <si>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</si>
  <si>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</si>
  <si>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</si>
  <si>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</si>
  <si>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</si>
  <si>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</si>
  <si>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</si>
  <si>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</si>
  <si>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</si>
  <si>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</si>
  <si>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</si>
  <si>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</si>
  <si>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</si>
  <si>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</si>
  <si>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</si>
  <si>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</si>
  <si>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</si>
  <si>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</si>
  <si>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</si>
  <si>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</si>
  <si>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</si>
  <si>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</si>
  <si>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</si>
  <si>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</si>
  <si>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</si>
  <si>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</si>
  <si>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</si>
  <si>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</si>
  <si>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</si>
  <si>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</si>
  <si>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</si>
  <si>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</si>
  <si>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</si>
  <si>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</si>
  <si>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</si>
  <si>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</si>
  <si>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</si>
  <si>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</si>
  <si>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</si>
  <si>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</si>
  <si>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</si>
  <si>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</si>
  <si>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</si>
  <si>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</si>
  <si>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</si>
  <si>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</si>
  <si>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</si>
  <si>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</si>
  <si>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</si>
  <si>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</si>
  <si>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</si>
  <si>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</si>
  <si>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</si>
  <si>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</si>
  <si>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</si>
  <si>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</si>
  <si>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</si>
  <si>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</si>
  <si>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</si>
  <si>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</si>
  <si>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</si>
  <si>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</si>
  <si>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</si>
  <si>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</si>
  <si>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</si>
  <si>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</si>
  <si>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</si>
  <si>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</si>
  <si>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</si>
  <si>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</si>
  <si>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</si>
  <si>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</si>
  <si>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</si>
  <si>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</si>
  <si>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</si>
  <si>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</si>
  <si>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</si>
  <si>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</si>
  <si>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</si>
  <si>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</si>
  <si>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</si>
  <si>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</si>
  <si>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</si>
  <si>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</si>
  <si>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</si>
  <si>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</si>
  <si>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</si>
  <si>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</si>
  <si>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</si>
  <si>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</si>
  <si>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</si>
  <si>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</si>
  <si>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</si>
  <si>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</si>
  <si>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</si>
  <si>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</si>
  <si>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</si>
  <si>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</si>
  <si>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</si>
  <si>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</si>
  <si>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</si>
  <si>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</si>
  <si>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</si>
  <si>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</si>
  <si>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</si>
  <si>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</si>
  <si>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</si>
  <si>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</si>
  <si>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</si>
  <si>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</si>
  <si>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</si>
  <si>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</si>
  <si>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</si>
  <si>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</si>
  <si>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</si>
  <si>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</si>
  <si>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</si>
  <si>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</si>
  <si>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</si>
  <si>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</si>
  <si>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</si>
  <si>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</si>
  <si>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</si>
  <si>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</si>
  <si>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</si>
  <si>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</si>
  <si>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</si>
  <si>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</si>
  <si>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</si>
  <si>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</si>
  <si>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</si>
  <si>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</si>
  <si>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</si>
  <si>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</si>
  <si>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</si>
  <si>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</si>
  <si>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</si>
  <si>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</si>
  <si>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</si>
  <si>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</si>
  <si>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</si>
  <si>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</si>
  <si>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</si>
  <si>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</si>
  <si>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</si>
  <si>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</si>
  <si>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</si>
  <si>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</si>
  <si>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</si>
  <si>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</si>
  <si>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</si>
  <si>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</si>
  <si>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</si>
  <si>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</si>
  <si>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</si>
  <si>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</si>
  <si>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</si>
  <si>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</si>
  <si>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</si>
  <si>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</si>
  <si>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</si>
  <si>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</si>
  <si>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</si>
  <si>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</si>
  <si>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</si>
  <si>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</si>
  <si>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</si>
  <si>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</si>
  <si>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</si>
  <si>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</si>
  <si>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</si>
  <si>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</si>
  <si>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</si>
  <si>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</si>
  <si>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</si>
  <si>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</si>
  <si>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</si>
  <si>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</si>
  <si>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</si>
  <si>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</si>
  <si>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</si>
  <si>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</si>
  <si>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</si>
  <si>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</si>
  <si>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</si>
  <si>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</si>
  <si>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</si>
  <si>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</si>
  <si>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</si>
  <si>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</si>
  <si>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</si>
  <si>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</si>
  <si>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</si>
  <si>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</si>
  <si>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</si>
  <si>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</si>
  <si>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</si>
  <si>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</si>
  <si>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</si>
  <si>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</si>
  <si>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</si>
  <si>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</si>
  <si>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</si>
  <si>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</si>
  <si>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</si>
  <si>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</si>
  <si>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</si>
  <si>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</si>
  <si>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</si>
  <si>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</si>
  <si>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</si>
  <si>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</si>
  <si>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</si>
  <si>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</si>
  <si>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</si>
  <si>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</si>
  <si>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</si>
  <si>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</si>
  <si>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</si>
  <si>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</si>
  <si>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</si>
  <si>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</si>
  <si>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</si>
  <si>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</si>
  <si>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</si>
  <si>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</si>
  <si>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</si>
  <si>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</si>
  <si>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</si>
  <si>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</si>
  <si>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</si>
  <si>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</si>
  <si>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</si>
  <si>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</si>
  <si>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</si>
  <si>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</si>
  <si>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</si>
  <si>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</si>
  <si>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</si>
  <si>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</si>
  <si>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</si>
  <si>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</si>
  <si>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</si>
  <si>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</si>
  <si>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</si>
  <si>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</si>
  <si>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</si>
  <si>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</si>
  <si>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</si>
  <si>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</si>
  <si>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</si>
  <si>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</si>
  <si>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</si>
  <si>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</si>
  <si>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</si>
  <si>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</si>
  <si>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</si>
  <si>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</si>
  <si>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</si>
  <si>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</si>
  <si>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</si>
  <si>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</si>
  <si>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</si>
  <si>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</si>
  <si>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</si>
  <si>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</si>
  <si>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</si>
  <si>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</si>
  <si>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</si>
  <si>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</si>
  <si>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</si>
  <si>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</si>
  <si>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</si>
  <si>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</si>
  <si>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</si>
  <si>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</si>
  <si>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</si>
  <si>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</si>
  <si>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</si>
  <si>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</si>
  <si>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</si>
  <si>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</si>
  <si>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</si>
  <si>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</si>
  <si>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</si>
  <si>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</si>
  <si>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</si>
  <si>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</si>
  <si>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</si>
  <si>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</si>
  <si>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</si>
  <si>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</si>
  <si>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</si>
  <si>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</si>
  <si>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</si>
  <si>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</si>
  <si>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</si>
  <si>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</si>
  <si>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</si>
  <si>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</si>
  <si>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</si>
  <si>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</si>
  <si>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</si>
  <si>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</si>
  <si>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</si>
  <si>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</si>
  <si>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</si>
  <si>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</si>
  <si>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</si>
  <si>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</si>
  <si>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</si>
  <si>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</si>
  <si>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</si>
  <si>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</si>
  <si>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</si>
  <si>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</si>
  <si>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</si>
  <si>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</si>
  <si>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</si>
  <si>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</si>
  <si>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</si>
  <si>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</si>
  <si>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</si>
  <si>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</si>
  <si>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</si>
  <si>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</si>
  <si>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</si>
  <si>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</si>
  <si>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</si>
  <si>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</si>
  <si>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</si>
  <si>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</si>
  <si>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</si>
  <si>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</si>
  <si>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</si>
  <si>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</si>
  <si>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</si>
  <si>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</si>
  <si>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</si>
  <si>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</si>
  <si>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</si>
  <si>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</si>
  <si>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</si>
  <si>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</si>
  <si>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</si>
  <si>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</si>
  <si>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</si>
  <si>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</si>
  <si>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</si>
  <si>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</si>
  <si>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</si>
  <si>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</si>
  <si>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</si>
  <si>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</si>
  <si>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</si>
  <si>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</si>
  <si>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</si>
  <si>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</si>
  <si>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</si>
  <si>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</si>
  <si>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</si>
  <si>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</si>
  <si>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</si>
  <si>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</si>
  <si>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</si>
  <si>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</si>
  <si>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</si>
  <si>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</si>
  <si>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</si>
  <si>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</si>
  <si>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</si>
  <si>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</si>
  <si>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</si>
  <si>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</si>
  <si>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</si>
  <si>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</si>
  <si>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</si>
  <si>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</si>
  <si>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</si>
  <si>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</si>
  <si>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</si>
  <si>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</si>
  <si>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</si>
  <si>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</si>
  <si>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</si>
  <si>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</si>
  <si>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</si>
  <si>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</si>
  <si>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</si>
  <si>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</si>
  <si>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</si>
  <si>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</si>
  <si>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</si>
  <si>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</si>
  <si>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</si>
  <si>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</si>
  <si>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</si>
  <si>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</si>
  <si>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</si>
  <si>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</si>
  <si>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</si>
  <si>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</si>
  <si>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</si>
  <si>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</si>
  <si>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</si>
  <si>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</si>
  <si>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</si>
  <si>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</si>
  <si>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</si>
  <si>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</si>
  <si>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</si>
  <si>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</si>
  <si>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</si>
  <si>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</si>
  <si>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</si>
  <si>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</si>
  <si>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</si>
  <si>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</si>
  <si>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</si>
  <si>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</si>
  <si>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</si>
  <si>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</si>
  <si>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</si>
  <si>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</si>
  <si>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</si>
  <si>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</si>
  <si>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</si>
  <si>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</si>
  <si>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</si>
  <si>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</si>
  <si>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</si>
  <si>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</si>
  <si>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</si>
  <si>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</si>
  <si>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</si>
  <si>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</si>
  <si>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</si>
  <si>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</si>
  <si>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</si>
  <si>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</si>
  <si>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</si>
  <si>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</si>
  <si>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</si>
  <si>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</si>
  <si>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</si>
  <si>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</si>
  <si>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</si>
  <si>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</si>
  <si>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</si>
  <si>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</si>
  <si>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</si>
  <si>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</si>
  <si>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</si>
  <si>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</si>
  <si>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</si>
  <si>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</si>
  <si>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</si>
  <si>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</si>
  <si>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</si>
  <si>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</si>
  <si>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</si>
  <si>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</si>
  <si>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</si>
  <si>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</si>
  <si>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</si>
  <si>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</si>
  <si>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</si>
  <si>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</si>
  <si>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</si>
  <si>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</si>
  <si>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</si>
  <si>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</si>
  <si>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</si>
  <si>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</si>
  <si>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</si>
  <si>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</si>
  <si>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</si>
  <si>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</si>
  <si>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</si>
  <si>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</si>
  <si>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</si>
  <si>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</si>
  <si>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</si>
  <si>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</si>
  <si>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</si>
  <si>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</si>
  <si>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</si>
  <si>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</si>
  <si>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</si>
  <si>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</si>
  <si>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</si>
  <si>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</si>
  <si>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</si>
  <si>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</si>
  <si>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</si>
  <si>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</si>
  <si>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</si>
  <si>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</si>
  <si>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</si>
  <si>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</si>
  <si>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</si>
  <si>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</si>
  <si>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</si>
  <si>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</si>
  <si>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</si>
  <si>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</si>
  <si>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</si>
  <si>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</si>
  <si>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</si>
  <si>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</si>
  <si>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</si>
  <si>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</si>
  <si>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</si>
  <si>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</si>
  <si>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</si>
  <si>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</si>
  <si>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</si>
  <si>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</si>
  <si>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</si>
  <si>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</si>
  <si>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</si>
  <si>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</si>
  <si>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</si>
  <si>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</si>
  <si>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</si>
  <si>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</si>
  <si>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</si>
  <si>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</si>
  <si>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</si>
  <si>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</si>
  <si>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</si>
  <si>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</si>
  <si>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</si>
  <si>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</si>
  <si>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</si>
  <si>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</si>
  <si>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</si>
  <si>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</si>
  <si>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</si>
  <si>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</si>
  <si>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</si>
  <si>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</si>
  <si>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</si>
  <si>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</si>
  <si>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</si>
  <si>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</si>
  <si>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</si>
  <si>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</si>
  <si>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</si>
  <si>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</si>
  <si>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</si>
  <si>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</si>
  <si>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</si>
  <si>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</si>
  <si>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</si>
  <si>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</si>
  <si>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</si>
  <si>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</si>
  <si>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</si>
  <si>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</si>
  <si>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</si>
  <si>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</si>
  <si>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</si>
  <si>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</si>
  <si>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</si>
  <si>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</si>
  <si>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</si>
  <si>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</si>
  <si>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</si>
  <si>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</si>
  <si>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</si>
  <si>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</si>
  <si>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</si>
  <si>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</si>
  <si>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</si>
  <si>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</si>
  <si>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</si>
  <si>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</si>
  <si>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</si>
  <si>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</si>
  <si>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</si>
  <si>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</si>
  <si>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</si>
  <si>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</si>
  <si>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</si>
  <si>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</si>
  <si>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</si>
  <si>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</si>
  <si>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</si>
  <si>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</si>
  <si>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</si>
  <si>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</si>
  <si>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</si>
  <si>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</si>
  <si>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</si>
  <si>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</si>
  <si>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</si>
  <si>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</si>
  <si>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</si>
  <si>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</si>
  <si>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</si>
  <si>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</si>
  <si>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</si>
  <si>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</si>
  <si>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</si>
  <si>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</si>
  <si>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</si>
  <si>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</si>
  <si>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</si>
  <si>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</si>
  <si>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</si>
  <si>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</si>
  <si>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</si>
  <si>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</si>
  <si>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</si>
  <si>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</si>
  <si>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</si>
  <si>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</si>
  <si>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</si>
  <si>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</si>
  <si>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</si>
  <si>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</si>
  <si>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</si>
  <si>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</si>
  <si>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</si>
  <si>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</si>
  <si>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</si>
  <si>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</si>
  <si>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</si>
  <si>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</si>
  <si>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</si>
  <si>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</si>
  <si>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</si>
  <si>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</si>
  <si>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</si>
  <si>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</si>
  <si>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</si>
  <si>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</si>
  <si>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</si>
  <si>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</si>
  <si>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</si>
  <si>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</si>
  <si>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</si>
  <si>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</si>
  <si>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</si>
  <si>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</si>
  <si>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</si>
  <si>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</si>
  <si>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</si>
  <si>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</si>
  <si>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</si>
  <si>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</si>
  <si>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</si>
  <si>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</si>
  <si>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</si>
  <si>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</si>
  <si>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</si>
  <si>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</si>
  <si>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</si>
  <si>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</si>
  <si>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</si>
  <si>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</si>
  <si>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</si>
  <si>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</si>
  <si>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</si>
  <si>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</si>
  <si>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</si>
  <si>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</si>
  <si>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</si>
  <si>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</si>
  <si>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</si>
  <si>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</si>
  <si>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</si>
  <si>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</si>
  <si>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</si>
  <si>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</si>
  <si>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</si>
  <si>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</si>
  <si>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</si>
  <si>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</si>
  <si>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</si>
  <si>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</si>
  <si>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</si>
  <si>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</si>
  <si>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</si>
  <si>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</si>
  <si>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</si>
  <si>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</si>
  <si>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</si>
  <si>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</si>
  <si>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</si>
  <si>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</si>
  <si>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</si>
  <si>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</si>
  <si>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</si>
  <si>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</si>
  <si>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</si>
  <si>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</si>
  <si>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</si>
  <si>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</si>
  <si>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</si>
  <si>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</si>
  <si>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</si>
  <si>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</si>
  <si>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</si>
  <si>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</si>
  <si>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</si>
  <si>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</si>
  <si>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</si>
  <si>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</si>
  <si>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</si>
  <si>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</si>
  <si>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</si>
  <si>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</si>
  <si>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</si>
  <si>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</si>
  <si>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</si>
  <si>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</si>
  <si>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</si>
  <si>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</si>
  <si>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</si>
  <si>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</si>
  <si>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</si>
  <si>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</si>
  <si>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</si>
  <si>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</si>
  <si>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</si>
  <si>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</si>
  <si>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</si>
  <si>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</si>
  <si>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</si>
  <si>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</si>
  <si>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</si>
  <si>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</si>
  <si>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</si>
  <si>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</si>
  <si>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</si>
  <si>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</si>
  <si>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</si>
  <si>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</si>
  <si>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</si>
  <si>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</si>
  <si>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</si>
  <si>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</si>
  <si>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</si>
  <si>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</si>
  <si>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</si>
  <si>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</si>
  <si>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</si>
  <si>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</si>
  <si>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</si>
  <si>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</si>
  <si>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</si>
  <si>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</si>
  <si>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</si>
  <si>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</si>
  <si>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</si>
  <si>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</si>
  <si>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</si>
  <si>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</si>
  <si>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</si>
  <si>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</si>
  <si>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</si>
  <si>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</si>
  <si>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</si>
  <si>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</si>
  <si>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</si>
  <si>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</si>
  <si>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</si>
  <si>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</si>
  <si>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</si>
  <si>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</si>
  <si>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</si>
  <si>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</si>
  <si>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</si>
  <si>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</si>
  <si>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</si>
  <si>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</si>
  <si>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</si>
  <si>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</si>
  <si>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</si>
  <si>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</si>
  <si>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</si>
  <si>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</si>
  <si>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</si>
  <si>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</si>
  <si>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</si>
  <si>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</si>
  <si>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</si>
  <si>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</si>
  <si>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</si>
  <si>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</si>
  <si>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</si>
  <si>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</si>
  <si>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</si>
  <si>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</si>
  <si>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</si>
  <si>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</si>
  <si>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</si>
  <si>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</si>
  <si>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</si>
  <si>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</si>
  <si>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</si>
  <si>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</si>
  <si>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</si>
  <si>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</si>
  <si>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</si>
  <si>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</si>
  <si>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</si>
  <si>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</si>
  <si>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</si>
  <si>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</si>
  <si>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</si>
  <si>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</si>
  <si>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</si>
  <si>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</si>
  <si>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</si>
  <si>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</si>
  <si>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</si>
  <si>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</si>
  <si>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</si>
  <si>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</si>
  <si>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</si>
  <si>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</si>
  <si>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</si>
  <si>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</si>
  <si>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</si>
  <si>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</si>
  <si>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</si>
  <si>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</si>
  <si>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</si>
  <si>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</si>
  <si>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</si>
  <si>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</si>
  <si>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</si>
  <si>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</si>
  <si>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</si>
  <si>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</si>
  <si>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</si>
  <si>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</si>
  <si>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</si>
  <si>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</si>
  <si>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</si>
  <si>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</si>
  <si>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</si>
  <si>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</si>
  <si>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</si>
  <si>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</si>
  <si>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</si>
  <si>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</si>
  <si>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</si>
  <si>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</si>
  <si>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</si>
  <si>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</si>
  <si>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</si>
  <si>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</si>
  <si>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</si>
  <si>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</si>
  <si>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</si>
  <si>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</si>
  <si>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</si>
  <si>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</si>
  <si>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</si>
  <si>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</si>
  <si>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</si>
  <si>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</si>
  <si>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</si>
  <si>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</si>
  <si>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</si>
  <si>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 xml:space="preserve">Adquisición de bienes y servicios </t>
  </si>
  <si>
    <t>Proveer los bienes y servicios que requiere la Entidad para el cumplimiento de su misión institucional, con criterios de calidad, eficiencia, oportunidad y bajo con parámetros legales.</t>
  </si>
  <si>
    <t xml:space="preserve">Comunicación estratégica </t>
  </si>
  <si>
    <t xml:space="preserve">Coordinación y articulación del SNBF y agentes  </t>
  </si>
  <si>
    <t>Articular y fortalecer  los agentes SNBF y promover alianzas para la atención y protección integral de NNA y familias.</t>
  </si>
  <si>
    <t xml:space="preserve">Direccionamiento Estratégico </t>
  </si>
  <si>
    <t>Orientar a la entidad  en la  definición, formulación y evaluación de políticas, planes, programas, lineamientos,  y proyectos para lograr el cumplimiento de la misión institucional y responsabilidades asignadas al Instituto.</t>
  </si>
  <si>
    <t>Evaluación y monitoreo  de la gestión</t>
  </si>
  <si>
    <t>Contribuir a la toma de decisiones y la mejora continua de la Entidad a partir del seguimiento, control y evaluación de  gestión institucional.</t>
  </si>
  <si>
    <t>Gestión de la tecnología e información</t>
  </si>
  <si>
    <t xml:space="preserve">Gestión de talento humano </t>
  </si>
  <si>
    <t xml:space="preserve">Gestión financiera </t>
  </si>
  <si>
    <t>Liderar el manejo eficiente de los recursos financieros, el seguimiento y control del recaudo, presupuesto, tesorería y contabilidad.</t>
  </si>
  <si>
    <t xml:space="preserve">Gestión jurídica </t>
  </si>
  <si>
    <t>Asesorar  jurídicamente los asuntos de carácter administrativo,  misional, realizar el cobro coactivo y ejercer la defensa judicial, administrativa y extrajudicial del ICBF, para garantizar el efectivo cumplimiento de los objetivos de la entidad.</t>
  </si>
  <si>
    <t>Inspección vigilancia y control.</t>
  </si>
  <si>
    <t xml:space="preserve">Mejora e Innovación </t>
  </si>
  <si>
    <t>Incrementar la eficacia, eficiencia y efectividad de la gestión y la excelencia en la prestación de los servicios del ICBF con un enfoque de gestión por procesos y orientado al resultado de  los objetivos institucionales.</t>
  </si>
  <si>
    <t xml:space="preserve">Promoción y prevención </t>
  </si>
  <si>
    <t>Liderar el diseño y desarrollo de las estrategias, programas y modalidades dirigidas a niños, niñas, adolescentes, familias y comunidades para la  promoción de derechos y la prevención de vulneraciones en el marco de un enfoque integral.</t>
  </si>
  <si>
    <t xml:space="preserve">Protección </t>
  </si>
  <si>
    <t>Liderar el diseño y desarrollo de  estrategias, programas y modalidades para asegurar actuaciones  oportunas  y con calidad, que restablezcan los derechos de los niños, las niñas  y los adolescentes en situación de inobservancia, amenaza o vulneración.</t>
  </si>
  <si>
    <t>Relación con el ciudadano</t>
  </si>
  <si>
    <t xml:space="preserve">Servicios administrativos </t>
  </si>
  <si>
    <t>NO APLICA</t>
  </si>
  <si>
    <t>ID_PROCESO</t>
  </si>
  <si>
    <t>AB</t>
  </si>
  <si>
    <t>CE</t>
  </si>
  <si>
    <t>CA</t>
  </si>
  <si>
    <t>DE</t>
  </si>
  <si>
    <t>EM</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</si>
  <si>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</si>
  <si>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</si>
  <si>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</si>
  <si>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</si>
  <si>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</si>
  <si>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</si>
  <si>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</si>
  <si>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</si>
  <si>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</si>
  <si>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</si>
  <si>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</si>
  <si>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</si>
  <si>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</si>
  <si>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</si>
  <si>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</si>
  <si>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</si>
  <si>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</si>
  <si>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</si>
  <si>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</si>
  <si>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</si>
  <si>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</si>
  <si>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</si>
  <si>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</si>
  <si>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</si>
  <si>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</si>
  <si>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</si>
  <si>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</si>
  <si>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</si>
  <si>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</si>
  <si>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</si>
  <si>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</si>
  <si>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</si>
  <si>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</si>
  <si>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</si>
  <si>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</si>
  <si>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</si>
  <si>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</si>
  <si>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</si>
  <si>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</si>
  <si>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</si>
  <si>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</si>
  <si>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</si>
  <si>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</si>
  <si>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</si>
  <si>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</si>
  <si>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</si>
  <si>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</si>
  <si>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</si>
  <si>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</si>
  <si>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</si>
  <si>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</si>
  <si>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</si>
  <si>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</si>
  <si>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</si>
  <si>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</si>
  <si>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</si>
  <si>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</si>
  <si>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</si>
  <si>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</si>
  <si>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</si>
  <si>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</si>
  <si>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</si>
  <si>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</si>
  <si>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</si>
  <si>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</si>
  <si>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</si>
  <si>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</si>
  <si>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</si>
  <si>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</si>
  <si>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</si>
  <si>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</si>
  <si>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</si>
  <si>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</si>
  <si>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</si>
  <si>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</si>
  <si>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</si>
  <si>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</si>
  <si>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</si>
  <si>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</si>
  <si>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</si>
  <si>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</si>
  <si>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</si>
  <si>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</si>
  <si>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</si>
  <si>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</si>
  <si>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</si>
  <si>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</si>
  <si>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</si>
  <si>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</si>
  <si>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</si>
  <si>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</si>
  <si>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</si>
  <si>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</si>
  <si>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</si>
  <si>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</si>
  <si>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</si>
  <si>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</si>
  <si>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</si>
  <si>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</si>
  <si>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</si>
  <si>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</si>
  <si>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</si>
  <si>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</si>
  <si>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</si>
  <si>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</si>
  <si>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</si>
  <si>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</si>
  <si>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</si>
  <si>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</si>
  <si>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</si>
  <si>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</si>
  <si>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</si>
  <si>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</si>
  <si>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</si>
  <si>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</si>
  <si>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</si>
  <si>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</si>
  <si>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</si>
  <si>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</si>
  <si>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</si>
  <si>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</si>
  <si>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</si>
  <si>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</si>
  <si>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</si>
  <si>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</si>
  <si>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</si>
  <si>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</si>
  <si>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</si>
  <si>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</si>
  <si>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</si>
  <si>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</si>
  <si>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</si>
  <si>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</si>
  <si>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</si>
  <si>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</si>
  <si>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</si>
  <si>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</si>
  <si>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</si>
  <si>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</si>
  <si>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</si>
  <si>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</si>
  <si>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</si>
  <si>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</si>
  <si>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</si>
  <si>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</si>
  <si>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</si>
  <si>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</si>
  <si>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</si>
  <si>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</si>
  <si>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</si>
  <si>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</si>
  <si>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</si>
  <si>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</si>
  <si>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</si>
  <si>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</si>
  <si>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</si>
  <si>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</si>
  <si>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</si>
  <si>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</si>
  <si>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</si>
  <si>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</si>
  <si>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</si>
  <si>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</si>
  <si>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</si>
  <si>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</si>
  <si>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</si>
  <si>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</si>
  <si>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</si>
  <si>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</si>
  <si>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</si>
  <si>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</si>
  <si>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</si>
  <si>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</si>
  <si>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</si>
  <si>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</si>
  <si>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RESULTADO EVALUACION DE LA EJECUCION</t>
  </si>
  <si>
    <t>Criterios de Calificación</t>
  </si>
  <si>
    <t>Calificación</t>
  </si>
  <si>
    <t>CALIFICACION DEL CONJUNTO DE CONTROLES</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</si>
  <si>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</si>
  <si>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</si>
  <si>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</si>
  <si>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</si>
  <si>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</si>
  <si>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</si>
  <si>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</si>
  <si>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</si>
  <si>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</si>
  <si>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</si>
  <si>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</si>
  <si>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</si>
  <si>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</si>
  <si>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</si>
  <si>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</si>
  <si>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</si>
  <si>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</si>
  <si>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</si>
  <si>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</si>
  <si>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</si>
  <si>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</si>
  <si>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</si>
  <si>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</si>
  <si>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</si>
  <si>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</si>
  <si>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</si>
  <si>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</si>
  <si>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</si>
  <si>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</si>
  <si>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</si>
  <si>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</si>
  <si>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</si>
  <si>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</si>
  <si>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</si>
  <si>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</si>
  <si>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</si>
  <si>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</si>
  <si>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</si>
  <si>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</si>
  <si>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</si>
  <si>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</si>
  <si>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</si>
  <si>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</si>
  <si>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</si>
  <si>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</si>
  <si>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</si>
  <si>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</si>
  <si>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</si>
  <si>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</si>
  <si>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</si>
  <si>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</si>
  <si>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</si>
  <si>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Gestionar, administrar y controlar los recursos, bienes y servicios de apoyo para la institución.</t>
  </si>
  <si>
    <t>Implementar las políticas y normas del talento humana para la vinculación, desarrollo y retiro de los funcionarios con el fin de que la entidad alcance las metas estratégicas</t>
  </si>
  <si>
    <t>Asesorar, diseñar e implementar estrategias de comunicación para la movilidad y pedagogía social en la promoción de la garantía de derechos de las niñas, niños, adolescentes y las familias, así como divulgar la gestión del ICBF y posicionar su imagen.</t>
  </si>
  <si>
    <t>Realizar inspección vigilancia y control de la prestación del servicio público de Bienestar Familiar para determinar las condiciones de cumplimiento de la normativa vigente de acuerdo a la modalidad de servicio prestado.</t>
  </si>
  <si>
    <t>Acercar el ICBF a la ciudadanía, facilitando el acceso a la información y a los servicios, promoviendo el control social y la participación ciudadana y, administrar y custodiar los archivos institucionales.</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</si>
  <si>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</si>
  <si>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</si>
  <si>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</si>
  <si>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</si>
  <si>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</si>
  <si>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</si>
  <si>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</si>
  <si>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</si>
  <si>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</si>
  <si>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</si>
  <si>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</si>
  <si>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</si>
  <si>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</si>
  <si>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</si>
  <si>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</si>
  <si>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</si>
  <si>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</si>
  <si>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</si>
  <si>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</si>
  <si>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</si>
  <si>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</si>
  <si>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</si>
  <si>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</si>
  <si>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</si>
  <si>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</si>
  <si>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</si>
  <si>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</si>
  <si>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</si>
  <si>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</si>
  <si>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</si>
  <si>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</si>
  <si>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</si>
  <si>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</si>
  <si>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</si>
  <si>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</si>
  <si>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</si>
  <si>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</si>
  <si>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</si>
  <si>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</si>
  <si>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</si>
  <si>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</si>
  <si>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</si>
  <si>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</si>
  <si>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</si>
  <si>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</si>
  <si>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</si>
  <si>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</si>
  <si>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</si>
  <si>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</si>
  <si>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</si>
  <si>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</si>
  <si>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</si>
  <si>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</si>
  <si>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</si>
  <si>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</si>
  <si>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</si>
  <si>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</si>
  <si>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</si>
  <si>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</si>
  <si>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</si>
  <si>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</si>
  <si>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</si>
  <si>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</si>
  <si>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</si>
  <si>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</si>
  <si>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</si>
  <si>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</si>
  <si>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</si>
  <si>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</si>
  <si>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</si>
  <si>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</si>
  <si>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</si>
  <si>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</si>
  <si>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</si>
  <si>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</si>
  <si>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</si>
  <si>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</si>
  <si>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</si>
  <si>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</si>
  <si>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</si>
  <si>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</si>
  <si>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</si>
  <si>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</si>
  <si>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</si>
  <si>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</si>
  <si>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</si>
  <si>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</si>
  <si>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</si>
  <si>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</si>
  <si>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</si>
  <si>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</si>
  <si>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</si>
  <si>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</si>
  <si>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</si>
  <si>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</si>
  <si>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</si>
  <si>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</si>
  <si>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</si>
  <si>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</si>
  <si>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</si>
  <si>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</si>
  <si>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</si>
  <si>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</si>
  <si>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</si>
  <si>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</si>
  <si>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</si>
  <si>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</si>
  <si>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</si>
  <si>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</si>
  <si>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</si>
  <si>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</si>
  <si>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</si>
  <si>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</si>
  <si>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</si>
  <si>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</si>
  <si>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</si>
  <si>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</si>
  <si>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</si>
  <si>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</si>
  <si>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</si>
  <si>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</si>
  <si>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</si>
  <si>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</si>
  <si>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</si>
  <si>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</si>
  <si>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EFECTIVO (5)</t>
  </si>
  <si>
    <t>MODERADAMENTE EFECTIVO (3)</t>
  </si>
  <si>
    <t>POCO EFECTIVO (1)</t>
  </si>
  <si>
    <t>DISEÑO</t>
  </si>
  <si>
    <t>EJECUCIÓN</t>
  </si>
  <si>
    <t>SOLIDEZ DEL CONTROL</t>
  </si>
  <si>
    <t>CATASTRÓFICO</t>
  </si>
  <si>
    <t>Trimestral</t>
  </si>
  <si>
    <t>Desarticulación del Sistema Integrado de Gestión</t>
  </si>
  <si>
    <t>MEJORA E INNOVACIÓN</t>
  </si>
  <si>
    <t>Clasificación de la Información:
Pública</t>
  </si>
  <si>
    <t>INSTITUTO COLOMBIANO DE BIENESTAR FAMILIAR</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</si>
  <si>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</si>
  <si>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INSTITUTO COLOMBIANO DE BIENESTAR FAMILIAR </t>
  </si>
  <si>
    <t>F1.G3.MI</t>
  </si>
  <si>
    <t>* Recurso humano para el sostenibilidad y mejora del SIGE en los tres nivesles.
* Documentación del SIGE actualizada y disponibilidad en las intranet y la web.
* Administración del riesgo con metodologia en el ICBF-
* Promoción de la cultura de innovación.
* Auditorias internas
* Gestión de acciones de mejora  a traves de la aplicación de ISOLUCION
* Debilidad en la articulación de los ejes del SIGE.
* Falta de conciencia en la generación de servicios no conforme para el mejoramiento continuo.
* Debilidad en la implementación de la administración de riesgos.
* Baja apropiación en las politicas del SIGE.</t>
  </si>
  <si>
    <t>INDICADOR ASOCIADO
TABLERO DE CONTROL</t>
  </si>
  <si>
    <t>INDICADOR OPERATIVO INTERNO</t>
  </si>
  <si>
    <t>5. CONTROL Y REVISION
Primer Cuatrimestre</t>
  </si>
  <si>
    <t>5. CONTROL Y REVISION
Segundo Cuatrimestre</t>
  </si>
  <si>
    <t>5. CONTROL Y REVISION
Tercer Cuatrimestre</t>
  </si>
  <si>
    <t>CZ NAZARETH</t>
  </si>
  <si>
    <t>CZ INIRIDA</t>
  </si>
  <si>
    <t>CZ SAN JOSE DE GUAVIARE</t>
  </si>
  <si>
    <t>CZ MITU</t>
  </si>
  <si>
    <t>CZ PUERTO CARREÑO</t>
  </si>
  <si>
    <t>CZ RESTAURAR</t>
  </si>
  <si>
    <t>CZ LA FLORESTA</t>
  </si>
  <si>
    <t>CZ CREER</t>
  </si>
  <si>
    <t>CZ SOACHA CENTRO</t>
  </si>
  <si>
    <t>CZ RESURGIR</t>
  </si>
  <si>
    <t>CZ MELGAR</t>
  </si>
  <si>
    <t>CZ LETICIA</t>
  </si>
  <si>
    <t>EL CONTROL TIENE ASIGNADO RESPONSABLE2</t>
  </si>
  <si>
    <t>LA DESCRIPCIÓN DEL CONTROL ES CONFIABLE</t>
  </si>
  <si>
    <t>PROPÓSITO DEL CONTROL</t>
  </si>
  <si>
    <t>Prevenir</t>
  </si>
  <si>
    <t>Detectar</t>
  </si>
  <si>
    <t>No es un Control</t>
  </si>
  <si>
    <t xml:space="preserve">EVIDENCIA EN LA EJECUCIÓN DEL CONTROL </t>
  </si>
  <si>
    <t>Completa</t>
  </si>
  <si>
    <t>Incompleta</t>
  </si>
  <si>
    <t>No Existe</t>
  </si>
  <si>
    <t>Proposito del Control</t>
  </si>
  <si>
    <t>PERIODICIDAD DE EJECUCIÓN DEL CONTROL</t>
  </si>
  <si>
    <t>SEGREGACIÓN Y AUTORIDAD DEL RESPONSABLE DEL CONTROL</t>
  </si>
  <si>
    <t>Adecuado</t>
  </si>
  <si>
    <t>Inadecuado</t>
  </si>
  <si>
    <t>El control se ejecuta de manera consistente por parte del responsable.</t>
  </si>
  <si>
    <t>El control se ejecuta algunas veces por parte del responsable.</t>
  </si>
  <si>
    <t>El control no se ejecuta por parte del responsable.</t>
  </si>
  <si>
    <t>SOLIDEZ INDIVIDUAL DE CADA CONTROL</t>
  </si>
  <si>
    <t>DEBIL</t>
  </si>
  <si>
    <t>El conjunto de controles no mitiga el riesgo asociado. Se requiere estudiar la viabilidad de estos controles y tomar acciones a fin de tratar adecuadamente el riesgo, o implementar nuevos controles.</t>
  </si>
  <si>
    <t>Directamente</t>
  </si>
  <si>
    <t>No Disminuye</t>
  </si>
  <si>
    <t>Indirectamente</t>
  </si>
  <si>
    <t>Eje Ambiental</t>
  </si>
  <si>
    <t>MATRIZ DE RIESGOS Y PELIGROS</t>
  </si>
  <si>
    <t>Versión 4</t>
  </si>
  <si>
    <t>Página 1 de 4</t>
  </si>
  <si>
    <t>Página 2 de 4</t>
  </si>
  <si>
    <t>Página 3 de 4</t>
  </si>
  <si>
    <t>Página 4 de 4</t>
  </si>
  <si>
    <t xml:space="preserve">1. Demora en la atención a los medios de comunicación por parte del ICBF.   PQ. Por falta de definición de voceros oficiales para cada programa. 
No contar con información oportuna sobre la prestación irregular de los servicios del ICBF PQ. Por no contar con mecanismos eficientes para la denuncia oportuna. 
3. Inconsistencia en el proceso de contratación y evaluación de los comunicadores a nivel Regional.
4. Cargas Laborales por multiplicidad de funciones PQ. Servicios y Atención y Comunicaciones a cargo de una sola persona 
</t>
  </si>
  <si>
    <t xml:space="preserve">Posicionamiento equivocado de la  gestión ICBF  generado por la desinformación o  ruido mediatico.
</t>
  </si>
  <si>
    <t xml:space="preserve">Que la opinión pública esté mal informada sobre la gestión del ICBF debido a información errónea o incompleta divulgada por los medios de comunicación.
</t>
  </si>
  <si>
    <t>No hay acción u omisión._x000D_
No hay uso del poder._x000D_
No hay desviación de la gestión de lo público._x000D_
No hay beneficio particular._x000D_
_x000D_
NO ES UN RIESGO DE CORRUPCIÓN</t>
  </si>
  <si>
    <t>NO</t>
  </si>
  <si>
    <t xml:space="preserve">1. Pérdida de credibilidad.
2. Deterioro de la imagen institucional
</t>
  </si>
  <si>
    <t>X</t>
  </si>
  <si>
    <t xml:space="preserve">Definición inapropiada de la población objetivo de la estrategia.
Bajo impacto de los mensajes divulgados como parte de la estrategia
La estrategia no le llega al público objetivo.
Desarticulación del trabajo con los procesos misionales en la definición de los insumos para la estrategia
</t>
  </si>
  <si>
    <t>No lograr el  cubrimiento  deseado  con las estrategias de comunicación implementadas</t>
  </si>
  <si>
    <t>Las estrategias de comunicación no alcancen la cobertura deseada.</t>
  </si>
  <si>
    <t>No se  cumple con el objeto definido en la estrategia.</t>
  </si>
  <si>
    <t>Pendientes codigos de indicador asignados por monitoreo</t>
  </si>
  <si>
    <t xml:space="preserve">1. ECONÓMICOS: Disponibilidad de capital, liquidez, mercados financieros, desempleo, competencia._x000D_
3. SOCIALES: Demografía, responsabilidad social, orden público._x000D_
4. TECNOLÓGICOS: Avances en tecnología, acceso a sistemas de información_x000D_
externos, gobierno en línea._x000D_
6. COMUNICACIÓN EXTERNA: Mecanismos utilizados para entrar en contacto con los usuarios o ciudadanos, canales establecidos para que el mismo se_x000D_
comunique con la entidad._x000D_
</t>
  </si>
  <si>
    <t xml:space="preserve">1. FINANCIEROS: Presupuesto de funcionamiento, recursos de inversión, infraestructura, capacidad instalada._x000D_
2. TALENTO HUMANO: Competencia del personal, disponibilidad del personal, seguridad y salud en el trabajo, toma de conciencia, creencias, valores y principios organizacionales, clima y ambiente laboral._x000D_
3. TECNOLOGÍA: Integridad de datos, disponibilidad de datos y sistemas,_x000D_
desarrollo, producción, mantenimiento de sistemas de información._x000D_
4. ESTRATÉGICOS: Direccionamiento estratégico (normas, directrices y modelos adoptados por el instituto para lograr su objetivo misional), planeación institucional, liderazgo, organizacion de las dependencias, grupos de trabajo, definición de funciones, roles y responsabilidades, articulación interna, trabajo en equipo, rendición de cuentas._x000D_
5. COMUNICACIÓN INTERNA: Canales utilizados y su efectividad, flujo de la información necesaria para el desarrollo de la operación._x000D_
</t>
  </si>
  <si>
    <t xml:space="preserve">1. DISEÑO DEL PROCESO: claridad en la descripción del alcance y objetivo del proceso._x000D_
2. INTERACCIONES CON OTROS PROCESOS: relación precisa con otros procesos en cuanto a insumos, proveedores, productos, usuarios o clientes._x000D_
3. TRANSVERSALIDAD: procesos que determinan lineamientos necesarios para el desarrollo de todos los procesos de la entidad._x000D_
4. PROCEDIMIENTOS ASOCIADOS: pertinencia en los procedimientos que desarrollan los procesos._x000D_
5. RESPONSABLES DEL PROCESO: grado de autoridad y responsabilidad de los funcionarios frente al proceso._x000D_
6. COMUNICACIÓN ENTRE LOS PROCESOS: efectividad en los flujos de información determinados en la interacción de los procesos._x000D_
7. ACTIVOS DE SEGURIDAD DIGITAL DEL PROCESO: información, aplicaciones, hardware entre otros, que se deben proteger para garantizar el funcionamiento interno de cada proceso, como de cara al ciudadano._x000D_
8. CAPACIDAD: Es el conjunto de recursos (talento humano, infraestructura, ambiente para la operación de los procesos) con los que cuenta el proceso para el desarrollo de su objetivo, su implementación, mantenimiento y mejora continua._x000D_
9. GESTIÓN DEL CONOCIMIENTO: Se refiere a la manera en la que el proceso determina y gestiona el conocimiento necesario para su operación y el logro de la conformidad de sus salidas (producto y/o servicio)._x000D_
10. EJECUCCIÓN: Hace referencia a la inmediatez y facilidad que tiene el proceso para gestionar y tramitar las actividades planteadas orientadas al logro de su objetivo o razón de ser._x000D_
</t>
  </si>
  <si>
    <t>Las categorias afectadas son: _x000D_
-Proceso -Imagen _x000D_
_x000D_
Total Categorias: 2</t>
  </si>
  <si>
    <t>CE1</t>
  </si>
  <si>
    <t xml:space="preserve">1. Divulgación de comunicados de prensa, audios y fotografías a nivel nacional y regional, mediante el portal web ICBF y las redes sociales. </t>
  </si>
  <si>
    <t>Jefe de la OAC</t>
  </si>
  <si>
    <t>2. Atención permanente a los medios de comunicación.</t>
  </si>
  <si>
    <t>CE2</t>
  </si>
  <si>
    <t>Mesas de trabajo con los procesos misionales para establecer las necesidades en materia de promoción de derechos y el alcance de las estrategias</t>
  </si>
  <si>
    <t>1. Analizar el efecto de las noticias del ICBF registradas en los medios de comunicación
2. Mantener contacto permanente con los periodistas que cubren la fuente suministrándoles información de la gestión del ICBF para verificar y corroborar la veracidad de la misma.</t>
  </si>
  <si>
    <t>Jefe  y Profesionales de Oficina Asesora de Comunicaciones.</t>
  </si>
  <si>
    <t xml:space="preserve">1. 01/01/19
1.1 01/01/19
1.2 01/01/19
2. 01/02/19
2.1 01/01/19
</t>
  </si>
  <si>
    <t xml:space="preserve">1. 30/12/19
1.1.30/12/19
1.2. 30/12/19
2. 30/06/18
2.1 30/12/19
</t>
  </si>
  <si>
    <t>1 y 2 Actas de Consejo de Redacción
1 y 2  Actas de Videoconferencia con Comunicadores Regionales
1 y 2  Tabla de Control Información almacenada en la NAS
1 y 2. Informes de Monitoreo</t>
  </si>
  <si>
    <t>1. Ejecutar un plan de medios que garantice el cubrimiento deseado para las estrategias de comunicación.
2. Medir el cubrimiento de las estrategias de comunicación en el marco de la promoción de los derechos de los NNA (Niños, Niñas y Adolecentes)</t>
  </si>
  <si>
    <t>1. Plan de Medios
2. Actas de Reunión</t>
  </si>
  <si>
    <t>1. 01/01/19
2. 01/01/19</t>
  </si>
  <si>
    <t>1. 15/12/19
2. 15/12/19</t>
  </si>
  <si>
    <t>1. Contar con un plan de medios que permite desarrolar las estratégias de comunicación definidas por el ICBF.
2. Definir el alcance en temas de cubrimiento de las estrategias de comunicación definidas por el ICBF.</t>
  </si>
  <si>
    <t>1. Monitorear de forma permanente la información registrada en los medios de comunicación sobre la gestión del ICBF.
1.1.. Identificar tendencias de las noticias con el informe de monitoreo de noticias enviadas mensualmente.
1.2.Tomar acciones para la mejora con base en los reportes, para responder en el menor tiempo posible los requerimientos de los periodistas 
2..  Remitir información permanente a los periodistas del país y a los comunicadores regionales para que socialicen la información en sus departamentos.
2.1 Verificar con los medios nuevas necesidades para atenderlas y mitigar el riesgo.</t>
  </si>
  <si>
    <t>MATRIZ DE RIESGOS DE CALIDAD, CORRUPCIÓN Y AMBIENTAL</t>
  </si>
  <si>
    <t>MAPA DE  RIESGO INHERENTE</t>
  </si>
  <si>
    <t>MAPA DE RIESGO RESIDUAL</t>
  </si>
  <si>
    <t>MAPA DE  RIESGO INHERENTE DE CORRUPCIÓN</t>
  </si>
  <si>
    <t>MAPA DE  RIESGO RESIDUAL DE CORRUPCIÓN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</si>
</sst>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0"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sz val="10"/>
      <color theme="1"/>
      <name val="Calibri"/>
      <family val="2"/>
      <scheme val="minor"/>
    </font>
    <font>
      <sz val="10"/>
      <color theme="1"/>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
      <sz val="10"/>
      <color theme="1"/>
      <name val="Calibri"/>
      <family val="2"/>
      <scheme val="minor"/>
    </font>
    <font>
      <sz val="10"/>
      <color theme="0"/>
      <name val="Calibri"/>
      <family val="2"/>
      <scheme val="minor"/>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8">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rgb="FF5F9127"/>
      </left>
      <right style="hair">
        <color rgb="FF5F9127"/>
      </right>
      <top style="hair">
        <color rgb="FF5F9127"/>
      </top>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45">
    <xf numFmtId="0" fontId="0" fillId="0" borderId="0" xfId="0"/>
    <xf numFmtId="0" fontId="3" fillId="3" borderId="0" xfId="0" applyFont="1" applyFill="1" applyAlignment="1" applyProtection="1">
      <alignment vertical="center"/>
      <protection hidden="1"/>
    </xf>
    <xf numFmtId="0" fontId="2" fillId="4" borderId="0" xfId="0" applyFont="1" applyFill="1" applyAlignment="1">
      <alignment vertical="center"/>
    </xf>
    <xf numFmtId="0" fontId="2" fillId="3" borderId="0" xfId="0" applyFont="1" applyFill="1" applyAlignment="1" applyProtection="1">
      <alignment vertical="center"/>
      <protection hidden="1"/>
    </xf>
    <xf numFmtId="0" fontId="2" fillId="3" borderId="3" xfId="0" applyFont="1" applyFill="1" applyBorder="1" applyAlignment="1">
      <alignment vertical="center"/>
    </xf>
    <xf numFmtId="0" fontId="2" fillId="3" borderId="0" xfId="0" applyFont="1" applyFill="1" applyBorder="1" applyAlignment="1">
      <alignment vertical="center"/>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Border="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Border="1" applyAlignment="1" applyProtection="1">
      <alignment horizontal="left" vertical="center" wrapText="1"/>
      <protection locked="0"/>
    </xf>
    <xf numFmtId="9" fontId="11" fillId="0" borderId="0" xfId="0" applyNumberFormat="1" applyFont="1" applyBorder="1" applyAlignment="1">
      <alignment horizontal="center" vertical="center"/>
    </xf>
    <xf numFmtId="0" fontId="16" fillId="0" borderId="0" xfId="0" applyFont="1" applyBorder="1" applyAlignment="1" applyProtection="1">
      <alignment vertical="center" wrapText="1"/>
      <protection locked="0"/>
    </xf>
    <xf numFmtId="0" fontId="16" fillId="0" borderId="0" xfId="0" applyFont="1" applyBorder="1" applyAlignment="1" applyProtection="1">
      <alignment horizontal="justify" vertical="center" wrapText="1"/>
      <protection locked="0"/>
    </xf>
    <xf numFmtId="0" fontId="37" fillId="0" borderId="0" xfId="0" applyFont="1" applyFill="1" applyBorder="1" applyAlignment="1" applyProtection="1">
      <alignment horizontal="justify" vertical="center" wrapText="1"/>
      <protection locked="0"/>
    </xf>
    <xf numFmtId="0" fontId="37" fillId="0" borderId="0" xfId="0" applyFont="1" applyFill="1" applyBorder="1" applyAlignment="1" applyProtection="1">
      <alignment horizontal="justify" vertical="top" wrapText="1"/>
      <protection locked="0"/>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vertical="center"/>
      <protection locked="0"/>
    </xf>
    <xf numFmtId="0" fontId="2" fillId="0" borderId="2" xfId="0" applyFont="1" applyFill="1" applyBorder="1" applyAlignment="1" applyProtection="1">
      <alignment horizontal="left" vertical="center" wrapText="1" indent="1"/>
      <protection locked="0"/>
    </xf>
    <xf numFmtId="0" fontId="2" fillId="0" borderId="0" xfId="0" applyFont="1" applyFill="1" applyBorder="1" applyAlignment="1" applyProtection="1">
      <alignment horizontal="left" vertical="center" wrapText="1" indent="1"/>
      <protection locked="0"/>
    </xf>
    <xf numFmtId="0" fontId="2" fillId="0" borderId="8" xfId="0" applyFont="1" applyFill="1" applyBorder="1" applyAlignment="1" applyProtection="1">
      <alignment horizontal="center" vertical="center"/>
      <protection locked="0"/>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20" borderId="42"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2" fillId="0" borderId="12" xfId="0" applyFont="1" applyFill="1" applyBorder="1" applyAlignment="1" applyProtection="1">
      <alignment horizontal="center" vertical="center"/>
      <protection locked="0"/>
    </xf>
    <xf numFmtId="0" fontId="2" fillId="0" borderId="28" xfId="0" applyFont="1" applyBorder="1" applyAlignment="1" applyProtection="1">
      <alignment horizontal="center" vertical="center" wrapText="1"/>
      <protection locked="0"/>
    </xf>
    <xf numFmtId="0" fontId="10" fillId="0" borderId="0" xfId="0" applyFont="1" applyBorder="1" applyAlignment="1" applyProtection="1">
      <alignment horizontal="justify" vertical="center"/>
    </xf>
    <xf numFmtId="0" fontId="3" fillId="3" borderId="0" xfId="0" applyFont="1" applyFill="1" applyBorder="1" applyAlignment="1" applyProtection="1">
      <alignment vertical="center"/>
    </xf>
    <xf numFmtId="0" fontId="10" fillId="0" borderId="26" xfId="0" applyFont="1" applyBorder="1" applyAlignment="1">
      <alignment horizontal="center" vertical="center" wrapText="1"/>
    </xf>
    <xf numFmtId="0" fontId="10" fillId="0" borderId="0" xfId="0" applyFont="1" applyProtection="1">
      <protection hidden="1"/>
    </xf>
    <xf numFmtId="0" fontId="10" fillId="0" borderId="0" xfId="0" applyNumberFormat="1"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10" fillId="0" borderId="0" xfId="0" applyFont="1" applyAlignment="1" applyProtection="1">
      <alignment horizontal="center"/>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Border="1" applyAlignment="1" applyProtection="1">
      <alignment horizontal="justify" vertical="center" wrapText="1"/>
      <protection locked="0"/>
    </xf>
    <xf numFmtId="0" fontId="2" fillId="0" borderId="28" xfId="0" applyFont="1" applyFill="1" applyBorder="1" applyAlignment="1" applyProtection="1">
      <alignment horizontal="left" vertical="center" wrapText="1" indent="1"/>
      <protection locked="0"/>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0" fillId="0" borderId="0" xfId="0" applyFill="1" applyBorder="1" applyAlignment="1">
      <alignment horizont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9" fillId="0" borderId="13" xfId="1" applyFont="1" applyBorder="1" applyAlignment="1">
      <alignment horizontal="center"/>
    </xf>
    <xf numFmtId="0" fontId="49" fillId="0" borderId="13" xfId="0" applyFont="1" applyFill="1" applyBorder="1" applyAlignment="1">
      <alignment horizontal="center" vertical="top" wrapText="1"/>
    </xf>
    <xf numFmtId="0" fontId="2" fillId="0" borderId="28" xfId="0" applyFont="1" applyFill="1" applyBorder="1" applyAlignment="1" applyProtection="1">
      <alignment horizontal="justify" vertical="center" wrapText="1"/>
      <protection locked="0"/>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10" fillId="0" borderId="13" xfId="0" applyFont="1" applyFill="1" applyBorder="1" applyAlignment="1">
      <alignment horizontal="center" vertical="center"/>
    </xf>
    <xf numFmtId="0" fontId="8" fillId="0" borderId="0" xfId="0" applyFont="1" applyFill="1" applyAlignment="1">
      <alignment horizontal="left"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0" borderId="0" xfId="0" applyFont="1" applyAlignment="1" applyProtection="1">
      <alignment vertical="center"/>
      <protection locked="0" hidden="1"/>
    </xf>
    <xf numFmtId="0" fontId="10" fillId="0" borderId="0" xfId="0" applyFont="1" applyAlignment="1" applyProtection="1">
      <alignment horizontal="justify" vertical="center" wrapText="1"/>
      <protection locked="0" hidden="1"/>
    </xf>
    <xf numFmtId="0" fontId="10" fillId="0" borderId="0" xfId="0" applyFont="1" applyFill="1" applyAlignment="1" applyProtection="1">
      <alignment horizontal="center"/>
      <protection hidden="1"/>
    </xf>
    <xf numFmtId="0" fontId="10" fillId="0" borderId="0" xfId="0" applyNumberFormat="1" applyFont="1" applyFill="1" applyProtection="1">
      <protection hidden="1"/>
    </xf>
    <xf numFmtId="0" fontId="10" fillId="16" borderId="73" xfId="0" applyFont="1" applyFill="1" applyBorder="1"/>
    <xf numFmtId="0" fontId="10" fillId="0" borderId="73" xfId="0" applyFont="1" applyBorder="1"/>
    <xf numFmtId="0" fontId="12" fillId="0" borderId="65" xfId="0" applyFont="1" applyFill="1" applyBorder="1" applyAlignment="1" applyProtection="1">
      <alignment horizontal="justify" vertical="center" wrapText="1"/>
      <protection locked="0"/>
    </xf>
    <xf numFmtId="0" fontId="2" fillId="0" borderId="0" xfId="0" applyFont="1" applyFill="1" applyBorder="1" applyAlignment="1" applyProtection="1">
      <alignment vertical="center"/>
    </xf>
    <xf numFmtId="0" fontId="10" fillId="16" borderId="73" xfId="0" applyFont="1" applyFill="1" applyBorder="1" applyAlignment="1">
      <alignment vertical="center"/>
    </xf>
    <xf numFmtId="0" fontId="10" fillId="0" borderId="0" xfId="0" applyFont="1" applyFill="1" applyBorder="1" applyAlignment="1">
      <alignment wrapText="1"/>
    </xf>
    <xf numFmtId="0" fontId="34" fillId="24" borderId="0" xfId="0" applyFont="1" applyFill="1" applyBorder="1"/>
    <xf numFmtId="0" fontId="2" fillId="0" borderId="0" xfId="0" applyFont="1" applyFill="1" applyBorder="1" applyAlignment="1" applyProtection="1">
      <alignment horizontal="justify" vertical="center" wrapText="1"/>
      <protection locked="0"/>
    </xf>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0" borderId="0" xfId="0" applyFont="1" applyFill="1" applyBorder="1" applyAlignment="1" applyProtection="1">
      <alignment horizontal="left" vertical="center" indent="1"/>
      <protection locked="0"/>
    </xf>
    <xf numFmtId="0" fontId="2" fillId="0" borderId="0"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0" borderId="0" xfId="0" applyFont="1" applyBorder="1" applyAlignment="1" applyProtection="1">
      <alignment vertical="center"/>
      <protection locked="0"/>
    </xf>
    <xf numFmtId="0" fontId="10" fillId="0" borderId="0" xfId="0" applyFont="1" applyBorder="1" applyAlignment="1" applyProtection="1">
      <alignment horizontal="center" vertical="center" wrapText="1"/>
      <protection locked="0"/>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0" fillId="0" borderId="2" xfId="0" applyFont="1" applyBorder="1" applyAlignment="1" applyProtection="1">
      <alignment horizontal="justify" vertical="center"/>
    </xf>
    <xf numFmtId="0" fontId="10" fillId="0" borderId="0" xfId="0" applyFont="1" applyProtection="1">
      <protection locked="0"/>
    </xf>
    <xf numFmtId="0" fontId="51" fillId="0" borderId="0" xfId="0" applyFont="1" applyFill="1" applyBorder="1" applyAlignment="1">
      <alignment horizontal="left"/>
    </xf>
    <xf numFmtId="0" fontId="51"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wrapText="1"/>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54" fillId="3" borderId="0" xfId="0" applyFont="1" applyFill="1" applyBorder="1" applyAlignment="1" applyProtection="1">
      <alignment vertical="center"/>
      <protection locked="0"/>
    </xf>
    <xf numFmtId="0" fontId="22" fillId="3" borderId="13" xfId="0" applyFont="1" applyFill="1" applyBorder="1" applyAlignment="1" applyProtection="1">
      <alignment vertical="center"/>
      <protection locked="0"/>
    </xf>
    <xf numFmtId="0" fontId="8" fillId="0" borderId="1" xfId="0" applyFont="1" applyBorder="1" applyAlignment="1" applyProtection="1">
      <alignment horizontal="center" vertical="center"/>
      <protection locked="0"/>
    </xf>
    <xf numFmtId="15" fontId="2" fillId="3" borderId="0" xfId="0" applyNumberFormat="1" applyFont="1" applyFill="1" applyBorder="1" applyAlignment="1" applyProtection="1">
      <alignment horizontal="center" vertical="center" wrapText="1"/>
    </xf>
    <xf numFmtId="15" fontId="2" fillId="3" borderId="0"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wrapText="1"/>
    </xf>
    <xf numFmtId="0" fontId="2" fillId="4" borderId="0" xfId="0" applyFont="1" applyFill="1" applyAlignment="1" applyProtection="1">
      <alignment vertical="center"/>
    </xf>
    <xf numFmtId="0" fontId="2" fillId="4" borderId="0" xfId="0" applyFont="1" applyFill="1" applyBorder="1" applyAlignment="1" applyProtection="1">
      <alignment vertical="center"/>
    </xf>
    <xf numFmtId="0" fontId="2" fillId="4" borderId="76" xfId="0" applyFont="1" applyFill="1" applyBorder="1" applyAlignment="1" applyProtection="1">
      <alignment vertical="center"/>
    </xf>
    <xf numFmtId="0" fontId="19" fillId="4" borderId="0" xfId="0" applyFont="1" applyFill="1" applyAlignment="1" applyProtection="1">
      <alignment horizontal="center" vertical="center"/>
    </xf>
    <xf numFmtId="0" fontId="2" fillId="4" borderId="84" xfId="0" applyFont="1" applyFill="1" applyBorder="1" applyAlignment="1" applyProtection="1">
      <alignment vertical="center"/>
    </xf>
    <xf numFmtId="0" fontId="2" fillId="4" borderId="85"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2" fillId="0" borderId="0" xfId="0" applyFont="1" applyFill="1" applyBorder="1" applyAlignment="1" applyProtection="1">
      <alignment horizontal="left" vertical="center" wrapText="1" indent="1"/>
    </xf>
    <xf numFmtId="0" fontId="2" fillId="0" borderId="0"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10" fillId="0" borderId="0" xfId="0" applyFont="1" applyBorder="1" applyAlignment="1" applyProtection="1">
      <alignment horizontal="justify" vertical="center" wrapText="1"/>
    </xf>
    <xf numFmtId="0" fontId="10" fillId="0" borderId="0" xfId="0" applyFont="1" applyBorder="1" applyAlignment="1" applyProtection="1">
      <alignment horizontal="center" vertical="center" wrapText="1"/>
    </xf>
    <xf numFmtId="0" fontId="10" fillId="0" borderId="12" xfId="0" applyFont="1" applyBorder="1" applyAlignment="1" applyProtection="1">
      <alignment horizontal="center" vertical="center"/>
    </xf>
    <xf numFmtId="0" fontId="2" fillId="3" borderId="0" xfId="0" applyFont="1" applyFill="1" applyBorder="1" applyAlignment="1" applyProtection="1">
      <alignment horizontal="center" vertical="center"/>
    </xf>
    <xf numFmtId="0" fontId="10" fillId="0" borderId="0" xfId="0" applyFont="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2" fillId="3" borderId="0" xfId="0" applyFont="1" applyFill="1" applyAlignment="1" applyProtection="1">
      <alignment horizontal="center" vertical="center" wrapText="1"/>
      <protection hidden="1"/>
    </xf>
    <xf numFmtId="0" fontId="2" fillId="4" borderId="0" xfId="0" applyFont="1" applyFill="1" applyAlignment="1" applyProtection="1">
      <alignment horizontal="center" vertical="center" wrapText="1"/>
    </xf>
    <xf numFmtId="0" fontId="19" fillId="4" borderId="0" xfId="0" applyFont="1" applyFill="1" applyAlignment="1" applyProtection="1">
      <alignment horizontal="center" vertical="center" wrapText="1"/>
    </xf>
    <xf numFmtId="0" fontId="2" fillId="3" borderId="3" xfId="0" applyFont="1" applyFill="1" applyBorder="1" applyAlignment="1" applyProtection="1">
      <alignment horizontal="center" vertical="center" wrapText="1"/>
    </xf>
    <xf numFmtId="0" fontId="10" fillId="0" borderId="0" xfId="0" applyNumberFormat="1" applyFont="1" applyFill="1" applyAlignment="1" applyProtection="1">
      <alignment horizontal="center" vertical="center" wrapText="1"/>
      <protection hidden="1"/>
    </xf>
    <xf numFmtId="0" fontId="50" fillId="3" borderId="0" xfId="0" applyFont="1" applyFill="1" applyAlignment="1" applyProtection="1">
      <alignment horizontal="center" vertical="center" wrapText="1"/>
      <protection hidden="1"/>
    </xf>
    <xf numFmtId="0" fontId="50" fillId="0" borderId="0" xfId="0" applyFont="1" applyAlignment="1" applyProtection="1">
      <alignment horizontal="center" vertical="center" wrapText="1"/>
      <protection hidden="1"/>
    </xf>
    <xf numFmtId="0" fontId="10" fillId="0" borderId="0" xfId="0" applyFont="1" applyAlignment="1" applyProtection="1">
      <alignment horizontal="center" vertical="center" wrapText="1"/>
    </xf>
    <xf numFmtId="0" fontId="10" fillId="0" borderId="0" xfId="0" applyNumberFormat="1" applyFont="1" applyAlignment="1" applyProtection="1">
      <alignment horizontal="center" vertical="center" wrapText="1"/>
      <protection hidden="1"/>
    </xf>
    <xf numFmtId="0" fontId="0" fillId="0" borderId="0" xfId="0" applyAlignment="1" applyProtection="1">
      <alignment horizontal="center" vertical="center" wrapText="1"/>
    </xf>
    <xf numFmtId="0" fontId="0" fillId="0" borderId="0" xfId="0" applyFill="1" applyAlignment="1" applyProtection="1">
      <alignment horizontal="center" vertical="center" wrapText="1"/>
    </xf>
    <xf numFmtId="0" fontId="52" fillId="0" borderId="0" xfId="0" applyFont="1" applyAlignment="1" applyProtection="1">
      <alignment horizontal="center" vertical="center" wrapText="1"/>
      <protection hidden="1"/>
    </xf>
    <xf numFmtId="0" fontId="50" fillId="0" borderId="0" xfId="0" applyNumberFormat="1" applyFont="1" applyAlignment="1" applyProtection="1">
      <alignment horizontal="center" vertical="center" wrapText="1"/>
      <protection hidden="1"/>
    </xf>
    <xf numFmtId="0" fontId="2" fillId="0" borderId="97" xfId="0" applyFont="1" applyFill="1" applyBorder="1" applyAlignment="1" applyProtection="1">
      <alignment horizontal="center" vertical="center" wrapText="1"/>
      <protection locked="0"/>
    </xf>
    <xf numFmtId="0" fontId="2" fillId="3" borderId="0" xfId="0" applyFont="1" applyFill="1" applyAlignment="1" applyProtection="1">
      <alignment horizontal="center" vertical="center"/>
      <protection hidden="1"/>
    </xf>
    <xf numFmtId="0" fontId="2" fillId="3" borderId="3" xfId="0" applyFont="1" applyFill="1" applyBorder="1" applyAlignment="1">
      <alignment horizontal="center" vertical="center"/>
    </xf>
    <xf numFmtId="0" fontId="10" fillId="0" borderId="0" xfId="0" applyFont="1" applyAlignment="1" applyProtection="1">
      <alignment horizontal="center" vertical="center"/>
      <protection locked="0" hidden="1"/>
    </xf>
    <xf numFmtId="0" fontId="10" fillId="0" borderId="0" xfId="0" applyFont="1" applyAlignment="1" applyProtection="1">
      <alignment horizontal="center" vertical="center" wrapText="1"/>
      <protection locked="0" hidden="1"/>
    </xf>
    <xf numFmtId="0" fontId="10" fillId="0" borderId="0" xfId="0" applyNumberFormat="1" applyFont="1" applyAlignment="1" applyProtection="1">
      <alignment horizontal="center"/>
      <protection hidden="1"/>
    </xf>
    <xf numFmtId="0" fontId="10" fillId="0" borderId="0" xfId="0" applyFont="1" applyAlignment="1" applyProtection="1">
      <alignment wrapText="1"/>
      <protection locked="0" hidden="1"/>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14" fontId="26" fillId="0" borderId="28" xfId="0" applyNumberFormat="1" applyFont="1" applyBorder="1" applyAlignment="1" applyProtection="1">
      <alignment horizontal="justify" vertical="center" wrapText="1"/>
      <protection locked="0"/>
    </xf>
    <xf numFmtId="0" fontId="40" fillId="0" borderId="45" xfId="0" applyFont="1" applyBorder="1" applyAlignment="1">
      <alignment vertical="center" wrapText="1"/>
    </xf>
    <xf numFmtId="0" fontId="58" fillId="0" borderId="94" xfId="0" applyFont="1" applyFill="1" applyBorder="1" applyAlignment="1">
      <alignment horizontal="center"/>
    </xf>
    <xf numFmtId="0" fontId="58" fillId="0" borderId="0" xfId="0" applyFont="1"/>
    <xf numFmtId="0" fontId="59" fillId="0" borderId="26" xfId="0" applyFont="1" applyBorder="1" applyAlignment="1">
      <alignment horizontal="center" vertical="center" wrapText="1"/>
    </xf>
    <xf numFmtId="0" fontId="7" fillId="6" borderId="0" xfId="0" applyNumberFormat="1" applyFont="1" applyFill="1" applyBorder="1" applyAlignment="1" applyProtection="1">
      <alignment horizontal="center" vertical="center"/>
    </xf>
    <xf numFmtId="0" fontId="7" fillId="6" borderId="9" xfId="0" applyNumberFormat="1" applyFont="1" applyFill="1" applyBorder="1" applyAlignment="1" applyProtection="1">
      <alignment horizontal="center" vertical="center"/>
    </xf>
    <xf numFmtId="0" fontId="5" fillId="3" borderId="0" xfId="0" applyFont="1" applyFill="1" applyAlignment="1" applyProtection="1">
      <alignment vertical="center"/>
      <protection locked="0"/>
    </xf>
    <xf numFmtId="0" fontId="5" fillId="3" borderId="0" xfId="0" applyFont="1" applyFill="1" applyAlignment="1" applyProtection="1">
      <alignment vertical="center" wrapText="1"/>
      <protection locked="0"/>
    </xf>
    <xf numFmtId="0" fontId="2" fillId="4" borderId="84" xfId="0" applyFont="1" applyFill="1" applyBorder="1" applyAlignment="1" applyProtection="1">
      <alignment vertical="center"/>
      <protection locked="0"/>
    </xf>
    <xf numFmtId="0" fontId="2" fillId="4" borderId="85" xfId="0" applyFont="1" applyFill="1" applyBorder="1" applyAlignment="1" applyProtection="1">
      <alignment vertical="center"/>
      <protection locked="0"/>
    </xf>
    <xf numFmtId="0" fontId="2" fillId="0" borderId="28" xfId="0" applyFont="1" applyFill="1" applyBorder="1" applyAlignment="1" applyProtection="1">
      <alignment vertical="center" wrapText="1"/>
      <protection locked="0"/>
    </xf>
    <xf numFmtId="0" fontId="12" fillId="0" borderId="28" xfId="0" quotePrefix="1" applyFont="1" applyFill="1" applyBorder="1" applyAlignment="1" applyProtection="1">
      <alignment horizontal="justify" vertical="center" wrapText="1"/>
      <protection locked="0"/>
    </xf>
    <xf numFmtId="0" fontId="2" fillId="0" borderId="28" xfId="0" quotePrefix="1" applyFont="1" applyFill="1" applyBorder="1" applyAlignment="1" applyProtection="1">
      <alignment horizontal="justify" vertical="center" wrapText="1"/>
      <protection locked="0"/>
    </xf>
    <xf numFmtId="0" fontId="2" fillId="0" borderId="12" xfId="0" applyFont="1" applyFill="1" applyBorder="1" applyAlignment="1" applyProtection="1">
      <alignment horizontal="center" vertical="center" wrapText="1"/>
      <protection locked="0"/>
    </xf>
    <xf numFmtId="0" fontId="12" fillId="3" borderId="65" xfId="0" applyFont="1" applyFill="1" applyBorder="1" applyAlignment="1" applyProtection="1">
      <alignment horizontal="justify" vertical="center" wrapText="1"/>
      <protection locked="0"/>
    </xf>
    <xf numFmtId="0" fontId="2" fillId="3" borderId="12" xfId="0" applyFont="1" applyFill="1" applyBorder="1" applyAlignment="1" applyProtection="1">
      <alignment horizontal="center" vertical="center"/>
      <protection locked="0"/>
    </xf>
    <xf numFmtId="0" fontId="2" fillId="3" borderId="12" xfId="0" applyFont="1" applyFill="1" applyBorder="1" applyAlignment="1" applyProtection="1">
      <alignment horizontal="center" vertical="center" wrapText="1"/>
      <protection locked="0"/>
    </xf>
    <xf numFmtId="0" fontId="3" fillId="3" borderId="0" xfId="0" applyFont="1" applyFill="1" applyBorder="1" applyAlignment="1" applyProtection="1">
      <alignment vertical="center"/>
      <protection locked="0"/>
    </xf>
    <xf numFmtId="0" fontId="10" fillId="0" borderId="28" xfId="0" applyFont="1" applyFill="1" applyBorder="1" applyAlignment="1" applyProtection="1">
      <alignment horizontal="justify" vertical="center" wrapText="1"/>
    </xf>
    <xf numFmtId="0" fontId="12" fillId="3" borderId="0" xfId="0" applyFont="1" applyFill="1" applyAlignment="1" applyProtection="1">
      <alignment vertical="center"/>
    </xf>
    <xf numFmtId="0" fontId="10" fillId="0" borderId="57" xfId="0" applyFont="1" applyBorder="1" applyAlignment="1" applyProtection="1">
      <alignment horizontal="justify" vertical="center"/>
      <protection locked="0"/>
    </xf>
    <xf numFmtId="0" fontId="2" fillId="0" borderId="2" xfId="0" applyFont="1" applyBorder="1" applyAlignment="1" applyProtection="1">
      <alignment horizontal="left" vertical="center" wrapText="1"/>
      <protection locked="0"/>
    </xf>
    <xf numFmtId="0" fontId="12" fillId="0" borderId="28" xfId="0" applyFont="1" applyBorder="1" applyAlignment="1" applyProtection="1">
      <alignment horizontal="center" vertical="center" wrapText="1"/>
      <protection locked="0"/>
    </xf>
    <xf numFmtId="0" fontId="7" fillId="13" borderId="0" xfId="0" applyNumberFormat="1" applyFont="1" applyFill="1" applyAlignment="1" applyProtection="1">
      <alignment horizontal="right" vertical="center" indent="1"/>
    </xf>
    <xf numFmtId="0" fontId="3" fillId="3" borderId="0" xfId="0" applyFont="1" applyFill="1" applyAlignment="1" applyProtection="1">
      <alignment vertical="center"/>
    </xf>
    <xf numFmtId="0" fontId="2" fillId="3" borderId="0" xfId="0" applyFont="1" applyFill="1" applyAlignment="1" applyProtection="1">
      <alignment vertical="center"/>
    </xf>
    <xf numFmtId="0" fontId="3" fillId="3" borderId="0" xfId="0" applyFont="1" applyFill="1" applyAlignment="1" applyProtection="1">
      <alignment horizontal="center" vertical="center" wrapText="1"/>
    </xf>
    <xf numFmtId="0" fontId="3" fillId="3" borderId="0" xfId="0" applyFont="1" applyFill="1" applyAlignment="1" applyProtection="1">
      <alignment horizontal="center" vertical="center"/>
    </xf>
    <xf numFmtId="0" fontId="2" fillId="2" borderId="0" xfId="0" applyFont="1" applyFill="1" applyAlignment="1" applyProtection="1">
      <alignment vertical="center"/>
    </xf>
    <xf numFmtId="0" fontId="19" fillId="2" borderId="0" xfId="0" applyFont="1" applyFill="1" applyAlignment="1" applyProtection="1">
      <alignment horizontal="center" vertical="center"/>
    </xf>
    <xf numFmtId="0" fontId="3" fillId="2" borderId="0" xfId="0" applyFont="1" applyFill="1" applyAlignment="1" applyProtection="1">
      <alignment vertical="center"/>
    </xf>
    <xf numFmtId="0" fontId="2" fillId="2" borderId="0" xfId="0" applyFont="1" applyFill="1" applyAlignment="1" applyProtection="1">
      <alignment horizontal="left" vertical="center"/>
    </xf>
    <xf numFmtId="0" fontId="2" fillId="2" borderId="0" xfId="0" applyFont="1" applyFill="1" applyAlignment="1" applyProtection="1">
      <alignment horizontal="center" vertical="center" wrapText="1"/>
    </xf>
    <xf numFmtId="0" fontId="2" fillId="2" borderId="0" xfId="0" applyFont="1" applyFill="1" applyAlignment="1" applyProtection="1">
      <alignment horizontal="center" vertical="center"/>
    </xf>
    <xf numFmtId="0" fontId="4" fillId="2" borderId="0" xfId="0" applyFont="1" applyFill="1" applyAlignment="1" applyProtection="1">
      <alignment vertical="center"/>
    </xf>
    <xf numFmtId="0" fontId="19" fillId="3" borderId="0" xfId="0" applyFont="1" applyFill="1" applyAlignment="1" applyProtection="1">
      <alignment horizontal="center" vertical="center"/>
    </xf>
    <xf numFmtId="0" fontId="6" fillId="3" borderId="0" xfId="0" applyFont="1" applyFill="1" applyAlignment="1" applyProtection="1">
      <alignment vertical="center" wrapText="1"/>
    </xf>
    <xf numFmtId="0" fontId="2" fillId="3" borderId="0" xfId="0" applyFont="1" applyFill="1" applyAlignment="1" applyProtection="1">
      <alignment vertical="center" wrapText="1"/>
    </xf>
    <xf numFmtId="0" fontId="2" fillId="4" borderId="0" xfId="0" applyFont="1" applyFill="1" applyAlignment="1" applyProtection="1">
      <alignment horizontal="left" vertical="center"/>
    </xf>
    <xf numFmtId="0" fontId="4" fillId="4" borderId="0" xfId="0" applyFont="1" applyFill="1" applyAlignment="1" applyProtection="1">
      <alignment vertical="center"/>
    </xf>
    <xf numFmtId="0" fontId="4" fillId="4" borderId="0" xfId="0" applyFont="1" applyFill="1" applyAlignment="1" applyProtection="1">
      <alignment horizontal="center" vertical="center" wrapText="1"/>
    </xf>
    <xf numFmtId="0" fontId="4" fillId="4" borderId="0" xfId="0" applyFont="1" applyFill="1" applyAlignment="1" applyProtection="1">
      <alignment horizontal="center" vertical="center"/>
    </xf>
    <xf numFmtId="0" fontId="7" fillId="6" borderId="91" xfId="0" applyNumberFormat="1" applyFont="1" applyFill="1" applyBorder="1" applyAlignment="1" applyProtection="1">
      <alignment horizontal="center" vertical="center" wrapText="1"/>
    </xf>
    <xf numFmtId="0" fontId="7" fillId="8" borderId="0" xfId="0" applyNumberFormat="1" applyFont="1" applyFill="1" applyAlignment="1" applyProtection="1">
      <alignment horizontal="right" vertical="center" indent="1"/>
    </xf>
    <xf numFmtId="0" fontId="2" fillId="4" borderId="0" xfId="0" applyNumberFormat="1" applyFont="1" applyFill="1" applyAlignment="1" applyProtection="1">
      <alignment horizontal="right" vertical="center"/>
    </xf>
    <xf numFmtId="0" fontId="9" fillId="4" borderId="0" xfId="0" applyFont="1" applyFill="1" applyAlignment="1" applyProtection="1">
      <alignment vertical="center"/>
    </xf>
    <xf numFmtId="0" fontId="9" fillId="4" borderId="0" xfId="0" applyFont="1" applyFill="1" applyAlignment="1" applyProtection="1">
      <alignment horizontal="center" vertical="center"/>
    </xf>
    <xf numFmtId="0" fontId="7" fillId="8" borderId="0" xfId="0" applyNumberFormat="1" applyFont="1" applyFill="1" applyAlignment="1" applyProtection="1">
      <alignment horizontal="left" vertical="center" indent="1"/>
    </xf>
    <xf numFmtId="0" fontId="2" fillId="4" borderId="0" xfId="0" applyFont="1" applyFill="1" applyAlignment="1" applyProtection="1">
      <alignment horizontal="center" vertical="center"/>
    </xf>
    <xf numFmtId="0" fontId="7" fillId="6" borderId="87"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xf>
    <xf numFmtId="0" fontId="3" fillId="4" borderId="0" xfId="0" applyFont="1" applyFill="1" applyBorder="1" applyAlignment="1" applyProtection="1">
      <alignment horizontal="center" vertical="center" wrapText="1"/>
    </xf>
    <xf numFmtId="0" fontId="3" fillId="4" borderId="0" xfId="0" applyFont="1" applyFill="1" applyAlignment="1" applyProtection="1">
      <alignment vertical="center"/>
    </xf>
    <xf numFmtId="0" fontId="2" fillId="4" borderId="59" xfId="0" applyFont="1" applyFill="1" applyBorder="1" applyAlignment="1" applyProtection="1">
      <alignment vertical="center"/>
    </xf>
    <xf numFmtId="0" fontId="2" fillId="3" borderId="5" xfId="0" applyFont="1" applyFill="1" applyBorder="1" applyAlignment="1" applyProtection="1">
      <alignment vertical="center"/>
    </xf>
    <xf numFmtId="0" fontId="1" fillId="3" borderId="62" xfId="0" applyFont="1" applyFill="1" applyBorder="1" applyAlignment="1" applyProtection="1">
      <alignment vertical="center"/>
    </xf>
    <xf numFmtId="0" fontId="7" fillId="3" borderId="0" xfId="0" applyNumberFormat="1" applyFont="1" applyFill="1" applyBorder="1" applyAlignment="1" applyProtection="1">
      <alignment horizontal="center" vertical="center"/>
    </xf>
    <xf numFmtId="0" fontId="7" fillId="3" borderId="0" xfId="0" applyNumberFormat="1" applyFont="1" applyFill="1" applyBorder="1" applyAlignment="1" applyProtection="1">
      <alignment vertical="center"/>
    </xf>
    <xf numFmtId="0" fontId="7" fillId="0" borderId="0" xfId="0" applyNumberFormat="1" applyFont="1" applyFill="1" applyBorder="1" applyAlignment="1" applyProtection="1">
      <alignment horizontal="center" vertical="center"/>
    </xf>
    <xf numFmtId="0" fontId="7" fillId="3" borderId="0" xfId="0" applyNumberFormat="1" applyFont="1" applyFill="1" applyBorder="1" applyAlignment="1" applyProtection="1">
      <alignment horizontal="center" vertical="center" wrapText="1"/>
    </xf>
    <xf numFmtId="0" fontId="7" fillId="6" borderId="56" xfId="0" applyNumberFormat="1" applyFont="1" applyFill="1" applyBorder="1" applyAlignment="1" applyProtection="1">
      <alignment horizontal="center" vertical="center"/>
    </xf>
    <xf numFmtId="0" fontId="7" fillId="6" borderId="56" xfId="0" applyNumberFormat="1" applyFont="1" applyFill="1" applyBorder="1" applyAlignment="1" applyProtection="1">
      <alignment horizontal="center" vertical="center" wrapText="1"/>
    </xf>
    <xf numFmtId="0" fontId="7" fillId="12" borderId="0" xfId="0" applyNumberFormat="1" applyFont="1" applyFill="1" applyBorder="1" applyAlignment="1" applyProtection="1">
      <alignment horizontal="center" vertical="center"/>
    </xf>
    <xf numFmtId="0" fontId="10" fillId="0" borderId="28" xfId="0" applyFont="1" applyBorder="1" applyAlignment="1" applyProtection="1">
      <alignment horizontal="justify" vertical="center"/>
    </xf>
    <xf numFmtId="0" fontId="2" fillId="0" borderId="12" xfId="0" applyFont="1" applyFill="1" applyBorder="1" applyAlignment="1" applyProtection="1">
      <alignment horizontal="justify" vertical="center" wrapText="1"/>
    </xf>
    <xf numFmtId="0" fontId="2" fillId="0" borderId="12" xfId="0" applyFont="1" applyBorder="1" applyAlignment="1" applyProtection="1">
      <alignment horizontal="center" vertical="center" wrapText="1"/>
    </xf>
    <xf numFmtId="0" fontId="2" fillId="0" borderId="12" xfId="0" applyFont="1" applyBorder="1" applyAlignment="1" applyProtection="1">
      <alignment horizontal="left" vertical="center" wrapText="1"/>
    </xf>
    <xf numFmtId="0" fontId="2" fillId="0" borderId="57" xfId="0" applyFont="1" applyBorder="1" applyAlignment="1" applyProtection="1">
      <alignment horizontal="left" vertical="center" wrapText="1"/>
    </xf>
    <xf numFmtId="0" fontId="10" fillId="0" borderId="12" xfId="0" applyFont="1" applyBorder="1" applyAlignment="1" applyProtection="1">
      <alignment horizontal="justify" vertical="center"/>
    </xf>
    <xf numFmtId="164" fontId="10" fillId="0" borderId="28" xfId="0" applyNumberFormat="1" applyFont="1" applyBorder="1" applyAlignment="1" applyProtection="1">
      <alignment horizontal="center" vertical="center"/>
    </xf>
    <xf numFmtId="0" fontId="10" fillId="0" borderId="12" xfId="0" applyFont="1" applyBorder="1" applyAlignment="1" applyProtection="1">
      <alignment horizontal="center" vertical="center" wrapText="1"/>
    </xf>
    <xf numFmtId="0" fontId="10" fillId="0" borderId="28" xfId="0" applyFont="1" applyBorder="1" applyAlignment="1" applyProtection="1">
      <alignment horizontal="center" vertical="center" wrapText="1"/>
    </xf>
    <xf numFmtId="0" fontId="10" fillId="0" borderId="0" xfId="0" applyFont="1" applyFill="1" applyAlignment="1" applyProtection="1">
      <alignment horizontal="center" vertical="center" wrapText="1"/>
    </xf>
    <xf numFmtId="0" fontId="52" fillId="0" borderId="0" xfId="0" applyNumberFormat="1" applyFont="1" applyAlignment="1" applyProtection="1">
      <alignment horizontal="center" vertical="center" wrapText="1"/>
    </xf>
    <xf numFmtId="0" fontId="50" fillId="0" borderId="0" xfId="0" applyFont="1" applyAlignment="1" applyProtection="1">
      <alignment horizontal="center" vertical="center" wrapText="1"/>
    </xf>
    <xf numFmtId="0" fontId="10" fillId="0" borderId="0" xfId="0" applyFont="1" applyAlignment="1" applyProtection="1">
      <alignment vertical="center" wrapText="1"/>
    </xf>
    <xf numFmtId="0" fontId="10" fillId="0" borderId="0" xfId="0" applyFont="1" applyProtection="1"/>
    <xf numFmtId="0" fontId="22" fillId="3" borderId="13" xfId="0" applyFont="1" applyFill="1" applyBorder="1" applyAlignment="1" applyProtection="1">
      <alignment horizontal="center" vertical="center" wrapText="1"/>
    </xf>
    <xf numFmtId="14" fontId="22" fillId="3" borderId="13" xfId="0" applyNumberFormat="1" applyFont="1" applyFill="1" applyBorder="1" applyAlignment="1" applyProtection="1">
      <alignment horizontal="center" vertical="center"/>
    </xf>
    <xf numFmtId="14" fontId="22" fillId="3" borderId="0" xfId="0" applyNumberFormat="1" applyFont="1" applyFill="1" applyBorder="1" applyAlignment="1" applyProtection="1">
      <alignment horizontal="center" vertical="center"/>
    </xf>
    <xf numFmtId="0" fontId="3" fillId="3" borderId="0" xfId="0" applyFont="1" applyFill="1" applyBorder="1" applyAlignment="1" applyProtection="1">
      <alignment vertical="center"/>
      <protection hidden="1"/>
    </xf>
    <xf numFmtId="0" fontId="22" fillId="3" borderId="0" xfId="0" applyFont="1" applyFill="1" applyBorder="1" applyAlignment="1" applyProtection="1">
      <alignment vertical="center"/>
    </xf>
    <xf numFmtId="0" fontId="54" fillId="3" borderId="0" xfId="0" applyFont="1" applyFill="1" applyBorder="1" applyAlignment="1" applyProtection="1">
      <alignment vertical="center"/>
    </xf>
    <xf numFmtId="0" fontId="5" fillId="3" borderId="0" xfId="0" applyFont="1" applyFill="1" applyAlignment="1" applyProtection="1">
      <alignment vertical="center"/>
      <protection hidden="1"/>
    </xf>
    <xf numFmtId="0" fontId="5" fillId="3" borderId="0" xfId="0" applyFont="1" applyFill="1" applyAlignment="1" applyProtection="1">
      <alignment vertical="center" wrapText="1"/>
      <protection hidden="1"/>
    </xf>
    <xf numFmtId="0" fontId="22" fillId="3" borderId="13" xfId="0" applyFont="1" applyFill="1" applyBorder="1" applyAlignment="1" applyProtection="1">
      <alignment horizontal="center" vertical="center"/>
    </xf>
    <xf numFmtId="0" fontId="22" fillId="3" borderId="0" xfId="0" applyFont="1" applyFill="1" applyBorder="1" applyAlignment="1" applyProtection="1">
      <alignment horizontal="center" vertical="center"/>
    </xf>
    <xf numFmtId="0" fontId="22" fillId="3" borderId="0" xfId="0" applyFont="1" applyFill="1" applyBorder="1" applyAlignment="1" applyProtection="1">
      <alignment horizontal="center" vertical="top" wrapText="1"/>
    </xf>
    <xf numFmtId="0" fontId="22" fillId="3" borderId="0" xfId="0" applyFont="1" applyFill="1" applyBorder="1" applyAlignment="1" applyProtection="1">
      <alignment vertical="top"/>
    </xf>
    <xf numFmtId="0" fontId="0" fillId="0" borderId="0" xfId="0" applyProtection="1"/>
    <xf numFmtId="0" fontId="3" fillId="2" borderId="0" xfId="0" applyFont="1" applyFill="1" applyAlignment="1" applyProtection="1">
      <alignment horizontal="center" vertical="center"/>
    </xf>
    <xf numFmtId="0" fontId="2" fillId="0" borderId="0" xfId="0" applyFont="1" applyFill="1" applyBorder="1" applyAlignment="1" applyProtection="1">
      <alignment horizontal="center" vertical="center" wrapText="1"/>
    </xf>
    <xf numFmtId="0" fontId="4" fillId="0" borderId="0" xfId="0" applyFont="1" applyFill="1" applyBorder="1" applyAlignment="1" applyProtection="1">
      <alignment vertical="center"/>
    </xf>
    <xf numFmtId="0" fontId="33" fillId="3" borderId="0" xfId="0" applyFont="1" applyFill="1" applyAlignment="1" applyProtection="1">
      <alignment vertical="center" wrapText="1"/>
    </xf>
    <xf numFmtId="0" fontId="6" fillId="0" borderId="0" xfId="0" applyFont="1" applyFill="1" applyBorder="1" applyAlignment="1" applyProtection="1">
      <alignment vertical="center" wrapText="1"/>
    </xf>
    <xf numFmtId="0" fontId="2" fillId="0" borderId="0" xfId="0" applyFont="1" applyFill="1" applyBorder="1" applyAlignment="1" applyProtection="1">
      <alignment vertical="center" wrapText="1"/>
    </xf>
    <xf numFmtId="0" fontId="4"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xf>
    <xf numFmtId="0" fontId="2" fillId="4" borderId="0" xfId="0" applyNumberFormat="1" applyFont="1" applyFill="1" applyAlignment="1" applyProtection="1">
      <alignment horizontal="center" vertical="center"/>
    </xf>
    <xf numFmtId="0" fontId="9" fillId="0" borderId="0" xfId="0" applyFont="1" applyFill="1" applyBorder="1" applyAlignment="1" applyProtection="1">
      <alignment vertical="center"/>
    </xf>
    <xf numFmtId="0" fontId="9" fillId="0" borderId="0" xfId="0" applyFont="1" applyFill="1" applyBorder="1" applyAlignment="1" applyProtection="1">
      <alignment horizontal="center" vertical="center"/>
    </xf>
    <xf numFmtId="0" fontId="7" fillId="8" borderId="0" xfId="0" applyNumberFormat="1" applyFont="1" applyFill="1" applyAlignment="1" applyProtection="1">
      <alignment horizontal="center" vertical="center"/>
    </xf>
    <xf numFmtId="0" fontId="3" fillId="0" borderId="0" xfId="0" applyFont="1" applyFill="1" applyBorder="1" applyAlignment="1" applyProtection="1">
      <alignment horizontal="center" vertical="center" wrapText="1"/>
    </xf>
    <xf numFmtId="0" fontId="3" fillId="0" borderId="0" xfId="0" applyFont="1" applyFill="1" applyBorder="1" applyAlignment="1" applyProtection="1">
      <alignment vertical="center"/>
    </xf>
    <xf numFmtId="0" fontId="2" fillId="4" borderId="2" xfId="0" applyFont="1" applyFill="1" applyBorder="1" applyAlignment="1" applyProtection="1">
      <alignment vertical="center"/>
    </xf>
    <xf numFmtId="0" fontId="1" fillId="3" borderId="6" xfId="0" applyFont="1" applyFill="1" applyBorder="1" applyAlignment="1" applyProtection="1">
      <alignment vertical="center"/>
    </xf>
    <xf numFmtId="0" fontId="2" fillId="3" borderId="6" xfId="0" applyFont="1" applyFill="1" applyBorder="1" applyAlignment="1" applyProtection="1">
      <alignment horizontal="center" vertical="center"/>
    </xf>
    <xf numFmtId="0" fontId="19" fillId="23" borderId="72" xfId="0" applyFont="1" applyFill="1" applyBorder="1" applyAlignment="1" applyProtection="1">
      <alignment vertical="center"/>
    </xf>
    <xf numFmtId="0" fontId="1" fillId="0" borderId="0" xfId="0" applyFont="1" applyFill="1" applyBorder="1" applyAlignment="1" applyProtection="1">
      <alignment horizontal="left" vertical="center"/>
    </xf>
    <xf numFmtId="0" fontId="12" fillId="3" borderId="0" xfId="0" applyFont="1" applyFill="1" applyAlignment="1" applyProtection="1">
      <alignment horizontal="center" vertical="center"/>
    </xf>
    <xf numFmtId="0" fontId="22" fillId="3" borderId="13" xfId="0" applyFont="1" applyFill="1" applyBorder="1" applyAlignment="1" applyProtection="1">
      <alignment vertical="center"/>
    </xf>
    <xf numFmtId="0" fontId="2" fillId="8" borderId="97" xfId="0" applyFont="1" applyFill="1" applyBorder="1" applyAlignment="1" applyProtection="1">
      <alignment horizontal="center" vertical="center" wrapText="1"/>
      <protection locked="0"/>
    </xf>
    <xf numFmtId="0" fontId="2" fillId="8" borderId="12" xfId="0" applyFont="1" applyFill="1" applyBorder="1" applyAlignment="1" applyProtection="1">
      <alignment horizontal="center" vertical="center" wrapText="1"/>
      <protection locked="0"/>
    </xf>
    <xf numFmtId="0" fontId="5" fillId="8" borderId="97"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xf>
    <xf numFmtId="0" fontId="2" fillId="0" borderId="28" xfId="0" applyFont="1" applyFill="1" applyBorder="1" applyAlignment="1" applyProtection="1">
      <alignment horizontal="center" vertical="center" wrapText="1"/>
      <protection locked="0"/>
    </xf>
    <xf numFmtId="0" fontId="10" fillId="0" borderId="28" xfId="0" applyFont="1" applyFill="1" applyBorder="1" applyAlignment="1" applyProtection="1">
      <alignment horizontal="center" vertical="center" wrapText="1"/>
    </xf>
    <xf numFmtId="0" fontId="12" fillId="0" borderId="65"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10" fillId="0" borderId="0" xfId="0" applyFont="1" applyBorder="1" applyAlignment="1" applyProtection="1">
      <alignment horizontal="justify" vertical="center"/>
      <protection locked="0"/>
    </xf>
    <xf numFmtId="0" fontId="2" fillId="3" borderId="0" xfId="0" applyFont="1" applyFill="1" applyAlignment="1" applyProtection="1">
      <alignment vertical="center"/>
      <protection locked="0"/>
    </xf>
    <xf numFmtId="0" fontId="10" fillId="0" borderId="28" xfId="0" applyFont="1" applyBorder="1" applyAlignment="1" applyProtection="1">
      <alignment horizontal="justify" vertical="center"/>
      <protection locked="0"/>
    </xf>
    <xf numFmtId="0" fontId="10" fillId="0" borderId="28" xfId="0" applyFont="1" applyBorder="1" applyAlignment="1" applyProtection="1">
      <alignment horizontal="justify" vertical="center" wrapText="1"/>
      <protection locked="0"/>
    </xf>
    <xf numFmtId="14" fontId="10" fillId="0" borderId="28" xfId="0" applyNumberFormat="1" applyFont="1" applyBorder="1" applyAlignment="1" applyProtection="1">
      <alignment horizontal="justify" vertical="center" wrapText="1"/>
      <protection locked="0"/>
    </xf>
    <xf numFmtId="0" fontId="10" fillId="0" borderId="0" xfId="0" applyFont="1" applyBorder="1" applyAlignment="1" applyProtection="1">
      <alignment horizontal="justify" vertical="center"/>
      <protection locked="0"/>
    </xf>
    <xf numFmtId="0" fontId="2" fillId="3" borderId="0" xfId="0" applyFont="1" applyFill="1" applyAlignment="1" applyProtection="1">
      <alignment vertical="center"/>
      <protection locked="0"/>
    </xf>
    <xf numFmtId="0" fontId="10" fillId="0" borderId="28" xfId="0" applyFont="1" applyBorder="1" applyAlignment="1" applyProtection="1">
      <alignment horizontal="justify" vertical="center"/>
      <protection locked="0"/>
    </xf>
    <xf numFmtId="0" fontId="10" fillId="0" borderId="28" xfId="0" applyFont="1" applyBorder="1" applyAlignment="1" applyProtection="1">
      <alignment horizontal="justify" vertical="center" wrapText="1"/>
      <protection locked="0"/>
    </xf>
    <xf numFmtId="14" fontId="10" fillId="0" borderId="28" xfId="0" applyNumberFormat="1" applyFont="1" applyBorder="1" applyAlignment="1" applyProtection="1">
      <alignment horizontal="justify" vertical="center" wrapText="1"/>
      <protection locked="0"/>
    </xf>
    <xf numFmtId="0" fontId="2" fillId="0" borderId="31" xfId="0" applyFont="1" applyFill="1" applyBorder="1" applyAlignment="1" applyProtection="1">
      <alignment vertical="center" wrapText="1"/>
      <protection locked="0"/>
    </xf>
    <xf numFmtId="0" fontId="2" fillId="0" borderId="32" xfId="0" applyFont="1" applyFill="1" applyBorder="1" applyAlignment="1" applyProtection="1">
      <alignment vertical="center" wrapText="1"/>
      <protection locked="0"/>
    </xf>
    <xf numFmtId="0" fontId="2" fillId="0" borderId="31" xfId="0" applyFont="1" applyFill="1" applyBorder="1" applyAlignment="1" applyProtection="1">
      <alignment horizontal="justify" vertical="center" wrapText="1"/>
      <protection locked="0"/>
    </xf>
    <xf numFmtId="0" fontId="2" fillId="0" borderId="33" xfId="0" applyFont="1" applyFill="1" applyBorder="1" applyAlignment="1" applyProtection="1">
      <alignment horizontal="justify" vertical="center" wrapText="1"/>
      <protection locked="0"/>
    </xf>
    <xf numFmtId="0" fontId="2" fillId="0" borderId="32" xfId="0" applyFont="1" applyFill="1" applyBorder="1" applyAlignment="1" applyProtection="1">
      <alignment horizontal="justify" vertical="center" wrapText="1"/>
      <protection locked="0"/>
    </xf>
    <xf numFmtId="0" fontId="2" fillId="0" borderId="31" xfId="0" applyFont="1" applyFill="1" applyBorder="1" applyAlignment="1" applyProtection="1">
      <alignment horizontal="center" vertical="center" wrapText="1"/>
      <protection locked="0"/>
    </xf>
    <xf numFmtId="0" fontId="2" fillId="0" borderId="32" xfId="0" applyFont="1" applyFill="1" applyBorder="1" applyAlignment="1" applyProtection="1">
      <alignment horizontal="center" vertical="center" wrapText="1"/>
      <protection locked="0"/>
    </xf>
    <xf numFmtId="0" fontId="2" fillId="0" borderId="33"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wrapText="1"/>
    </xf>
    <xf numFmtId="0" fontId="7" fillId="6" borderId="0" xfId="0" applyFont="1" applyFill="1" applyBorder="1" applyAlignment="1" applyProtection="1">
      <alignment horizontal="center" vertical="center"/>
    </xf>
    <xf numFmtId="0" fontId="7" fillId="6" borderId="81" xfId="0" applyNumberFormat="1" applyFont="1" applyFill="1" applyBorder="1" applyAlignment="1" applyProtection="1">
      <alignment horizontal="center" vertical="center"/>
    </xf>
    <xf numFmtId="0" fontId="7" fillId="6" borderId="82" xfId="0" applyNumberFormat="1" applyFont="1" applyFill="1" applyBorder="1" applyAlignment="1" applyProtection="1">
      <alignment horizontal="center" vertical="center"/>
    </xf>
    <xf numFmtId="0" fontId="7" fillId="6" borderId="83"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10" fillId="0" borderId="87" xfId="0" applyFont="1" applyFill="1" applyBorder="1" applyAlignment="1" applyProtection="1">
      <alignment horizontal="left" vertical="center" wrapText="1"/>
      <protection locked="0"/>
    </xf>
    <xf numFmtId="0" fontId="10" fillId="0" borderId="88" xfId="0" applyFont="1" applyFill="1" applyBorder="1" applyAlignment="1" applyProtection="1">
      <alignment horizontal="left" vertical="center" wrapText="1"/>
      <protection locked="0"/>
    </xf>
    <xf numFmtId="0" fontId="10" fillId="0" borderId="89" xfId="0" applyFont="1" applyFill="1" applyBorder="1" applyAlignment="1" applyProtection="1">
      <alignment horizontal="left" vertical="center" wrapText="1"/>
      <protection locked="0"/>
    </xf>
    <xf numFmtId="0" fontId="2" fillId="4" borderId="0" xfId="0" applyFont="1" applyFill="1" applyBorder="1" applyAlignment="1" applyProtection="1">
      <alignment horizontal="center" vertical="center"/>
      <protection locked="0"/>
    </xf>
    <xf numFmtId="0" fontId="2" fillId="4" borderId="90" xfId="0" applyFont="1" applyFill="1" applyBorder="1" applyAlignment="1" applyProtection="1">
      <alignment horizontal="center" vertical="center"/>
      <protection locked="0"/>
    </xf>
    <xf numFmtId="0" fontId="7" fillId="6" borderId="16" xfId="0" applyNumberFormat="1" applyFont="1" applyFill="1" applyBorder="1" applyAlignment="1" applyProtection="1">
      <alignment horizontal="center" vertical="center"/>
    </xf>
    <xf numFmtId="0" fontId="7" fillId="6" borderId="0" xfId="0" applyNumberFormat="1" applyFont="1" applyFill="1" applyBorder="1" applyAlignment="1" applyProtection="1">
      <alignment horizontal="center" vertical="center"/>
    </xf>
    <xf numFmtId="0" fontId="10" fillId="0" borderId="77" xfId="0" applyFont="1" applyFill="1" applyBorder="1" applyAlignment="1" applyProtection="1">
      <alignment horizontal="left" vertical="center" wrapText="1"/>
      <protection locked="0"/>
    </xf>
    <xf numFmtId="0" fontId="10" fillId="0" borderId="84" xfId="0" applyFont="1" applyFill="1" applyBorder="1" applyAlignment="1" applyProtection="1">
      <alignment horizontal="left" vertical="center" wrapText="1"/>
      <protection locked="0"/>
    </xf>
    <xf numFmtId="0" fontId="10" fillId="0" borderId="78" xfId="0" applyFont="1" applyFill="1" applyBorder="1" applyAlignment="1" applyProtection="1">
      <alignment horizontal="left" vertical="center" wrapText="1"/>
      <protection locked="0"/>
    </xf>
    <xf numFmtId="0" fontId="10" fillId="0" borderId="79" xfId="0" applyFont="1" applyFill="1" applyBorder="1" applyAlignment="1" applyProtection="1">
      <alignment horizontal="left" vertical="center" wrapText="1"/>
      <protection locked="0"/>
    </xf>
    <xf numFmtId="0" fontId="10" fillId="0" borderId="85" xfId="0" applyFont="1" applyFill="1" applyBorder="1" applyAlignment="1" applyProtection="1">
      <alignment horizontal="left" vertical="center" wrapText="1"/>
      <protection locked="0"/>
    </xf>
    <xf numFmtId="0" fontId="10" fillId="0" borderId="80" xfId="0" applyFont="1" applyFill="1" applyBorder="1" applyAlignment="1" applyProtection="1">
      <alignment horizontal="left" vertical="center" wrapText="1"/>
      <protection locked="0"/>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7" fillId="6" borderId="74" xfId="0" applyNumberFormat="1" applyFont="1" applyFill="1" applyBorder="1" applyAlignment="1" applyProtection="1">
      <alignment horizontal="center" vertical="center" wrapText="1"/>
    </xf>
    <xf numFmtId="0" fontId="7" fillId="6" borderId="75"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76" xfId="0" applyNumberFormat="1" applyFont="1" applyFill="1" applyBorder="1" applyAlignment="1" applyProtection="1">
      <alignment horizontal="center" vertical="center" wrapText="1"/>
    </xf>
    <xf numFmtId="14" fontId="8" fillId="0" borderId="81" xfId="0" applyNumberFormat="1" applyFont="1" applyBorder="1" applyAlignment="1" applyProtection="1">
      <alignment horizontal="center" vertical="center"/>
      <protection locked="0"/>
    </xf>
    <xf numFmtId="0" fontId="8" fillId="0" borderId="83" xfId="0" applyFont="1" applyBorder="1" applyAlignment="1" applyProtection="1">
      <alignment horizontal="center" vertical="center"/>
      <protection locked="0"/>
    </xf>
    <xf numFmtId="0" fontId="7" fillId="6" borderId="9"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77" xfId="0" applyNumberFormat="1" applyFont="1" applyFill="1" applyBorder="1" applyAlignment="1" applyProtection="1">
      <alignment horizontal="center" vertical="center"/>
    </xf>
    <xf numFmtId="0" fontId="7" fillId="6" borderId="78" xfId="0" applyNumberFormat="1" applyFont="1" applyFill="1" applyBorder="1" applyAlignment="1" applyProtection="1">
      <alignment horizontal="center" vertical="center"/>
    </xf>
    <xf numFmtId="0" fontId="7" fillId="6" borderId="79" xfId="0" applyNumberFormat="1" applyFont="1" applyFill="1" applyBorder="1" applyAlignment="1" applyProtection="1">
      <alignment horizontal="center" vertical="center"/>
    </xf>
    <xf numFmtId="0" fontId="7" fillId="6" borderId="80"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86" xfId="0" applyFont="1" applyFill="1" applyBorder="1" applyAlignment="1" applyProtection="1">
      <alignment horizontal="center" vertical="center"/>
    </xf>
    <xf numFmtId="0" fontId="55" fillId="3" borderId="13" xfId="0" applyFont="1" applyFill="1" applyBorder="1" applyAlignment="1" applyProtection="1">
      <alignment horizontal="center" vertical="center" wrapText="1"/>
      <protection locked="0"/>
    </xf>
    <xf numFmtId="0" fontId="12" fillId="3" borderId="0" xfId="0" applyFont="1" applyFill="1" applyAlignment="1" applyProtection="1">
      <alignment horizontal="center" vertical="center"/>
    </xf>
    <xf numFmtId="0" fontId="7" fillId="6" borderId="12" xfId="0" applyFont="1" applyFill="1" applyBorder="1" applyAlignment="1" applyProtection="1">
      <alignment horizontal="center" vertical="center"/>
    </xf>
    <xf numFmtId="0" fontId="7" fillId="6" borderId="6" xfId="0" applyFont="1" applyFill="1" applyBorder="1" applyAlignment="1" applyProtection="1">
      <alignment horizontal="center" vertical="center"/>
    </xf>
    <xf numFmtId="0" fontId="3" fillId="3" borderId="13" xfId="0" applyFont="1" applyFill="1" applyBorder="1" applyAlignment="1" applyProtection="1">
      <alignment horizontal="center" vertical="center"/>
    </xf>
    <xf numFmtId="0" fontId="53" fillId="3" borderId="94" xfId="0" applyFont="1" applyFill="1" applyBorder="1" applyAlignment="1" applyProtection="1">
      <alignment horizontal="center" vertical="center"/>
    </xf>
    <xf numFmtId="14" fontId="22" fillId="3" borderId="13" xfId="0" applyNumberFormat="1" applyFont="1" applyFill="1" applyBorder="1" applyAlignment="1" applyProtection="1">
      <alignment horizontal="center" vertical="center"/>
    </xf>
    <xf numFmtId="0" fontId="22" fillId="3" borderId="13" xfId="0" applyFont="1" applyFill="1" applyBorder="1" applyAlignment="1" applyProtection="1">
      <alignment horizontal="center" vertical="center"/>
    </xf>
    <xf numFmtId="0" fontId="53" fillId="3" borderId="95" xfId="0" applyFont="1" applyFill="1" applyBorder="1" applyAlignment="1" applyProtection="1">
      <alignment horizontal="center" vertical="center"/>
    </xf>
    <xf numFmtId="0" fontId="53" fillId="3" borderId="96" xfId="0" applyFont="1" applyFill="1" applyBorder="1" applyAlignment="1" applyProtection="1">
      <alignment horizontal="center" vertical="center"/>
    </xf>
    <xf numFmtId="0" fontId="22" fillId="3" borderId="13" xfId="0" applyFont="1" applyFill="1" applyBorder="1" applyAlignment="1" applyProtection="1">
      <alignment horizontal="center" vertical="top" wrapText="1"/>
    </xf>
    <xf numFmtId="0" fontId="22" fillId="3" borderId="13" xfId="0" applyFont="1" applyFill="1" applyBorder="1" applyAlignment="1" applyProtection="1">
      <alignment horizontal="center" vertical="top"/>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10" fillId="0" borderId="53" xfId="0" applyFont="1" applyBorder="1" applyAlignment="1" applyProtection="1">
      <alignment horizontal="justify" vertical="center" wrapText="1"/>
      <protection locked="0"/>
    </xf>
    <xf numFmtId="0" fontId="10" fillId="0" borderId="54" xfId="0" applyFont="1" applyBorder="1" applyAlignment="1" applyProtection="1">
      <alignment horizontal="justify" vertical="center" wrapText="1"/>
      <protection locked="0"/>
    </xf>
    <xf numFmtId="0" fontId="10" fillId="0" borderId="55" xfId="0" applyFont="1" applyBorder="1" applyAlignment="1" applyProtection="1">
      <alignment horizontal="justify" vertical="center" wrapText="1"/>
      <protection locked="0"/>
    </xf>
    <xf numFmtId="0" fontId="7" fillId="6" borderId="62" xfId="0" applyNumberFormat="1" applyFont="1" applyFill="1" applyBorder="1" applyAlignment="1" applyProtection="1">
      <alignment horizontal="center" vertical="center" wrapText="1"/>
    </xf>
    <xf numFmtId="0" fontId="7" fillId="6" borderId="0" xfId="0" applyNumberFormat="1" applyFont="1" applyFill="1" applyBorder="1" applyAlignment="1" applyProtection="1">
      <alignment horizontal="center" vertical="center" wrapText="1"/>
    </xf>
    <xf numFmtId="0" fontId="7" fillId="6" borderId="2" xfId="0" applyNumberFormat="1" applyFont="1" applyFill="1" applyBorder="1" applyAlignment="1" applyProtection="1">
      <alignment horizontal="center" vertical="center" wrapText="1"/>
    </xf>
    <xf numFmtId="0" fontId="7" fillId="6" borderId="28" xfId="0" applyNumberFormat="1" applyFont="1" applyFill="1" applyBorder="1" applyAlignment="1" applyProtection="1">
      <alignment horizontal="center" vertical="center"/>
    </xf>
    <xf numFmtId="0" fontId="7" fillId="21" borderId="12" xfId="0" applyNumberFormat="1" applyFont="1" applyFill="1" applyBorder="1" applyAlignment="1" applyProtection="1">
      <alignment horizontal="center" vertical="center" wrapText="1"/>
    </xf>
    <xf numFmtId="0" fontId="2" fillId="0" borderId="31" xfId="0" applyFont="1" applyBorder="1" applyAlignment="1" applyProtection="1">
      <alignment horizontal="left" vertical="center" wrapText="1"/>
    </xf>
    <xf numFmtId="0" fontId="2" fillId="0" borderId="32" xfId="0" applyFont="1" applyBorder="1" applyAlignment="1" applyProtection="1">
      <alignment horizontal="left" vertical="center" wrapText="1"/>
    </xf>
    <xf numFmtId="0" fontId="7" fillId="21" borderId="28" xfId="0" applyNumberFormat="1" applyFont="1" applyFill="1" applyBorder="1" applyAlignment="1" applyProtection="1">
      <alignment horizontal="center" vertical="center" wrapText="1"/>
    </xf>
    <xf numFmtId="0" fontId="7" fillId="6" borderId="31" xfId="0" applyNumberFormat="1" applyFont="1" applyFill="1" applyBorder="1" applyAlignment="1" applyProtection="1">
      <alignment horizontal="center" vertical="center"/>
    </xf>
    <xf numFmtId="0" fontId="7" fillId="6" borderId="32" xfId="0" applyNumberFormat="1" applyFont="1" applyFill="1" applyBorder="1" applyAlignment="1" applyProtection="1">
      <alignment horizontal="center" vertical="center"/>
    </xf>
    <xf numFmtId="0" fontId="7" fillId="6" borderId="12" xfId="0" applyNumberFormat="1" applyFont="1" applyFill="1" applyBorder="1" applyAlignment="1" applyProtection="1">
      <alignment horizontal="center" vertical="center"/>
    </xf>
    <xf numFmtId="0" fontId="8" fillId="22" borderId="0" xfId="0" applyFont="1" applyFill="1" applyBorder="1" applyAlignment="1" applyProtection="1">
      <alignment horizontal="center" vertical="center"/>
    </xf>
    <xf numFmtId="0" fontId="1" fillId="23" borderId="6" xfId="0" applyFont="1" applyFill="1" applyBorder="1" applyAlignment="1" applyProtection="1">
      <alignment horizontal="center" vertical="center"/>
    </xf>
    <xf numFmtId="0" fontId="7" fillId="6" borderId="62" xfId="0" applyNumberFormat="1" applyFont="1" applyFill="1" applyBorder="1" applyAlignment="1" applyProtection="1">
      <alignment horizontal="center" vertical="center"/>
    </xf>
    <xf numFmtId="0" fontId="22" fillId="3" borderId="13" xfId="0" applyFont="1" applyFill="1" applyBorder="1" applyAlignment="1" applyProtection="1">
      <alignment horizontal="center" vertical="center" wrapText="1"/>
    </xf>
    <xf numFmtId="0" fontId="33" fillId="3" borderId="0" xfId="0" applyFont="1" applyFill="1" applyAlignment="1" applyProtection="1">
      <alignment horizontal="center" vertical="center" wrapText="1"/>
    </xf>
    <xf numFmtId="0" fontId="1" fillId="0" borderId="0" xfId="0" applyFont="1" applyFill="1" applyBorder="1" applyAlignment="1" applyProtection="1">
      <alignment horizontal="left" vertical="center"/>
    </xf>
    <xf numFmtId="0" fontId="19" fillId="15" borderId="72" xfId="0" applyFont="1" applyFill="1" applyBorder="1" applyAlignment="1" applyProtection="1">
      <alignment horizontal="center" vertical="center"/>
    </xf>
    <xf numFmtId="0" fontId="19" fillId="23" borderId="72" xfId="0" applyFont="1" applyFill="1" applyBorder="1" applyAlignment="1" applyProtection="1">
      <alignment horizontal="center" vertical="center"/>
    </xf>
    <xf numFmtId="0" fontId="3" fillId="3" borderId="13" xfId="0" applyFont="1" applyFill="1" applyBorder="1" applyAlignment="1" applyProtection="1">
      <alignment horizontal="center" vertical="center"/>
      <protection hidden="1"/>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3" fillId="0" borderId="13" xfId="1" applyFont="1" applyFill="1" applyBorder="1" applyAlignment="1" applyProtection="1">
      <alignment horizontal="center"/>
      <protection hidden="1"/>
    </xf>
    <xf numFmtId="0" fontId="55" fillId="3" borderId="21" xfId="0" applyFont="1" applyFill="1" applyBorder="1" applyAlignment="1" applyProtection="1">
      <alignment horizontal="center" vertical="center" wrapText="1"/>
      <protection locked="0"/>
    </xf>
    <xf numFmtId="0" fontId="55" fillId="3" borderId="0" xfId="0" applyFont="1" applyFill="1" applyBorder="1" applyAlignment="1" applyProtection="1">
      <alignment horizontal="center" vertical="center" wrapText="1"/>
      <protection locked="0"/>
    </xf>
    <xf numFmtId="0" fontId="3" fillId="3" borderId="13" xfId="0" applyFont="1" applyFill="1" applyBorder="1" applyAlignment="1" applyProtection="1">
      <alignment horizontal="center" vertical="center"/>
      <protection locked="0" hidden="1"/>
    </xf>
    <xf numFmtId="0" fontId="53" fillId="3" borderId="94" xfId="0" applyFont="1" applyFill="1" applyBorder="1" applyAlignment="1" applyProtection="1">
      <alignment horizontal="center" vertical="center"/>
      <protection locked="0"/>
    </xf>
    <xf numFmtId="0" fontId="53" fillId="3" borderId="95" xfId="0" applyFont="1" applyFill="1" applyBorder="1" applyAlignment="1" applyProtection="1">
      <alignment horizontal="center" vertical="center"/>
      <protection locked="0"/>
    </xf>
    <xf numFmtId="0" fontId="53" fillId="3" borderId="96"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614">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alignment horizontal="center" vertical="center" textRotation="0" wrapText="1" indent="0" justifyLastLine="0" shrinkToFit="0" readingOrder="0"/>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theme="1"/>
        <name val="Calibri"/>
        <family val="2"/>
        <scheme val="minor"/>
      </font>
      <numFmt numFmtId="0" formatCode="General"/>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0"/>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6</xdr:row>
      <xdr:rowOff>41247</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7485</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12671</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1143000</xdr:rowOff>
        </xdr:from>
        <xdr:to>
          <xdr:col>10</xdr:col>
          <xdr:colOff>352425</xdr:colOff>
          <xdr:row>21</xdr:row>
          <xdr:rowOff>133350</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1143000</xdr:rowOff>
        </xdr:from>
        <xdr:to>
          <xdr:col>10</xdr:col>
          <xdr:colOff>342900</xdr:colOff>
          <xdr:row>16</xdr:row>
          <xdr:rowOff>1438275</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29</xdr:row>
          <xdr:rowOff>0</xdr:rowOff>
        </xdr:from>
        <xdr:to>
          <xdr:col>23</xdr:col>
          <xdr:colOff>361950</xdr:colOff>
          <xdr:row>29</xdr:row>
          <xdr:rowOff>285750</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1143000</xdr:rowOff>
        </xdr:from>
        <xdr:to>
          <xdr:col>10</xdr:col>
          <xdr:colOff>342900</xdr:colOff>
          <xdr:row>22</xdr:row>
          <xdr:rowOff>1457325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266700</xdr:colOff>
      <xdr:row>0</xdr:row>
      <xdr:rowOff>57151</xdr:rowOff>
    </xdr:from>
    <xdr:to>
      <xdr:col>3</xdr:col>
      <xdr:colOff>276225</xdr:colOff>
      <xdr:row>10</xdr:row>
      <xdr:rowOff>31376</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42900" y="57151"/>
          <a:ext cx="809625" cy="10287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17</xdr:row>
          <xdr:rowOff>0</xdr:rowOff>
        </xdr:from>
        <xdr:to>
          <xdr:col>18</xdr:col>
          <xdr:colOff>304800</xdr:colOff>
          <xdr:row>17</xdr:row>
          <xdr:rowOff>247650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62443</xdr:colOff>
      <xdr:row>0</xdr:row>
      <xdr:rowOff>60326</xdr:rowOff>
    </xdr:from>
    <xdr:to>
      <xdr:col>3</xdr:col>
      <xdr:colOff>838200</xdr:colOff>
      <xdr:row>2</xdr:row>
      <xdr:rowOff>333376</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6"/>
          <a:ext cx="842432" cy="10350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0</xdr:colOff>
      <xdr:row>3</xdr:row>
      <xdr:rowOff>0</xdr:rowOff>
    </xdr:from>
    <xdr:to>
      <xdr:col>19</xdr:col>
      <xdr:colOff>4125</xdr:colOff>
      <xdr:row>4</xdr:row>
      <xdr:rowOff>0</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45</xdr:col>
      <xdr:colOff>1692088</xdr:colOff>
      <xdr:row>3</xdr:row>
      <xdr:rowOff>0</xdr:rowOff>
    </xdr:from>
    <xdr:to>
      <xdr:col>46</xdr:col>
      <xdr:colOff>8271</xdr:colOff>
      <xdr:row>3</xdr:row>
      <xdr:rowOff>149679</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19</xdr:col>
      <xdr:colOff>0</xdr:colOff>
      <xdr:row>3</xdr:row>
      <xdr:rowOff>0</xdr:rowOff>
    </xdr:from>
    <xdr:to>
      <xdr:col>19</xdr:col>
      <xdr:colOff>4125</xdr:colOff>
      <xdr:row>4</xdr:row>
      <xdr:rowOff>0</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41</xdr:col>
      <xdr:colOff>1238250</xdr:colOff>
      <xdr:row>3</xdr:row>
      <xdr:rowOff>0</xdr:rowOff>
    </xdr:from>
    <xdr:to>
      <xdr:col>42</xdr:col>
      <xdr:colOff>3201</xdr:colOff>
      <xdr:row>3</xdr:row>
      <xdr:rowOff>149679</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3</xdr:col>
      <xdr:colOff>45244</xdr:colOff>
      <xdr:row>0</xdr:row>
      <xdr:rowOff>57150</xdr:rowOff>
    </xdr:from>
    <xdr:to>
      <xdr:col>3</xdr:col>
      <xdr:colOff>857250</xdr:colOff>
      <xdr:row>2</xdr:row>
      <xdr:rowOff>333375</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4794" y="57150"/>
          <a:ext cx="812006" cy="10382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43392</xdr:colOff>
      <xdr:row>0</xdr:row>
      <xdr:rowOff>50800</xdr:rowOff>
    </xdr:from>
    <xdr:to>
      <xdr:col>3</xdr:col>
      <xdr:colOff>752475</xdr:colOff>
      <xdr:row>2</xdr:row>
      <xdr:rowOff>342900</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592" y="50800"/>
          <a:ext cx="842433" cy="10541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U514" totalsRowShown="0" headerRowDxfId="392" dataDxfId="390" headerRowBorderDxfId="391" tableBorderDxfId="389">
  <autoFilter ref="F17:U514" xr:uid="{00000000-0009-0000-0100-00002E000000}"/>
  <tableColumns count="16">
    <tableColumn id="1" xr3:uid="{00000000-0010-0000-0000-000001000000}" name="ID RIESGO" dataDxfId="388"/>
    <tableColumn id="2" xr3:uid="{00000000-0010-0000-0000-000002000000}" name="RIESGO" dataDxfId="387">
      <calculatedColumnFormula>IFERROR(VLOOKUP(Tabla46[[#This Row],[ID RIESGO]],'1. IDENTIFICACION DEL RIESGO'!$AB$27:$AL$52,11,0),"")</calculatedColumnFormula>
    </tableColumn>
    <tableColumn id="3" xr3:uid="{00000000-0010-0000-0000-000003000000}" name="DESCRIPCION DEL CONTROL" dataDxfId="386"/>
    <tableColumn id="16" xr3:uid="{00000000-0010-0000-0000-000010000000}" name="RESPONSABLE DEL CONTROL (CARGO)" dataDxfId="385"/>
    <tableColumn id="19" xr3:uid="{91E67534-AF7E-4ECC-9668-70B5543C0B5B}" name="SEGREGACIÓN Y AUTORIDAD DEL RESPONSABLE DEL CONTROL" dataDxfId="384"/>
    <tableColumn id="17" xr3:uid="{00000000-0010-0000-0000-000011000000}" name="PERIODICIDAD DE EJECUCIÓN DEL CONTROL" dataDxfId="383"/>
    <tableColumn id="5" xr3:uid="{00000000-0010-0000-0000-000005000000}" name="PROPÓSITO DEL CONTROL" dataDxfId="382"/>
    <tableColumn id="6" xr3:uid="{00000000-0010-0000-0000-000006000000}" name="EVIDENCIA EN LA EJECUCIÓN DEL CONTROL " dataDxfId="381"/>
    <tableColumn id="18" xr3:uid="{61C824DD-06EF-4BC6-A63B-C6153E9E40BA}" name="LA DESCRIPCIÓN DEL CONTROL ES CONFIABLE" dataDxfId="380">
      <calculatedColumnFormula>IF(Tabla46[[#This Row],[ID RIESGO]]="","",IF(Tabla46[[#This Row],[DESCRIPCION DEL CONTROL]]="",0,15))</calculatedColumnFormula>
    </tableColumn>
    <tableColumn id="4" xr3:uid="{00000000-0010-0000-0000-000004000000}" name="EL CONTROL TIENE ASIGNADO RESPONSABLE2" dataDxfId="379">
      <calculatedColumnFormula>IF(Tabla46[[#This Row],[ID RIESGO]]="","",IF(Tabla46[[#This Row],[RESPONSABLE DEL CONTROL (CARGO)]]="",0,20))</calculatedColumnFormula>
    </tableColumn>
    <tableColumn id="7" xr3:uid="{00000000-0010-0000-0000-000007000000}" name="FRECUENCIA" dataDxfId="378"/>
    <tableColumn id="10" xr3:uid="{00000000-0010-0000-0000-00000A000000}" name="VALOR EVALUACION DISENO" dataDxfId="377">
      <calculatedColumnFormula>+IFERROR(SUM(VLOOKUP(Tabla46[[#This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calculatedColumnFormula>
    </tableColumn>
    <tableColumn id="9" xr3:uid="{00000000-0010-0000-0000-000009000000}" name="RESULTADO EVALUACIÓN DEL DISEÑO DEL CONTROL" dataDxfId="376">
      <calculatedColumnFormula>IF(ISTEXT(Tabla46[[#This Row],[VALOR EVALUACION DISENO]]),"",IF(Tabla46[[#This Row],[VALOR EVALUACION DISENO]]&gt;96,DATOS!$AV$21,IF(Tabla46[[#This Row],[VALOR EVALUACION DISENO]]&gt;=86,DATOS!$AV$22,DATOS!$AV$23)))</calculatedColumnFormula>
    </tableColumn>
    <tableColumn id="11" xr3:uid="{00000000-0010-0000-0000-00000B000000}" name="% DE CUMPLIMIENTO DE LA EJECUCION DEL CONTROL" dataDxfId="375"/>
    <tableColumn id="12" xr3:uid="{00000000-0010-0000-0000-00000C000000}" name="RESULTADO EVALUACION DE LA EJECUCION" dataDxfId="374">
      <calculatedColumnFormula>IFERROR(VLOOKUP(Tabla46[[#This Row],[% DE CUMPLIMIENTO DE LA EJECUCION DEL CONTROL]],DATOS!$AS$38:$AT$40,2,0),"")</calculatedColumnFormula>
    </tableColumn>
    <tableColumn id="15" xr3:uid="{00000000-0010-0000-0000-00000F000000}" name="SOLIDEZ INDIVIDUAL DE CADA CONTROL" dataDxfId="373">
      <calculatedColumnFormula>IF(Tabla46[[#This Row],[RESULTADO EVALUACIÓN DEL DISEÑO DEL CONTROL]]="","",SUMIFS(DATOS!$AT$49:$AT$57,DATOS!$AR$49:$AR$57,Tabla46[[#This Row],[RESULTADO EVALUACIÓN DEL DISEÑO DEL CONTROL]],DATOS!$AS$49:$AS$57,Tabla46[[#This Row],[RESULTADO EVALUACION DE LA EJECUCION]]))</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20"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9"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7"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3"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3"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9"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4"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3"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8"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3"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3"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6" totalsRowShown="0" headerRowDxfId="35" dataDxfId="34" tableBorderDxfId="33">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6"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omments" Target="../comments5.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9" Type="http://schemas.openxmlformats.org/officeDocument/2006/relationships/table" Target="../tables/table39.xml"/><Relationship Id="rId21" Type="http://schemas.openxmlformats.org/officeDocument/2006/relationships/table" Target="../tables/table21.xml"/><Relationship Id="rId34" Type="http://schemas.openxmlformats.org/officeDocument/2006/relationships/table" Target="../tables/table34.xml"/><Relationship Id="rId42" Type="http://schemas.openxmlformats.org/officeDocument/2006/relationships/table" Target="../tables/table42.xml"/><Relationship Id="rId7" Type="http://schemas.openxmlformats.org/officeDocument/2006/relationships/table" Target="../tables/table7.xml"/><Relationship Id="rId2" Type="http://schemas.openxmlformats.org/officeDocument/2006/relationships/table" Target="../tables/table2.xml"/><Relationship Id="rId16" Type="http://schemas.openxmlformats.org/officeDocument/2006/relationships/table" Target="../tables/table16.xml"/><Relationship Id="rId29" Type="http://schemas.openxmlformats.org/officeDocument/2006/relationships/table" Target="../tables/table29.xml"/><Relationship Id="rId1" Type="http://schemas.openxmlformats.org/officeDocument/2006/relationships/printerSettings" Target="../printerSettings/printerSettings8.bin"/><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32" Type="http://schemas.openxmlformats.org/officeDocument/2006/relationships/table" Target="../tables/table32.xml"/><Relationship Id="rId37" Type="http://schemas.openxmlformats.org/officeDocument/2006/relationships/table" Target="../tables/table37.xml"/><Relationship Id="rId40" Type="http://schemas.openxmlformats.org/officeDocument/2006/relationships/table" Target="../tables/table40.xml"/><Relationship Id="rId45" Type="http://schemas.openxmlformats.org/officeDocument/2006/relationships/table" Target="../tables/table45.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28" Type="http://schemas.openxmlformats.org/officeDocument/2006/relationships/table" Target="../tables/table28.xml"/><Relationship Id="rId36" Type="http://schemas.openxmlformats.org/officeDocument/2006/relationships/table" Target="../tables/table36.xml"/><Relationship Id="rId10" Type="http://schemas.openxmlformats.org/officeDocument/2006/relationships/table" Target="../tables/table10.xml"/><Relationship Id="rId19" Type="http://schemas.openxmlformats.org/officeDocument/2006/relationships/table" Target="../tables/table19.xml"/><Relationship Id="rId31" Type="http://schemas.openxmlformats.org/officeDocument/2006/relationships/table" Target="../tables/table31.xml"/><Relationship Id="rId44" Type="http://schemas.openxmlformats.org/officeDocument/2006/relationships/table" Target="../tables/table44.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 Id="rId30" Type="http://schemas.openxmlformats.org/officeDocument/2006/relationships/table" Target="../tables/table30.xml"/><Relationship Id="rId35" Type="http://schemas.openxmlformats.org/officeDocument/2006/relationships/table" Target="../tables/table35.xml"/><Relationship Id="rId43" Type="http://schemas.openxmlformats.org/officeDocument/2006/relationships/table" Target="../tables/table43.xml"/><Relationship Id="rId8" Type="http://schemas.openxmlformats.org/officeDocument/2006/relationships/table" Target="../tables/table8.xml"/><Relationship Id="rId3" Type="http://schemas.openxmlformats.org/officeDocument/2006/relationships/table" Target="../tables/table3.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33" Type="http://schemas.openxmlformats.org/officeDocument/2006/relationships/table" Target="../tables/table33.xml"/><Relationship Id="rId38" Type="http://schemas.openxmlformats.org/officeDocument/2006/relationships/table" Target="../tables/table38.xml"/><Relationship Id="rId46" Type="http://schemas.openxmlformats.org/officeDocument/2006/relationships/table" Target="../tables/table46.xml"/><Relationship Id="rId20" Type="http://schemas.openxmlformats.org/officeDocument/2006/relationships/table" Target="../tables/table20.xml"/><Relationship Id="rId41" Type="http://schemas.openxmlformats.org/officeDocument/2006/relationships/table" Target="../tables/table4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N505"/>
  <sheetViews>
    <sheetView topLeftCell="A4" zoomScale="85" zoomScaleNormal="85" zoomScalePageLayoutView="85" workbookViewId="0">
      <selection activeCell="F13" sqref="F13"/>
    </sheetView>
  </sheetViews>
  <sheetFormatPr baseColWidth="10" defaultColWidth="11.42578125" defaultRowHeight="12" x14ac:dyDescent="0.25"/>
  <cols>
    <col min="1" max="1" width="1.28515625" style="89" customWidth="1"/>
    <col min="2" max="3" width="6" style="89" customWidth="1"/>
    <col min="4" max="4" width="7.7109375" style="275" customWidth="1"/>
    <col min="5" max="5" width="0.5703125" style="89" customWidth="1"/>
    <col min="6" max="6" width="14.42578125" style="89" customWidth="1"/>
    <col min="7" max="7" width="2.28515625" style="89" customWidth="1"/>
    <col min="8" max="8" width="12.5703125" style="89" customWidth="1"/>
    <col min="9" max="9" width="20.5703125" style="89" customWidth="1"/>
    <col min="10" max="10" width="2" style="89" customWidth="1"/>
    <col min="11" max="11" width="52.28515625" style="276" bestFit="1" customWidth="1"/>
    <col min="12" max="12" width="1.42578125" style="89" customWidth="1"/>
    <col min="13" max="13" width="29.7109375" style="89" customWidth="1"/>
    <col min="14" max="14" width="1.7109375" style="89" customWidth="1"/>
    <col min="15" max="15" width="21.42578125" style="89" customWidth="1"/>
    <col min="16" max="16" width="2" style="89" customWidth="1"/>
    <col min="17" max="17" width="3.5703125" style="89" customWidth="1"/>
    <col min="18" max="18" width="16.7109375" style="89" customWidth="1"/>
    <col min="19" max="19" width="1.42578125" style="89" customWidth="1"/>
    <col min="20" max="20" width="11.42578125" style="89" customWidth="1"/>
    <col min="21" max="21" width="1.42578125" style="89" customWidth="1"/>
    <col min="22" max="22" width="23.7109375" style="89" customWidth="1"/>
    <col min="23" max="23" width="1.42578125" style="89" customWidth="1"/>
    <col min="24" max="24" width="31.42578125" style="89" customWidth="1"/>
    <col min="25" max="27" width="4.42578125" style="89" hidden="1" customWidth="1"/>
    <col min="28" max="28" width="9.85546875" style="89" bestFit="1" customWidth="1"/>
    <col min="29" max="29" width="0.7109375" style="385" customWidth="1"/>
    <col min="30" max="30" width="22.7109375" style="386" customWidth="1"/>
    <col min="31" max="31" width="0.7109375" style="385" customWidth="1"/>
    <col min="32" max="32" width="12" style="385" bestFit="1" customWidth="1"/>
    <col min="33" max="33" width="0.7109375" style="385" customWidth="1"/>
    <col min="34" max="34" width="11.42578125" style="89"/>
    <col min="35" max="35" width="0.7109375" style="89" customWidth="1"/>
    <col min="36" max="36" width="11.42578125" style="89"/>
    <col min="37" max="37" width="1" style="89" customWidth="1"/>
    <col min="38" max="38" width="11.42578125" style="270" hidden="1" customWidth="1"/>
    <col min="39" max="39" width="26.28515625" style="89" customWidth="1"/>
    <col min="40" max="40" width="23.42578125" style="89" customWidth="1"/>
    <col min="41" max="16384" width="11.42578125" style="89"/>
  </cols>
  <sheetData>
    <row r="1" spans="1:39" ht="30" hidden="1" customHeight="1" x14ac:dyDescent="0.25">
      <c r="A1" s="562"/>
      <c r="B1" s="562"/>
      <c r="C1" s="562"/>
      <c r="D1" s="562"/>
      <c r="E1" s="562"/>
      <c r="F1" s="563" t="s">
        <v>3</v>
      </c>
      <c r="G1" s="563"/>
      <c r="H1" s="563"/>
      <c r="I1" s="563"/>
      <c r="J1" s="563"/>
      <c r="K1" s="563"/>
      <c r="L1" s="563"/>
      <c r="M1" s="464" t="s">
        <v>1722</v>
      </c>
      <c r="N1" s="564">
        <v>43419</v>
      </c>
      <c r="O1" s="565"/>
      <c r="P1" s="325"/>
      <c r="Q1" s="325"/>
    </row>
    <row r="2" spans="1:39" ht="30" hidden="1" customHeight="1" x14ac:dyDescent="0.25">
      <c r="A2" s="562"/>
      <c r="B2" s="562"/>
      <c r="C2" s="562"/>
      <c r="D2" s="562"/>
      <c r="E2" s="562"/>
      <c r="F2" s="566" t="s">
        <v>1717</v>
      </c>
      <c r="G2" s="566"/>
      <c r="H2" s="566"/>
      <c r="I2" s="566"/>
      <c r="J2" s="566"/>
      <c r="K2" s="566"/>
      <c r="L2" s="566"/>
      <c r="M2" s="464" t="s">
        <v>1767</v>
      </c>
      <c r="N2" s="565" t="s">
        <v>1768</v>
      </c>
      <c r="O2" s="565"/>
      <c r="P2" s="325"/>
      <c r="Q2" s="325"/>
    </row>
    <row r="3" spans="1:39" ht="30" hidden="1" customHeight="1" x14ac:dyDescent="0.25">
      <c r="A3" s="562"/>
      <c r="B3" s="562"/>
      <c r="C3" s="562"/>
      <c r="D3" s="562"/>
      <c r="E3" s="562"/>
      <c r="F3" s="567" t="s">
        <v>1766</v>
      </c>
      <c r="G3" s="567"/>
      <c r="H3" s="567"/>
      <c r="I3" s="567"/>
      <c r="J3" s="567"/>
      <c r="K3" s="567"/>
      <c r="L3" s="567"/>
      <c r="M3" s="568" t="s">
        <v>1718</v>
      </c>
      <c r="N3" s="569"/>
      <c r="O3" s="569"/>
      <c r="P3" s="325"/>
      <c r="Q3" s="325"/>
    </row>
    <row r="4" spans="1:39" x14ac:dyDescent="0.25">
      <c r="B4" s="248"/>
      <c r="C4" s="248"/>
      <c r="D4" s="249"/>
      <c r="E4" s="248"/>
      <c r="F4" s="248"/>
      <c r="G4" s="248"/>
      <c r="H4" s="250"/>
      <c r="I4" s="250"/>
      <c r="J4" s="250"/>
      <c r="K4" s="251"/>
      <c r="L4" s="248"/>
      <c r="M4" s="248"/>
      <c r="N4" s="248"/>
      <c r="O4" s="248"/>
      <c r="P4" s="252"/>
      <c r="Q4" s="252"/>
      <c r="R4" s="248"/>
      <c r="S4" s="248"/>
      <c r="T4" s="248"/>
      <c r="U4" s="248"/>
      <c r="V4" s="248"/>
      <c r="W4" s="248"/>
      <c r="X4" s="248"/>
      <c r="Y4" s="248"/>
      <c r="Z4" s="252"/>
      <c r="AA4" s="252"/>
      <c r="AB4" s="248"/>
      <c r="AC4" s="248"/>
      <c r="AD4" s="248"/>
      <c r="AE4" s="248"/>
      <c r="AF4" s="248"/>
      <c r="AG4" s="248"/>
      <c r="AH4" s="248"/>
      <c r="AI4" s="248"/>
      <c r="AJ4" s="248"/>
    </row>
    <row r="5" spans="1:39" ht="15.75" hidden="1" customHeight="1" x14ac:dyDescent="0.25">
      <c r="B5" s="88"/>
      <c r="C5" s="88"/>
      <c r="D5" s="255"/>
      <c r="E5" s="88"/>
      <c r="F5" s="88"/>
      <c r="G5" s="88"/>
      <c r="H5" s="537" t="s">
        <v>1719</v>
      </c>
      <c r="I5" s="538"/>
      <c r="J5" s="538"/>
      <c r="K5" s="538"/>
      <c r="L5" s="538"/>
      <c r="M5" s="538"/>
      <c r="N5" s="538"/>
      <c r="O5" s="538"/>
      <c r="P5" s="538"/>
      <c r="Q5" s="538"/>
      <c r="R5" s="538"/>
    </row>
    <row r="6" spans="1:39" hidden="1" x14ac:dyDescent="0.25">
      <c r="B6" s="248"/>
      <c r="C6" s="248"/>
      <c r="D6" s="249"/>
      <c r="E6" s="248"/>
      <c r="F6" s="248"/>
      <c r="G6" s="248"/>
      <c r="H6" s="250"/>
      <c r="I6" s="250"/>
      <c r="J6" s="250"/>
      <c r="K6" s="251"/>
      <c r="L6" s="248"/>
      <c r="M6" s="248"/>
      <c r="N6" s="248"/>
      <c r="O6" s="248"/>
      <c r="P6" s="252"/>
      <c r="Q6" s="252"/>
      <c r="R6" s="248"/>
      <c r="S6" s="248"/>
      <c r="T6" s="248"/>
      <c r="U6" s="248"/>
      <c r="V6" s="248"/>
      <c r="W6" s="248"/>
      <c r="X6" s="248"/>
      <c r="Y6" s="248"/>
      <c r="Z6" s="252"/>
      <c r="AA6" s="252"/>
      <c r="AB6" s="248"/>
      <c r="AC6" s="248"/>
      <c r="AD6" s="248"/>
      <c r="AE6" s="248"/>
      <c r="AF6" s="248"/>
      <c r="AG6" s="248"/>
      <c r="AH6" s="248"/>
      <c r="AI6" s="248"/>
      <c r="AJ6" s="248"/>
    </row>
    <row r="7" spans="1:39" s="88" customFormat="1" x14ac:dyDescent="0.25">
      <c r="B7" s="258"/>
      <c r="C7" s="258"/>
      <c r="D7" s="259"/>
      <c r="E7" s="258"/>
      <c r="F7" s="258"/>
      <c r="G7" s="258"/>
      <c r="H7" s="258"/>
      <c r="I7" s="258"/>
      <c r="J7" s="258"/>
      <c r="K7" s="260"/>
      <c r="L7" s="261"/>
      <c r="M7" s="261"/>
      <c r="N7" s="261"/>
      <c r="O7" s="261"/>
      <c r="P7" s="258"/>
      <c r="Q7" s="258"/>
      <c r="R7" s="258"/>
      <c r="S7" s="258"/>
      <c r="T7" s="258"/>
      <c r="U7" s="258"/>
      <c r="V7" s="258"/>
      <c r="W7" s="258"/>
      <c r="X7" s="258"/>
      <c r="Y7" s="258"/>
      <c r="Z7" s="258"/>
      <c r="AA7" s="258"/>
      <c r="AB7" s="261"/>
      <c r="AC7" s="258"/>
      <c r="AD7" s="258"/>
      <c r="AE7" s="258"/>
      <c r="AF7" s="258"/>
      <c r="AG7" s="258"/>
      <c r="AH7" s="258"/>
      <c r="AI7" s="258"/>
      <c r="AJ7" s="258"/>
      <c r="AK7" s="89"/>
      <c r="AL7" s="270"/>
      <c r="AM7" s="89"/>
    </row>
    <row r="8" spans="1:39" s="88" customFormat="1" ht="29.25" customHeight="1" x14ac:dyDescent="0.25">
      <c r="B8" s="258"/>
      <c r="C8" s="258"/>
      <c r="D8" s="259"/>
      <c r="E8" s="331"/>
      <c r="F8" s="331"/>
      <c r="G8" s="331"/>
      <c r="H8" s="331"/>
      <c r="I8" s="402" t="s">
        <v>3</v>
      </c>
      <c r="J8" s="262"/>
      <c r="K8" s="327" t="s">
        <v>1318</v>
      </c>
      <c r="L8" s="261"/>
      <c r="M8" s="261"/>
      <c r="N8" s="261"/>
      <c r="O8" s="261"/>
      <c r="P8" s="258"/>
      <c r="Q8" s="258"/>
      <c r="R8" s="258"/>
      <c r="S8" s="258"/>
      <c r="T8" s="258"/>
      <c r="U8" s="258"/>
      <c r="V8" s="258"/>
      <c r="W8" s="258"/>
      <c r="X8" s="258"/>
      <c r="Y8" s="258"/>
      <c r="Z8" s="258"/>
      <c r="AA8" s="258"/>
      <c r="AB8" s="261"/>
      <c r="AC8" s="258"/>
      <c r="AD8" s="258"/>
      <c r="AE8" s="258"/>
      <c r="AF8" s="258"/>
      <c r="AG8" s="258"/>
      <c r="AH8" s="258"/>
      <c r="AI8" s="258"/>
      <c r="AJ8" s="258"/>
      <c r="AK8" s="89"/>
      <c r="AL8" s="270"/>
      <c r="AM8" s="89"/>
    </row>
    <row r="9" spans="1:39" s="88" customFormat="1" ht="12.75" x14ac:dyDescent="0.25">
      <c r="B9" s="258"/>
      <c r="C9" s="258"/>
      <c r="D9" s="259"/>
      <c r="E9" s="331"/>
      <c r="F9" s="331"/>
      <c r="G9" s="331"/>
      <c r="H9" s="331"/>
      <c r="I9" s="402" t="s">
        <v>0</v>
      </c>
      <c r="J9" s="262"/>
      <c r="K9" s="327" t="s">
        <v>309</v>
      </c>
      <c r="L9" s="261"/>
      <c r="M9" s="261"/>
      <c r="N9" s="261"/>
      <c r="O9" s="261"/>
      <c r="P9" s="258"/>
      <c r="Q9" s="258"/>
      <c r="R9" s="258"/>
      <c r="S9" s="258"/>
      <c r="T9" s="258"/>
      <c r="U9" s="258"/>
      <c r="V9" s="258"/>
      <c r="W9" s="258"/>
      <c r="X9" s="258"/>
      <c r="Y9" s="258"/>
      <c r="Z9" s="258"/>
      <c r="AA9" s="258"/>
      <c r="AB9" s="261"/>
      <c r="AC9" s="258"/>
      <c r="AD9" s="258"/>
      <c r="AE9" s="258"/>
      <c r="AF9" s="258"/>
      <c r="AG9" s="258"/>
      <c r="AH9" s="258"/>
      <c r="AI9" s="258"/>
      <c r="AJ9" s="258"/>
      <c r="AK9" s="89"/>
      <c r="AL9" s="270"/>
      <c r="AM9" s="89"/>
    </row>
    <row r="10" spans="1:39" s="88" customFormat="1" ht="12.75" x14ac:dyDescent="0.25">
      <c r="B10" s="258"/>
      <c r="C10" s="258"/>
      <c r="D10" s="259"/>
      <c r="E10" s="331"/>
      <c r="F10" s="331"/>
      <c r="G10" s="331"/>
      <c r="H10" s="331"/>
      <c r="I10" s="402" t="s">
        <v>1</v>
      </c>
      <c r="J10" s="262"/>
      <c r="K10" s="327" t="s">
        <v>1340</v>
      </c>
      <c r="L10" s="261"/>
      <c r="M10" s="261"/>
      <c r="N10" s="261"/>
      <c r="O10" s="261"/>
      <c r="P10" s="258"/>
      <c r="Q10" s="258"/>
      <c r="R10" s="258"/>
      <c r="S10" s="258"/>
      <c r="T10" s="258"/>
      <c r="U10" s="258"/>
      <c r="V10" s="258"/>
      <c r="W10" s="258"/>
      <c r="X10" s="258"/>
      <c r="Y10" s="258"/>
      <c r="Z10" s="258"/>
      <c r="AA10" s="258"/>
      <c r="AB10" s="261"/>
      <c r="AC10" s="258"/>
      <c r="AD10" s="258"/>
      <c r="AE10" s="258"/>
      <c r="AF10" s="258"/>
      <c r="AG10" s="258"/>
      <c r="AH10" s="258"/>
      <c r="AI10" s="258"/>
      <c r="AJ10" s="258"/>
      <c r="AK10" s="89"/>
      <c r="AL10" s="270"/>
      <c r="AM10" s="89"/>
    </row>
    <row r="11" spans="1:39" s="88" customFormat="1" ht="12.75" x14ac:dyDescent="0.25">
      <c r="B11" s="258"/>
      <c r="C11" s="258"/>
      <c r="D11" s="259"/>
      <c r="E11" s="331"/>
      <c r="F11" s="331"/>
      <c r="G11" s="331"/>
      <c r="H11" s="331"/>
      <c r="I11" s="402" t="s">
        <v>1585</v>
      </c>
      <c r="J11" s="258"/>
      <c r="K11" s="327" t="s">
        <v>1340</v>
      </c>
      <c r="L11" s="261"/>
      <c r="M11" s="261"/>
      <c r="N11" s="261"/>
      <c r="O11" s="261"/>
      <c r="P11" s="258"/>
      <c r="Q11" s="258"/>
      <c r="R11" s="258"/>
      <c r="S11" s="258"/>
      <c r="T11" s="258"/>
      <c r="U11" s="258"/>
      <c r="V11" s="258"/>
      <c r="W11" s="258"/>
      <c r="X11" s="258"/>
      <c r="Y11" s="258"/>
      <c r="Z11" s="258"/>
      <c r="AA11" s="258"/>
      <c r="AB11" s="261"/>
      <c r="AC11" s="258"/>
      <c r="AD11" s="258"/>
      <c r="AE11" s="258"/>
      <c r="AF11" s="258"/>
      <c r="AG11" s="258"/>
      <c r="AH11" s="258"/>
      <c r="AI11" s="258"/>
      <c r="AJ11" s="258"/>
      <c r="AK11" s="89"/>
      <c r="AL11" s="270"/>
      <c r="AM11" s="89"/>
    </row>
    <row r="12" spans="1:39" s="88" customFormat="1" x14ac:dyDescent="0.25">
      <c r="B12" s="258"/>
      <c r="C12" s="258"/>
      <c r="D12" s="259"/>
      <c r="E12" s="331"/>
      <c r="F12" s="332"/>
      <c r="G12" s="332"/>
      <c r="H12" s="331"/>
      <c r="I12" s="331"/>
      <c r="J12" s="258"/>
      <c r="K12" s="260"/>
      <c r="L12" s="261"/>
      <c r="M12" s="261"/>
      <c r="N12" s="261"/>
      <c r="O12" s="261"/>
      <c r="P12" s="258"/>
      <c r="Q12" s="258"/>
      <c r="R12" s="258"/>
      <c r="S12" s="258"/>
      <c r="T12" s="258"/>
      <c r="U12" s="258"/>
      <c r="V12" s="258"/>
      <c r="W12" s="258"/>
      <c r="X12" s="258"/>
      <c r="Y12" s="258"/>
      <c r="Z12" s="258"/>
      <c r="AA12" s="258"/>
      <c r="AB12" s="261"/>
      <c r="AC12" s="258"/>
      <c r="AD12" s="258"/>
      <c r="AE12" s="258"/>
      <c r="AF12" s="258"/>
      <c r="AG12" s="258"/>
      <c r="AH12" s="258"/>
      <c r="AI12" s="258"/>
      <c r="AJ12" s="258"/>
      <c r="AK12" s="89"/>
      <c r="AL12" s="270"/>
      <c r="AM12" s="89"/>
    </row>
    <row r="13" spans="1:39" s="88" customFormat="1" x14ac:dyDescent="0.25">
      <c r="B13" s="258"/>
      <c r="C13" s="258"/>
      <c r="D13" s="258"/>
      <c r="E13" s="331"/>
      <c r="F13" s="331"/>
      <c r="G13" s="332"/>
      <c r="H13" s="332"/>
      <c r="I13" s="332"/>
      <c r="J13" s="263"/>
      <c r="K13" s="264"/>
      <c r="L13" s="258"/>
      <c r="M13" s="258"/>
      <c r="N13" s="265"/>
      <c r="O13" s="258"/>
      <c r="P13" s="258"/>
      <c r="Q13" s="258"/>
      <c r="R13" s="258"/>
      <c r="S13" s="258"/>
      <c r="T13" s="258"/>
      <c r="U13" s="258"/>
      <c r="V13" s="258"/>
      <c r="W13" s="258"/>
      <c r="X13" s="258"/>
      <c r="Y13" s="258"/>
      <c r="Z13" s="258"/>
      <c r="AA13" s="258"/>
      <c r="AB13" s="258"/>
      <c r="AC13" s="258"/>
      <c r="AD13" s="258"/>
      <c r="AE13" s="258"/>
      <c r="AF13" s="258"/>
      <c r="AG13" s="258"/>
      <c r="AH13" s="258"/>
      <c r="AI13" s="258"/>
      <c r="AJ13" s="258"/>
      <c r="AK13" s="89"/>
      <c r="AL13" s="270"/>
      <c r="AM13" s="89"/>
    </row>
    <row r="14" spans="1:39" s="88" customFormat="1" ht="12" customHeight="1" x14ac:dyDescent="0.25">
      <c r="B14" s="258"/>
      <c r="C14" s="258"/>
      <c r="D14" s="258"/>
      <c r="E14" s="331"/>
      <c r="F14" s="331"/>
      <c r="G14" s="332"/>
      <c r="H14" s="539" t="s">
        <v>1268</v>
      </c>
      <c r="I14" s="540"/>
      <c r="J14" s="263"/>
      <c r="K14" s="543">
        <v>43420</v>
      </c>
      <c r="L14" s="258"/>
      <c r="M14" s="258"/>
      <c r="N14" s="258"/>
      <c r="O14" s="258"/>
      <c r="P14" s="258"/>
      <c r="Q14" s="258"/>
      <c r="R14" s="258"/>
      <c r="S14" s="258"/>
      <c r="T14" s="258"/>
      <c r="U14" s="258"/>
      <c r="V14" s="258"/>
      <c r="W14" s="258"/>
      <c r="X14" s="258"/>
      <c r="Y14" s="258"/>
      <c r="Z14" s="258"/>
      <c r="AA14" s="258"/>
      <c r="AB14" s="258"/>
      <c r="AC14" s="258"/>
      <c r="AD14" s="258"/>
      <c r="AE14" s="258"/>
      <c r="AF14" s="258"/>
      <c r="AG14" s="258"/>
      <c r="AH14" s="258"/>
      <c r="AI14" s="258"/>
      <c r="AJ14" s="258"/>
      <c r="AK14" s="89"/>
      <c r="AL14" s="270"/>
      <c r="AM14" s="89"/>
    </row>
    <row r="15" spans="1:39" s="88" customFormat="1" ht="12.75" customHeight="1" x14ac:dyDescent="0.25">
      <c r="B15" s="258"/>
      <c r="C15" s="258"/>
      <c r="D15" s="258"/>
      <c r="E15" s="331"/>
      <c r="F15" s="331"/>
      <c r="G15" s="332"/>
      <c r="H15" s="541"/>
      <c r="I15" s="542"/>
      <c r="J15" s="263"/>
      <c r="K15" s="544"/>
      <c r="L15" s="258"/>
      <c r="M15" s="258"/>
      <c r="N15" s="258"/>
      <c r="O15" s="258"/>
      <c r="P15" s="258"/>
      <c r="Q15" s="258"/>
      <c r="R15" s="258"/>
      <c r="S15" s="258"/>
      <c r="T15" s="258"/>
      <c r="U15" s="258"/>
      <c r="V15" s="258"/>
      <c r="W15" s="258"/>
      <c r="X15" s="258"/>
      <c r="Y15" s="258"/>
      <c r="Z15" s="258"/>
      <c r="AA15" s="258"/>
      <c r="AB15" s="258"/>
      <c r="AC15" s="258"/>
      <c r="AD15" s="258"/>
      <c r="AE15" s="258"/>
      <c r="AF15" s="258"/>
      <c r="AG15" s="258"/>
      <c r="AH15" s="258"/>
      <c r="AI15" s="258"/>
      <c r="AJ15" s="258"/>
      <c r="AK15" s="89"/>
      <c r="AL15" s="270"/>
      <c r="AM15" s="89"/>
    </row>
    <row r="16" spans="1:39" s="88" customFormat="1" x14ac:dyDescent="0.25">
      <c r="B16" s="258"/>
      <c r="C16" s="258"/>
      <c r="D16" s="258"/>
      <c r="E16" s="331"/>
      <c r="F16" s="331"/>
      <c r="G16" s="332"/>
      <c r="H16" s="332"/>
      <c r="I16" s="333"/>
      <c r="J16" s="263"/>
      <c r="K16" s="260"/>
      <c r="L16" s="260"/>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8"/>
      <c r="AJ16" s="258"/>
      <c r="AK16" s="89"/>
      <c r="AL16" s="270"/>
      <c r="AM16" s="89"/>
    </row>
    <row r="17" spans="1:40" s="88" customFormat="1" ht="122.25" customHeight="1" x14ac:dyDescent="0.25">
      <c r="B17" s="258"/>
      <c r="C17" s="258"/>
      <c r="D17" s="259"/>
      <c r="E17" s="331"/>
      <c r="F17" s="519" t="s">
        <v>1647</v>
      </c>
      <c r="G17" s="335"/>
      <c r="H17" s="551" t="s">
        <v>1287</v>
      </c>
      <c r="I17" s="552"/>
      <c r="J17" s="387"/>
      <c r="K17" s="524" t="s">
        <v>1784</v>
      </c>
      <c r="L17" s="525"/>
      <c r="M17" s="525"/>
      <c r="N17" s="525"/>
      <c r="O17" s="525"/>
      <c r="P17" s="525"/>
      <c r="Q17" s="525"/>
      <c r="R17" s="525"/>
      <c r="S17" s="525"/>
      <c r="T17" s="525"/>
      <c r="U17" s="525"/>
      <c r="V17" s="525"/>
      <c r="W17" s="525"/>
      <c r="X17" s="525"/>
      <c r="Y17" s="525"/>
      <c r="Z17" s="525"/>
      <c r="AA17" s="525"/>
      <c r="AB17" s="525"/>
      <c r="AC17" s="525"/>
      <c r="AD17" s="525"/>
      <c r="AE17" s="525"/>
      <c r="AF17" s="525"/>
      <c r="AG17" s="525"/>
      <c r="AH17" s="525"/>
      <c r="AI17" s="525"/>
      <c r="AJ17" s="526"/>
      <c r="AK17" s="89"/>
      <c r="AL17" s="270"/>
      <c r="AM17" s="89"/>
    </row>
    <row r="18" spans="1:40" s="88" customFormat="1" ht="75" hidden="1" customHeight="1" x14ac:dyDescent="0.25">
      <c r="B18" s="258"/>
      <c r="C18" s="258"/>
      <c r="D18" s="259"/>
      <c r="E18" s="331"/>
      <c r="F18" s="520"/>
      <c r="G18" s="332"/>
      <c r="H18" s="553"/>
      <c r="I18" s="554"/>
      <c r="J18" s="388"/>
      <c r="K18" s="524"/>
      <c r="L18" s="525"/>
      <c r="M18" s="525"/>
      <c r="N18" s="525"/>
      <c r="O18" s="525"/>
      <c r="P18" s="525"/>
      <c r="Q18" s="525"/>
      <c r="R18" s="525"/>
      <c r="S18" s="525"/>
      <c r="T18" s="525"/>
      <c r="U18" s="525"/>
      <c r="V18" s="525"/>
      <c r="W18" s="525"/>
      <c r="X18" s="525"/>
      <c r="Y18" s="525"/>
      <c r="Z18" s="525"/>
      <c r="AA18" s="525"/>
      <c r="AB18" s="525"/>
      <c r="AC18" s="525"/>
      <c r="AD18" s="525"/>
      <c r="AE18" s="525"/>
      <c r="AF18" s="525"/>
      <c r="AG18" s="525"/>
      <c r="AH18" s="525"/>
      <c r="AI18" s="525"/>
      <c r="AJ18" s="526"/>
      <c r="AK18" s="89"/>
      <c r="AL18" s="270"/>
      <c r="AM18" s="89"/>
    </row>
    <row r="19" spans="1:40" s="88" customFormat="1" ht="19.5" customHeight="1" x14ac:dyDescent="0.25">
      <c r="B19" s="258"/>
      <c r="C19" s="258"/>
      <c r="D19" s="259"/>
      <c r="E19" s="331"/>
      <c r="F19" s="520"/>
      <c r="G19" s="332"/>
      <c r="H19" s="332"/>
      <c r="I19" s="337"/>
      <c r="J19" s="264"/>
      <c r="K19" s="527"/>
      <c r="L19" s="527"/>
      <c r="M19" s="527"/>
      <c r="N19" s="527"/>
      <c r="O19" s="527"/>
      <c r="P19" s="527"/>
      <c r="Q19" s="527"/>
      <c r="R19" s="527"/>
      <c r="S19" s="527"/>
      <c r="T19" s="527"/>
      <c r="U19" s="527"/>
      <c r="V19" s="527"/>
      <c r="W19" s="527"/>
      <c r="X19" s="527"/>
      <c r="Y19" s="527"/>
      <c r="Z19" s="527"/>
      <c r="AA19" s="527"/>
      <c r="AB19" s="527"/>
      <c r="AC19" s="527"/>
      <c r="AD19" s="527"/>
      <c r="AE19" s="527"/>
      <c r="AF19" s="527"/>
      <c r="AG19" s="527"/>
      <c r="AH19" s="527"/>
      <c r="AI19" s="527"/>
      <c r="AJ19" s="528"/>
      <c r="AK19" s="89"/>
      <c r="AL19" s="270"/>
      <c r="AM19" s="89"/>
    </row>
    <row r="20" spans="1:40" s="88" customFormat="1" ht="108.75" customHeight="1" x14ac:dyDescent="0.25">
      <c r="B20" s="258"/>
      <c r="C20" s="258"/>
      <c r="D20" s="259"/>
      <c r="E20" s="331"/>
      <c r="F20" s="520"/>
      <c r="G20" s="332"/>
      <c r="H20" s="551" t="s">
        <v>1286</v>
      </c>
      <c r="I20" s="552"/>
      <c r="J20" s="387"/>
      <c r="K20" s="524" t="s">
        <v>1785</v>
      </c>
      <c r="L20" s="525"/>
      <c r="M20" s="525"/>
      <c r="N20" s="525"/>
      <c r="O20" s="525"/>
      <c r="P20" s="525"/>
      <c r="Q20" s="525"/>
      <c r="R20" s="525"/>
      <c r="S20" s="525"/>
      <c r="T20" s="525"/>
      <c r="U20" s="525"/>
      <c r="V20" s="525"/>
      <c r="W20" s="525"/>
      <c r="X20" s="525"/>
      <c r="Y20" s="525"/>
      <c r="Z20" s="525"/>
      <c r="AA20" s="525"/>
      <c r="AB20" s="525"/>
      <c r="AC20" s="525"/>
      <c r="AD20" s="525"/>
      <c r="AE20" s="525"/>
      <c r="AF20" s="525"/>
      <c r="AG20" s="525"/>
      <c r="AH20" s="525"/>
      <c r="AI20" s="525"/>
      <c r="AJ20" s="526"/>
      <c r="AK20" s="89"/>
      <c r="AL20" s="270"/>
      <c r="AM20" s="89"/>
    </row>
    <row r="21" spans="1:40" s="88" customFormat="1" ht="80.25" hidden="1" customHeight="1" x14ac:dyDescent="0.25">
      <c r="B21" s="258"/>
      <c r="C21" s="258"/>
      <c r="D21" s="259"/>
      <c r="E21" s="331"/>
      <c r="F21" s="520"/>
      <c r="G21" s="332"/>
      <c r="H21" s="553"/>
      <c r="I21" s="554"/>
      <c r="J21" s="388"/>
      <c r="K21" s="524" t="s">
        <v>1723</v>
      </c>
      <c r="L21" s="525"/>
      <c r="M21" s="525"/>
      <c r="N21" s="525"/>
      <c r="O21" s="525"/>
      <c r="P21" s="525"/>
      <c r="Q21" s="525"/>
      <c r="R21" s="525"/>
      <c r="S21" s="525"/>
      <c r="T21" s="525"/>
      <c r="U21" s="525"/>
      <c r="V21" s="525"/>
      <c r="W21" s="525"/>
      <c r="X21" s="525"/>
      <c r="Y21" s="525"/>
      <c r="Z21" s="525"/>
      <c r="AA21" s="525"/>
      <c r="AB21" s="525"/>
      <c r="AC21" s="525"/>
      <c r="AD21" s="525"/>
      <c r="AE21" s="525"/>
      <c r="AF21" s="525"/>
      <c r="AG21" s="525"/>
      <c r="AH21" s="525"/>
      <c r="AI21" s="525"/>
      <c r="AJ21" s="526"/>
      <c r="AK21" s="89"/>
      <c r="AL21" s="270"/>
      <c r="AM21" s="89"/>
    </row>
    <row r="22" spans="1:40" s="88" customFormat="1" x14ac:dyDescent="0.25">
      <c r="B22" s="258"/>
      <c r="C22" s="258"/>
      <c r="D22" s="259"/>
      <c r="E22" s="331"/>
      <c r="F22" s="520"/>
      <c r="G22" s="332"/>
      <c r="H22" s="332"/>
      <c r="I22" s="337"/>
      <c r="J22" s="264"/>
      <c r="K22" s="527"/>
      <c r="L22" s="527"/>
      <c r="M22" s="527"/>
      <c r="N22" s="527"/>
      <c r="O22" s="527"/>
      <c r="P22" s="527"/>
      <c r="Q22" s="527"/>
      <c r="R22" s="527"/>
      <c r="S22" s="527"/>
      <c r="T22" s="527"/>
      <c r="U22" s="527"/>
      <c r="V22" s="527"/>
      <c r="W22" s="527"/>
      <c r="X22" s="527"/>
      <c r="Y22" s="527"/>
      <c r="Z22" s="527"/>
      <c r="AA22" s="527"/>
      <c r="AB22" s="527"/>
      <c r="AC22" s="527"/>
      <c r="AD22" s="527"/>
      <c r="AE22" s="527"/>
      <c r="AF22" s="527"/>
      <c r="AG22" s="527"/>
      <c r="AH22" s="527"/>
      <c r="AI22" s="527"/>
      <c r="AJ22" s="528"/>
      <c r="AK22" s="89"/>
      <c r="AL22" s="270"/>
      <c r="AM22" s="89"/>
    </row>
    <row r="23" spans="1:40" s="88" customFormat="1" ht="128.25" customHeight="1" x14ac:dyDescent="0.25">
      <c r="B23" s="258"/>
      <c r="C23" s="258"/>
      <c r="D23" s="259"/>
      <c r="E23" s="331"/>
      <c r="F23" s="520"/>
      <c r="G23" s="332"/>
      <c r="H23" s="551" t="s">
        <v>1646</v>
      </c>
      <c r="I23" s="552"/>
      <c r="J23" s="387"/>
      <c r="K23" s="531" t="s">
        <v>1786</v>
      </c>
      <c r="L23" s="532"/>
      <c r="M23" s="532"/>
      <c r="N23" s="532"/>
      <c r="O23" s="532"/>
      <c r="P23" s="532"/>
      <c r="Q23" s="532"/>
      <c r="R23" s="532"/>
      <c r="S23" s="532"/>
      <c r="T23" s="532"/>
      <c r="U23" s="532"/>
      <c r="V23" s="532"/>
      <c r="W23" s="532"/>
      <c r="X23" s="532"/>
      <c r="Y23" s="532"/>
      <c r="Z23" s="532"/>
      <c r="AA23" s="532"/>
      <c r="AB23" s="532"/>
      <c r="AC23" s="532"/>
      <c r="AD23" s="532"/>
      <c r="AE23" s="532"/>
      <c r="AF23" s="532"/>
      <c r="AG23" s="532"/>
      <c r="AH23" s="532"/>
      <c r="AI23" s="532"/>
      <c r="AJ23" s="533"/>
      <c r="AK23" s="89"/>
      <c r="AL23" s="270"/>
      <c r="AM23" s="89"/>
    </row>
    <row r="24" spans="1:40" s="88" customFormat="1" x14ac:dyDescent="0.25">
      <c r="A24" s="88">
        <v>1</v>
      </c>
      <c r="B24" s="258"/>
      <c r="C24" s="258"/>
      <c r="D24" s="259"/>
      <c r="E24" s="331"/>
      <c r="F24" s="521"/>
      <c r="G24" s="336"/>
      <c r="H24" s="553"/>
      <c r="I24" s="554"/>
      <c r="J24" s="388"/>
      <c r="K24" s="534"/>
      <c r="L24" s="535"/>
      <c r="M24" s="535"/>
      <c r="N24" s="535"/>
      <c r="O24" s="535"/>
      <c r="P24" s="535"/>
      <c r="Q24" s="535"/>
      <c r="R24" s="535"/>
      <c r="S24" s="535"/>
      <c r="T24" s="535"/>
      <c r="U24" s="535"/>
      <c r="V24" s="535"/>
      <c r="W24" s="535"/>
      <c r="X24" s="535"/>
      <c r="Y24" s="535"/>
      <c r="Z24" s="535"/>
      <c r="AA24" s="535"/>
      <c r="AB24" s="535"/>
      <c r="AC24" s="535"/>
      <c r="AD24" s="535"/>
      <c r="AE24" s="535"/>
      <c r="AF24" s="535"/>
      <c r="AG24" s="535"/>
      <c r="AH24" s="535"/>
      <c r="AI24" s="535"/>
      <c r="AJ24" s="536"/>
      <c r="AK24" s="89"/>
      <c r="AL24" s="270"/>
      <c r="AM24" s="89"/>
    </row>
    <row r="25" spans="1:40" s="88" customFormat="1" x14ac:dyDescent="0.25">
      <c r="B25" s="258"/>
      <c r="C25" s="258"/>
      <c r="D25" s="258"/>
      <c r="E25" s="258"/>
      <c r="F25" s="260"/>
      <c r="G25" s="260"/>
      <c r="H25" s="260"/>
      <c r="I25" s="260"/>
      <c r="J25" s="263"/>
      <c r="K25" s="260"/>
      <c r="L25" s="260"/>
      <c r="M25" s="260"/>
      <c r="N25" s="260"/>
      <c r="O25" s="260"/>
      <c r="P25" s="260"/>
      <c r="Q25" s="260"/>
      <c r="R25" s="260"/>
      <c r="S25" s="258"/>
      <c r="T25" s="258"/>
      <c r="U25" s="258"/>
      <c r="V25" s="258"/>
      <c r="W25" s="258"/>
      <c r="X25" s="258"/>
      <c r="Y25" s="258"/>
      <c r="Z25" s="258"/>
      <c r="AA25" s="258"/>
      <c r="AB25" s="258"/>
      <c r="AC25" s="258"/>
      <c r="AD25" s="258"/>
      <c r="AE25" s="258"/>
      <c r="AF25" s="258"/>
      <c r="AG25" s="258"/>
      <c r="AH25" s="258"/>
      <c r="AI25" s="258"/>
      <c r="AJ25" s="258"/>
      <c r="AK25" s="89"/>
      <c r="AL25" s="270"/>
      <c r="AM25" s="89"/>
    </row>
    <row r="26" spans="1:40" s="88" customFormat="1" ht="15" x14ac:dyDescent="0.25">
      <c r="B26" s="258"/>
      <c r="C26" s="258"/>
      <c r="D26" s="259"/>
      <c r="E26" s="266"/>
      <c r="F26" s="339"/>
      <c r="G26" s="339"/>
      <c r="H26" s="555" t="s">
        <v>1648</v>
      </c>
      <c r="I26" s="556"/>
      <c r="J26" s="556"/>
      <c r="K26" s="556"/>
      <c r="L26" s="556"/>
      <c r="M26" s="556"/>
      <c r="N26" s="556"/>
      <c r="O26" s="556"/>
      <c r="P26" s="556"/>
      <c r="Q26" s="556"/>
      <c r="R26" s="556"/>
      <c r="S26" s="556"/>
      <c r="T26" s="556"/>
      <c r="U26" s="556"/>
      <c r="V26" s="556"/>
      <c r="W26" s="556"/>
      <c r="X26" s="556"/>
      <c r="Y26" s="556"/>
      <c r="Z26" s="556"/>
      <c r="AA26" s="556"/>
      <c r="AB26" s="556"/>
      <c r="AC26" s="556"/>
      <c r="AD26" s="556"/>
      <c r="AE26" s="556"/>
      <c r="AF26" s="556"/>
      <c r="AG26" s="556"/>
      <c r="AH26" s="556"/>
      <c r="AI26" s="556"/>
      <c r="AJ26" s="557"/>
      <c r="AK26" s="403"/>
      <c r="AL26" s="398"/>
      <c r="AM26" s="403"/>
      <c r="AN26" s="404"/>
    </row>
    <row r="27" spans="1:40" s="88" customFormat="1" ht="15" customHeight="1" x14ac:dyDescent="0.25">
      <c r="B27" s="258"/>
      <c r="C27" s="258"/>
      <c r="D27" s="259"/>
      <c r="E27" s="266"/>
      <c r="F27" s="522" t="s">
        <v>1271</v>
      </c>
      <c r="G27" s="86"/>
      <c r="H27" s="546" t="s">
        <v>3</v>
      </c>
      <c r="I27" s="547"/>
      <c r="J27" s="86"/>
      <c r="K27" s="545" t="s">
        <v>312</v>
      </c>
      <c r="L27" s="86"/>
      <c r="M27" s="550" t="s">
        <v>1273</v>
      </c>
      <c r="N27" s="339"/>
      <c r="O27" s="561" t="s">
        <v>1274</v>
      </c>
      <c r="P27" s="339"/>
      <c r="Q27" s="518" t="s">
        <v>1275</v>
      </c>
      <c r="R27" s="518"/>
      <c r="S27" s="518"/>
      <c r="T27" s="518"/>
      <c r="U27" s="339"/>
      <c r="V27" s="518" t="s">
        <v>1687</v>
      </c>
      <c r="W27" s="339"/>
      <c r="X27" s="517" t="s">
        <v>1565</v>
      </c>
      <c r="Y27" s="517" t="s">
        <v>1567</v>
      </c>
      <c r="Z27" s="339"/>
      <c r="AA27" s="339"/>
      <c r="AB27" s="560" t="s">
        <v>1304</v>
      </c>
      <c r="AC27" s="332"/>
      <c r="AD27" s="517" t="s">
        <v>315</v>
      </c>
      <c r="AE27" s="340"/>
      <c r="AF27" s="529" t="s">
        <v>1609</v>
      </c>
      <c r="AG27" s="530"/>
      <c r="AH27" s="530"/>
      <c r="AI27" s="530"/>
      <c r="AJ27" s="530"/>
      <c r="AK27" s="403"/>
      <c r="AL27" s="559" t="s">
        <v>1274</v>
      </c>
      <c r="AM27" s="517" t="s">
        <v>1724</v>
      </c>
      <c r="AN27" s="517" t="s">
        <v>1725</v>
      </c>
    </row>
    <row r="28" spans="1:40" s="88" customFormat="1" ht="19.5" customHeight="1" x14ac:dyDescent="0.25">
      <c r="B28" s="258"/>
      <c r="C28" s="258"/>
      <c r="D28" s="259"/>
      <c r="E28" s="266"/>
      <c r="F28" s="523"/>
      <c r="G28" s="86"/>
      <c r="H28" s="548"/>
      <c r="I28" s="549"/>
      <c r="J28" s="86"/>
      <c r="K28" s="529"/>
      <c r="L28" s="86"/>
      <c r="M28" s="550"/>
      <c r="N28" s="341"/>
      <c r="O28" s="518"/>
      <c r="P28" s="342"/>
      <c r="Q28" s="518"/>
      <c r="R28" s="518"/>
      <c r="S28" s="518"/>
      <c r="T28" s="518"/>
      <c r="U28" s="342"/>
      <c r="V28" s="518"/>
      <c r="W28" s="342"/>
      <c r="X28" s="517"/>
      <c r="Y28" s="517"/>
      <c r="Z28" s="342"/>
      <c r="AA28" s="342"/>
      <c r="AB28" s="560"/>
      <c r="AC28" s="342"/>
      <c r="AD28" s="517"/>
      <c r="AE28" s="340"/>
      <c r="AF28" s="343" t="s">
        <v>1607</v>
      </c>
      <c r="AG28" s="344"/>
      <c r="AH28" s="343" t="s">
        <v>382</v>
      </c>
      <c r="AI28" s="344"/>
      <c r="AJ28" s="345" t="s">
        <v>1608</v>
      </c>
      <c r="AK28" s="344"/>
      <c r="AL28" s="559"/>
      <c r="AM28" s="518"/>
      <c r="AN28" s="517"/>
    </row>
    <row r="29" spans="1:40" s="88" customFormat="1" ht="266.25" customHeight="1" x14ac:dyDescent="0.25">
      <c r="B29" s="258"/>
      <c r="C29" s="258"/>
      <c r="D29" s="259"/>
      <c r="E29" s="266"/>
      <c r="F29" s="494" t="s">
        <v>1272</v>
      </c>
      <c r="G29" s="268"/>
      <c r="H29" s="514" t="s">
        <v>1318</v>
      </c>
      <c r="I29" s="515"/>
      <c r="J29" s="268"/>
      <c r="K29" s="495" t="str">
        <f>IF(H29="","",VLOOKUP(H29,DATOS!$A$2:$B$16,2,0))</f>
        <v>Asesorar, diseñar e implementar estrategias de comunicación para la movilidad y pedagogía social en la promoción de la garantía de derechos de las niñas, niños, adolescentes y las familias, así como divulgar la gestión del ICBF y posicionar su imagen.</v>
      </c>
      <c r="L29" s="268"/>
      <c r="M29" s="494" t="s">
        <v>1772</v>
      </c>
      <c r="N29" s="268"/>
      <c r="O29" s="496" t="s">
        <v>1773</v>
      </c>
      <c r="P29" s="497"/>
      <c r="Q29" s="514" t="s">
        <v>1774</v>
      </c>
      <c r="R29" s="516"/>
      <c r="S29" s="516"/>
      <c r="T29" s="515"/>
      <c r="U29" s="498"/>
      <c r="V29" s="498" t="s">
        <v>1680</v>
      </c>
      <c r="W29" s="498"/>
      <c r="X29" s="494" t="s">
        <v>1775</v>
      </c>
      <c r="Y29" s="498" t="s">
        <v>1776</v>
      </c>
      <c r="Z29" s="498"/>
      <c r="AA29" s="470">
        <v>1</v>
      </c>
      <c r="AB29" s="348" t="str">
        <f>IF(O29="","",IF(F29=DATOS!$BL$4,CONCATENATE(VLOOKUP(H29,DATOS!$A$2:$C$16,3,0),AA29,"+"),IF(F29=DATOS!$BL$3,CONCATENATE(VLOOKUP(H29,DATOS!$A$2:$C$16,3,0),AA29,"-AMB"),(CONCATENATE(VLOOKUP(H29,DATOS!$A$2:$C$16,3,0),AA29)))))</f>
        <v>CE1</v>
      </c>
      <c r="AC29" s="268"/>
      <c r="AD29" s="494" t="s">
        <v>1777</v>
      </c>
      <c r="AE29" s="268"/>
      <c r="AF29" s="103" t="s">
        <v>1778</v>
      </c>
      <c r="AG29" s="268"/>
      <c r="AH29" s="103"/>
      <c r="AI29" s="268"/>
      <c r="AJ29" s="128"/>
      <c r="AK29" s="269"/>
      <c r="AL29" s="488" t="str">
        <f t="shared" ref="AL29:AL40" si="0">IF(ISBLANK(O29),"",O29)</f>
        <v xml:space="preserve">Posicionamiento equivocado de la  gestión ICBF  generado por la desinformación o  ruido mediatico.
</v>
      </c>
      <c r="AM29" s="492" t="s">
        <v>1783</v>
      </c>
      <c r="AN29" s="490"/>
    </row>
    <row r="30" spans="1:40" s="88" customFormat="1" ht="214.5" customHeight="1" x14ac:dyDescent="0.25">
      <c r="B30" s="258"/>
      <c r="C30" s="258"/>
      <c r="D30" s="259"/>
      <c r="E30" s="266"/>
      <c r="F30" s="494" t="s">
        <v>1272</v>
      </c>
      <c r="G30" s="268"/>
      <c r="H30" s="514" t="s">
        <v>1318</v>
      </c>
      <c r="I30" s="515"/>
      <c r="J30" s="268"/>
      <c r="K30" s="495" t="str">
        <f>IF(H30="","",VLOOKUP(H30,DATOS!$A$2:$B$16,2,0))</f>
        <v>Asesorar, diseñar e implementar estrategias de comunicación para la movilidad y pedagogía social en la promoción de la garantía de derechos de las niñas, niños, adolescentes y las familias, así como divulgar la gestión del ICBF y posicionar su imagen.</v>
      </c>
      <c r="L30" s="268"/>
      <c r="M30" s="494" t="s">
        <v>1779</v>
      </c>
      <c r="N30" s="268"/>
      <c r="O30" s="496" t="s">
        <v>1780</v>
      </c>
      <c r="P30" s="497"/>
      <c r="Q30" s="514" t="s">
        <v>1781</v>
      </c>
      <c r="R30" s="516"/>
      <c r="S30" s="516"/>
      <c r="T30" s="515"/>
      <c r="U30" s="498"/>
      <c r="V30" s="498" t="s">
        <v>1681</v>
      </c>
      <c r="W30" s="498"/>
      <c r="X30" s="494" t="s">
        <v>1775</v>
      </c>
      <c r="Y30" s="498" t="s">
        <v>1776</v>
      </c>
      <c r="Z30" s="498"/>
      <c r="AA30" s="470">
        <v>2</v>
      </c>
      <c r="AB30" s="348" t="str">
        <f>IF(O30="","",IF(F30=DATOS!$BL$4,CONCATENATE(VLOOKUP(H30,DATOS!$A$2:$C$16,3,0),AA30,"+"),IF(F30=DATOS!$BL$3,CONCATENATE(VLOOKUP(H30,DATOS!$A$2:$C$16,3,0),AA30,"-AMB"),(CONCATENATE(VLOOKUP(H30,DATOS!$A$2:$C$16,3,0),AA30)))))</f>
        <v>CE2</v>
      </c>
      <c r="AC30" s="268"/>
      <c r="AD30" s="494" t="s">
        <v>1782</v>
      </c>
      <c r="AE30" s="268"/>
      <c r="AF30" s="103" t="s">
        <v>1778</v>
      </c>
      <c r="AG30" s="268"/>
      <c r="AH30" s="103"/>
      <c r="AI30" s="268"/>
      <c r="AJ30" s="128"/>
      <c r="AK30" s="269"/>
      <c r="AL30" s="488" t="str">
        <f t="shared" si="0"/>
        <v>No lograr el  cubrimiento  deseado  con las estrategias de comunicación implementadas</v>
      </c>
      <c r="AM30" s="492" t="s">
        <v>1783</v>
      </c>
      <c r="AN30" s="491"/>
    </row>
    <row r="31" spans="1:40" s="88" customFormat="1" ht="214.5" customHeight="1" x14ac:dyDescent="0.25">
      <c r="B31" s="258"/>
      <c r="C31" s="258"/>
      <c r="D31" s="259"/>
      <c r="E31" s="266"/>
      <c r="F31" s="389"/>
      <c r="G31" s="100"/>
      <c r="H31" s="509"/>
      <c r="I31" s="510"/>
      <c r="J31" s="100"/>
      <c r="K31" s="397" t="str">
        <f>IF(H31="","",VLOOKUP(H31,DATOS!$A$2:$B$16,2,0))</f>
        <v/>
      </c>
      <c r="L31" s="100"/>
      <c r="M31" s="225"/>
      <c r="N31" s="100"/>
      <c r="O31" s="393"/>
      <c r="P31" s="101"/>
      <c r="Q31" s="511"/>
      <c r="R31" s="512"/>
      <c r="S31" s="512"/>
      <c r="T31" s="513"/>
      <c r="U31" s="247"/>
      <c r="V31" s="247"/>
      <c r="W31" s="102"/>
      <c r="X31" s="185"/>
      <c r="Y31" s="102"/>
      <c r="Z31" s="102"/>
      <c r="AA31" s="346">
        <v>3</v>
      </c>
      <c r="AB31" s="348" t="str">
        <f>IF(O31="","",IF(F31=DATOS!$BL$4,CONCATENATE(VLOOKUP(H31,DATOS!$A$2:$C$16,3,0),AA31,"+"),IF(F31=DATOS!$BL$3,CONCATENATE(VLOOKUP(H31,DATOS!$A$2:$C$16,3,0),AA31,"-AMB"),(CONCATENATE(VLOOKUP(H31,DATOS!$A$2:$C$16,3,0),AA31)))))</f>
        <v/>
      </c>
      <c r="AC31" s="267"/>
      <c r="AD31" s="391"/>
      <c r="AE31" s="100"/>
      <c r="AF31" s="103"/>
      <c r="AG31" s="268"/>
      <c r="AH31" s="103"/>
      <c r="AI31" s="268"/>
      <c r="AJ31" s="128"/>
      <c r="AK31" s="269"/>
      <c r="AL31" s="398" t="str">
        <f t="shared" si="0"/>
        <v/>
      </c>
      <c r="AM31" s="394"/>
      <c r="AN31" s="395"/>
    </row>
    <row r="32" spans="1:40" s="88" customFormat="1" ht="214.5" customHeight="1" x14ac:dyDescent="0.25">
      <c r="B32" s="258"/>
      <c r="C32" s="258"/>
      <c r="D32" s="259"/>
      <c r="E32" s="266"/>
      <c r="F32" s="389"/>
      <c r="G32" s="100"/>
      <c r="H32" s="509"/>
      <c r="I32" s="510"/>
      <c r="J32" s="100"/>
      <c r="K32" s="397" t="str">
        <f>IF(H32="","",VLOOKUP(H32,DATOS!$A$2:$B$16,2,0))</f>
        <v/>
      </c>
      <c r="L32" s="100"/>
      <c r="M32" s="225"/>
      <c r="N32" s="100"/>
      <c r="O32" s="242"/>
      <c r="P32" s="101"/>
      <c r="Q32" s="511"/>
      <c r="R32" s="512"/>
      <c r="S32" s="512"/>
      <c r="T32" s="513"/>
      <c r="U32" s="247"/>
      <c r="V32" s="247"/>
      <c r="W32" s="102"/>
      <c r="X32" s="185"/>
      <c r="Y32" s="102"/>
      <c r="Z32" s="102"/>
      <c r="AA32" s="346">
        <v>4</v>
      </c>
      <c r="AB32" s="348" t="str">
        <f>IF(O32="","",IF(F32=DATOS!$BL$4,CONCATENATE(VLOOKUP(H32,DATOS!$A$2:$C$16,3,0),AA32,"+"),IF(F32=DATOS!$BL$3,CONCATENATE(VLOOKUP(H32,DATOS!$A$2:$C$16,3,0),AA32,"-AMB"),(CONCATENATE(VLOOKUP(H32,DATOS!$A$2:$C$16,3,0),AA32)))))</f>
        <v/>
      </c>
      <c r="AC32" s="267"/>
      <c r="AD32" s="225"/>
      <c r="AE32" s="100"/>
      <c r="AF32" s="103"/>
      <c r="AG32" s="268"/>
      <c r="AH32" s="103"/>
      <c r="AI32" s="268"/>
      <c r="AJ32" s="128"/>
      <c r="AK32" s="269"/>
      <c r="AL32" s="398" t="str">
        <f t="shared" si="0"/>
        <v/>
      </c>
      <c r="AM32" s="394"/>
      <c r="AN32" s="395"/>
    </row>
    <row r="33" spans="2:40" s="88" customFormat="1" ht="214.5" customHeight="1" x14ac:dyDescent="0.25">
      <c r="B33" s="258"/>
      <c r="C33" s="258"/>
      <c r="D33" s="259"/>
      <c r="E33" s="266"/>
      <c r="F33" s="389"/>
      <c r="G33" s="100"/>
      <c r="H33" s="509"/>
      <c r="I33" s="510"/>
      <c r="J33" s="100"/>
      <c r="K33" s="397" t="str">
        <f>IF(H33="","",VLOOKUP(H33,DATOS!$A$2:$B$16,2,0))</f>
        <v/>
      </c>
      <c r="L33" s="100"/>
      <c r="M33" s="225"/>
      <c r="N33" s="100"/>
      <c r="O33" s="393"/>
      <c r="P33" s="101"/>
      <c r="Q33" s="511"/>
      <c r="R33" s="512"/>
      <c r="S33" s="512"/>
      <c r="T33" s="513"/>
      <c r="U33" s="247"/>
      <c r="V33" s="247"/>
      <c r="W33" s="102"/>
      <c r="X33" s="185"/>
      <c r="Y33" s="102"/>
      <c r="Z33" s="102"/>
      <c r="AA33" s="346">
        <v>5</v>
      </c>
      <c r="AB33" s="348" t="str">
        <f>IF(O33="","",IF(F33=DATOS!$BL$4,CONCATENATE(VLOOKUP(H33,DATOS!$A$2:$C$16,3,0),AA33,"+"),IF(F33=DATOS!$BL$3,CONCATENATE(VLOOKUP(H33,DATOS!$A$2:$C$16,3,0),AA33,"-AMB"),(CONCATENATE(VLOOKUP(H33,DATOS!$A$2:$C$16,3,0),AA33)))))</f>
        <v/>
      </c>
      <c r="AC33" s="267"/>
      <c r="AD33" s="225"/>
      <c r="AE33" s="100"/>
      <c r="AF33" s="103"/>
      <c r="AG33" s="268"/>
      <c r="AH33" s="103"/>
      <c r="AI33" s="268"/>
      <c r="AJ33" s="128"/>
      <c r="AK33" s="269"/>
      <c r="AL33" s="398" t="str">
        <f t="shared" si="0"/>
        <v/>
      </c>
      <c r="AM33" s="368"/>
      <c r="AN33" s="368"/>
    </row>
    <row r="34" spans="2:40" s="88" customFormat="1" ht="214.5" customHeight="1" x14ac:dyDescent="0.25">
      <c r="B34" s="258"/>
      <c r="C34" s="258"/>
      <c r="D34" s="259"/>
      <c r="E34" s="266"/>
      <c r="F34" s="389"/>
      <c r="G34" s="100"/>
      <c r="H34" s="509"/>
      <c r="I34" s="510"/>
      <c r="J34" s="100"/>
      <c r="K34" s="397" t="str">
        <f>IF(H34="","",VLOOKUP(H34,DATOS!$A$2:$B$16,2,0))</f>
        <v/>
      </c>
      <c r="L34" s="100"/>
      <c r="M34" s="225"/>
      <c r="N34" s="100"/>
      <c r="O34" s="242"/>
      <c r="P34" s="101"/>
      <c r="Q34" s="511"/>
      <c r="R34" s="512"/>
      <c r="S34" s="512"/>
      <c r="T34" s="513"/>
      <c r="U34" s="247"/>
      <c r="V34" s="247"/>
      <c r="W34" s="102"/>
      <c r="X34" s="185"/>
      <c r="Y34" s="102"/>
      <c r="Z34" s="102"/>
      <c r="AA34" s="346">
        <v>6</v>
      </c>
      <c r="AB34" s="348" t="str">
        <f>IF(O34="","",IF(F34=DATOS!$BL$4,CONCATENATE(VLOOKUP(H34,DATOS!$A$2:$C$16,3,0),AA34,"+"),IF(F34=DATOS!$BL$3,CONCATENATE(VLOOKUP(H34,DATOS!$A$2:$C$16,3,0),AA34,"-AMB"),(CONCATENATE(VLOOKUP(H34,DATOS!$A$2:$C$16,3,0),AA34)))))</f>
        <v/>
      </c>
      <c r="AC34" s="267"/>
      <c r="AD34" s="225"/>
      <c r="AE34" s="100"/>
      <c r="AF34" s="103"/>
      <c r="AG34" s="268"/>
      <c r="AH34" s="103"/>
      <c r="AI34" s="268"/>
      <c r="AJ34" s="128"/>
      <c r="AK34" s="269"/>
      <c r="AL34" s="398" t="str">
        <f t="shared" si="0"/>
        <v/>
      </c>
      <c r="AM34" s="368"/>
      <c r="AN34" s="368"/>
    </row>
    <row r="35" spans="2:40" s="88" customFormat="1" ht="214.5" customHeight="1" x14ac:dyDescent="0.25">
      <c r="B35" s="258"/>
      <c r="C35" s="258"/>
      <c r="D35" s="259"/>
      <c r="E35" s="266"/>
      <c r="F35" s="389"/>
      <c r="G35" s="100"/>
      <c r="H35" s="509"/>
      <c r="I35" s="510"/>
      <c r="J35" s="100"/>
      <c r="K35" s="397" t="str">
        <f>IF(H35="","",VLOOKUP(H35,DATOS!$A$2:$B$16,2,0))</f>
        <v/>
      </c>
      <c r="L35" s="100"/>
      <c r="M35" s="225"/>
      <c r="N35" s="100"/>
      <c r="O35" s="242"/>
      <c r="P35" s="101"/>
      <c r="Q35" s="511"/>
      <c r="R35" s="512"/>
      <c r="S35" s="512"/>
      <c r="T35" s="513"/>
      <c r="U35" s="247"/>
      <c r="V35" s="247"/>
      <c r="W35" s="102"/>
      <c r="X35" s="185"/>
      <c r="Y35" s="102"/>
      <c r="Z35" s="102"/>
      <c r="AA35" s="346">
        <v>7</v>
      </c>
      <c r="AB35" s="348" t="str">
        <f>IF(O35="","",IF(F35=DATOS!$BL$4,CONCATENATE(VLOOKUP(H35,DATOS!$A$2:$C$16,3,0),AA35,"+"),IF(F35=DATOS!$BL$3,CONCATENATE(VLOOKUP(H35,DATOS!$A$2:$C$16,3,0),AA35,"-AMB"),(CONCATENATE(VLOOKUP(H35,DATOS!$A$2:$C$16,3,0),AA35)))))</f>
        <v/>
      </c>
      <c r="AC35" s="267"/>
      <c r="AD35" s="225"/>
      <c r="AE35" s="100"/>
      <c r="AF35" s="103"/>
      <c r="AG35" s="268"/>
      <c r="AH35" s="103"/>
      <c r="AI35" s="268"/>
      <c r="AJ35" s="128"/>
      <c r="AK35" s="269"/>
      <c r="AL35" s="398" t="str">
        <f t="shared" si="0"/>
        <v/>
      </c>
      <c r="AM35" s="368"/>
      <c r="AN35" s="368"/>
    </row>
    <row r="36" spans="2:40" s="88" customFormat="1" ht="214.5" customHeight="1" x14ac:dyDescent="0.25">
      <c r="B36" s="258"/>
      <c r="C36" s="258"/>
      <c r="D36" s="259"/>
      <c r="E36" s="266"/>
      <c r="F36" s="389"/>
      <c r="G36" s="100"/>
      <c r="H36" s="509"/>
      <c r="I36" s="510"/>
      <c r="J36" s="100"/>
      <c r="K36" s="397" t="str">
        <f>IF(H36="","",VLOOKUP(H36,DATOS!$A$2:$B$16,2,0))</f>
        <v/>
      </c>
      <c r="L36" s="100"/>
      <c r="M36" s="225"/>
      <c r="N36" s="100"/>
      <c r="O36" s="242"/>
      <c r="P36" s="101"/>
      <c r="Q36" s="511"/>
      <c r="R36" s="512"/>
      <c r="S36" s="512"/>
      <c r="T36" s="513"/>
      <c r="U36" s="247"/>
      <c r="V36" s="247"/>
      <c r="W36" s="102"/>
      <c r="X36" s="185"/>
      <c r="Y36" s="102"/>
      <c r="Z36" s="102"/>
      <c r="AA36" s="346">
        <v>8</v>
      </c>
      <c r="AB36" s="348" t="str">
        <f>IF(O36="","",IF(F36=DATOS!$BL$4,CONCATENATE(VLOOKUP(H36,DATOS!$A$2:$C$16,3,0),AA36,"+"),IF(F36=DATOS!$BL$3,CONCATENATE(VLOOKUP(H36,DATOS!$A$2:$C$16,3,0),AA36,"-AMB"),(CONCATENATE(VLOOKUP(H36,DATOS!$A$2:$C$16,3,0),AA36)))))</f>
        <v/>
      </c>
      <c r="AC36" s="267"/>
      <c r="AD36" s="225"/>
      <c r="AE36" s="100"/>
      <c r="AF36" s="103"/>
      <c r="AG36" s="268"/>
      <c r="AH36" s="103"/>
      <c r="AI36" s="268"/>
      <c r="AJ36" s="128"/>
      <c r="AK36" s="269"/>
      <c r="AL36" s="398" t="str">
        <f t="shared" si="0"/>
        <v/>
      </c>
      <c r="AM36" s="368"/>
      <c r="AN36" s="368"/>
    </row>
    <row r="37" spans="2:40" s="88" customFormat="1" ht="214.5" customHeight="1" x14ac:dyDescent="0.25">
      <c r="B37" s="258"/>
      <c r="C37" s="258"/>
      <c r="D37" s="259"/>
      <c r="E37" s="266"/>
      <c r="F37" s="389"/>
      <c r="G37" s="100"/>
      <c r="H37" s="509"/>
      <c r="I37" s="510"/>
      <c r="J37" s="100"/>
      <c r="K37" s="397" t="str">
        <f>IF(H37="","",VLOOKUP(H37,DATOS!$A$2:$B$16,2,0))</f>
        <v/>
      </c>
      <c r="L37" s="100"/>
      <c r="M37" s="225"/>
      <c r="N37" s="100"/>
      <c r="O37" s="242"/>
      <c r="P37" s="101"/>
      <c r="Q37" s="511"/>
      <c r="R37" s="512"/>
      <c r="S37" s="512"/>
      <c r="T37" s="513"/>
      <c r="U37" s="247"/>
      <c r="V37" s="247"/>
      <c r="W37" s="102"/>
      <c r="X37" s="185"/>
      <c r="Y37" s="102"/>
      <c r="Z37" s="102"/>
      <c r="AA37" s="346">
        <v>9</v>
      </c>
      <c r="AB37" s="348" t="str">
        <f>IF(O37="","",IF(F37=DATOS!$BL$4,CONCATENATE(VLOOKUP(H37,DATOS!$A$2:$C$16,3,0),AA37,"+"),IF(F37=DATOS!$BL$3,CONCATENATE(VLOOKUP(H37,DATOS!$A$2:$C$16,3,0),AA37,"-AMB"),(CONCATENATE(VLOOKUP(H37,DATOS!$A$2:$C$16,3,0),AA37)))))</f>
        <v/>
      </c>
      <c r="AC37" s="267"/>
      <c r="AD37" s="225"/>
      <c r="AE37" s="100"/>
      <c r="AF37" s="103"/>
      <c r="AG37" s="268"/>
      <c r="AH37" s="103"/>
      <c r="AI37" s="268"/>
      <c r="AJ37" s="128"/>
      <c r="AK37" s="269"/>
      <c r="AL37" s="398" t="str">
        <f t="shared" si="0"/>
        <v/>
      </c>
      <c r="AM37" s="89"/>
    </row>
    <row r="38" spans="2:40" s="88" customFormat="1" ht="214.5" customHeight="1" x14ac:dyDescent="0.25">
      <c r="B38" s="258"/>
      <c r="C38" s="258"/>
      <c r="D38" s="259"/>
      <c r="E38" s="266"/>
      <c r="F38" s="389"/>
      <c r="G38" s="100"/>
      <c r="H38" s="509"/>
      <c r="I38" s="510"/>
      <c r="J38" s="100"/>
      <c r="K38" s="397" t="str">
        <f>IF(H38="","",VLOOKUP(H38,DATOS!$A$2:$B$16,2,0))</f>
        <v/>
      </c>
      <c r="L38" s="100"/>
      <c r="M38" s="225"/>
      <c r="N38" s="100"/>
      <c r="O38" s="242"/>
      <c r="P38" s="101"/>
      <c r="Q38" s="511"/>
      <c r="R38" s="512"/>
      <c r="S38" s="512"/>
      <c r="T38" s="513"/>
      <c r="U38" s="247"/>
      <c r="V38" s="247"/>
      <c r="W38" s="102"/>
      <c r="X38" s="185"/>
      <c r="Y38" s="102"/>
      <c r="Z38" s="102"/>
      <c r="AA38" s="346">
        <v>10</v>
      </c>
      <c r="AB38" s="348" t="str">
        <f>IF(O38="","",IF(F38=DATOS!$BL$4,CONCATENATE(VLOOKUP(H38,DATOS!$A$2:$C$16,3,0),AA38,"+"),IF(F38=DATOS!$BL$3,CONCATENATE(VLOOKUP(H38,DATOS!$A$2:$C$16,3,0),AA38,"-AMB"),(CONCATENATE(VLOOKUP(H38,DATOS!$A$2:$C$16,3,0),AA38)))))</f>
        <v/>
      </c>
      <c r="AC38" s="267"/>
      <c r="AD38" s="225"/>
      <c r="AE38" s="100"/>
      <c r="AF38" s="103"/>
      <c r="AG38" s="268"/>
      <c r="AH38" s="103"/>
      <c r="AI38" s="268"/>
      <c r="AJ38" s="128"/>
      <c r="AK38" s="269"/>
      <c r="AL38" s="398" t="str">
        <f t="shared" si="0"/>
        <v/>
      </c>
      <c r="AM38" s="89"/>
    </row>
    <row r="39" spans="2:40" s="88" customFormat="1" ht="214.5" customHeight="1" x14ac:dyDescent="0.25">
      <c r="B39" s="258"/>
      <c r="C39" s="258"/>
      <c r="D39" s="259"/>
      <c r="E39" s="266"/>
      <c r="F39" s="389"/>
      <c r="G39" s="100"/>
      <c r="H39" s="509"/>
      <c r="I39" s="510"/>
      <c r="J39" s="100"/>
      <c r="K39" s="397" t="str">
        <f>IF(H39="","",VLOOKUP(H39,DATOS!$A$2:$B$16,2,0))</f>
        <v/>
      </c>
      <c r="L39" s="100"/>
      <c r="M39" s="225"/>
      <c r="N39" s="100"/>
      <c r="O39" s="242"/>
      <c r="P39" s="101"/>
      <c r="Q39" s="511"/>
      <c r="R39" s="512"/>
      <c r="S39" s="512"/>
      <c r="T39" s="513"/>
      <c r="U39" s="247"/>
      <c r="V39" s="247"/>
      <c r="W39" s="102"/>
      <c r="X39" s="185"/>
      <c r="Y39" s="102"/>
      <c r="Z39" s="102"/>
      <c r="AA39" s="346">
        <v>11</v>
      </c>
      <c r="AB39" s="348" t="str">
        <f>IF(O39="","",IF(F39=DATOS!$BL$4,CONCATENATE(VLOOKUP(H39,DATOS!$A$2:$C$16,3,0),AA39,"+"),IF(F39=DATOS!$BL$3,CONCATENATE(VLOOKUP(H39,DATOS!$A$2:$C$16,3,0),AA39,"-AMB"),(CONCATENATE(VLOOKUP(H39,DATOS!$A$2:$C$16,3,0),AA39)))))</f>
        <v/>
      </c>
      <c r="AC39" s="267"/>
      <c r="AD39" s="225"/>
      <c r="AE39" s="100"/>
      <c r="AF39" s="103"/>
      <c r="AG39" s="268"/>
      <c r="AH39" s="103"/>
      <c r="AI39" s="268"/>
      <c r="AJ39" s="128"/>
      <c r="AK39" s="269"/>
      <c r="AL39" s="398" t="str">
        <f t="shared" si="0"/>
        <v/>
      </c>
      <c r="AM39" s="89"/>
    </row>
    <row r="40" spans="2:40" s="88" customFormat="1" ht="214.5" customHeight="1" x14ac:dyDescent="0.25">
      <c r="B40" s="258"/>
      <c r="C40" s="258"/>
      <c r="D40" s="259"/>
      <c r="E40" s="266"/>
      <c r="F40" s="389"/>
      <c r="G40" s="100"/>
      <c r="H40" s="509"/>
      <c r="I40" s="510"/>
      <c r="J40" s="100"/>
      <c r="K40" s="397" t="str">
        <f>IF(H40="","",VLOOKUP(H40,DATOS!$A$2:$B$16,2,0))</f>
        <v/>
      </c>
      <c r="L40" s="100"/>
      <c r="M40" s="225"/>
      <c r="N40" s="100"/>
      <c r="O40" s="242"/>
      <c r="P40" s="101"/>
      <c r="Q40" s="511"/>
      <c r="R40" s="512"/>
      <c r="S40" s="512"/>
      <c r="T40" s="513"/>
      <c r="U40" s="247"/>
      <c r="V40" s="247"/>
      <c r="W40" s="102"/>
      <c r="X40" s="185"/>
      <c r="Y40" s="102"/>
      <c r="Z40" s="102"/>
      <c r="AA40" s="346">
        <v>12</v>
      </c>
      <c r="AB40" s="348" t="str">
        <f>IF(O40="","",IF(F40=DATOS!$BL$4,CONCATENATE(VLOOKUP(H40,DATOS!$A$2:$C$16,3,0),AA40,"+"),IF(F40=DATOS!$BL$3,CONCATENATE(VLOOKUP(H40,DATOS!$A$2:$C$16,3,0),AA40,"-AMB"),(CONCATENATE(VLOOKUP(H40,DATOS!$A$2:$C$16,3,0),AA40)))))</f>
        <v/>
      </c>
      <c r="AC40" s="267"/>
      <c r="AD40" s="225"/>
      <c r="AE40" s="100"/>
      <c r="AF40" s="103"/>
      <c r="AG40" s="268"/>
      <c r="AH40" s="103"/>
      <c r="AI40" s="268"/>
      <c r="AJ40" s="128"/>
      <c r="AK40" s="269"/>
      <c r="AL40" s="398" t="str">
        <f t="shared" si="0"/>
        <v/>
      </c>
      <c r="AM40" s="89"/>
    </row>
    <row r="41" spans="2:40" s="88" customFormat="1" ht="266.25" customHeight="1" x14ac:dyDescent="0.25">
      <c r="B41" s="258"/>
      <c r="C41" s="258"/>
      <c r="D41" s="259"/>
      <c r="E41" s="266"/>
      <c r="F41" s="389"/>
      <c r="G41" s="100"/>
      <c r="H41" s="509"/>
      <c r="I41" s="510"/>
      <c r="J41" s="100"/>
      <c r="K41" s="397" t="str">
        <f>IF(H41="","",VLOOKUP(H41,DATOS!$A$2:$B$16,2,0))</f>
        <v/>
      </c>
      <c r="L41" s="100"/>
      <c r="M41" s="390"/>
      <c r="N41" s="100"/>
      <c r="O41" s="242"/>
      <c r="P41" s="101"/>
      <c r="Q41" s="511"/>
      <c r="R41" s="512"/>
      <c r="S41" s="512"/>
      <c r="T41" s="513"/>
      <c r="U41" s="247"/>
      <c r="V41" s="247"/>
      <c r="W41" s="102"/>
      <c r="X41" s="185"/>
      <c r="Y41" s="102"/>
      <c r="Z41" s="102"/>
      <c r="AA41" s="346">
        <v>13</v>
      </c>
      <c r="AB41" s="348" t="str">
        <f>IF(O41="","",IF(F41=DATOS!$BL$4,CONCATENATE(VLOOKUP(H41,DATOS!$A$2:$C$16,3,0),AA41,"+"),IF(F41=DATOS!$BL$3,CONCATENATE(VLOOKUP(H41,DATOS!$A$2:$C$16,3,0),AA41,"-AMB"),(CONCATENATE(VLOOKUP(H41,DATOS!$A$2:$C$16,3,0),AA41)))))</f>
        <v/>
      </c>
      <c r="AC41" s="267"/>
      <c r="AD41" s="390"/>
      <c r="AE41" s="100"/>
      <c r="AF41" s="103"/>
      <c r="AG41" s="268"/>
      <c r="AH41" s="103"/>
      <c r="AI41" s="268"/>
      <c r="AJ41" s="128"/>
      <c r="AK41" s="269"/>
      <c r="AL41" s="398" t="str">
        <f t="shared" ref="AL41:AL52" si="1">IF(ISBLANK(O41),"",O41)</f>
        <v/>
      </c>
      <c r="AM41" s="368"/>
      <c r="AN41" s="368"/>
    </row>
    <row r="42" spans="2:40" s="88" customFormat="1" ht="214.5" customHeight="1" x14ac:dyDescent="0.25">
      <c r="B42" s="258"/>
      <c r="C42" s="258"/>
      <c r="D42" s="259"/>
      <c r="E42" s="266"/>
      <c r="F42" s="389"/>
      <c r="G42" s="100"/>
      <c r="H42" s="509"/>
      <c r="I42" s="510"/>
      <c r="J42" s="100"/>
      <c r="K42" s="397" t="str">
        <f>IF(H42="","",VLOOKUP(H42,DATOS!$A$2:$B$16,2,0))</f>
        <v/>
      </c>
      <c r="L42" s="100"/>
      <c r="M42" s="391"/>
      <c r="N42" s="100"/>
      <c r="O42" s="242"/>
      <c r="P42" s="101"/>
      <c r="Q42" s="511"/>
      <c r="R42" s="512"/>
      <c r="S42" s="512"/>
      <c r="T42" s="513"/>
      <c r="U42" s="247"/>
      <c r="V42" s="247"/>
      <c r="W42" s="102"/>
      <c r="X42" s="185"/>
      <c r="Y42" s="102"/>
      <c r="Z42" s="102"/>
      <c r="AA42" s="346">
        <v>14</v>
      </c>
      <c r="AB42" s="348" t="str">
        <f>IF(O42="","",IF(F42=DATOS!$BL$4,CONCATENATE(VLOOKUP(H42,DATOS!$A$2:$C$16,3,0),AA42,"+"),IF(F42=DATOS!$BL$3,CONCATENATE(VLOOKUP(H42,DATOS!$A$2:$C$16,3,0),AA42,"-AMB"),(CONCATENATE(VLOOKUP(H42,DATOS!$A$2:$C$16,3,0),AA42)))))</f>
        <v/>
      </c>
      <c r="AC42" s="267"/>
      <c r="AD42" s="391"/>
      <c r="AE42" s="100"/>
      <c r="AF42" s="103"/>
      <c r="AG42" s="268"/>
      <c r="AH42" s="103"/>
      <c r="AI42" s="268"/>
      <c r="AJ42" s="128"/>
      <c r="AK42" s="269"/>
      <c r="AL42" s="398" t="str">
        <f t="shared" si="1"/>
        <v/>
      </c>
      <c r="AM42" s="128"/>
      <c r="AN42" s="392"/>
    </row>
    <row r="43" spans="2:40" s="88" customFormat="1" ht="214.5" customHeight="1" x14ac:dyDescent="0.25">
      <c r="B43" s="258"/>
      <c r="C43" s="258"/>
      <c r="D43" s="259"/>
      <c r="E43" s="266"/>
      <c r="F43" s="389"/>
      <c r="G43" s="100"/>
      <c r="H43" s="509"/>
      <c r="I43" s="510"/>
      <c r="J43" s="100"/>
      <c r="K43" s="397" t="str">
        <f>IF(H43="","",VLOOKUP(H43,DATOS!$A$2:$B$16,2,0))</f>
        <v/>
      </c>
      <c r="L43" s="100"/>
      <c r="M43" s="225"/>
      <c r="N43" s="100"/>
      <c r="O43" s="393"/>
      <c r="P43" s="101"/>
      <c r="Q43" s="511"/>
      <c r="R43" s="512"/>
      <c r="S43" s="512"/>
      <c r="T43" s="513"/>
      <c r="U43" s="247"/>
      <c r="V43" s="247"/>
      <c r="W43" s="102"/>
      <c r="X43" s="185"/>
      <c r="Y43" s="102"/>
      <c r="Z43" s="102"/>
      <c r="AA43" s="346">
        <v>15</v>
      </c>
      <c r="AB43" s="348" t="str">
        <f>IF(O43="","",IF(F43=DATOS!$BL$4,CONCATENATE(VLOOKUP(H43,DATOS!$A$2:$C$16,3,0),AA43,"+"),IF(F43=DATOS!$BL$3,CONCATENATE(VLOOKUP(H43,DATOS!$A$2:$C$16,3,0),AA43,"-AMB"),(CONCATENATE(VLOOKUP(H43,DATOS!$A$2:$C$16,3,0),AA43)))))</f>
        <v/>
      </c>
      <c r="AC43" s="267"/>
      <c r="AD43" s="391"/>
      <c r="AE43" s="100"/>
      <c r="AF43" s="103"/>
      <c r="AG43" s="268"/>
      <c r="AH43" s="103"/>
      <c r="AI43" s="268"/>
      <c r="AJ43" s="128"/>
      <c r="AK43" s="269"/>
      <c r="AL43" s="398" t="str">
        <f t="shared" si="1"/>
        <v/>
      </c>
      <c r="AM43" s="394"/>
      <c r="AN43" s="395"/>
    </row>
    <row r="44" spans="2:40" s="88" customFormat="1" ht="214.5" customHeight="1" x14ac:dyDescent="0.25">
      <c r="B44" s="258"/>
      <c r="C44" s="258"/>
      <c r="D44" s="259"/>
      <c r="E44" s="266"/>
      <c r="F44" s="389"/>
      <c r="G44" s="100"/>
      <c r="H44" s="509"/>
      <c r="I44" s="510"/>
      <c r="J44" s="100"/>
      <c r="K44" s="397" t="str">
        <f>IF(H44="","",VLOOKUP(H44,DATOS!$A$2:$B$16,2,0))</f>
        <v/>
      </c>
      <c r="L44" s="100"/>
      <c r="M44" s="225"/>
      <c r="N44" s="100"/>
      <c r="O44" s="242"/>
      <c r="P44" s="101"/>
      <c r="Q44" s="511"/>
      <c r="R44" s="512"/>
      <c r="S44" s="512"/>
      <c r="T44" s="513"/>
      <c r="U44" s="247"/>
      <c r="V44" s="247"/>
      <c r="W44" s="102"/>
      <c r="X44" s="185"/>
      <c r="Y44" s="102"/>
      <c r="Z44" s="102"/>
      <c r="AA44" s="346">
        <v>16</v>
      </c>
      <c r="AB44" s="348" t="str">
        <f>IF(O44="","",IF(F44=DATOS!$BL$4,CONCATENATE(VLOOKUP(H44,DATOS!$A$2:$C$16,3,0),AA44,"+"),IF(F44=DATOS!$BL$3,CONCATENATE(VLOOKUP(H44,DATOS!$A$2:$C$16,3,0),AA44,"-AMB"),(CONCATENATE(VLOOKUP(H44,DATOS!$A$2:$C$16,3,0),AA44)))))</f>
        <v/>
      </c>
      <c r="AC44" s="267"/>
      <c r="AD44" s="225"/>
      <c r="AE44" s="100"/>
      <c r="AF44" s="103"/>
      <c r="AG44" s="268"/>
      <c r="AH44" s="103"/>
      <c r="AI44" s="268"/>
      <c r="AJ44" s="128"/>
      <c r="AK44" s="269"/>
      <c r="AL44" s="398" t="str">
        <f t="shared" si="1"/>
        <v/>
      </c>
      <c r="AM44" s="394"/>
      <c r="AN44" s="395"/>
    </row>
    <row r="45" spans="2:40" s="88" customFormat="1" ht="214.5" customHeight="1" x14ac:dyDescent="0.25">
      <c r="B45" s="258"/>
      <c r="C45" s="258"/>
      <c r="D45" s="259"/>
      <c r="E45" s="266"/>
      <c r="F45" s="389"/>
      <c r="G45" s="100"/>
      <c r="H45" s="509"/>
      <c r="I45" s="510"/>
      <c r="J45" s="100"/>
      <c r="K45" s="397" t="str">
        <f>IF(H45="","",VLOOKUP(H45,DATOS!$A$2:$B$16,2,0))</f>
        <v/>
      </c>
      <c r="L45" s="100"/>
      <c r="M45" s="225"/>
      <c r="N45" s="100"/>
      <c r="O45" s="393"/>
      <c r="P45" s="101"/>
      <c r="Q45" s="511"/>
      <c r="R45" s="512"/>
      <c r="S45" s="512"/>
      <c r="T45" s="513"/>
      <c r="U45" s="247"/>
      <c r="V45" s="247"/>
      <c r="W45" s="102"/>
      <c r="X45" s="185"/>
      <c r="Y45" s="102"/>
      <c r="Z45" s="102"/>
      <c r="AA45" s="346">
        <v>17</v>
      </c>
      <c r="AB45" s="348" t="str">
        <f>IF(O45="","",IF(F45=DATOS!$BL$4,CONCATENATE(VLOOKUP(H45,DATOS!$A$2:$C$16,3,0),AA45,"+"),IF(F45=DATOS!$BL$3,CONCATENATE(VLOOKUP(H45,DATOS!$A$2:$C$16,3,0),AA45,"-AMB"),(CONCATENATE(VLOOKUP(H45,DATOS!$A$2:$C$16,3,0),AA45)))))</f>
        <v/>
      </c>
      <c r="AC45" s="267"/>
      <c r="AD45" s="225"/>
      <c r="AE45" s="100"/>
      <c r="AF45" s="103"/>
      <c r="AG45" s="268"/>
      <c r="AH45" s="103"/>
      <c r="AI45" s="268"/>
      <c r="AJ45" s="128"/>
      <c r="AK45" s="269"/>
      <c r="AL45" s="398" t="str">
        <f t="shared" si="1"/>
        <v/>
      </c>
      <c r="AM45" s="368"/>
      <c r="AN45" s="368"/>
    </row>
    <row r="46" spans="2:40" s="88" customFormat="1" ht="214.5" customHeight="1" x14ac:dyDescent="0.25">
      <c r="B46" s="258"/>
      <c r="C46" s="258"/>
      <c r="D46" s="259"/>
      <c r="E46" s="266"/>
      <c r="F46" s="389"/>
      <c r="G46" s="100"/>
      <c r="H46" s="509"/>
      <c r="I46" s="510"/>
      <c r="J46" s="100"/>
      <c r="K46" s="397" t="str">
        <f>IF(H46="","",VLOOKUP(H46,DATOS!$A$2:$B$16,2,0))</f>
        <v/>
      </c>
      <c r="L46" s="100"/>
      <c r="M46" s="225"/>
      <c r="N46" s="100"/>
      <c r="O46" s="242"/>
      <c r="P46" s="101"/>
      <c r="Q46" s="511"/>
      <c r="R46" s="512"/>
      <c r="S46" s="512"/>
      <c r="T46" s="513"/>
      <c r="U46" s="247"/>
      <c r="V46" s="247"/>
      <c r="W46" s="102"/>
      <c r="X46" s="185"/>
      <c r="Y46" s="102"/>
      <c r="Z46" s="102"/>
      <c r="AA46" s="346">
        <v>18</v>
      </c>
      <c r="AB46" s="348" t="str">
        <f>IF(O46="","",IF(F46=DATOS!$BL$4,CONCATENATE(VLOOKUP(H46,DATOS!$A$2:$C$16,3,0),AA46,"+"),IF(F46=DATOS!$BL$3,CONCATENATE(VLOOKUP(H46,DATOS!$A$2:$C$16,3,0),AA46,"-AMB"),(CONCATENATE(VLOOKUP(H46,DATOS!$A$2:$C$16,3,0),AA46)))))</f>
        <v/>
      </c>
      <c r="AC46" s="267"/>
      <c r="AD46" s="225"/>
      <c r="AE46" s="100"/>
      <c r="AF46" s="103"/>
      <c r="AG46" s="268"/>
      <c r="AH46" s="103"/>
      <c r="AI46" s="268"/>
      <c r="AJ46" s="128"/>
      <c r="AK46" s="269"/>
      <c r="AL46" s="398" t="str">
        <f t="shared" si="1"/>
        <v/>
      </c>
      <c r="AM46" s="368"/>
      <c r="AN46" s="368"/>
    </row>
    <row r="47" spans="2:40" s="88" customFormat="1" ht="214.5" customHeight="1" x14ac:dyDescent="0.25">
      <c r="B47" s="258"/>
      <c r="C47" s="258"/>
      <c r="D47" s="259"/>
      <c r="E47" s="266"/>
      <c r="F47" s="389"/>
      <c r="G47" s="100"/>
      <c r="H47" s="509"/>
      <c r="I47" s="510"/>
      <c r="J47" s="100"/>
      <c r="K47" s="397" t="str">
        <f>IF(H47="","",VLOOKUP(H47,DATOS!$A$2:$B$16,2,0))</f>
        <v/>
      </c>
      <c r="L47" s="100"/>
      <c r="M47" s="225"/>
      <c r="N47" s="100"/>
      <c r="O47" s="242"/>
      <c r="P47" s="101"/>
      <c r="Q47" s="511"/>
      <c r="R47" s="512"/>
      <c r="S47" s="512"/>
      <c r="T47" s="513"/>
      <c r="U47" s="247"/>
      <c r="V47" s="247"/>
      <c r="W47" s="102"/>
      <c r="X47" s="185"/>
      <c r="Y47" s="102"/>
      <c r="Z47" s="102"/>
      <c r="AA47" s="346">
        <v>19</v>
      </c>
      <c r="AB47" s="348" t="str">
        <f>IF(O47="","",IF(F47=DATOS!$BL$4,CONCATENATE(VLOOKUP(H47,DATOS!$A$2:$C$16,3,0),AA47,"+"),IF(F47=DATOS!$BL$3,CONCATENATE(VLOOKUP(H47,DATOS!$A$2:$C$16,3,0),AA47,"-AMB"),(CONCATENATE(VLOOKUP(H47,DATOS!$A$2:$C$16,3,0),AA47)))))</f>
        <v/>
      </c>
      <c r="AC47" s="267"/>
      <c r="AD47" s="225"/>
      <c r="AE47" s="100"/>
      <c r="AF47" s="103"/>
      <c r="AG47" s="268"/>
      <c r="AH47" s="103"/>
      <c r="AI47" s="268"/>
      <c r="AJ47" s="128"/>
      <c r="AK47" s="269"/>
      <c r="AL47" s="398" t="str">
        <f t="shared" si="1"/>
        <v/>
      </c>
      <c r="AM47" s="368"/>
      <c r="AN47" s="368"/>
    </row>
    <row r="48" spans="2:40" s="88" customFormat="1" ht="214.5" customHeight="1" x14ac:dyDescent="0.25">
      <c r="B48" s="258"/>
      <c r="C48" s="258"/>
      <c r="D48" s="259"/>
      <c r="E48" s="266"/>
      <c r="F48" s="389"/>
      <c r="G48" s="100"/>
      <c r="H48" s="509"/>
      <c r="I48" s="510"/>
      <c r="J48" s="100"/>
      <c r="K48" s="397" t="str">
        <f>IF(H48="","",VLOOKUP(H48,DATOS!$A$2:$B$16,2,0))</f>
        <v/>
      </c>
      <c r="L48" s="100"/>
      <c r="M48" s="225"/>
      <c r="N48" s="100"/>
      <c r="O48" s="242"/>
      <c r="P48" s="101"/>
      <c r="Q48" s="511"/>
      <c r="R48" s="512"/>
      <c r="S48" s="512"/>
      <c r="T48" s="513"/>
      <c r="U48" s="247"/>
      <c r="V48" s="247"/>
      <c r="W48" s="102"/>
      <c r="X48" s="185"/>
      <c r="Y48" s="102"/>
      <c r="Z48" s="102"/>
      <c r="AA48" s="346">
        <v>20</v>
      </c>
      <c r="AB48" s="348" t="str">
        <f>IF(O48="","",IF(F48=DATOS!$BL$4,CONCATENATE(VLOOKUP(H48,DATOS!$A$2:$C$16,3,0),AA48,"+"),IF(F48=DATOS!$BL$3,CONCATENATE(VLOOKUP(H48,DATOS!$A$2:$C$16,3,0),AA48,"-AMB"),(CONCATENATE(VLOOKUP(H48,DATOS!$A$2:$C$16,3,0),AA48)))))</f>
        <v/>
      </c>
      <c r="AC48" s="267"/>
      <c r="AD48" s="225"/>
      <c r="AE48" s="100"/>
      <c r="AF48" s="103"/>
      <c r="AG48" s="268"/>
      <c r="AH48" s="103"/>
      <c r="AI48" s="268"/>
      <c r="AJ48" s="128"/>
      <c r="AK48" s="269"/>
      <c r="AL48" s="398" t="str">
        <f t="shared" si="1"/>
        <v/>
      </c>
      <c r="AM48" s="368"/>
      <c r="AN48" s="368"/>
    </row>
    <row r="49" spans="2:39" s="88" customFormat="1" ht="214.5" customHeight="1" x14ac:dyDescent="0.25">
      <c r="B49" s="258"/>
      <c r="C49" s="258"/>
      <c r="D49" s="259"/>
      <c r="E49" s="266"/>
      <c r="F49" s="389"/>
      <c r="G49" s="100"/>
      <c r="H49" s="509"/>
      <c r="I49" s="510"/>
      <c r="J49" s="100"/>
      <c r="K49" s="397" t="str">
        <f>IF(H49="","",VLOOKUP(H49,DATOS!$A$2:$B$16,2,0))</f>
        <v/>
      </c>
      <c r="L49" s="100"/>
      <c r="M49" s="225"/>
      <c r="N49" s="100"/>
      <c r="O49" s="242"/>
      <c r="P49" s="101"/>
      <c r="Q49" s="511"/>
      <c r="R49" s="512"/>
      <c r="S49" s="512"/>
      <c r="T49" s="513"/>
      <c r="U49" s="247"/>
      <c r="V49" s="247"/>
      <c r="W49" s="102"/>
      <c r="X49" s="185"/>
      <c r="Y49" s="102"/>
      <c r="Z49" s="102"/>
      <c r="AA49" s="346">
        <v>21</v>
      </c>
      <c r="AB49" s="348" t="str">
        <f>IF(O49="","",IF(F49=DATOS!$BL$4,CONCATENATE(VLOOKUP(H49,DATOS!$A$2:$C$16,3,0),AA49,"+"),IF(F49=DATOS!$BL$3,CONCATENATE(VLOOKUP(H49,DATOS!$A$2:$C$16,3,0),AA49,"-AMB"),(CONCATENATE(VLOOKUP(H49,DATOS!$A$2:$C$16,3,0),AA49)))))</f>
        <v/>
      </c>
      <c r="AC49" s="267"/>
      <c r="AD49" s="225"/>
      <c r="AE49" s="100"/>
      <c r="AF49" s="103"/>
      <c r="AG49" s="268"/>
      <c r="AH49" s="103"/>
      <c r="AI49" s="268"/>
      <c r="AJ49" s="128"/>
      <c r="AK49" s="269"/>
      <c r="AL49" s="398" t="str">
        <f t="shared" si="1"/>
        <v/>
      </c>
      <c r="AM49" s="89"/>
    </row>
    <row r="50" spans="2:39" s="88" customFormat="1" ht="214.5" customHeight="1" x14ac:dyDescent="0.25">
      <c r="B50" s="258"/>
      <c r="C50" s="258"/>
      <c r="D50" s="259"/>
      <c r="E50" s="266"/>
      <c r="F50" s="389"/>
      <c r="G50" s="100"/>
      <c r="H50" s="509"/>
      <c r="I50" s="510"/>
      <c r="J50" s="100"/>
      <c r="K50" s="397" t="str">
        <f>IF(H50="","",VLOOKUP(H50,DATOS!$A$2:$B$16,2,0))</f>
        <v/>
      </c>
      <c r="L50" s="100"/>
      <c r="M50" s="225"/>
      <c r="N50" s="100"/>
      <c r="O50" s="242"/>
      <c r="P50" s="101"/>
      <c r="Q50" s="511"/>
      <c r="R50" s="512"/>
      <c r="S50" s="512"/>
      <c r="T50" s="513"/>
      <c r="U50" s="247"/>
      <c r="V50" s="247"/>
      <c r="W50" s="102"/>
      <c r="X50" s="185"/>
      <c r="Y50" s="102"/>
      <c r="Z50" s="102"/>
      <c r="AA50" s="346">
        <v>22</v>
      </c>
      <c r="AB50" s="348" t="str">
        <f>IF(O50="","",IF(F50=DATOS!$BL$4,CONCATENATE(VLOOKUP(H50,DATOS!$A$2:$C$16,3,0),AA50,"+"),IF(F50=DATOS!$BL$3,CONCATENATE(VLOOKUP(H50,DATOS!$A$2:$C$16,3,0),AA50,"-AMB"),(CONCATENATE(VLOOKUP(H50,DATOS!$A$2:$C$16,3,0),AA50)))))</f>
        <v/>
      </c>
      <c r="AC50" s="267"/>
      <c r="AD50" s="225"/>
      <c r="AE50" s="100"/>
      <c r="AF50" s="103"/>
      <c r="AG50" s="268"/>
      <c r="AH50" s="103"/>
      <c r="AI50" s="268"/>
      <c r="AJ50" s="128"/>
      <c r="AK50" s="269"/>
      <c r="AL50" s="398" t="str">
        <f t="shared" si="1"/>
        <v/>
      </c>
      <c r="AM50" s="89"/>
    </row>
    <row r="51" spans="2:39" s="88" customFormat="1" ht="214.5" customHeight="1" x14ac:dyDescent="0.25">
      <c r="B51" s="258"/>
      <c r="C51" s="258"/>
      <c r="D51" s="259"/>
      <c r="E51" s="266"/>
      <c r="F51" s="389"/>
      <c r="G51" s="100"/>
      <c r="H51" s="509"/>
      <c r="I51" s="510"/>
      <c r="J51" s="100"/>
      <c r="K51" s="397" t="str">
        <f>IF(H51="","",VLOOKUP(H51,DATOS!$A$2:$B$16,2,0))</f>
        <v/>
      </c>
      <c r="L51" s="100"/>
      <c r="M51" s="225"/>
      <c r="N51" s="100"/>
      <c r="O51" s="242"/>
      <c r="P51" s="101"/>
      <c r="Q51" s="511"/>
      <c r="R51" s="512"/>
      <c r="S51" s="512"/>
      <c r="T51" s="513"/>
      <c r="U51" s="247"/>
      <c r="V51" s="247"/>
      <c r="W51" s="102"/>
      <c r="X51" s="185"/>
      <c r="Y51" s="102"/>
      <c r="Z51" s="102"/>
      <c r="AA51" s="346">
        <v>23</v>
      </c>
      <c r="AB51" s="348" t="str">
        <f>IF(O51="","",IF(F51=DATOS!$BL$4,CONCATENATE(VLOOKUP(H51,DATOS!$A$2:$C$16,3,0),AA51,"+"),IF(F51=DATOS!$BL$3,CONCATENATE(VLOOKUP(H51,DATOS!$A$2:$C$16,3,0),AA51,"-AMB"),(CONCATENATE(VLOOKUP(H51,DATOS!$A$2:$C$16,3,0),AA51)))))</f>
        <v/>
      </c>
      <c r="AC51" s="267"/>
      <c r="AD51" s="225"/>
      <c r="AE51" s="100"/>
      <c r="AF51" s="103"/>
      <c r="AG51" s="268"/>
      <c r="AH51" s="103"/>
      <c r="AI51" s="268"/>
      <c r="AJ51" s="128"/>
      <c r="AK51" s="269"/>
      <c r="AL51" s="398" t="str">
        <f t="shared" si="1"/>
        <v/>
      </c>
      <c r="AM51" s="89"/>
    </row>
    <row r="52" spans="2:39" s="88" customFormat="1" ht="214.5" customHeight="1" x14ac:dyDescent="0.25">
      <c r="B52" s="258"/>
      <c r="C52" s="258"/>
      <c r="D52" s="259"/>
      <c r="E52" s="266"/>
      <c r="F52" s="389"/>
      <c r="G52" s="100"/>
      <c r="H52" s="509"/>
      <c r="I52" s="510"/>
      <c r="J52" s="100"/>
      <c r="K52" s="397" t="str">
        <f>IF(H52="","",VLOOKUP(H52,DATOS!$A$2:$B$16,2,0))</f>
        <v/>
      </c>
      <c r="L52" s="100"/>
      <c r="M52" s="225"/>
      <c r="N52" s="100"/>
      <c r="O52" s="242"/>
      <c r="P52" s="101"/>
      <c r="Q52" s="511"/>
      <c r="R52" s="512"/>
      <c r="S52" s="512"/>
      <c r="T52" s="513"/>
      <c r="U52" s="247"/>
      <c r="V52" s="247"/>
      <c r="W52" s="102"/>
      <c r="X52" s="185"/>
      <c r="Y52" s="102"/>
      <c r="Z52" s="102"/>
      <c r="AA52" s="346">
        <v>24</v>
      </c>
      <c r="AB52" s="348" t="str">
        <f>IF(O52="","",IF(F52=DATOS!$BL$4,CONCATENATE(VLOOKUP(H52,DATOS!$A$2:$C$16,3,0),AA52,"+"),IF(F52=DATOS!$BL$3,CONCATENATE(VLOOKUP(H52,DATOS!$A$2:$C$16,3,0),AA52,"-AMB"),(CONCATENATE(VLOOKUP(H52,DATOS!$A$2:$C$16,3,0),AA52)))))</f>
        <v/>
      </c>
      <c r="AC52" s="267"/>
      <c r="AD52" s="225"/>
      <c r="AE52" s="100"/>
      <c r="AF52" s="103"/>
      <c r="AG52" s="268"/>
      <c r="AH52" s="103"/>
      <c r="AI52" s="268"/>
      <c r="AJ52" s="128"/>
      <c r="AK52" s="269"/>
      <c r="AL52" s="398" t="str">
        <f t="shared" si="1"/>
        <v/>
      </c>
      <c r="AM52" s="89"/>
    </row>
    <row r="53" spans="2:39" s="270" customFormat="1" x14ac:dyDescent="0.25">
      <c r="D53" s="271"/>
      <c r="K53" s="272"/>
      <c r="T53" s="396"/>
      <c r="U53" s="396"/>
      <c r="V53" s="396"/>
      <c r="W53" s="396"/>
      <c r="X53" s="396"/>
      <c r="Y53" s="396"/>
      <c r="Z53" s="90"/>
      <c r="AA53" s="90"/>
      <c r="AB53" s="396"/>
      <c r="AC53" s="385"/>
      <c r="AD53" s="386"/>
      <c r="AE53" s="385"/>
      <c r="AF53" s="385"/>
      <c r="AG53" s="385"/>
    </row>
    <row r="54" spans="2:39" s="270" customFormat="1" ht="34.5" customHeight="1" x14ac:dyDescent="0.25">
      <c r="B54" s="558" t="s">
        <v>1720</v>
      </c>
      <c r="C54" s="558"/>
      <c r="D54" s="558"/>
      <c r="E54" s="558"/>
      <c r="F54" s="558"/>
      <c r="G54" s="558"/>
      <c r="H54" s="558"/>
      <c r="I54" s="558"/>
      <c r="J54" s="558"/>
      <c r="K54" s="558"/>
      <c r="L54" s="558"/>
      <c r="M54" s="558"/>
      <c r="N54" s="558"/>
      <c r="O54" s="558"/>
      <c r="P54" s="558"/>
      <c r="T54" s="396"/>
      <c r="U54" s="396"/>
      <c r="V54" s="396"/>
      <c r="W54" s="396"/>
      <c r="X54" s="396"/>
      <c r="Y54" s="396"/>
      <c r="Z54" s="90"/>
      <c r="AA54" s="90"/>
      <c r="AB54" s="396"/>
      <c r="AC54" s="385"/>
      <c r="AD54" s="386"/>
      <c r="AE54" s="385"/>
      <c r="AF54" s="385"/>
      <c r="AG54" s="385"/>
    </row>
    <row r="55" spans="2:39" s="270" customFormat="1" x14ac:dyDescent="0.25">
      <c r="D55" s="271"/>
      <c r="K55" s="272"/>
      <c r="T55" s="274"/>
      <c r="U55" s="274"/>
      <c r="V55" s="274"/>
      <c r="W55" s="274"/>
      <c r="X55" s="274"/>
      <c r="Y55" s="274"/>
      <c r="Z55" s="274"/>
      <c r="AA55" s="274"/>
      <c r="AB55" s="274"/>
      <c r="AC55" s="385"/>
      <c r="AD55" s="386"/>
      <c r="AE55" s="385"/>
      <c r="AF55" s="385"/>
      <c r="AG55" s="385"/>
    </row>
    <row r="56" spans="2:39" s="270" customFormat="1" x14ac:dyDescent="0.25">
      <c r="D56" s="271"/>
      <c r="K56" s="272"/>
      <c r="T56" s="89"/>
      <c r="U56" s="89"/>
      <c r="V56" s="89"/>
      <c r="W56" s="89"/>
      <c r="X56" s="89"/>
      <c r="Y56" s="89"/>
      <c r="AC56" s="385"/>
      <c r="AD56" s="386"/>
      <c r="AE56" s="385"/>
      <c r="AF56" s="385"/>
      <c r="AG56" s="385"/>
    </row>
    <row r="57" spans="2:39" s="270" customFormat="1" x14ac:dyDescent="0.25">
      <c r="D57" s="271"/>
      <c r="K57" s="272"/>
      <c r="T57" s="89"/>
      <c r="U57" s="89"/>
      <c r="V57" s="89"/>
      <c r="W57" s="89"/>
      <c r="X57" s="89"/>
      <c r="Y57" s="89"/>
      <c r="AC57" s="385"/>
      <c r="AD57" s="386"/>
      <c r="AE57" s="385"/>
      <c r="AF57" s="385"/>
      <c r="AG57" s="385"/>
    </row>
    <row r="58" spans="2:39" s="270" customFormat="1" x14ac:dyDescent="0.25">
      <c r="D58" s="271"/>
      <c r="K58" s="272"/>
      <c r="T58" s="89"/>
      <c r="U58" s="89"/>
      <c r="V58" s="89"/>
      <c r="W58" s="89"/>
      <c r="X58" s="89"/>
      <c r="Y58" s="89"/>
      <c r="AC58" s="385"/>
      <c r="AD58" s="386"/>
      <c r="AE58" s="385"/>
      <c r="AF58" s="385"/>
      <c r="AG58" s="385"/>
    </row>
    <row r="59" spans="2:39" s="270" customFormat="1" x14ac:dyDescent="0.25">
      <c r="D59" s="271"/>
      <c r="K59" s="272"/>
      <c r="T59" s="89"/>
      <c r="U59" s="89"/>
      <c r="V59" s="89"/>
      <c r="W59" s="89"/>
      <c r="X59" s="89"/>
      <c r="Y59" s="89"/>
      <c r="AC59" s="385"/>
      <c r="AD59" s="386"/>
      <c r="AE59" s="385"/>
      <c r="AF59" s="385"/>
      <c r="AG59" s="385"/>
    </row>
    <row r="60" spans="2:39" s="270" customFormat="1" x14ac:dyDescent="0.25">
      <c r="D60" s="271"/>
      <c r="K60" s="272"/>
      <c r="T60" s="89"/>
      <c r="U60" s="89"/>
      <c r="V60" s="89"/>
      <c r="W60" s="89"/>
      <c r="X60" s="89"/>
      <c r="Y60" s="89"/>
      <c r="AC60" s="385"/>
      <c r="AD60" s="386"/>
      <c r="AE60" s="385"/>
      <c r="AF60" s="385"/>
      <c r="AG60" s="385"/>
    </row>
    <row r="61" spans="2:39" s="270" customFormat="1" x14ac:dyDescent="0.25">
      <c r="D61" s="271"/>
      <c r="K61" s="272"/>
      <c r="T61" s="89"/>
      <c r="U61" s="89"/>
      <c r="V61" s="89"/>
      <c r="W61" s="89"/>
      <c r="X61" s="89"/>
      <c r="Y61" s="89"/>
      <c r="AC61" s="385"/>
      <c r="AD61" s="386"/>
      <c r="AE61" s="385"/>
      <c r="AF61" s="385"/>
      <c r="AG61" s="385"/>
    </row>
    <row r="62" spans="2:39" s="270" customFormat="1" x14ac:dyDescent="0.25">
      <c r="D62" s="271"/>
      <c r="K62" s="272"/>
      <c r="T62" s="89"/>
      <c r="U62" s="89"/>
      <c r="V62" s="89"/>
      <c r="W62" s="89"/>
      <c r="X62" s="89"/>
      <c r="Y62" s="89"/>
      <c r="AC62" s="385"/>
      <c r="AD62" s="386"/>
      <c r="AE62" s="385"/>
      <c r="AF62" s="385"/>
      <c r="AG62" s="385"/>
    </row>
    <row r="63" spans="2:39" s="270" customFormat="1" x14ac:dyDescent="0.25">
      <c r="D63" s="271"/>
      <c r="K63" s="272"/>
      <c r="T63" s="89"/>
      <c r="U63" s="89"/>
      <c r="V63" s="89"/>
      <c r="W63" s="89"/>
      <c r="X63" s="89"/>
      <c r="Y63" s="89"/>
      <c r="AC63" s="385"/>
      <c r="AD63" s="386"/>
      <c r="AE63" s="385"/>
      <c r="AF63" s="385"/>
      <c r="AG63" s="385"/>
    </row>
    <row r="64" spans="2:39" s="270" customFormat="1" x14ac:dyDescent="0.25">
      <c r="D64" s="271"/>
      <c r="K64" s="272"/>
      <c r="T64" s="89"/>
      <c r="U64" s="89"/>
      <c r="V64" s="89"/>
      <c r="W64" s="89"/>
      <c r="X64" s="89"/>
      <c r="Y64" s="89"/>
      <c r="AC64" s="385"/>
      <c r="AD64" s="386"/>
      <c r="AE64" s="385"/>
      <c r="AF64" s="385"/>
      <c r="AG64" s="385"/>
    </row>
    <row r="65" spans="4:33" s="270" customFormat="1" x14ac:dyDescent="0.25">
      <c r="D65" s="271"/>
      <c r="K65" s="272"/>
      <c r="T65" s="89"/>
      <c r="U65" s="89"/>
      <c r="V65" s="89"/>
      <c r="W65" s="89"/>
      <c r="X65" s="89"/>
      <c r="Y65" s="89"/>
      <c r="AC65" s="385"/>
      <c r="AD65" s="386"/>
      <c r="AE65" s="385"/>
      <c r="AF65" s="385"/>
      <c r="AG65" s="385"/>
    </row>
    <row r="66" spans="4:33" s="270" customFormat="1" x14ac:dyDescent="0.25">
      <c r="D66" s="271"/>
      <c r="K66" s="272"/>
      <c r="T66" s="89"/>
      <c r="U66" s="89"/>
      <c r="V66" s="89"/>
      <c r="W66" s="89"/>
      <c r="X66" s="89"/>
      <c r="Y66" s="89"/>
      <c r="AC66" s="385"/>
      <c r="AD66" s="386"/>
      <c r="AE66" s="385"/>
      <c r="AF66" s="385"/>
      <c r="AG66" s="385"/>
    </row>
    <row r="67" spans="4:33" s="270" customFormat="1" x14ac:dyDescent="0.25">
      <c r="D67" s="271"/>
      <c r="K67" s="272"/>
      <c r="T67" s="89"/>
      <c r="U67" s="89"/>
      <c r="V67" s="89"/>
      <c r="W67" s="89"/>
      <c r="X67" s="89"/>
      <c r="Y67" s="89"/>
      <c r="AC67" s="385"/>
      <c r="AD67" s="386"/>
      <c r="AE67" s="385"/>
      <c r="AF67" s="385"/>
      <c r="AG67" s="385"/>
    </row>
    <row r="68" spans="4:33" s="270" customFormat="1" x14ac:dyDescent="0.25">
      <c r="D68" s="271"/>
      <c r="K68" s="272"/>
      <c r="T68" s="89"/>
      <c r="U68" s="89"/>
      <c r="V68" s="89"/>
      <c r="W68" s="89"/>
      <c r="X68" s="89"/>
      <c r="Y68" s="89"/>
      <c r="AC68" s="385"/>
      <c r="AD68" s="386"/>
      <c r="AE68" s="385"/>
      <c r="AF68" s="385"/>
      <c r="AG68" s="385"/>
    </row>
    <row r="69" spans="4:33" s="270" customFormat="1" x14ac:dyDescent="0.25">
      <c r="D69" s="271"/>
      <c r="K69" s="272"/>
      <c r="T69" s="89"/>
      <c r="U69" s="89"/>
      <c r="V69" s="89"/>
      <c r="W69" s="89"/>
      <c r="X69" s="89"/>
      <c r="Y69" s="89"/>
      <c r="AC69" s="385"/>
      <c r="AD69" s="386"/>
      <c r="AE69" s="385"/>
      <c r="AF69" s="385"/>
      <c r="AG69" s="385"/>
    </row>
    <row r="70" spans="4:33" s="270" customFormat="1" x14ac:dyDescent="0.25">
      <c r="D70" s="271"/>
      <c r="K70" s="272"/>
      <c r="T70" s="89"/>
      <c r="U70" s="89"/>
      <c r="V70" s="89"/>
      <c r="W70" s="89"/>
      <c r="X70" s="89"/>
      <c r="Y70" s="89"/>
      <c r="AC70" s="385"/>
      <c r="AD70" s="386"/>
      <c r="AE70" s="385"/>
      <c r="AF70" s="385"/>
      <c r="AG70" s="385"/>
    </row>
    <row r="71" spans="4:33" s="270" customFormat="1" x14ac:dyDescent="0.25">
      <c r="D71" s="271"/>
      <c r="K71" s="272"/>
      <c r="T71" s="89"/>
      <c r="U71" s="89"/>
      <c r="V71" s="89"/>
      <c r="W71" s="89"/>
      <c r="X71" s="89"/>
      <c r="Y71" s="89"/>
      <c r="AC71" s="385"/>
      <c r="AD71" s="386"/>
      <c r="AE71" s="385"/>
      <c r="AF71" s="385"/>
      <c r="AG71" s="385"/>
    </row>
    <row r="72" spans="4:33" s="270" customFormat="1" x14ac:dyDescent="0.25">
      <c r="D72" s="271"/>
      <c r="K72" s="272"/>
      <c r="T72" s="89"/>
      <c r="U72" s="89"/>
      <c r="V72" s="89"/>
      <c r="W72" s="89"/>
      <c r="X72" s="89"/>
      <c r="Y72" s="89"/>
      <c r="AC72" s="385"/>
      <c r="AD72" s="386"/>
      <c r="AE72" s="385"/>
      <c r="AF72" s="385"/>
      <c r="AG72" s="385"/>
    </row>
    <row r="73" spans="4:33" s="270" customFormat="1" x14ac:dyDescent="0.25">
      <c r="D73" s="271"/>
      <c r="K73" s="272"/>
      <c r="T73" s="89"/>
      <c r="U73" s="89"/>
      <c r="V73" s="89"/>
      <c r="W73" s="89"/>
      <c r="X73" s="89"/>
      <c r="Y73" s="89"/>
      <c r="AC73" s="385"/>
      <c r="AD73" s="386"/>
      <c r="AE73" s="385"/>
      <c r="AF73" s="385"/>
      <c r="AG73" s="385"/>
    </row>
    <row r="74" spans="4:33" s="270" customFormat="1" x14ac:dyDescent="0.25">
      <c r="D74" s="271"/>
      <c r="K74" s="272"/>
      <c r="T74" s="89"/>
      <c r="U74" s="89"/>
      <c r="V74" s="89"/>
      <c r="W74" s="89"/>
      <c r="X74" s="89"/>
      <c r="Y74" s="89"/>
      <c r="AC74" s="385"/>
      <c r="AD74" s="386"/>
      <c r="AE74" s="385"/>
      <c r="AF74" s="385"/>
      <c r="AG74" s="385"/>
    </row>
    <row r="75" spans="4:33" s="270" customFormat="1" x14ac:dyDescent="0.25">
      <c r="D75" s="271"/>
      <c r="K75" s="272"/>
      <c r="T75" s="89"/>
      <c r="U75" s="89"/>
      <c r="V75" s="89"/>
      <c r="W75" s="89"/>
      <c r="X75" s="89"/>
      <c r="Y75" s="89"/>
      <c r="AC75" s="385"/>
      <c r="AD75" s="386"/>
      <c r="AE75" s="385"/>
      <c r="AF75" s="385"/>
      <c r="AG75" s="385"/>
    </row>
    <row r="76" spans="4:33" s="270" customFormat="1" x14ac:dyDescent="0.25">
      <c r="D76" s="271"/>
      <c r="K76" s="272"/>
      <c r="T76" s="89"/>
      <c r="U76" s="89"/>
      <c r="V76" s="89"/>
      <c r="W76" s="89"/>
      <c r="X76" s="89"/>
      <c r="Y76" s="89"/>
      <c r="AC76" s="385"/>
      <c r="AD76" s="386"/>
      <c r="AE76" s="385"/>
      <c r="AF76" s="385"/>
      <c r="AG76" s="385"/>
    </row>
    <row r="77" spans="4:33" s="270" customFormat="1" x14ac:dyDescent="0.25">
      <c r="D77" s="271"/>
      <c r="K77" s="272"/>
      <c r="T77" s="89"/>
      <c r="U77" s="89"/>
      <c r="V77" s="89"/>
      <c r="W77" s="89"/>
      <c r="X77" s="89"/>
      <c r="Y77" s="89"/>
      <c r="AC77" s="385"/>
      <c r="AD77" s="386"/>
      <c r="AE77" s="385"/>
      <c r="AF77" s="385"/>
      <c r="AG77" s="385"/>
    </row>
    <row r="78" spans="4:33" s="270" customFormat="1" x14ac:dyDescent="0.25">
      <c r="D78" s="271"/>
      <c r="K78" s="272"/>
      <c r="T78" s="89"/>
      <c r="U78" s="89"/>
      <c r="V78" s="89"/>
      <c r="W78" s="89"/>
      <c r="X78" s="89"/>
      <c r="Y78" s="89"/>
      <c r="AC78" s="385"/>
      <c r="AD78" s="386"/>
      <c r="AE78" s="385"/>
      <c r="AF78" s="385"/>
      <c r="AG78" s="385"/>
    </row>
    <row r="79" spans="4:33" s="270" customFormat="1" x14ac:dyDescent="0.25">
      <c r="D79" s="271"/>
      <c r="K79" s="272"/>
      <c r="T79" s="89"/>
      <c r="U79" s="89"/>
      <c r="V79" s="89"/>
      <c r="W79" s="89"/>
      <c r="X79" s="89"/>
      <c r="Y79" s="89"/>
      <c r="AC79" s="385"/>
      <c r="AD79" s="386"/>
      <c r="AE79" s="385"/>
      <c r="AF79" s="385"/>
      <c r="AG79" s="385"/>
    </row>
    <row r="80" spans="4:33" s="270" customFormat="1" x14ac:dyDescent="0.25">
      <c r="D80" s="271"/>
      <c r="K80" s="272"/>
      <c r="T80" s="89"/>
      <c r="U80" s="89"/>
      <c r="V80" s="89"/>
      <c r="W80" s="89"/>
      <c r="X80" s="89"/>
      <c r="Y80" s="89"/>
      <c r="AC80" s="385"/>
      <c r="AD80" s="386"/>
      <c r="AE80" s="385"/>
      <c r="AF80" s="385"/>
      <c r="AG80" s="385"/>
    </row>
    <row r="81" spans="4:33" s="270" customFormat="1" x14ac:dyDescent="0.25">
      <c r="D81" s="271"/>
      <c r="K81" s="272"/>
      <c r="T81" s="89"/>
      <c r="U81" s="89"/>
      <c r="V81" s="89"/>
      <c r="W81" s="89"/>
      <c r="X81" s="89"/>
      <c r="Y81" s="89"/>
      <c r="AC81" s="385"/>
      <c r="AD81" s="386"/>
      <c r="AE81" s="385"/>
      <c r="AF81" s="385"/>
      <c r="AG81" s="385"/>
    </row>
    <row r="82" spans="4:33" s="270" customFormat="1" x14ac:dyDescent="0.25">
      <c r="D82" s="271"/>
      <c r="K82" s="272"/>
      <c r="T82" s="89"/>
      <c r="U82" s="89"/>
      <c r="V82" s="89"/>
      <c r="W82" s="89"/>
      <c r="X82" s="89"/>
      <c r="Y82" s="89"/>
      <c r="AC82" s="385"/>
      <c r="AD82" s="386"/>
      <c r="AE82" s="385"/>
      <c r="AF82" s="385"/>
      <c r="AG82" s="385"/>
    </row>
    <row r="83" spans="4:33" s="270" customFormat="1" x14ac:dyDescent="0.25">
      <c r="D83" s="271"/>
      <c r="K83" s="272"/>
      <c r="T83" s="89"/>
      <c r="U83" s="89"/>
      <c r="V83" s="89"/>
      <c r="W83" s="89"/>
      <c r="X83" s="89"/>
      <c r="Y83" s="89"/>
      <c r="AC83" s="385"/>
      <c r="AD83" s="386"/>
      <c r="AE83" s="385"/>
      <c r="AF83" s="385"/>
      <c r="AG83" s="385"/>
    </row>
    <row r="84" spans="4:33" s="270" customFormat="1" x14ac:dyDescent="0.25">
      <c r="D84" s="271"/>
      <c r="K84" s="272"/>
      <c r="T84" s="89"/>
      <c r="U84" s="89"/>
      <c r="V84" s="89"/>
      <c r="W84" s="89"/>
      <c r="X84" s="89"/>
      <c r="Y84" s="89"/>
      <c r="AC84" s="385"/>
      <c r="AD84" s="386"/>
      <c r="AE84" s="385"/>
      <c r="AF84" s="385"/>
      <c r="AG84" s="385"/>
    </row>
    <row r="85" spans="4:33" s="270" customFormat="1" x14ac:dyDescent="0.25">
      <c r="D85" s="271"/>
      <c r="K85" s="272"/>
      <c r="T85" s="89"/>
      <c r="U85" s="89"/>
      <c r="V85" s="89"/>
      <c r="W85" s="89"/>
      <c r="X85" s="89"/>
      <c r="Y85" s="89"/>
      <c r="AC85" s="385"/>
      <c r="AD85" s="386"/>
      <c r="AE85" s="385"/>
      <c r="AF85" s="385"/>
      <c r="AG85" s="385"/>
    </row>
    <row r="86" spans="4:33" s="270" customFormat="1" x14ac:dyDescent="0.25">
      <c r="D86" s="271"/>
      <c r="K86" s="272"/>
      <c r="T86" s="89"/>
      <c r="U86" s="89"/>
      <c r="V86" s="89"/>
      <c r="W86" s="89"/>
      <c r="X86" s="89"/>
      <c r="Y86" s="89"/>
      <c r="AC86" s="385"/>
      <c r="AD86" s="386"/>
      <c r="AE86" s="385"/>
      <c r="AF86" s="385"/>
      <c r="AG86" s="385"/>
    </row>
    <row r="87" spans="4:33" s="270" customFormat="1" x14ac:dyDescent="0.25">
      <c r="D87" s="271"/>
      <c r="K87" s="272"/>
      <c r="T87" s="89"/>
      <c r="U87" s="89"/>
      <c r="V87" s="89"/>
      <c r="W87" s="89"/>
      <c r="X87" s="89"/>
      <c r="Y87" s="89"/>
      <c r="AC87" s="385"/>
      <c r="AD87" s="386"/>
      <c r="AE87" s="385"/>
      <c r="AF87" s="385"/>
      <c r="AG87" s="385"/>
    </row>
    <row r="88" spans="4:33" s="270" customFormat="1" x14ac:dyDescent="0.25">
      <c r="D88" s="271"/>
      <c r="K88" s="272"/>
      <c r="T88" s="89"/>
      <c r="U88" s="89"/>
      <c r="V88" s="89"/>
      <c r="W88" s="89"/>
      <c r="X88" s="89"/>
      <c r="Y88" s="89"/>
      <c r="AC88" s="385"/>
      <c r="AD88" s="386"/>
      <c r="AE88" s="385"/>
      <c r="AF88" s="385"/>
      <c r="AG88" s="385"/>
    </row>
    <row r="89" spans="4:33" s="270" customFormat="1" x14ac:dyDescent="0.25">
      <c r="D89" s="271"/>
      <c r="K89" s="272"/>
      <c r="T89" s="89"/>
      <c r="U89" s="89"/>
      <c r="V89" s="89"/>
      <c r="W89" s="89"/>
      <c r="X89" s="89"/>
      <c r="Y89" s="89"/>
      <c r="AC89" s="385"/>
      <c r="AD89" s="386"/>
      <c r="AE89" s="385"/>
      <c r="AF89" s="385"/>
      <c r="AG89" s="385"/>
    </row>
    <row r="90" spans="4:33" s="270" customFormat="1" x14ac:dyDescent="0.25">
      <c r="D90" s="271"/>
      <c r="K90" s="272"/>
      <c r="T90" s="89"/>
      <c r="U90" s="89"/>
      <c r="V90" s="89"/>
      <c r="W90" s="89"/>
      <c r="X90" s="89"/>
      <c r="Y90" s="89"/>
      <c r="AC90" s="385"/>
      <c r="AD90" s="386"/>
      <c r="AE90" s="385"/>
      <c r="AF90" s="385"/>
      <c r="AG90" s="385"/>
    </row>
    <row r="91" spans="4:33" s="270" customFormat="1" x14ac:dyDescent="0.25">
      <c r="D91" s="271"/>
      <c r="K91" s="272"/>
      <c r="T91" s="89"/>
      <c r="U91" s="89"/>
      <c r="V91" s="89"/>
      <c r="W91" s="89"/>
      <c r="X91" s="89"/>
      <c r="Y91" s="89"/>
      <c r="AC91" s="385"/>
      <c r="AD91" s="386"/>
      <c r="AE91" s="385"/>
      <c r="AF91" s="385"/>
      <c r="AG91" s="385"/>
    </row>
    <row r="92" spans="4:33" s="270" customFormat="1" x14ac:dyDescent="0.25">
      <c r="D92" s="271"/>
      <c r="K92" s="272"/>
      <c r="T92" s="89"/>
      <c r="U92" s="89"/>
      <c r="V92" s="89"/>
      <c r="W92" s="89"/>
      <c r="X92" s="89"/>
      <c r="Y92" s="89"/>
      <c r="AC92" s="385"/>
      <c r="AD92" s="386"/>
      <c r="AE92" s="385"/>
      <c r="AF92" s="385"/>
      <c r="AG92" s="385"/>
    </row>
    <row r="93" spans="4:33" s="270" customFormat="1" x14ac:dyDescent="0.25">
      <c r="D93" s="271"/>
      <c r="K93" s="272"/>
      <c r="T93" s="89"/>
      <c r="U93" s="89"/>
      <c r="V93" s="89"/>
      <c r="W93" s="89"/>
      <c r="X93" s="89"/>
      <c r="Y93" s="89"/>
      <c r="AC93" s="385"/>
      <c r="AD93" s="386"/>
      <c r="AE93" s="385"/>
      <c r="AF93" s="385"/>
      <c r="AG93" s="385"/>
    </row>
    <row r="94" spans="4:33" s="270" customFormat="1" x14ac:dyDescent="0.25">
      <c r="D94" s="271"/>
      <c r="K94" s="272"/>
      <c r="T94" s="89"/>
      <c r="U94" s="89"/>
      <c r="V94" s="89"/>
      <c r="W94" s="89"/>
      <c r="X94" s="89"/>
      <c r="Y94" s="89"/>
      <c r="AC94" s="385"/>
      <c r="AD94" s="386"/>
      <c r="AE94" s="385"/>
      <c r="AF94" s="385"/>
      <c r="AG94" s="385"/>
    </row>
    <row r="95" spans="4:33" s="270" customFormat="1" x14ac:dyDescent="0.25">
      <c r="D95" s="271"/>
      <c r="K95" s="272"/>
      <c r="T95" s="89"/>
      <c r="U95" s="89"/>
      <c r="V95" s="89"/>
      <c r="W95" s="89"/>
      <c r="X95" s="89"/>
      <c r="Y95" s="89"/>
      <c r="AC95" s="385"/>
      <c r="AD95" s="386"/>
      <c r="AE95" s="385"/>
      <c r="AF95" s="385"/>
      <c r="AG95" s="385"/>
    </row>
    <row r="96" spans="4:33" s="270" customFormat="1" x14ac:dyDescent="0.25">
      <c r="D96" s="271"/>
      <c r="K96" s="272"/>
      <c r="T96" s="89"/>
      <c r="U96" s="89"/>
      <c r="V96" s="89"/>
      <c r="W96" s="89"/>
      <c r="X96" s="89"/>
      <c r="Y96" s="89"/>
      <c r="AC96" s="385"/>
      <c r="AD96" s="386"/>
      <c r="AE96" s="385"/>
      <c r="AF96" s="385"/>
      <c r="AG96" s="385"/>
    </row>
    <row r="97" spans="4:33" s="270" customFormat="1" x14ac:dyDescent="0.25">
      <c r="D97" s="271"/>
      <c r="K97" s="272"/>
      <c r="T97" s="89"/>
      <c r="U97" s="89"/>
      <c r="V97" s="89"/>
      <c r="W97" s="89"/>
      <c r="X97" s="89"/>
      <c r="Y97" s="89"/>
      <c r="AC97" s="385"/>
      <c r="AD97" s="386"/>
      <c r="AE97" s="385"/>
      <c r="AF97" s="385"/>
      <c r="AG97" s="385"/>
    </row>
    <row r="98" spans="4:33" s="270" customFormat="1" x14ac:dyDescent="0.25">
      <c r="D98" s="271"/>
      <c r="K98" s="272"/>
      <c r="T98" s="89"/>
      <c r="U98" s="89"/>
      <c r="V98" s="89"/>
      <c r="W98" s="89"/>
      <c r="X98" s="89"/>
      <c r="Y98" s="89"/>
      <c r="AC98" s="385"/>
      <c r="AD98" s="386"/>
      <c r="AE98" s="385"/>
      <c r="AF98" s="385"/>
      <c r="AG98" s="385"/>
    </row>
    <row r="99" spans="4:33" s="270" customFormat="1" x14ac:dyDescent="0.25">
      <c r="D99" s="271"/>
      <c r="K99" s="272"/>
      <c r="T99" s="89"/>
      <c r="U99" s="89"/>
      <c r="V99" s="89"/>
      <c r="W99" s="89"/>
      <c r="X99" s="89"/>
      <c r="Y99" s="89"/>
      <c r="AC99" s="385"/>
      <c r="AD99" s="386"/>
      <c r="AE99" s="385"/>
      <c r="AF99" s="385"/>
      <c r="AG99" s="385"/>
    </row>
    <row r="100" spans="4:33" s="270" customFormat="1" x14ac:dyDescent="0.25">
      <c r="D100" s="271"/>
      <c r="K100" s="272"/>
      <c r="T100" s="89"/>
      <c r="U100" s="89"/>
      <c r="V100" s="89"/>
      <c r="W100" s="89"/>
      <c r="X100" s="89"/>
      <c r="Y100" s="89"/>
      <c r="AC100" s="385"/>
      <c r="AD100" s="386"/>
      <c r="AE100" s="385"/>
      <c r="AF100" s="385"/>
      <c r="AG100" s="385"/>
    </row>
    <row r="101" spans="4:33" s="270" customFormat="1" x14ac:dyDescent="0.25">
      <c r="D101" s="271"/>
      <c r="K101" s="272"/>
      <c r="T101" s="89"/>
      <c r="U101" s="89"/>
      <c r="V101" s="89"/>
      <c r="W101" s="89"/>
      <c r="X101" s="89"/>
      <c r="Y101" s="89"/>
      <c r="AC101" s="385"/>
      <c r="AD101" s="386"/>
      <c r="AE101" s="385"/>
      <c r="AF101" s="385"/>
      <c r="AG101" s="385"/>
    </row>
    <row r="102" spans="4:33" s="270" customFormat="1" x14ac:dyDescent="0.25">
      <c r="D102" s="271"/>
      <c r="K102" s="272"/>
      <c r="T102" s="89"/>
      <c r="U102" s="89"/>
      <c r="V102" s="89"/>
      <c r="W102" s="89"/>
      <c r="X102" s="89"/>
      <c r="Y102" s="89"/>
      <c r="AC102" s="385"/>
      <c r="AD102" s="386"/>
      <c r="AE102" s="385"/>
      <c r="AF102" s="385"/>
      <c r="AG102" s="385"/>
    </row>
    <row r="103" spans="4:33" s="270" customFormat="1" x14ac:dyDescent="0.25">
      <c r="D103" s="271"/>
      <c r="K103" s="272"/>
      <c r="T103" s="89"/>
      <c r="U103" s="89"/>
      <c r="V103" s="89"/>
      <c r="W103" s="89"/>
      <c r="X103" s="89"/>
      <c r="Y103" s="89"/>
      <c r="AC103" s="385"/>
      <c r="AD103" s="386"/>
      <c r="AE103" s="385"/>
      <c r="AF103" s="385"/>
      <c r="AG103" s="385"/>
    </row>
    <row r="104" spans="4:33" s="270" customFormat="1" x14ac:dyDescent="0.25">
      <c r="D104" s="271"/>
      <c r="K104" s="272"/>
      <c r="T104" s="89"/>
      <c r="U104" s="89"/>
      <c r="V104" s="89"/>
      <c r="W104" s="89"/>
      <c r="X104" s="89"/>
      <c r="Y104" s="89"/>
      <c r="AC104" s="385"/>
      <c r="AD104" s="386"/>
      <c r="AE104" s="385"/>
      <c r="AF104" s="385"/>
      <c r="AG104" s="385"/>
    </row>
    <row r="105" spans="4:33" s="270" customFormat="1" x14ac:dyDescent="0.25">
      <c r="D105" s="271"/>
      <c r="K105" s="272"/>
      <c r="T105" s="89"/>
      <c r="U105" s="89"/>
      <c r="V105" s="89"/>
      <c r="W105" s="89"/>
      <c r="X105" s="89"/>
      <c r="Y105" s="89"/>
      <c r="AC105" s="385"/>
      <c r="AD105" s="386"/>
      <c r="AE105" s="385"/>
      <c r="AF105" s="385"/>
      <c r="AG105" s="385"/>
    </row>
    <row r="106" spans="4:33" s="270" customFormat="1" x14ac:dyDescent="0.25">
      <c r="D106" s="271"/>
      <c r="K106" s="272"/>
      <c r="T106" s="89"/>
      <c r="U106" s="89"/>
      <c r="V106" s="89"/>
      <c r="W106" s="89"/>
      <c r="X106" s="89"/>
      <c r="Y106" s="89"/>
      <c r="AC106" s="385"/>
      <c r="AD106" s="386"/>
      <c r="AE106" s="385"/>
      <c r="AF106" s="385"/>
      <c r="AG106" s="385"/>
    </row>
    <row r="107" spans="4:33" s="270" customFormat="1" x14ac:dyDescent="0.25">
      <c r="D107" s="271"/>
      <c r="K107" s="272"/>
      <c r="T107" s="89"/>
      <c r="U107" s="89"/>
      <c r="V107" s="89"/>
      <c r="W107" s="89"/>
      <c r="X107" s="89"/>
      <c r="Y107" s="89"/>
      <c r="AC107" s="385"/>
      <c r="AD107" s="386"/>
      <c r="AE107" s="385"/>
      <c r="AF107" s="385"/>
      <c r="AG107" s="385"/>
    </row>
    <row r="108" spans="4:33" s="270" customFormat="1" x14ac:dyDescent="0.25">
      <c r="D108" s="271"/>
      <c r="K108" s="272"/>
      <c r="T108" s="89"/>
      <c r="U108" s="89"/>
      <c r="V108" s="89"/>
      <c r="W108" s="89"/>
      <c r="X108" s="89"/>
      <c r="Y108" s="89"/>
      <c r="AC108" s="385"/>
      <c r="AD108" s="386"/>
      <c r="AE108" s="385"/>
      <c r="AF108" s="385"/>
      <c r="AG108" s="385"/>
    </row>
    <row r="109" spans="4:33" s="270" customFormat="1" x14ac:dyDescent="0.25">
      <c r="D109" s="271"/>
      <c r="K109" s="272"/>
      <c r="T109" s="89"/>
      <c r="U109" s="89"/>
      <c r="V109" s="89"/>
      <c r="W109" s="89"/>
      <c r="X109" s="89"/>
      <c r="Y109" s="89"/>
      <c r="AC109" s="385"/>
      <c r="AD109" s="386"/>
      <c r="AE109" s="385"/>
      <c r="AF109" s="385"/>
      <c r="AG109" s="385"/>
    </row>
    <row r="110" spans="4:33" s="270" customFormat="1" x14ac:dyDescent="0.25">
      <c r="D110" s="271"/>
      <c r="K110" s="272"/>
      <c r="T110" s="89"/>
      <c r="U110" s="89"/>
      <c r="V110" s="89"/>
      <c r="W110" s="89"/>
      <c r="X110" s="89"/>
      <c r="Y110" s="89"/>
      <c r="AC110" s="385"/>
      <c r="AD110" s="386"/>
      <c r="AE110" s="385"/>
      <c r="AF110" s="385"/>
      <c r="AG110" s="385"/>
    </row>
    <row r="111" spans="4:33" s="270" customFormat="1" x14ac:dyDescent="0.25">
      <c r="D111" s="271"/>
      <c r="K111" s="272"/>
      <c r="T111" s="89"/>
      <c r="U111" s="89"/>
      <c r="V111" s="89"/>
      <c r="W111" s="89"/>
      <c r="X111" s="89"/>
      <c r="Y111" s="89"/>
      <c r="AC111" s="385"/>
      <c r="AD111" s="386"/>
      <c r="AE111" s="385"/>
      <c r="AF111" s="385"/>
      <c r="AG111" s="385"/>
    </row>
    <row r="112" spans="4:33" s="270" customFormat="1" x14ac:dyDescent="0.25">
      <c r="D112" s="271"/>
      <c r="K112" s="272"/>
      <c r="T112" s="89"/>
      <c r="U112" s="89"/>
      <c r="V112" s="89"/>
      <c r="W112" s="89"/>
      <c r="X112" s="89"/>
      <c r="Y112" s="89"/>
      <c r="AC112" s="385"/>
      <c r="AD112" s="386"/>
      <c r="AE112" s="385"/>
      <c r="AF112" s="385"/>
      <c r="AG112" s="385"/>
    </row>
    <row r="113" spans="4:33" s="270" customFormat="1" x14ac:dyDescent="0.25">
      <c r="D113" s="271"/>
      <c r="K113" s="272"/>
      <c r="T113" s="89"/>
      <c r="U113" s="89"/>
      <c r="V113" s="89"/>
      <c r="W113" s="89"/>
      <c r="X113" s="89"/>
      <c r="Y113" s="89"/>
      <c r="AC113" s="385"/>
      <c r="AD113" s="386"/>
      <c r="AE113" s="385"/>
      <c r="AF113" s="385"/>
      <c r="AG113" s="385"/>
    </row>
    <row r="114" spans="4:33" s="270" customFormat="1" x14ac:dyDescent="0.25">
      <c r="D114" s="271"/>
      <c r="K114" s="272"/>
      <c r="T114" s="89"/>
      <c r="U114" s="89"/>
      <c r="V114" s="89"/>
      <c r="W114" s="89"/>
      <c r="X114" s="89"/>
      <c r="Y114" s="89"/>
      <c r="AC114" s="385"/>
      <c r="AD114" s="386"/>
      <c r="AE114" s="385"/>
      <c r="AF114" s="385"/>
      <c r="AG114" s="385"/>
    </row>
    <row r="115" spans="4:33" s="270" customFormat="1" x14ac:dyDescent="0.25">
      <c r="D115" s="271"/>
      <c r="K115" s="272"/>
      <c r="T115" s="89"/>
      <c r="U115" s="89"/>
      <c r="V115" s="89"/>
      <c r="W115" s="89"/>
      <c r="X115" s="89"/>
      <c r="Y115" s="89"/>
      <c r="AC115" s="385"/>
      <c r="AD115" s="386"/>
      <c r="AE115" s="385"/>
      <c r="AF115" s="385"/>
      <c r="AG115" s="385"/>
    </row>
    <row r="116" spans="4:33" s="270" customFormat="1" x14ac:dyDescent="0.25">
      <c r="D116" s="271"/>
      <c r="K116" s="272"/>
      <c r="T116" s="89"/>
      <c r="U116" s="89"/>
      <c r="V116" s="89"/>
      <c r="W116" s="89"/>
      <c r="X116" s="89"/>
      <c r="Y116" s="89"/>
      <c r="AC116" s="385"/>
      <c r="AD116" s="386"/>
      <c r="AE116" s="385"/>
      <c r="AF116" s="385"/>
      <c r="AG116" s="385"/>
    </row>
    <row r="117" spans="4:33" s="270" customFormat="1" x14ac:dyDescent="0.25">
      <c r="D117" s="271"/>
      <c r="K117" s="272"/>
      <c r="T117" s="89"/>
      <c r="U117" s="89"/>
      <c r="V117" s="89"/>
      <c r="W117" s="89"/>
      <c r="X117" s="89"/>
      <c r="Y117" s="89"/>
      <c r="AC117" s="385"/>
      <c r="AD117" s="386"/>
      <c r="AE117" s="385"/>
      <c r="AF117" s="385"/>
      <c r="AG117" s="385"/>
    </row>
    <row r="118" spans="4:33" s="270" customFormat="1" x14ac:dyDescent="0.25">
      <c r="D118" s="271"/>
      <c r="K118" s="272"/>
      <c r="T118" s="89"/>
      <c r="U118" s="89"/>
      <c r="V118" s="89"/>
      <c r="W118" s="89"/>
      <c r="X118" s="89"/>
      <c r="Y118" s="89"/>
      <c r="AC118" s="385"/>
      <c r="AD118" s="386"/>
      <c r="AE118" s="385"/>
      <c r="AF118" s="385"/>
      <c r="AG118" s="385"/>
    </row>
    <row r="119" spans="4:33" s="270" customFormat="1" x14ac:dyDescent="0.25">
      <c r="D119" s="271"/>
      <c r="K119" s="272"/>
      <c r="T119" s="89"/>
      <c r="U119" s="89"/>
      <c r="V119" s="89"/>
      <c r="W119" s="89"/>
      <c r="X119" s="89"/>
      <c r="Y119" s="89"/>
      <c r="AC119" s="385"/>
      <c r="AD119" s="386"/>
      <c r="AE119" s="385"/>
      <c r="AF119" s="385"/>
      <c r="AG119" s="385"/>
    </row>
    <row r="120" spans="4:33" s="270" customFormat="1" x14ac:dyDescent="0.25">
      <c r="D120" s="271"/>
      <c r="K120" s="272"/>
      <c r="T120" s="89"/>
      <c r="U120" s="89"/>
      <c r="V120" s="89"/>
      <c r="W120" s="89"/>
      <c r="X120" s="89"/>
      <c r="Y120" s="89"/>
      <c r="AC120" s="385"/>
      <c r="AD120" s="386"/>
      <c r="AE120" s="385"/>
      <c r="AF120" s="385"/>
      <c r="AG120" s="385"/>
    </row>
    <row r="121" spans="4:33" s="270" customFormat="1" x14ac:dyDescent="0.25">
      <c r="D121" s="271"/>
      <c r="K121" s="272"/>
      <c r="T121" s="89"/>
      <c r="U121" s="89"/>
      <c r="V121" s="89"/>
      <c r="W121" s="89"/>
      <c r="X121" s="89"/>
      <c r="Y121" s="89"/>
      <c r="AC121" s="385"/>
      <c r="AD121" s="386"/>
      <c r="AE121" s="385"/>
      <c r="AF121" s="385"/>
      <c r="AG121" s="385"/>
    </row>
    <row r="122" spans="4:33" s="270" customFormat="1" x14ac:dyDescent="0.25">
      <c r="D122" s="271"/>
      <c r="K122" s="272"/>
      <c r="T122" s="89"/>
      <c r="U122" s="89"/>
      <c r="V122" s="89"/>
      <c r="W122" s="89"/>
      <c r="X122" s="89"/>
      <c r="Y122" s="89"/>
      <c r="AC122" s="385"/>
      <c r="AD122" s="386"/>
      <c r="AE122" s="385"/>
      <c r="AF122" s="385"/>
      <c r="AG122" s="385"/>
    </row>
    <row r="123" spans="4:33" s="270" customFormat="1" x14ac:dyDescent="0.25">
      <c r="D123" s="271"/>
      <c r="K123" s="272"/>
      <c r="T123" s="89"/>
      <c r="U123" s="89"/>
      <c r="V123" s="89"/>
      <c r="W123" s="89"/>
      <c r="X123" s="89"/>
      <c r="Y123" s="89"/>
      <c r="AC123" s="385"/>
      <c r="AD123" s="386"/>
      <c r="AE123" s="385"/>
      <c r="AF123" s="385"/>
      <c r="AG123" s="385"/>
    </row>
    <row r="124" spans="4:33" s="270" customFormat="1" x14ac:dyDescent="0.25">
      <c r="D124" s="271"/>
      <c r="K124" s="272"/>
      <c r="T124" s="89"/>
      <c r="U124" s="89"/>
      <c r="V124" s="89"/>
      <c r="W124" s="89"/>
      <c r="X124" s="89"/>
      <c r="Y124" s="89"/>
      <c r="AC124" s="385"/>
      <c r="AD124" s="386"/>
      <c r="AE124" s="385"/>
      <c r="AF124" s="385"/>
      <c r="AG124" s="385"/>
    </row>
    <row r="125" spans="4:33" s="270" customFormat="1" x14ac:dyDescent="0.25">
      <c r="D125" s="271"/>
      <c r="K125" s="272"/>
      <c r="T125" s="89"/>
      <c r="U125" s="89"/>
      <c r="V125" s="89"/>
      <c r="W125" s="89"/>
      <c r="X125" s="89"/>
      <c r="Y125" s="89"/>
      <c r="AC125" s="385"/>
      <c r="AD125" s="386"/>
      <c r="AE125" s="385"/>
      <c r="AF125" s="385"/>
      <c r="AG125" s="385"/>
    </row>
    <row r="126" spans="4:33" s="270" customFormat="1" x14ac:dyDescent="0.25">
      <c r="D126" s="271"/>
      <c r="K126" s="272"/>
      <c r="T126" s="89"/>
      <c r="U126" s="89"/>
      <c r="V126" s="89"/>
      <c r="W126" s="89"/>
      <c r="X126" s="89"/>
      <c r="Y126" s="89"/>
      <c r="AC126" s="385"/>
      <c r="AD126" s="386"/>
      <c r="AE126" s="385"/>
      <c r="AF126" s="385"/>
      <c r="AG126" s="385"/>
    </row>
    <row r="127" spans="4:33" s="270" customFormat="1" x14ac:dyDescent="0.25">
      <c r="D127" s="271"/>
      <c r="K127" s="272"/>
      <c r="T127" s="89"/>
      <c r="U127" s="89"/>
      <c r="V127" s="89"/>
      <c r="W127" s="89"/>
      <c r="X127" s="89"/>
      <c r="Y127" s="89"/>
      <c r="AC127" s="385"/>
      <c r="AD127" s="386"/>
      <c r="AE127" s="385"/>
      <c r="AF127" s="385"/>
      <c r="AG127" s="385"/>
    </row>
    <row r="128" spans="4:33" s="270" customFormat="1" x14ac:dyDescent="0.25">
      <c r="D128" s="271"/>
      <c r="K128" s="272"/>
      <c r="T128" s="89"/>
      <c r="U128" s="89"/>
      <c r="V128" s="89"/>
      <c r="W128" s="89"/>
      <c r="X128" s="89"/>
      <c r="Y128" s="89"/>
      <c r="AC128" s="385"/>
      <c r="AD128" s="386"/>
      <c r="AE128" s="385"/>
      <c r="AF128" s="385"/>
      <c r="AG128" s="385"/>
    </row>
    <row r="129" spans="4:33" s="270" customFormat="1" x14ac:dyDescent="0.25">
      <c r="D129" s="271"/>
      <c r="K129" s="272"/>
      <c r="T129" s="89"/>
      <c r="U129" s="89"/>
      <c r="V129" s="89"/>
      <c r="W129" s="89"/>
      <c r="X129" s="89"/>
      <c r="Y129" s="89"/>
      <c r="AC129" s="385"/>
      <c r="AD129" s="386"/>
      <c r="AE129" s="385"/>
      <c r="AF129" s="385"/>
      <c r="AG129" s="385"/>
    </row>
    <row r="130" spans="4:33" s="270" customFormat="1" x14ac:dyDescent="0.25">
      <c r="D130" s="271"/>
      <c r="K130" s="272"/>
      <c r="T130" s="89"/>
      <c r="U130" s="89"/>
      <c r="V130" s="89"/>
      <c r="W130" s="89"/>
      <c r="X130" s="89"/>
      <c r="Y130" s="89"/>
      <c r="AC130" s="385"/>
      <c r="AD130" s="386"/>
      <c r="AE130" s="385"/>
      <c r="AF130" s="385"/>
      <c r="AG130" s="385"/>
    </row>
    <row r="131" spans="4:33" s="270" customFormat="1" x14ac:dyDescent="0.25">
      <c r="D131" s="271"/>
      <c r="K131" s="272"/>
      <c r="T131" s="89"/>
      <c r="U131" s="89"/>
      <c r="V131" s="89"/>
      <c r="W131" s="89"/>
      <c r="X131" s="89"/>
      <c r="Y131" s="89"/>
      <c r="AC131" s="385"/>
      <c r="AD131" s="386"/>
      <c r="AE131" s="385"/>
      <c r="AF131" s="385"/>
      <c r="AG131" s="385"/>
    </row>
    <row r="132" spans="4:33" s="270" customFormat="1" x14ac:dyDescent="0.25">
      <c r="D132" s="271"/>
      <c r="K132" s="272"/>
      <c r="T132" s="89"/>
      <c r="U132" s="89"/>
      <c r="V132" s="89"/>
      <c r="W132" s="89"/>
      <c r="X132" s="89"/>
      <c r="Y132" s="89"/>
      <c r="AC132" s="385"/>
      <c r="AD132" s="386"/>
      <c r="AE132" s="385"/>
      <c r="AF132" s="385"/>
      <c r="AG132" s="385"/>
    </row>
    <row r="133" spans="4:33" s="270" customFormat="1" x14ac:dyDescent="0.25">
      <c r="D133" s="271"/>
      <c r="K133" s="272"/>
      <c r="T133" s="89"/>
      <c r="U133" s="89"/>
      <c r="V133" s="89"/>
      <c r="W133" s="89"/>
      <c r="X133" s="89"/>
      <c r="Y133" s="89"/>
      <c r="AC133" s="385"/>
      <c r="AD133" s="386"/>
      <c r="AE133" s="385"/>
      <c r="AF133" s="385"/>
      <c r="AG133" s="385"/>
    </row>
    <row r="134" spans="4:33" s="270" customFormat="1" x14ac:dyDescent="0.25">
      <c r="D134" s="271"/>
      <c r="K134" s="272"/>
      <c r="T134" s="89"/>
      <c r="U134" s="89"/>
      <c r="V134" s="89"/>
      <c r="W134" s="89"/>
      <c r="X134" s="89"/>
      <c r="Y134" s="89"/>
      <c r="AC134" s="385"/>
      <c r="AD134" s="386"/>
      <c r="AE134" s="385"/>
      <c r="AF134" s="385"/>
      <c r="AG134" s="385"/>
    </row>
    <row r="135" spans="4:33" s="270" customFormat="1" x14ac:dyDescent="0.25">
      <c r="D135" s="271"/>
      <c r="K135" s="272"/>
      <c r="T135" s="89"/>
      <c r="U135" s="89"/>
      <c r="V135" s="89"/>
      <c r="W135" s="89"/>
      <c r="X135" s="89"/>
      <c r="Y135" s="89"/>
      <c r="AC135" s="385"/>
      <c r="AD135" s="386"/>
      <c r="AE135" s="385"/>
      <c r="AF135" s="385"/>
      <c r="AG135" s="385"/>
    </row>
    <row r="136" spans="4:33" s="270" customFormat="1" x14ac:dyDescent="0.25">
      <c r="D136" s="271"/>
      <c r="K136" s="272"/>
      <c r="T136" s="89"/>
      <c r="U136" s="89"/>
      <c r="V136" s="89"/>
      <c r="W136" s="89"/>
      <c r="X136" s="89"/>
      <c r="Y136" s="89"/>
      <c r="AC136" s="385"/>
      <c r="AD136" s="386"/>
      <c r="AE136" s="385"/>
      <c r="AF136" s="385"/>
      <c r="AG136" s="385"/>
    </row>
    <row r="137" spans="4:33" s="270" customFormat="1" x14ac:dyDescent="0.25">
      <c r="D137" s="271"/>
      <c r="K137" s="272"/>
      <c r="T137" s="89"/>
      <c r="U137" s="89"/>
      <c r="V137" s="89"/>
      <c r="W137" s="89"/>
      <c r="X137" s="89"/>
      <c r="Y137" s="89"/>
      <c r="AC137" s="385"/>
      <c r="AD137" s="386"/>
      <c r="AE137" s="385"/>
      <c r="AF137" s="385"/>
      <c r="AG137" s="385"/>
    </row>
    <row r="138" spans="4:33" s="270" customFormat="1" x14ac:dyDescent="0.25">
      <c r="D138" s="271"/>
      <c r="K138" s="272"/>
      <c r="T138" s="89"/>
      <c r="U138" s="89"/>
      <c r="V138" s="89"/>
      <c r="W138" s="89"/>
      <c r="X138" s="89"/>
      <c r="Y138" s="89"/>
      <c r="AC138" s="385"/>
      <c r="AD138" s="386"/>
      <c r="AE138" s="385"/>
      <c r="AF138" s="385"/>
      <c r="AG138" s="385"/>
    </row>
    <row r="139" spans="4:33" s="270" customFormat="1" x14ac:dyDescent="0.25">
      <c r="D139" s="271"/>
      <c r="K139" s="272"/>
      <c r="T139" s="89"/>
      <c r="U139" s="89"/>
      <c r="V139" s="89"/>
      <c r="W139" s="89"/>
      <c r="X139" s="89"/>
      <c r="Y139" s="89"/>
      <c r="AC139" s="385"/>
      <c r="AD139" s="386"/>
      <c r="AE139" s="385"/>
      <c r="AF139" s="385"/>
      <c r="AG139" s="385"/>
    </row>
    <row r="140" spans="4:33" s="270" customFormat="1" x14ac:dyDescent="0.25">
      <c r="D140" s="271"/>
      <c r="K140" s="272"/>
      <c r="T140" s="89"/>
      <c r="U140" s="89"/>
      <c r="V140" s="89"/>
      <c r="W140" s="89"/>
      <c r="X140" s="89"/>
      <c r="Y140" s="89"/>
      <c r="AC140" s="385"/>
      <c r="AD140" s="386"/>
      <c r="AE140" s="385"/>
      <c r="AF140" s="385"/>
      <c r="AG140" s="385"/>
    </row>
    <row r="141" spans="4:33" s="270" customFormat="1" x14ac:dyDescent="0.25">
      <c r="D141" s="271"/>
      <c r="K141" s="272"/>
      <c r="T141" s="89"/>
      <c r="U141" s="89"/>
      <c r="V141" s="89"/>
      <c r="W141" s="89"/>
      <c r="X141" s="89"/>
      <c r="Y141" s="89"/>
      <c r="AC141" s="385"/>
      <c r="AD141" s="386"/>
      <c r="AE141" s="385"/>
      <c r="AF141" s="385"/>
      <c r="AG141" s="385"/>
    </row>
    <row r="142" spans="4:33" s="270" customFormat="1" x14ac:dyDescent="0.25">
      <c r="D142" s="271"/>
      <c r="K142" s="272"/>
      <c r="T142" s="89"/>
      <c r="U142" s="89"/>
      <c r="V142" s="89"/>
      <c r="W142" s="89"/>
      <c r="X142" s="89"/>
      <c r="Y142" s="89"/>
      <c r="AC142" s="385"/>
      <c r="AD142" s="386"/>
      <c r="AE142" s="385"/>
      <c r="AF142" s="385"/>
      <c r="AG142" s="385"/>
    </row>
    <row r="143" spans="4:33" s="270" customFormat="1" x14ac:dyDescent="0.25">
      <c r="D143" s="271"/>
      <c r="K143" s="272"/>
      <c r="T143" s="89"/>
      <c r="U143" s="89"/>
      <c r="V143" s="89"/>
      <c r="W143" s="89"/>
      <c r="X143" s="89"/>
      <c r="Y143" s="89"/>
      <c r="AC143" s="385"/>
      <c r="AD143" s="386"/>
      <c r="AE143" s="385"/>
      <c r="AF143" s="385"/>
      <c r="AG143" s="385"/>
    </row>
    <row r="144" spans="4:33" s="270" customFormat="1" x14ac:dyDescent="0.25">
      <c r="D144" s="271"/>
      <c r="K144" s="272"/>
      <c r="T144" s="89"/>
      <c r="U144" s="89"/>
      <c r="V144" s="89"/>
      <c r="W144" s="89"/>
      <c r="X144" s="89"/>
      <c r="Y144" s="89"/>
      <c r="AC144" s="385"/>
      <c r="AD144" s="386"/>
      <c r="AE144" s="385"/>
      <c r="AF144" s="385"/>
      <c r="AG144" s="385"/>
    </row>
    <row r="145" spans="4:33" s="270" customFormat="1" x14ac:dyDescent="0.25">
      <c r="D145" s="271"/>
      <c r="K145" s="272"/>
      <c r="T145" s="89"/>
      <c r="U145" s="89"/>
      <c r="V145" s="89"/>
      <c r="W145" s="89"/>
      <c r="X145" s="89"/>
      <c r="Y145" s="89"/>
      <c r="AC145" s="385"/>
      <c r="AD145" s="386"/>
      <c r="AE145" s="385"/>
      <c r="AF145" s="385"/>
      <c r="AG145" s="385"/>
    </row>
    <row r="146" spans="4:33" s="270" customFormat="1" x14ac:dyDescent="0.25">
      <c r="D146" s="271"/>
      <c r="K146" s="272"/>
      <c r="T146" s="89"/>
      <c r="U146" s="89"/>
      <c r="V146" s="89"/>
      <c r="W146" s="89"/>
      <c r="X146" s="89"/>
      <c r="Y146" s="89"/>
      <c r="AC146" s="385"/>
      <c r="AD146" s="386"/>
      <c r="AE146" s="385"/>
      <c r="AF146" s="385"/>
      <c r="AG146" s="385"/>
    </row>
    <row r="147" spans="4:33" s="270" customFormat="1" x14ac:dyDescent="0.25">
      <c r="D147" s="271"/>
      <c r="K147" s="272"/>
      <c r="T147" s="89"/>
      <c r="U147" s="89"/>
      <c r="V147" s="89"/>
      <c r="W147" s="89"/>
      <c r="X147" s="89"/>
      <c r="Y147" s="89"/>
      <c r="AC147" s="385"/>
      <c r="AD147" s="386"/>
      <c r="AE147" s="385"/>
      <c r="AF147" s="385"/>
      <c r="AG147" s="385"/>
    </row>
    <row r="148" spans="4:33" s="270" customFormat="1" x14ac:dyDescent="0.25">
      <c r="D148" s="271"/>
      <c r="K148" s="272"/>
      <c r="T148" s="89"/>
      <c r="U148" s="89"/>
      <c r="V148" s="89"/>
      <c r="W148" s="89"/>
      <c r="X148" s="89"/>
      <c r="Y148" s="89"/>
      <c r="AC148" s="385"/>
      <c r="AD148" s="386"/>
      <c r="AE148" s="385"/>
      <c r="AF148" s="385"/>
      <c r="AG148" s="385"/>
    </row>
    <row r="149" spans="4:33" s="270" customFormat="1" x14ac:dyDescent="0.25">
      <c r="D149" s="271"/>
      <c r="K149" s="272"/>
      <c r="T149" s="89"/>
      <c r="U149" s="89"/>
      <c r="V149" s="89"/>
      <c r="W149" s="89"/>
      <c r="X149" s="89"/>
      <c r="Y149" s="89"/>
      <c r="AC149" s="385"/>
      <c r="AD149" s="386"/>
      <c r="AE149" s="385"/>
      <c r="AF149" s="385"/>
      <c r="AG149" s="385"/>
    </row>
    <row r="150" spans="4:33" s="270" customFormat="1" x14ac:dyDescent="0.25">
      <c r="D150" s="271"/>
      <c r="K150" s="272"/>
      <c r="T150" s="89"/>
      <c r="U150" s="89"/>
      <c r="V150" s="89"/>
      <c r="W150" s="89"/>
      <c r="X150" s="89"/>
      <c r="Y150" s="89"/>
      <c r="AC150" s="385"/>
      <c r="AD150" s="386"/>
      <c r="AE150" s="385"/>
      <c r="AF150" s="385"/>
      <c r="AG150" s="385"/>
    </row>
    <row r="151" spans="4:33" s="270" customFormat="1" x14ac:dyDescent="0.25">
      <c r="D151" s="271"/>
      <c r="K151" s="272"/>
      <c r="T151" s="89"/>
      <c r="U151" s="89"/>
      <c r="V151" s="89"/>
      <c r="W151" s="89"/>
      <c r="X151" s="89"/>
      <c r="Y151" s="89"/>
      <c r="AC151" s="385"/>
      <c r="AD151" s="386"/>
      <c r="AE151" s="385"/>
      <c r="AF151" s="385"/>
      <c r="AG151" s="385"/>
    </row>
    <row r="152" spans="4:33" s="270" customFormat="1" x14ac:dyDescent="0.25">
      <c r="D152" s="271"/>
      <c r="K152" s="272"/>
      <c r="T152" s="89"/>
      <c r="U152" s="89"/>
      <c r="V152" s="89"/>
      <c r="W152" s="89"/>
      <c r="X152" s="89"/>
      <c r="Y152" s="89"/>
      <c r="AC152" s="385"/>
      <c r="AD152" s="386"/>
      <c r="AE152" s="385"/>
      <c r="AF152" s="385"/>
      <c r="AG152" s="385"/>
    </row>
    <row r="153" spans="4:33" s="270" customFormat="1" x14ac:dyDescent="0.25">
      <c r="D153" s="271"/>
      <c r="K153" s="272"/>
      <c r="T153" s="89"/>
      <c r="U153" s="89"/>
      <c r="V153" s="89"/>
      <c r="W153" s="89"/>
      <c r="X153" s="89"/>
      <c r="Y153" s="89"/>
      <c r="AC153" s="385"/>
      <c r="AD153" s="386"/>
      <c r="AE153" s="385"/>
      <c r="AF153" s="385"/>
      <c r="AG153" s="385"/>
    </row>
    <row r="154" spans="4:33" s="270" customFormat="1" x14ac:dyDescent="0.25">
      <c r="D154" s="271"/>
      <c r="K154" s="272"/>
      <c r="T154" s="89"/>
      <c r="U154" s="89"/>
      <c r="V154" s="89"/>
      <c r="W154" s="89"/>
      <c r="X154" s="89"/>
      <c r="Y154" s="89"/>
      <c r="AC154" s="385"/>
      <c r="AD154" s="386"/>
      <c r="AE154" s="385"/>
      <c r="AF154" s="385"/>
      <c r="AG154" s="385"/>
    </row>
    <row r="155" spans="4:33" s="270" customFormat="1" x14ac:dyDescent="0.25">
      <c r="D155" s="271"/>
      <c r="K155" s="272"/>
      <c r="T155" s="89"/>
      <c r="U155" s="89"/>
      <c r="V155" s="89"/>
      <c r="W155" s="89"/>
      <c r="X155" s="89"/>
      <c r="Y155" s="89"/>
      <c r="AC155" s="385"/>
      <c r="AD155" s="386"/>
      <c r="AE155" s="385"/>
      <c r="AF155" s="385"/>
      <c r="AG155" s="385"/>
    </row>
    <row r="156" spans="4:33" s="270" customFormat="1" x14ac:dyDescent="0.25">
      <c r="D156" s="271"/>
      <c r="K156" s="272"/>
      <c r="T156" s="89"/>
      <c r="U156" s="89"/>
      <c r="V156" s="89"/>
      <c r="W156" s="89"/>
      <c r="X156" s="89"/>
      <c r="Y156" s="89"/>
      <c r="AC156" s="385"/>
      <c r="AD156" s="386"/>
      <c r="AE156" s="385"/>
      <c r="AF156" s="385"/>
      <c r="AG156" s="385"/>
    </row>
    <row r="157" spans="4:33" s="270" customFormat="1" x14ac:dyDescent="0.25">
      <c r="D157" s="271"/>
      <c r="K157" s="272"/>
      <c r="T157" s="89"/>
      <c r="U157" s="89"/>
      <c r="V157" s="89"/>
      <c r="W157" s="89"/>
      <c r="X157" s="89"/>
      <c r="Y157" s="89"/>
      <c r="AC157" s="385"/>
      <c r="AD157" s="386"/>
      <c r="AE157" s="385"/>
      <c r="AF157" s="385"/>
      <c r="AG157" s="385"/>
    </row>
    <row r="158" spans="4:33" s="270" customFormat="1" x14ac:dyDescent="0.25">
      <c r="D158" s="271"/>
      <c r="K158" s="272"/>
      <c r="T158" s="89"/>
      <c r="U158" s="89"/>
      <c r="V158" s="89"/>
      <c r="W158" s="89"/>
      <c r="X158" s="89"/>
      <c r="Y158" s="89"/>
      <c r="AC158" s="385"/>
      <c r="AD158" s="386"/>
      <c r="AE158" s="385"/>
      <c r="AF158" s="385"/>
      <c r="AG158" s="385"/>
    </row>
    <row r="159" spans="4:33" s="270" customFormat="1" x14ac:dyDescent="0.25">
      <c r="D159" s="271"/>
      <c r="K159" s="272"/>
      <c r="T159" s="89"/>
      <c r="U159" s="89"/>
      <c r="V159" s="89"/>
      <c r="W159" s="89"/>
      <c r="X159" s="89"/>
      <c r="Y159" s="89"/>
      <c r="AC159" s="385"/>
      <c r="AD159" s="386"/>
      <c r="AE159" s="385"/>
      <c r="AF159" s="385"/>
      <c r="AG159" s="385"/>
    </row>
    <row r="160" spans="4:33" s="270" customFormat="1" x14ac:dyDescent="0.25">
      <c r="D160" s="271"/>
      <c r="K160" s="272"/>
      <c r="T160" s="89"/>
      <c r="U160" s="89"/>
      <c r="V160" s="89"/>
      <c r="W160" s="89"/>
      <c r="X160" s="89"/>
      <c r="Y160" s="89"/>
      <c r="AC160" s="385"/>
      <c r="AD160" s="386"/>
      <c r="AE160" s="385"/>
      <c r="AF160" s="385"/>
      <c r="AG160" s="385"/>
    </row>
    <row r="161" spans="4:33" s="270" customFormat="1" x14ac:dyDescent="0.25">
      <c r="D161" s="271"/>
      <c r="K161" s="272"/>
      <c r="T161" s="89"/>
      <c r="U161" s="89"/>
      <c r="V161" s="89"/>
      <c r="W161" s="89"/>
      <c r="X161" s="89"/>
      <c r="Y161" s="89"/>
      <c r="AC161" s="385"/>
      <c r="AD161" s="386"/>
      <c r="AE161" s="385"/>
      <c r="AF161" s="385"/>
      <c r="AG161" s="385"/>
    </row>
    <row r="162" spans="4:33" s="270" customFormat="1" x14ac:dyDescent="0.25">
      <c r="D162" s="271"/>
      <c r="K162" s="272"/>
      <c r="T162" s="89"/>
      <c r="U162" s="89"/>
      <c r="V162" s="89"/>
      <c r="W162" s="89"/>
      <c r="X162" s="89"/>
      <c r="Y162" s="89"/>
      <c r="AC162" s="385"/>
      <c r="AD162" s="386"/>
      <c r="AE162" s="385"/>
      <c r="AF162" s="385"/>
      <c r="AG162" s="385"/>
    </row>
    <row r="163" spans="4:33" s="270" customFormat="1" x14ac:dyDescent="0.25">
      <c r="D163" s="271"/>
      <c r="K163" s="272"/>
      <c r="T163" s="89"/>
      <c r="U163" s="89"/>
      <c r="V163" s="89"/>
      <c r="W163" s="89"/>
      <c r="X163" s="89"/>
      <c r="Y163" s="89"/>
      <c r="AC163" s="385"/>
      <c r="AD163" s="386"/>
      <c r="AE163" s="385"/>
      <c r="AF163" s="385"/>
      <c r="AG163" s="385"/>
    </row>
    <row r="164" spans="4:33" s="270" customFormat="1" x14ac:dyDescent="0.25">
      <c r="D164" s="271"/>
      <c r="K164" s="272"/>
      <c r="T164" s="89"/>
      <c r="U164" s="89"/>
      <c r="V164" s="89"/>
      <c r="W164" s="89"/>
      <c r="X164" s="89"/>
      <c r="Y164" s="89"/>
      <c r="AC164" s="385"/>
      <c r="AD164" s="386"/>
      <c r="AE164" s="385"/>
      <c r="AF164" s="385"/>
      <c r="AG164" s="385"/>
    </row>
    <row r="165" spans="4:33" s="270" customFormat="1" x14ac:dyDescent="0.25">
      <c r="D165" s="271"/>
      <c r="K165" s="272"/>
      <c r="T165" s="89"/>
      <c r="U165" s="89"/>
      <c r="V165" s="89"/>
      <c r="W165" s="89"/>
      <c r="X165" s="89"/>
      <c r="Y165" s="89"/>
      <c r="AC165" s="385"/>
      <c r="AD165" s="386"/>
      <c r="AE165" s="385"/>
      <c r="AF165" s="385"/>
      <c r="AG165" s="385"/>
    </row>
    <row r="166" spans="4:33" s="270" customFormat="1" x14ac:dyDescent="0.25">
      <c r="D166" s="271"/>
      <c r="K166" s="272"/>
      <c r="T166" s="89"/>
      <c r="U166" s="89"/>
      <c r="V166" s="89"/>
      <c r="W166" s="89"/>
      <c r="X166" s="89"/>
      <c r="Y166" s="89"/>
      <c r="AC166" s="385"/>
      <c r="AD166" s="386"/>
      <c r="AE166" s="385"/>
      <c r="AF166" s="385"/>
      <c r="AG166" s="385"/>
    </row>
    <row r="167" spans="4:33" s="270" customFormat="1" x14ac:dyDescent="0.25">
      <c r="D167" s="271"/>
      <c r="K167" s="272"/>
      <c r="T167" s="89"/>
      <c r="U167" s="89"/>
      <c r="V167" s="89"/>
      <c r="W167" s="89"/>
      <c r="X167" s="89"/>
      <c r="Y167" s="89"/>
      <c r="AC167" s="385"/>
      <c r="AD167" s="386"/>
      <c r="AE167" s="385"/>
      <c r="AF167" s="385"/>
      <c r="AG167" s="385"/>
    </row>
    <row r="168" spans="4:33" s="270" customFormat="1" x14ac:dyDescent="0.25">
      <c r="D168" s="271"/>
      <c r="K168" s="272"/>
      <c r="T168" s="89"/>
      <c r="U168" s="89"/>
      <c r="V168" s="89"/>
      <c r="W168" s="89"/>
      <c r="X168" s="89"/>
      <c r="Y168" s="89"/>
      <c r="AC168" s="385"/>
      <c r="AD168" s="386"/>
      <c r="AE168" s="385"/>
      <c r="AF168" s="385"/>
      <c r="AG168" s="385"/>
    </row>
    <row r="169" spans="4:33" s="270" customFormat="1" x14ac:dyDescent="0.25">
      <c r="D169" s="271"/>
      <c r="K169" s="272"/>
      <c r="T169" s="89"/>
      <c r="U169" s="89"/>
      <c r="V169" s="89"/>
      <c r="W169" s="89"/>
      <c r="X169" s="89"/>
      <c r="Y169" s="89"/>
      <c r="AC169" s="385"/>
      <c r="AD169" s="386"/>
      <c r="AE169" s="385"/>
      <c r="AF169" s="385"/>
      <c r="AG169" s="385"/>
    </row>
    <row r="170" spans="4:33" s="270" customFormat="1" x14ac:dyDescent="0.25">
      <c r="D170" s="271"/>
      <c r="K170" s="272"/>
      <c r="T170" s="89"/>
      <c r="U170" s="89"/>
      <c r="V170" s="89"/>
      <c r="W170" s="89"/>
      <c r="X170" s="89"/>
      <c r="Y170" s="89"/>
      <c r="AC170" s="385"/>
      <c r="AD170" s="386"/>
      <c r="AE170" s="385"/>
      <c r="AF170" s="385"/>
      <c r="AG170" s="385"/>
    </row>
    <row r="171" spans="4:33" s="270" customFormat="1" x14ac:dyDescent="0.25">
      <c r="D171" s="271"/>
      <c r="K171" s="272"/>
      <c r="T171" s="89"/>
      <c r="U171" s="89"/>
      <c r="V171" s="89"/>
      <c r="W171" s="89"/>
      <c r="X171" s="89"/>
      <c r="Y171" s="89"/>
      <c r="AC171" s="385"/>
      <c r="AD171" s="386"/>
      <c r="AE171" s="385"/>
      <c r="AF171" s="385"/>
      <c r="AG171" s="385"/>
    </row>
    <row r="172" spans="4:33" s="270" customFormat="1" x14ac:dyDescent="0.25">
      <c r="D172" s="271"/>
      <c r="K172" s="272"/>
      <c r="T172" s="89"/>
      <c r="U172" s="89"/>
      <c r="V172" s="89"/>
      <c r="W172" s="89"/>
      <c r="X172" s="89"/>
      <c r="Y172" s="89"/>
      <c r="AC172" s="385"/>
      <c r="AD172" s="386"/>
      <c r="AE172" s="385"/>
      <c r="AF172" s="385"/>
      <c r="AG172" s="385"/>
    </row>
    <row r="173" spans="4:33" s="270" customFormat="1" x14ac:dyDescent="0.25">
      <c r="D173" s="271"/>
      <c r="K173" s="272"/>
      <c r="T173" s="89"/>
      <c r="U173" s="89"/>
      <c r="V173" s="89"/>
      <c r="W173" s="89"/>
      <c r="X173" s="89"/>
      <c r="Y173" s="89"/>
      <c r="AC173" s="385"/>
      <c r="AD173" s="386"/>
      <c r="AE173" s="385"/>
      <c r="AF173" s="385"/>
      <c r="AG173" s="385"/>
    </row>
    <row r="174" spans="4:33" s="270" customFormat="1" x14ac:dyDescent="0.25">
      <c r="D174" s="271"/>
      <c r="K174" s="272"/>
      <c r="T174" s="89"/>
      <c r="U174" s="89"/>
      <c r="V174" s="89"/>
      <c r="W174" s="89"/>
      <c r="X174" s="89"/>
      <c r="Y174" s="89"/>
      <c r="AC174" s="385"/>
      <c r="AD174" s="386"/>
      <c r="AE174" s="385"/>
      <c r="AF174" s="385"/>
      <c r="AG174" s="385"/>
    </row>
    <row r="175" spans="4:33" s="270" customFormat="1" x14ac:dyDescent="0.25">
      <c r="D175" s="271"/>
      <c r="K175" s="272"/>
      <c r="T175" s="89"/>
      <c r="U175" s="89"/>
      <c r="V175" s="89"/>
      <c r="W175" s="89"/>
      <c r="X175" s="89"/>
      <c r="Y175" s="89"/>
      <c r="AC175" s="385"/>
      <c r="AD175" s="386"/>
      <c r="AE175" s="385"/>
      <c r="AF175" s="385"/>
      <c r="AG175" s="385"/>
    </row>
    <row r="176" spans="4:33" s="270" customFormat="1" x14ac:dyDescent="0.25">
      <c r="D176" s="271"/>
      <c r="K176" s="272"/>
      <c r="T176" s="89"/>
      <c r="U176" s="89"/>
      <c r="V176" s="89"/>
      <c r="W176" s="89"/>
      <c r="X176" s="89"/>
      <c r="Y176" s="89"/>
      <c r="AC176" s="385"/>
      <c r="AD176" s="386"/>
      <c r="AE176" s="385"/>
      <c r="AF176" s="385"/>
      <c r="AG176" s="385"/>
    </row>
    <row r="177" spans="4:33" s="270" customFormat="1" x14ac:dyDescent="0.25">
      <c r="D177" s="271"/>
      <c r="K177" s="272"/>
      <c r="T177" s="89"/>
      <c r="U177" s="89"/>
      <c r="V177" s="89"/>
      <c r="W177" s="89"/>
      <c r="X177" s="89"/>
      <c r="Y177" s="89"/>
      <c r="AC177" s="385"/>
      <c r="AD177" s="386"/>
      <c r="AE177" s="385"/>
      <c r="AF177" s="385"/>
      <c r="AG177" s="385"/>
    </row>
    <row r="178" spans="4:33" s="270" customFormat="1" x14ac:dyDescent="0.25">
      <c r="D178" s="271"/>
      <c r="K178" s="272"/>
      <c r="T178" s="89"/>
      <c r="U178" s="89"/>
      <c r="V178" s="89"/>
      <c r="W178" s="89"/>
      <c r="X178" s="89"/>
      <c r="Y178" s="89"/>
      <c r="AC178" s="385"/>
      <c r="AD178" s="386"/>
      <c r="AE178" s="385"/>
      <c r="AF178" s="385"/>
      <c r="AG178" s="385"/>
    </row>
    <row r="179" spans="4:33" s="270" customFormat="1" x14ac:dyDescent="0.25">
      <c r="D179" s="271"/>
      <c r="K179" s="272"/>
      <c r="T179" s="89"/>
      <c r="U179" s="89"/>
      <c r="V179" s="89"/>
      <c r="W179" s="89"/>
      <c r="X179" s="89"/>
      <c r="Y179" s="89"/>
      <c r="AC179" s="385"/>
      <c r="AD179" s="386"/>
      <c r="AE179" s="385"/>
      <c r="AF179" s="385"/>
      <c r="AG179" s="385"/>
    </row>
    <row r="180" spans="4:33" s="270" customFormat="1" x14ac:dyDescent="0.25">
      <c r="D180" s="271"/>
      <c r="K180" s="272"/>
      <c r="T180" s="89"/>
      <c r="U180" s="89"/>
      <c r="V180" s="89"/>
      <c r="W180" s="89"/>
      <c r="X180" s="89"/>
      <c r="Y180" s="89"/>
      <c r="AC180" s="385"/>
      <c r="AD180" s="386"/>
      <c r="AE180" s="385"/>
      <c r="AF180" s="385"/>
      <c r="AG180" s="385"/>
    </row>
    <row r="181" spans="4:33" s="270" customFormat="1" x14ac:dyDescent="0.25">
      <c r="D181" s="271"/>
      <c r="K181" s="272"/>
      <c r="T181" s="89"/>
      <c r="U181" s="89"/>
      <c r="V181" s="89"/>
      <c r="W181" s="89"/>
      <c r="X181" s="89"/>
      <c r="Y181" s="89"/>
      <c r="AC181" s="385"/>
      <c r="AD181" s="386"/>
      <c r="AE181" s="385"/>
      <c r="AF181" s="385"/>
      <c r="AG181" s="385"/>
    </row>
    <row r="182" spans="4:33" s="270" customFormat="1" x14ac:dyDescent="0.25">
      <c r="D182" s="271"/>
      <c r="K182" s="272"/>
      <c r="T182" s="89"/>
      <c r="U182" s="89"/>
      <c r="V182" s="89"/>
      <c r="W182" s="89"/>
      <c r="X182" s="89"/>
      <c r="Y182" s="89"/>
      <c r="AC182" s="385"/>
      <c r="AD182" s="386"/>
      <c r="AE182" s="385"/>
      <c r="AF182" s="385"/>
      <c r="AG182" s="385"/>
    </row>
    <row r="183" spans="4:33" s="270" customFormat="1" x14ac:dyDescent="0.25">
      <c r="D183" s="271"/>
      <c r="K183" s="272"/>
      <c r="T183" s="89"/>
      <c r="U183" s="89"/>
      <c r="V183" s="89"/>
      <c r="W183" s="89"/>
      <c r="X183" s="89"/>
      <c r="Y183" s="89"/>
      <c r="AC183" s="385"/>
      <c r="AD183" s="386"/>
      <c r="AE183" s="385"/>
      <c r="AF183" s="385"/>
      <c r="AG183" s="385"/>
    </row>
    <row r="184" spans="4:33" s="270" customFormat="1" x14ac:dyDescent="0.25">
      <c r="D184" s="271"/>
      <c r="K184" s="272"/>
      <c r="T184" s="89"/>
      <c r="U184" s="89"/>
      <c r="V184" s="89"/>
      <c r="W184" s="89"/>
      <c r="X184" s="89"/>
      <c r="Y184" s="89"/>
      <c r="AC184" s="385"/>
      <c r="AD184" s="386"/>
      <c r="AE184" s="385"/>
      <c r="AF184" s="385"/>
      <c r="AG184" s="385"/>
    </row>
    <row r="185" spans="4:33" s="270" customFormat="1" x14ac:dyDescent="0.25">
      <c r="D185" s="271"/>
      <c r="K185" s="272"/>
      <c r="T185" s="89"/>
      <c r="U185" s="89"/>
      <c r="V185" s="89"/>
      <c r="W185" s="89"/>
      <c r="X185" s="89"/>
      <c r="Y185" s="89"/>
      <c r="AC185" s="385"/>
      <c r="AD185" s="386"/>
      <c r="AE185" s="385"/>
      <c r="AF185" s="385"/>
      <c r="AG185" s="385"/>
    </row>
    <row r="186" spans="4:33" s="270" customFormat="1" x14ac:dyDescent="0.25">
      <c r="D186" s="271"/>
      <c r="K186" s="272"/>
      <c r="T186" s="89"/>
      <c r="U186" s="89"/>
      <c r="V186" s="89"/>
      <c r="W186" s="89"/>
      <c r="X186" s="89"/>
      <c r="Y186" s="89"/>
      <c r="AC186" s="385"/>
      <c r="AD186" s="386"/>
      <c r="AE186" s="385"/>
      <c r="AF186" s="385"/>
      <c r="AG186" s="385"/>
    </row>
    <row r="187" spans="4:33" s="270" customFormat="1" x14ac:dyDescent="0.25">
      <c r="D187" s="271"/>
      <c r="K187" s="272"/>
      <c r="T187" s="89"/>
      <c r="U187" s="89"/>
      <c r="V187" s="89"/>
      <c r="W187" s="89"/>
      <c r="X187" s="89"/>
      <c r="Y187" s="89"/>
      <c r="AC187" s="385"/>
      <c r="AD187" s="386"/>
      <c r="AE187" s="385"/>
      <c r="AF187" s="385"/>
      <c r="AG187" s="385"/>
    </row>
    <row r="188" spans="4:33" s="270" customFormat="1" x14ac:dyDescent="0.25">
      <c r="D188" s="271"/>
      <c r="K188" s="272"/>
      <c r="T188" s="89"/>
      <c r="U188" s="89"/>
      <c r="V188" s="89"/>
      <c r="W188" s="89"/>
      <c r="X188" s="89"/>
      <c r="Y188" s="89"/>
      <c r="AC188" s="385"/>
      <c r="AD188" s="386"/>
      <c r="AE188" s="385"/>
      <c r="AF188" s="385"/>
      <c r="AG188" s="385"/>
    </row>
    <row r="189" spans="4:33" s="270" customFormat="1" x14ac:dyDescent="0.25">
      <c r="D189" s="271"/>
      <c r="K189" s="272"/>
      <c r="T189" s="89"/>
      <c r="U189" s="89"/>
      <c r="V189" s="89"/>
      <c r="W189" s="89"/>
      <c r="X189" s="89"/>
      <c r="Y189" s="89"/>
      <c r="AC189" s="385"/>
      <c r="AD189" s="386"/>
      <c r="AE189" s="385"/>
      <c r="AF189" s="385"/>
      <c r="AG189" s="385"/>
    </row>
    <row r="190" spans="4:33" s="270" customFormat="1" x14ac:dyDescent="0.25">
      <c r="D190" s="271"/>
      <c r="K190" s="272"/>
      <c r="T190" s="89"/>
      <c r="U190" s="89"/>
      <c r="V190" s="89"/>
      <c r="W190" s="89"/>
      <c r="X190" s="89"/>
      <c r="Y190" s="89"/>
      <c r="AC190" s="385"/>
      <c r="AD190" s="386"/>
      <c r="AE190" s="385"/>
      <c r="AF190" s="385"/>
      <c r="AG190" s="385"/>
    </row>
    <row r="191" spans="4:33" s="270" customFormat="1" x14ac:dyDescent="0.25">
      <c r="D191" s="271"/>
      <c r="K191" s="272"/>
      <c r="T191" s="89"/>
      <c r="U191" s="89"/>
      <c r="V191" s="89"/>
      <c r="W191" s="89"/>
      <c r="X191" s="89"/>
      <c r="Y191" s="89"/>
      <c r="AC191" s="385"/>
      <c r="AD191" s="386"/>
      <c r="AE191" s="385"/>
      <c r="AF191" s="385"/>
      <c r="AG191" s="385"/>
    </row>
    <row r="192" spans="4:33" s="270" customFormat="1" x14ac:dyDescent="0.25">
      <c r="D192" s="271"/>
      <c r="K192" s="272"/>
      <c r="T192" s="89"/>
      <c r="U192" s="89"/>
      <c r="V192" s="89"/>
      <c r="W192" s="89"/>
      <c r="X192" s="89"/>
      <c r="Y192" s="89"/>
      <c r="AC192" s="385"/>
      <c r="AD192" s="386"/>
      <c r="AE192" s="385"/>
      <c r="AF192" s="385"/>
      <c r="AG192" s="385"/>
    </row>
    <row r="193" spans="4:33" s="270" customFormat="1" x14ac:dyDescent="0.25">
      <c r="D193" s="271"/>
      <c r="K193" s="272"/>
      <c r="T193" s="89"/>
      <c r="U193" s="89"/>
      <c r="V193" s="89"/>
      <c r="W193" s="89"/>
      <c r="X193" s="89"/>
      <c r="Y193" s="89"/>
      <c r="AC193" s="385"/>
      <c r="AD193" s="386"/>
      <c r="AE193" s="385"/>
      <c r="AF193" s="385"/>
      <c r="AG193" s="385"/>
    </row>
    <row r="194" spans="4:33" s="270" customFormat="1" x14ac:dyDescent="0.25">
      <c r="D194" s="271"/>
      <c r="K194" s="272"/>
      <c r="T194" s="89"/>
      <c r="U194" s="89"/>
      <c r="V194" s="89"/>
      <c r="W194" s="89"/>
      <c r="X194" s="89"/>
      <c r="Y194" s="89"/>
      <c r="AC194" s="385"/>
      <c r="AD194" s="386"/>
      <c r="AE194" s="385"/>
      <c r="AF194" s="385"/>
      <c r="AG194" s="385"/>
    </row>
    <row r="195" spans="4:33" s="270" customFormat="1" x14ac:dyDescent="0.25">
      <c r="D195" s="271"/>
      <c r="K195" s="272"/>
      <c r="T195" s="89"/>
      <c r="U195" s="89"/>
      <c r="V195" s="89"/>
      <c r="W195" s="89"/>
      <c r="X195" s="89"/>
      <c r="Y195" s="89"/>
      <c r="AC195" s="385"/>
      <c r="AD195" s="386"/>
      <c r="AE195" s="385"/>
      <c r="AF195" s="385"/>
      <c r="AG195" s="385"/>
    </row>
    <row r="196" spans="4:33" s="270" customFormat="1" x14ac:dyDescent="0.25">
      <c r="D196" s="271"/>
      <c r="K196" s="272"/>
      <c r="T196" s="89"/>
      <c r="U196" s="89"/>
      <c r="V196" s="89"/>
      <c r="W196" s="89"/>
      <c r="X196" s="89"/>
      <c r="Y196" s="89"/>
      <c r="AC196" s="385"/>
      <c r="AD196" s="386"/>
      <c r="AE196" s="385"/>
      <c r="AF196" s="385"/>
      <c r="AG196" s="385"/>
    </row>
    <row r="197" spans="4:33" s="270" customFormat="1" x14ac:dyDescent="0.25">
      <c r="D197" s="271"/>
      <c r="K197" s="272"/>
      <c r="T197" s="89"/>
      <c r="U197" s="89"/>
      <c r="V197" s="89"/>
      <c r="W197" s="89"/>
      <c r="X197" s="89"/>
      <c r="Y197" s="89"/>
      <c r="AC197" s="385"/>
      <c r="AD197" s="386"/>
      <c r="AE197" s="385"/>
      <c r="AF197" s="385"/>
      <c r="AG197" s="385"/>
    </row>
    <row r="198" spans="4:33" s="270" customFormat="1" x14ac:dyDescent="0.25">
      <c r="D198" s="271"/>
      <c r="K198" s="272"/>
      <c r="T198" s="89"/>
      <c r="U198" s="89"/>
      <c r="V198" s="89"/>
      <c r="W198" s="89"/>
      <c r="X198" s="89"/>
      <c r="Y198" s="89"/>
      <c r="AC198" s="385"/>
      <c r="AD198" s="386"/>
      <c r="AE198" s="385"/>
      <c r="AF198" s="385"/>
      <c r="AG198" s="385"/>
    </row>
    <row r="199" spans="4:33" s="270" customFormat="1" x14ac:dyDescent="0.25">
      <c r="D199" s="271"/>
      <c r="K199" s="272"/>
      <c r="T199" s="89"/>
      <c r="U199" s="89"/>
      <c r="V199" s="89"/>
      <c r="W199" s="89"/>
      <c r="X199" s="89"/>
      <c r="Y199" s="89"/>
      <c r="AC199" s="385"/>
      <c r="AD199" s="386"/>
      <c r="AE199" s="385"/>
      <c r="AF199" s="385"/>
      <c r="AG199" s="385"/>
    </row>
    <row r="200" spans="4:33" s="270" customFormat="1" x14ac:dyDescent="0.25">
      <c r="D200" s="271"/>
      <c r="K200" s="272"/>
      <c r="T200" s="89"/>
      <c r="U200" s="89"/>
      <c r="V200" s="89"/>
      <c r="W200" s="89"/>
      <c r="X200" s="89"/>
      <c r="Y200" s="89"/>
      <c r="AC200" s="385"/>
      <c r="AD200" s="386"/>
      <c r="AE200" s="385"/>
      <c r="AF200" s="385"/>
      <c r="AG200" s="385"/>
    </row>
    <row r="201" spans="4:33" s="270" customFormat="1" x14ac:dyDescent="0.25">
      <c r="D201" s="271"/>
      <c r="K201" s="272"/>
      <c r="T201" s="89"/>
      <c r="U201" s="89"/>
      <c r="V201" s="89"/>
      <c r="W201" s="89"/>
      <c r="X201" s="89"/>
      <c r="Y201" s="89"/>
      <c r="AC201" s="385"/>
      <c r="AD201" s="386"/>
      <c r="AE201" s="385"/>
      <c r="AF201" s="385"/>
      <c r="AG201" s="385"/>
    </row>
    <row r="202" spans="4:33" s="270" customFormat="1" x14ac:dyDescent="0.25">
      <c r="D202" s="271"/>
      <c r="K202" s="272"/>
      <c r="T202" s="89"/>
      <c r="U202" s="89"/>
      <c r="V202" s="89"/>
      <c r="W202" s="89"/>
      <c r="X202" s="89"/>
      <c r="Y202" s="89"/>
      <c r="AC202" s="385"/>
      <c r="AD202" s="386"/>
      <c r="AE202" s="385"/>
      <c r="AF202" s="385"/>
      <c r="AG202" s="385"/>
    </row>
    <row r="203" spans="4:33" s="270" customFormat="1" x14ac:dyDescent="0.25">
      <c r="D203" s="271"/>
      <c r="K203" s="272"/>
      <c r="T203" s="89"/>
      <c r="U203" s="89"/>
      <c r="V203" s="89"/>
      <c r="W203" s="89"/>
      <c r="X203" s="89"/>
      <c r="Y203" s="89"/>
      <c r="AC203" s="385"/>
      <c r="AD203" s="386"/>
      <c r="AE203" s="385"/>
      <c r="AF203" s="385"/>
      <c r="AG203" s="385"/>
    </row>
    <row r="204" spans="4:33" s="270" customFormat="1" x14ac:dyDescent="0.25">
      <c r="D204" s="271"/>
      <c r="K204" s="272"/>
      <c r="T204" s="89"/>
      <c r="U204" s="89"/>
      <c r="V204" s="89"/>
      <c r="W204" s="89"/>
      <c r="X204" s="89"/>
      <c r="Y204" s="89"/>
      <c r="AC204" s="385"/>
      <c r="AD204" s="386"/>
      <c r="AE204" s="385"/>
      <c r="AF204" s="385"/>
      <c r="AG204" s="385"/>
    </row>
    <row r="205" spans="4:33" s="270" customFormat="1" x14ac:dyDescent="0.25">
      <c r="D205" s="271"/>
      <c r="K205" s="272"/>
      <c r="T205" s="89"/>
      <c r="U205" s="89"/>
      <c r="V205" s="89"/>
      <c r="W205" s="89"/>
      <c r="X205" s="89"/>
      <c r="Y205" s="89"/>
      <c r="AC205" s="385"/>
      <c r="AD205" s="386"/>
      <c r="AE205" s="385"/>
      <c r="AF205" s="385"/>
      <c r="AG205" s="385"/>
    </row>
    <row r="206" spans="4:33" s="270" customFormat="1" x14ac:dyDescent="0.25">
      <c r="D206" s="271"/>
      <c r="K206" s="272"/>
      <c r="T206" s="89"/>
      <c r="U206" s="89"/>
      <c r="V206" s="89"/>
      <c r="W206" s="89"/>
      <c r="X206" s="89"/>
      <c r="Y206" s="89"/>
      <c r="AC206" s="385"/>
      <c r="AD206" s="386"/>
      <c r="AE206" s="385"/>
      <c r="AF206" s="385"/>
      <c r="AG206" s="385"/>
    </row>
    <row r="207" spans="4:33" s="270" customFormat="1" x14ac:dyDescent="0.25">
      <c r="D207" s="271"/>
      <c r="K207" s="272"/>
      <c r="T207" s="89"/>
      <c r="U207" s="89"/>
      <c r="V207" s="89"/>
      <c r="W207" s="89"/>
      <c r="X207" s="89"/>
      <c r="Y207" s="89"/>
      <c r="AC207" s="385"/>
      <c r="AD207" s="386"/>
      <c r="AE207" s="385"/>
      <c r="AF207" s="385"/>
      <c r="AG207" s="385"/>
    </row>
    <row r="208" spans="4:33" s="270" customFormat="1" x14ac:dyDescent="0.25">
      <c r="D208" s="271"/>
      <c r="K208" s="272"/>
      <c r="T208" s="89"/>
      <c r="U208" s="89"/>
      <c r="V208" s="89"/>
      <c r="W208" s="89"/>
      <c r="X208" s="89"/>
      <c r="Y208" s="89"/>
      <c r="AC208" s="385"/>
      <c r="AD208" s="386"/>
      <c r="AE208" s="385"/>
      <c r="AF208" s="385"/>
      <c r="AG208" s="385"/>
    </row>
    <row r="209" spans="4:33" s="270" customFormat="1" x14ac:dyDescent="0.25">
      <c r="D209" s="271"/>
      <c r="K209" s="272"/>
      <c r="T209" s="89"/>
      <c r="U209" s="89"/>
      <c r="V209" s="89"/>
      <c r="W209" s="89"/>
      <c r="X209" s="89"/>
      <c r="Y209" s="89"/>
      <c r="AC209" s="385"/>
      <c r="AD209" s="386"/>
      <c r="AE209" s="385"/>
      <c r="AF209" s="385"/>
      <c r="AG209" s="385"/>
    </row>
    <row r="210" spans="4:33" s="270" customFormat="1" x14ac:dyDescent="0.25">
      <c r="D210" s="271"/>
      <c r="K210" s="272"/>
      <c r="T210" s="89"/>
      <c r="U210" s="89"/>
      <c r="V210" s="89"/>
      <c r="W210" s="89"/>
      <c r="X210" s="89"/>
      <c r="Y210" s="89"/>
      <c r="AC210" s="385"/>
      <c r="AD210" s="386"/>
      <c r="AE210" s="385"/>
      <c r="AF210" s="385"/>
      <c r="AG210" s="385"/>
    </row>
    <row r="211" spans="4:33" s="270" customFormat="1" x14ac:dyDescent="0.25">
      <c r="D211" s="271"/>
      <c r="K211" s="272"/>
      <c r="T211" s="89"/>
      <c r="U211" s="89"/>
      <c r="V211" s="89"/>
      <c r="W211" s="89"/>
      <c r="X211" s="89"/>
      <c r="Y211" s="89"/>
      <c r="AC211" s="385"/>
      <c r="AD211" s="386"/>
      <c r="AE211" s="385"/>
      <c r="AF211" s="385"/>
      <c r="AG211" s="385"/>
    </row>
    <row r="212" spans="4:33" s="270" customFormat="1" x14ac:dyDescent="0.25">
      <c r="D212" s="271"/>
      <c r="K212" s="272"/>
      <c r="T212" s="89"/>
      <c r="U212" s="89"/>
      <c r="V212" s="89"/>
      <c r="W212" s="89"/>
      <c r="X212" s="89"/>
      <c r="Y212" s="89"/>
      <c r="AC212" s="385"/>
      <c r="AD212" s="386"/>
      <c r="AE212" s="385"/>
      <c r="AF212" s="385"/>
      <c r="AG212" s="385"/>
    </row>
    <row r="213" spans="4:33" s="270" customFormat="1" x14ac:dyDescent="0.25">
      <c r="D213" s="271"/>
      <c r="K213" s="272"/>
      <c r="T213" s="89"/>
      <c r="U213" s="89"/>
      <c r="V213" s="89"/>
      <c r="W213" s="89"/>
      <c r="X213" s="89"/>
      <c r="Y213" s="89"/>
      <c r="AC213" s="385"/>
      <c r="AD213" s="386"/>
      <c r="AE213" s="385"/>
      <c r="AF213" s="385"/>
      <c r="AG213" s="385"/>
    </row>
    <row r="214" spans="4:33" s="270" customFormat="1" x14ac:dyDescent="0.25">
      <c r="D214" s="271"/>
      <c r="K214" s="272"/>
      <c r="T214" s="89"/>
      <c r="U214" s="89"/>
      <c r="V214" s="89"/>
      <c r="W214" s="89"/>
      <c r="X214" s="89"/>
      <c r="Y214" s="89"/>
      <c r="AC214" s="385"/>
      <c r="AD214" s="386"/>
      <c r="AE214" s="385"/>
      <c r="AF214" s="385"/>
      <c r="AG214" s="385"/>
    </row>
    <row r="215" spans="4:33" s="270" customFormat="1" x14ac:dyDescent="0.25">
      <c r="D215" s="271"/>
      <c r="K215" s="272"/>
      <c r="T215" s="89"/>
      <c r="U215" s="89"/>
      <c r="V215" s="89"/>
      <c r="W215" s="89"/>
      <c r="X215" s="89"/>
      <c r="Y215" s="89"/>
      <c r="AC215" s="385"/>
      <c r="AD215" s="386"/>
      <c r="AE215" s="385"/>
      <c r="AF215" s="385"/>
      <c r="AG215" s="385"/>
    </row>
    <row r="216" spans="4:33" s="270" customFormat="1" x14ac:dyDescent="0.25">
      <c r="D216" s="271"/>
      <c r="K216" s="272"/>
      <c r="T216" s="89"/>
      <c r="U216" s="89"/>
      <c r="V216" s="89"/>
      <c r="W216" s="89"/>
      <c r="X216" s="89"/>
      <c r="Y216" s="89"/>
      <c r="AC216" s="385"/>
      <c r="AD216" s="386"/>
      <c r="AE216" s="385"/>
      <c r="AF216" s="385"/>
      <c r="AG216" s="385"/>
    </row>
    <row r="217" spans="4:33" s="270" customFormat="1" x14ac:dyDescent="0.25">
      <c r="D217" s="271"/>
      <c r="K217" s="272"/>
      <c r="T217" s="89"/>
      <c r="U217" s="89"/>
      <c r="V217" s="89"/>
      <c r="W217" s="89"/>
      <c r="X217" s="89"/>
      <c r="Y217" s="89"/>
      <c r="AC217" s="385"/>
      <c r="AD217" s="386"/>
      <c r="AE217" s="385"/>
      <c r="AF217" s="385"/>
      <c r="AG217" s="385"/>
    </row>
    <row r="218" spans="4:33" s="270" customFormat="1" x14ac:dyDescent="0.25">
      <c r="D218" s="271"/>
      <c r="K218" s="272"/>
      <c r="T218" s="89"/>
      <c r="U218" s="89"/>
      <c r="V218" s="89"/>
      <c r="W218" s="89"/>
      <c r="X218" s="89"/>
      <c r="Y218" s="89"/>
      <c r="AC218" s="385"/>
      <c r="AD218" s="386"/>
      <c r="AE218" s="385"/>
      <c r="AF218" s="385"/>
      <c r="AG218" s="385"/>
    </row>
    <row r="219" spans="4:33" s="270" customFormat="1" x14ac:dyDescent="0.25">
      <c r="D219" s="271"/>
      <c r="K219" s="272"/>
      <c r="T219" s="89"/>
      <c r="U219" s="89"/>
      <c r="V219" s="89"/>
      <c r="W219" s="89"/>
      <c r="X219" s="89"/>
      <c r="Y219" s="89"/>
      <c r="AC219" s="385"/>
      <c r="AD219" s="386"/>
      <c r="AE219" s="385"/>
      <c r="AF219" s="385"/>
      <c r="AG219" s="385"/>
    </row>
    <row r="220" spans="4:33" s="270" customFormat="1" x14ac:dyDescent="0.25">
      <c r="D220" s="271"/>
      <c r="K220" s="272"/>
      <c r="T220" s="89"/>
      <c r="U220" s="89"/>
      <c r="V220" s="89"/>
      <c r="W220" s="89"/>
      <c r="X220" s="89"/>
      <c r="Y220" s="89"/>
      <c r="AC220" s="385"/>
      <c r="AD220" s="386"/>
      <c r="AE220" s="385"/>
      <c r="AF220" s="385"/>
      <c r="AG220" s="385"/>
    </row>
    <row r="221" spans="4:33" s="270" customFormat="1" x14ac:dyDescent="0.25">
      <c r="D221" s="271"/>
      <c r="K221" s="272"/>
      <c r="T221" s="89"/>
      <c r="U221" s="89"/>
      <c r="V221" s="89"/>
      <c r="W221" s="89"/>
      <c r="X221" s="89"/>
      <c r="Y221" s="89"/>
      <c r="AC221" s="385"/>
      <c r="AD221" s="386"/>
      <c r="AE221" s="385"/>
      <c r="AF221" s="385"/>
      <c r="AG221" s="385"/>
    </row>
    <row r="222" spans="4:33" s="270" customFormat="1" x14ac:dyDescent="0.25">
      <c r="D222" s="271"/>
      <c r="K222" s="272"/>
      <c r="T222" s="89"/>
      <c r="U222" s="89"/>
      <c r="V222" s="89"/>
      <c r="W222" s="89"/>
      <c r="X222" s="89"/>
      <c r="Y222" s="89"/>
      <c r="AC222" s="385"/>
      <c r="AD222" s="386"/>
      <c r="AE222" s="385"/>
      <c r="AF222" s="385"/>
      <c r="AG222" s="385"/>
    </row>
    <row r="223" spans="4:33" s="270" customFormat="1" x14ac:dyDescent="0.25">
      <c r="D223" s="271"/>
      <c r="K223" s="272"/>
      <c r="T223" s="89"/>
      <c r="U223" s="89"/>
      <c r="V223" s="89"/>
      <c r="W223" s="89"/>
      <c r="X223" s="89"/>
      <c r="Y223" s="89"/>
      <c r="AC223" s="385"/>
      <c r="AD223" s="386"/>
      <c r="AE223" s="385"/>
      <c r="AF223" s="385"/>
      <c r="AG223" s="385"/>
    </row>
    <row r="224" spans="4:33" s="270" customFormat="1" x14ac:dyDescent="0.25">
      <c r="D224" s="271"/>
      <c r="K224" s="272"/>
      <c r="T224" s="89"/>
      <c r="U224" s="89"/>
      <c r="V224" s="89"/>
      <c r="W224" s="89"/>
      <c r="X224" s="89"/>
      <c r="Y224" s="89"/>
      <c r="AC224" s="385"/>
      <c r="AD224" s="386"/>
      <c r="AE224" s="385"/>
      <c r="AF224" s="385"/>
      <c r="AG224" s="385"/>
    </row>
    <row r="225" spans="4:33" s="270" customFormat="1" x14ac:dyDescent="0.25">
      <c r="D225" s="271"/>
      <c r="K225" s="272"/>
      <c r="T225" s="89"/>
      <c r="U225" s="89"/>
      <c r="V225" s="89"/>
      <c r="W225" s="89"/>
      <c r="X225" s="89"/>
      <c r="Y225" s="89"/>
      <c r="AC225" s="385"/>
      <c r="AD225" s="386"/>
      <c r="AE225" s="385"/>
      <c r="AF225" s="385"/>
      <c r="AG225" s="385"/>
    </row>
    <row r="226" spans="4:33" s="270" customFormat="1" x14ac:dyDescent="0.25">
      <c r="D226" s="271"/>
      <c r="K226" s="272"/>
      <c r="T226" s="89"/>
      <c r="U226" s="89"/>
      <c r="V226" s="89"/>
      <c r="W226" s="89"/>
      <c r="X226" s="89"/>
      <c r="Y226" s="89"/>
      <c r="AC226" s="385"/>
      <c r="AD226" s="386"/>
      <c r="AE226" s="385"/>
      <c r="AF226" s="385"/>
      <c r="AG226" s="385"/>
    </row>
    <row r="227" spans="4:33" s="270" customFormat="1" x14ac:dyDescent="0.25">
      <c r="D227" s="271"/>
      <c r="K227" s="272"/>
      <c r="T227" s="89"/>
      <c r="U227" s="89"/>
      <c r="V227" s="89"/>
      <c r="W227" s="89"/>
      <c r="X227" s="89"/>
      <c r="Y227" s="89"/>
      <c r="AC227" s="385"/>
      <c r="AD227" s="386"/>
      <c r="AE227" s="385"/>
      <c r="AF227" s="385"/>
      <c r="AG227" s="385"/>
    </row>
    <row r="228" spans="4:33" s="270" customFormat="1" x14ac:dyDescent="0.25">
      <c r="D228" s="271"/>
      <c r="K228" s="272"/>
      <c r="T228" s="89"/>
      <c r="U228" s="89"/>
      <c r="V228" s="89"/>
      <c r="W228" s="89"/>
      <c r="X228" s="89"/>
      <c r="Y228" s="89"/>
      <c r="AC228" s="385"/>
      <c r="AD228" s="386"/>
      <c r="AE228" s="385"/>
      <c r="AF228" s="385"/>
      <c r="AG228" s="385"/>
    </row>
    <row r="229" spans="4:33" s="270" customFormat="1" x14ac:dyDescent="0.25">
      <c r="D229" s="271"/>
      <c r="K229" s="272"/>
      <c r="T229" s="89"/>
      <c r="U229" s="89"/>
      <c r="V229" s="89"/>
      <c r="W229" s="89"/>
      <c r="X229" s="89"/>
      <c r="Y229" s="89"/>
      <c r="AC229" s="385"/>
      <c r="AD229" s="386"/>
      <c r="AE229" s="385"/>
      <c r="AF229" s="385"/>
      <c r="AG229" s="385"/>
    </row>
    <row r="230" spans="4:33" s="270" customFormat="1" x14ac:dyDescent="0.25">
      <c r="D230" s="271"/>
      <c r="K230" s="272"/>
      <c r="T230" s="89"/>
      <c r="U230" s="89"/>
      <c r="V230" s="89"/>
      <c r="W230" s="89"/>
      <c r="X230" s="89"/>
      <c r="Y230" s="89"/>
      <c r="AC230" s="385"/>
      <c r="AD230" s="386"/>
      <c r="AE230" s="385"/>
      <c r="AF230" s="385"/>
      <c r="AG230" s="385"/>
    </row>
    <row r="231" spans="4:33" s="270" customFormat="1" x14ac:dyDescent="0.25">
      <c r="D231" s="271"/>
      <c r="K231" s="272"/>
      <c r="T231" s="89"/>
      <c r="U231" s="89"/>
      <c r="V231" s="89"/>
      <c r="W231" s="89"/>
      <c r="X231" s="89"/>
      <c r="Y231" s="89"/>
      <c r="AC231" s="385"/>
      <c r="AD231" s="386"/>
      <c r="AE231" s="385"/>
      <c r="AF231" s="385"/>
      <c r="AG231" s="385"/>
    </row>
    <row r="232" spans="4:33" s="270" customFormat="1" x14ac:dyDescent="0.25">
      <c r="D232" s="271"/>
      <c r="K232" s="272"/>
      <c r="T232" s="89"/>
      <c r="U232" s="89"/>
      <c r="V232" s="89"/>
      <c r="W232" s="89"/>
      <c r="X232" s="89"/>
      <c r="Y232" s="89"/>
      <c r="AC232" s="385"/>
      <c r="AD232" s="386"/>
      <c r="AE232" s="385"/>
      <c r="AF232" s="385"/>
      <c r="AG232" s="385"/>
    </row>
    <row r="233" spans="4:33" s="270" customFormat="1" x14ac:dyDescent="0.25">
      <c r="D233" s="271"/>
      <c r="K233" s="272"/>
      <c r="T233" s="89"/>
      <c r="U233" s="89"/>
      <c r="V233" s="89"/>
      <c r="W233" s="89"/>
      <c r="X233" s="89"/>
      <c r="Y233" s="89"/>
      <c r="AC233" s="385"/>
      <c r="AD233" s="386"/>
      <c r="AE233" s="385"/>
      <c r="AF233" s="385"/>
      <c r="AG233" s="385"/>
    </row>
    <row r="234" spans="4:33" s="270" customFormat="1" x14ac:dyDescent="0.25">
      <c r="D234" s="271"/>
      <c r="K234" s="272"/>
      <c r="T234" s="89"/>
      <c r="U234" s="89"/>
      <c r="V234" s="89"/>
      <c r="W234" s="89"/>
      <c r="X234" s="89"/>
      <c r="Y234" s="89"/>
      <c r="AC234" s="385"/>
      <c r="AD234" s="386"/>
      <c r="AE234" s="385"/>
      <c r="AF234" s="385"/>
      <c r="AG234" s="385"/>
    </row>
    <row r="235" spans="4:33" s="270" customFormat="1" x14ac:dyDescent="0.25">
      <c r="D235" s="271"/>
      <c r="K235" s="272"/>
      <c r="T235" s="89"/>
      <c r="U235" s="89"/>
      <c r="V235" s="89"/>
      <c r="W235" s="89"/>
      <c r="X235" s="89"/>
      <c r="Y235" s="89"/>
      <c r="AC235" s="385"/>
      <c r="AD235" s="386"/>
      <c r="AE235" s="385"/>
      <c r="AF235" s="385"/>
      <c r="AG235" s="385"/>
    </row>
    <row r="236" spans="4:33" s="270" customFormat="1" x14ac:dyDescent="0.25">
      <c r="D236" s="271"/>
      <c r="K236" s="272"/>
      <c r="T236" s="89"/>
      <c r="U236" s="89"/>
      <c r="V236" s="89"/>
      <c r="W236" s="89"/>
      <c r="X236" s="89"/>
      <c r="Y236" s="89"/>
      <c r="AC236" s="385"/>
      <c r="AD236" s="386"/>
      <c r="AE236" s="385"/>
      <c r="AF236" s="385"/>
      <c r="AG236" s="385"/>
    </row>
    <row r="237" spans="4:33" s="270" customFormat="1" x14ac:dyDescent="0.25">
      <c r="D237" s="271"/>
      <c r="K237" s="272"/>
      <c r="T237" s="89"/>
      <c r="U237" s="89"/>
      <c r="V237" s="89"/>
      <c r="W237" s="89"/>
      <c r="X237" s="89"/>
      <c r="Y237" s="89"/>
      <c r="AC237" s="385"/>
      <c r="AD237" s="386"/>
      <c r="AE237" s="385"/>
      <c r="AF237" s="385"/>
      <c r="AG237" s="385"/>
    </row>
    <row r="238" spans="4:33" s="270" customFormat="1" x14ac:dyDescent="0.25">
      <c r="D238" s="271"/>
      <c r="K238" s="272"/>
      <c r="T238" s="89"/>
      <c r="U238" s="89"/>
      <c r="V238" s="89"/>
      <c r="W238" s="89"/>
      <c r="X238" s="89"/>
      <c r="Y238" s="89"/>
      <c r="AC238" s="385"/>
      <c r="AD238" s="386"/>
      <c r="AE238" s="385"/>
      <c r="AF238" s="385"/>
      <c r="AG238" s="385"/>
    </row>
    <row r="239" spans="4:33" s="270" customFormat="1" x14ac:dyDescent="0.25">
      <c r="D239" s="271"/>
      <c r="K239" s="272"/>
      <c r="T239" s="89"/>
      <c r="U239" s="89"/>
      <c r="V239" s="89"/>
      <c r="W239" s="89"/>
      <c r="X239" s="89"/>
      <c r="Y239" s="89"/>
      <c r="AC239" s="385"/>
      <c r="AD239" s="386"/>
      <c r="AE239" s="385"/>
      <c r="AF239" s="385"/>
      <c r="AG239" s="385"/>
    </row>
    <row r="240" spans="4:33" s="270" customFormat="1" x14ac:dyDescent="0.25">
      <c r="D240" s="271"/>
      <c r="K240" s="272"/>
      <c r="T240" s="89"/>
      <c r="U240" s="89"/>
      <c r="V240" s="89"/>
      <c r="W240" s="89"/>
      <c r="X240" s="89"/>
      <c r="Y240" s="89"/>
      <c r="AC240" s="385"/>
      <c r="AD240" s="386"/>
      <c r="AE240" s="385"/>
      <c r="AF240" s="385"/>
      <c r="AG240" s="385"/>
    </row>
    <row r="241" spans="4:33" s="270" customFormat="1" x14ac:dyDescent="0.25">
      <c r="D241" s="271"/>
      <c r="K241" s="272"/>
      <c r="T241" s="89"/>
      <c r="U241" s="89"/>
      <c r="V241" s="89"/>
      <c r="W241" s="89"/>
      <c r="X241" s="89"/>
      <c r="Y241" s="89"/>
      <c r="AC241" s="385"/>
      <c r="AD241" s="386"/>
      <c r="AE241" s="385"/>
      <c r="AF241" s="385"/>
      <c r="AG241" s="385"/>
    </row>
    <row r="242" spans="4:33" s="270" customFormat="1" x14ac:dyDescent="0.25">
      <c r="D242" s="271"/>
      <c r="K242" s="272"/>
      <c r="T242" s="89"/>
      <c r="U242" s="89"/>
      <c r="V242" s="89"/>
      <c r="W242" s="89"/>
      <c r="X242" s="89"/>
      <c r="Y242" s="89"/>
      <c r="AC242" s="385"/>
      <c r="AD242" s="386"/>
      <c r="AE242" s="385"/>
      <c r="AF242" s="385"/>
      <c r="AG242" s="385"/>
    </row>
    <row r="243" spans="4:33" s="270" customFormat="1" x14ac:dyDescent="0.25">
      <c r="D243" s="271"/>
      <c r="K243" s="272"/>
      <c r="T243" s="89"/>
      <c r="U243" s="89"/>
      <c r="V243" s="89"/>
      <c r="W243" s="89"/>
      <c r="X243" s="89"/>
      <c r="Y243" s="89"/>
      <c r="AC243" s="385"/>
      <c r="AD243" s="386"/>
      <c r="AE243" s="385"/>
      <c r="AF243" s="385"/>
      <c r="AG243" s="385"/>
    </row>
    <row r="244" spans="4:33" s="270" customFormat="1" x14ac:dyDescent="0.25">
      <c r="D244" s="271"/>
      <c r="K244" s="272"/>
      <c r="T244" s="89"/>
      <c r="U244" s="89"/>
      <c r="V244" s="89"/>
      <c r="W244" s="89"/>
      <c r="X244" s="89"/>
      <c r="Y244" s="89"/>
      <c r="AC244" s="385"/>
      <c r="AD244" s="386"/>
      <c r="AE244" s="385"/>
      <c r="AF244" s="385"/>
      <c r="AG244" s="385"/>
    </row>
    <row r="245" spans="4:33" s="270" customFormat="1" x14ac:dyDescent="0.25">
      <c r="D245" s="271"/>
      <c r="K245" s="272"/>
      <c r="T245" s="89"/>
      <c r="U245" s="89"/>
      <c r="V245" s="89"/>
      <c r="W245" s="89"/>
      <c r="X245" s="89"/>
      <c r="Y245" s="89"/>
      <c r="AC245" s="385"/>
      <c r="AD245" s="386"/>
      <c r="AE245" s="385"/>
      <c r="AF245" s="385"/>
      <c r="AG245" s="385"/>
    </row>
    <row r="246" spans="4:33" s="270" customFormat="1" x14ac:dyDescent="0.25">
      <c r="D246" s="271"/>
      <c r="K246" s="272"/>
      <c r="T246" s="89"/>
      <c r="U246" s="89"/>
      <c r="V246" s="89"/>
      <c r="W246" s="89"/>
      <c r="X246" s="89"/>
      <c r="Y246" s="89"/>
      <c r="AC246" s="385"/>
      <c r="AD246" s="386"/>
      <c r="AE246" s="385"/>
      <c r="AF246" s="385"/>
      <c r="AG246" s="385"/>
    </row>
    <row r="247" spans="4:33" s="270" customFormat="1" x14ac:dyDescent="0.25">
      <c r="D247" s="271"/>
      <c r="K247" s="272"/>
      <c r="T247" s="89"/>
      <c r="U247" s="89"/>
      <c r="V247" s="89"/>
      <c r="W247" s="89"/>
      <c r="X247" s="89"/>
      <c r="Y247" s="89"/>
      <c r="AC247" s="385"/>
      <c r="AD247" s="386"/>
      <c r="AE247" s="385"/>
      <c r="AF247" s="385"/>
      <c r="AG247" s="385"/>
    </row>
    <row r="248" spans="4:33" s="270" customFormat="1" x14ac:dyDescent="0.25">
      <c r="D248" s="271"/>
      <c r="K248" s="272"/>
      <c r="T248" s="89"/>
      <c r="U248" s="89"/>
      <c r="V248" s="89"/>
      <c r="W248" s="89"/>
      <c r="X248" s="89"/>
      <c r="Y248" s="89"/>
      <c r="AC248" s="385"/>
      <c r="AD248" s="386"/>
      <c r="AE248" s="385"/>
      <c r="AF248" s="385"/>
      <c r="AG248" s="385"/>
    </row>
    <row r="249" spans="4:33" s="270" customFormat="1" x14ac:dyDescent="0.25">
      <c r="D249" s="271"/>
      <c r="K249" s="272"/>
      <c r="T249" s="89"/>
      <c r="U249" s="89"/>
      <c r="V249" s="89"/>
      <c r="W249" s="89"/>
      <c r="X249" s="89"/>
      <c r="Y249" s="89"/>
      <c r="AC249" s="385"/>
      <c r="AD249" s="386"/>
      <c r="AE249" s="385"/>
      <c r="AF249" s="385"/>
      <c r="AG249" s="385"/>
    </row>
    <row r="250" spans="4:33" s="270" customFormat="1" x14ac:dyDescent="0.25">
      <c r="D250" s="271"/>
      <c r="K250" s="272"/>
      <c r="T250" s="89"/>
      <c r="U250" s="89"/>
      <c r="V250" s="89"/>
      <c r="W250" s="89"/>
      <c r="X250" s="89"/>
      <c r="Y250" s="89"/>
      <c r="AC250" s="385"/>
      <c r="AD250" s="386"/>
      <c r="AE250" s="385"/>
      <c r="AF250" s="385"/>
      <c r="AG250" s="385"/>
    </row>
    <row r="251" spans="4:33" s="270" customFormat="1" x14ac:dyDescent="0.25">
      <c r="D251" s="271"/>
      <c r="K251" s="272"/>
      <c r="T251" s="89"/>
      <c r="U251" s="89"/>
      <c r="V251" s="89"/>
      <c r="W251" s="89"/>
      <c r="X251" s="89"/>
      <c r="Y251" s="89"/>
      <c r="AC251" s="385"/>
      <c r="AD251" s="386"/>
      <c r="AE251" s="385"/>
      <c r="AF251" s="385"/>
      <c r="AG251" s="385"/>
    </row>
    <row r="252" spans="4:33" s="270" customFormat="1" x14ac:dyDescent="0.25">
      <c r="D252" s="271"/>
      <c r="K252" s="272"/>
      <c r="T252" s="89"/>
      <c r="U252" s="89"/>
      <c r="V252" s="89"/>
      <c r="W252" s="89"/>
      <c r="X252" s="89"/>
      <c r="Y252" s="89"/>
      <c r="AC252" s="385"/>
      <c r="AD252" s="386"/>
      <c r="AE252" s="385"/>
      <c r="AF252" s="385"/>
      <c r="AG252" s="385"/>
    </row>
    <row r="253" spans="4:33" s="270" customFormat="1" x14ac:dyDescent="0.25">
      <c r="D253" s="271"/>
      <c r="K253" s="272"/>
      <c r="T253" s="89"/>
      <c r="U253" s="89"/>
      <c r="V253" s="89"/>
      <c r="W253" s="89"/>
      <c r="X253" s="89"/>
      <c r="Y253" s="89"/>
      <c r="AC253" s="385"/>
      <c r="AD253" s="386"/>
      <c r="AE253" s="385"/>
      <c r="AF253" s="385"/>
      <c r="AG253" s="385"/>
    </row>
    <row r="254" spans="4:33" s="270" customFormat="1" x14ac:dyDescent="0.25">
      <c r="D254" s="271"/>
      <c r="K254" s="272"/>
      <c r="T254" s="89"/>
      <c r="U254" s="89"/>
      <c r="V254" s="89"/>
      <c r="W254" s="89"/>
      <c r="X254" s="89"/>
      <c r="Y254" s="89"/>
      <c r="AC254" s="385"/>
      <c r="AD254" s="386"/>
      <c r="AE254" s="385"/>
      <c r="AF254" s="385"/>
      <c r="AG254" s="385"/>
    </row>
    <row r="255" spans="4:33" s="270" customFormat="1" x14ac:dyDescent="0.25">
      <c r="D255" s="271"/>
      <c r="K255" s="272"/>
      <c r="T255" s="89"/>
      <c r="U255" s="89"/>
      <c r="V255" s="89"/>
      <c r="W255" s="89"/>
      <c r="X255" s="89"/>
      <c r="Y255" s="89"/>
      <c r="AC255" s="385"/>
      <c r="AD255" s="386"/>
      <c r="AE255" s="385"/>
      <c r="AF255" s="385"/>
      <c r="AG255" s="385"/>
    </row>
    <row r="256" spans="4:33" s="270" customFormat="1" x14ac:dyDescent="0.25">
      <c r="D256" s="271"/>
      <c r="K256" s="272"/>
      <c r="T256" s="89"/>
      <c r="U256" s="89"/>
      <c r="V256" s="89"/>
      <c r="W256" s="89"/>
      <c r="X256" s="89"/>
      <c r="Y256" s="89"/>
      <c r="AC256" s="385"/>
      <c r="AD256" s="386"/>
      <c r="AE256" s="385"/>
      <c r="AF256" s="385"/>
      <c r="AG256" s="385"/>
    </row>
    <row r="257" spans="4:33" s="270" customFormat="1" x14ac:dyDescent="0.25">
      <c r="D257" s="271"/>
      <c r="K257" s="272"/>
      <c r="T257" s="89"/>
      <c r="U257" s="89"/>
      <c r="V257" s="89"/>
      <c r="W257" s="89"/>
      <c r="X257" s="89"/>
      <c r="Y257" s="89"/>
      <c r="AC257" s="385"/>
      <c r="AD257" s="386"/>
      <c r="AE257" s="385"/>
      <c r="AF257" s="385"/>
      <c r="AG257" s="385"/>
    </row>
    <row r="258" spans="4:33" s="270" customFormat="1" x14ac:dyDescent="0.25">
      <c r="D258" s="271"/>
      <c r="K258" s="272"/>
      <c r="T258" s="89"/>
      <c r="U258" s="89"/>
      <c r="V258" s="89"/>
      <c r="W258" s="89"/>
      <c r="X258" s="89"/>
      <c r="Y258" s="89"/>
      <c r="AC258" s="385"/>
      <c r="AD258" s="386"/>
      <c r="AE258" s="385"/>
      <c r="AF258" s="385"/>
      <c r="AG258" s="385"/>
    </row>
    <row r="259" spans="4:33" s="270" customFormat="1" x14ac:dyDescent="0.25">
      <c r="D259" s="271"/>
      <c r="K259" s="272"/>
      <c r="T259" s="89"/>
      <c r="U259" s="89"/>
      <c r="V259" s="89"/>
      <c r="W259" s="89"/>
      <c r="X259" s="89"/>
      <c r="Y259" s="89"/>
      <c r="AC259" s="385"/>
      <c r="AD259" s="386"/>
      <c r="AE259" s="385"/>
      <c r="AF259" s="385"/>
      <c r="AG259" s="385"/>
    </row>
    <row r="260" spans="4:33" s="270" customFormat="1" x14ac:dyDescent="0.25">
      <c r="D260" s="271"/>
      <c r="K260" s="272"/>
      <c r="T260" s="89"/>
      <c r="U260" s="89"/>
      <c r="V260" s="89"/>
      <c r="W260" s="89"/>
      <c r="X260" s="89"/>
      <c r="Y260" s="89"/>
      <c r="AC260" s="385"/>
      <c r="AD260" s="386"/>
      <c r="AE260" s="385"/>
      <c r="AF260" s="385"/>
      <c r="AG260" s="385"/>
    </row>
    <row r="261" spans="4:33" s="270" customFormat="1" x14ac:dyDescent="0.25">
      <c r="D261" s="271"/>
      <c r="K261" s="272"/>
      <c r="T261" s="89"/>
      <c r="U261" s="89"/>
      <c r="V261" s="89"/>
      <c r="W261" s="89"/>
      <c r="X261" s="89"/>
      <c r="Y261" s="89"/>
      <c r="AC261" s="385"/>
      <c r="AD261" s="386"/>
      <c r="AE261" s="385"/>
      <c r="AF261" s="385"/>
      <c r="AG261" s="385"/>
    </row>
    <row r="262" spans="4:33" s="270" customFormat="1" x14ac:dyDescent="0.25">
      <c r="D262" s="271"/>
      <c r="K262" s="272"/>
      <c r="T262" s="89"/>
      <c r="U262" s="89"/>
      <c r="V262" s="89"/>
      <c r="W262" s="89"/>
      <c r="X262" s="89"/>
      <c r="Y262" s="89"/>
      <c r="AC262" s="385"/>
      <c r="AD262" s="386"/>
      <c r="AE262" s="385"/>
      <c r="AF262" s="385"/>
      <c r="AG262" s="385"/>
    </row>
    <row r="263" spans="4:33" s="270" customFormat="1" x14ac:dyDescent="0.25">
      <c r="D263" s="271"/>
      <c r="K263" s="272"/>
      <c r="T263" s="89"/>
      <c r="U263" s="89"/>
      <c r="V263" s="89"/>
      <c r="W263" s="89"/>
      <c r="X263" s="89"/>
      <c r="Y263" s="89"/>
      <c r="AC263" s="385"/>
      <c r="AD263" s="386"/>
      <c r="AE263" s="385"/>
      <c r="AF263" s="385"/>
      <c r="AG263" s="385"/>
    </row>
    <row r="264" spans="4:33" s="270" customFormat="1" x14ac:dyDescent="0.25">
      <c r="D264" s="271"/>
      <c r="K264" s="272"/>
      <c r="T264" s="89"/>
      <c r="U264" s="89"/>
      <c r="V264" s="89"/>
      <c r="W264" s="89"/>
      <c r="X264" s="89"/>
      <c r="Y264" s="89"/>
      <c r="AC264" s="385"/>
      <c r="AD264" s="386"/>
      <c r="AE264" s="385"/>
      <c r="AF264" s="385"/>
      <c r="AG264" s="385"/>
    </row>
    <row r="265" spans="4:33" s="270" customFormat="1" x14ac:dyDescent="0.25">
      <c r="D265" s="271"/>
      <c r="K265" s="272"/>
      <c r="T265" s="89"/>
      <c r="U265" s="89"/>
      <c r="V265" s="89"/>
      <c r="W265" s="89"/>
      <c r="X265" s="89"/>
      <c r="Y265" s="89"/>
      <c r="AC265" s="385"/>
      <c r="AD265" s="386"/>
      <c r="AE265" s="385"/>
      <c r="AF265" s="385"/>
      <c r="AG265" s="385"/>
    </row>
    <row r="266" spans="4:33" s="270" customFormat="1" x14ac:dyDescent="0.25">
      <c r="D266" s="271"/>
      <c r="K266" s="272"/>
      <c r="T266" s="89"/>
      <c r="U266" s="89"/>
      <c r="V266" s="89"/>
      <c r="W266" s="89"/>
      <c r="X266" s="89"/>
      <c r="Y266" s="89"/>
      <c r="AC266" s="385"/>
      <c r="AD266" s="386"/>
      <c r="AE266" s="385"/>
      <c r="AF266" s="385"/>
      <c r="AG266" s="385"/>
    </row>
    <row r="267" spans="4:33" s="270" customFormat="1" x14ac:dyDescent="0.25">
      <c r="D267" s="271"/>
      <c r="K267" s="272"/>
      <c r="T267" s="89"/>
      <c r="U267" s="89"/>
      <c r="V267" s="89"/>
      <c r="W267" s="89"/>
      <c r="X267" s="89"/>
      <c r="Y267" s="89"/>
      <c r="AC267" s="385"/>
      <c r="AD267" s="386"/>
      <c r="AE267" s="385"/>
      <c r="AF267" s="385"/>
      <c r="AG267" s="385"/>
    </row>
    <row r="268" spans="4:33" s="270" customFormat="1" x14ac:dyDescent="0.25">
      <c r="D268" s="271"/>
      <c r="K268" s="272"/>
      <c r="T268" s="89"/>
      <c r="U268" s="89"/>
      <c r="V268" s="89"/>
      <c r="W268" s="89"/>
      <c r="X268" s="89"/>
      <c r="Y268" s="89"/>
      <c r="AC268" s="385"/>
      <c r="AD268" s="386"/>
      <c r="AE268" s="385"/>
      <c r="AF268" s="385"/>
      <c r="AG268" s="385"/>
    </row>
    <row r="269" spans="4:33" s="270" customFormat="1" x14ac:dyDescent="0.25">
      <c r="D269" s="271"/>
      <c r="K269" s="272"/>
      <c r="T269" s="89"/>
      <c r="U269" s="89"/>
      <c r="V269" s="89"/>
      <c r="W269" s="89"/>
      <c r="X269" s="89"/>
      <c r="Y269" s="89"/>
      <c r="AC269" s="385"/>
      <c r="AD269" s="386"/>
      <c r="AE269" s="385"/>
      <c r="AF269" s="385"/>
      <c r="AG269" s="385"/>
    </row>
    <row r="270" spans="4:33" s="270" customFormat="1" x14ac:dyDescent="0.25">
      <c r="D270" s="271"/>
      <c r="K270" s="272"/>
      <c r="T270" s="89"/>
      <c r="U270" s="89"/>
      <c r="V270" s="89"/>
      <c r="W270" s="89"/>
      <c r="X270" s="89"/>
      <c r="Y270" s="89"/>
      <c r="AC270" s="385"/>
      <c r="AD270" s="386"/>
      <c r="AE270" s="385"/>
      <c r="AF270" s="385"/>
      <c r="AG270" s="385"/>
    </row>
    <row r="271" spans="4:33" s="270" customFormat="1" x14ac:dyDescent="0.25">
      <c r="D271" s="271"/>
      <c r="K271" s="272"/>
      <c r="T271" s="89"/>
      <c r="U271" s="89"/>
      <c r="V271" s="89"/>
      <c r="W271" s="89"/>
      <c r="X271" s="89"/>
      <c r="Y271" s="89"/>
      <c r="AC271" s="385"/>
      <c r="AD271" s="386"/>
      <c r="AE271" s="385"/>
      <c r="AF271" s="385"/>
      <c r="AG271" s="385"/>
    </row>
    <row r="272" spans="4:33" s="270" customFormat="1" x14ac:dyDescent="0.25">
      <c r="D272" s="271"/>
      <c r="K272" s="272"/>
      <c r="T272" s="89"/>
      <c r="U272" s="89"/>
      <c r="V272" s="89"/>
      <c r="W272" s="89"/>
      <c r="X272" s="89"/>
      <c r="Y272" s="89"/>
      <c r="AC272" s="385"/>
      <c r="AD272" s="386"/>
      <c r="AE272" s="385"/>
      <c r="AF272" s="385"/>
      <c r="AG272" s="385"/>
    </row>
    <row r="273" spans="4:33" s="270" customFormat="1" x14ac:dyDescent="0.25">
      <c r="D273" s="271"/>
      <c r="K273" s="272"/>
      <c r="T273" s="89"/>
      <c r="U273" s="89"/>
      <c r="V273" s="89"/>
      <c r="W273" s="89"/>
      <c r="X273" s="89"/>
      <c r="Y273" s="89"/>
      <c r="AC273" s="385"/>
      <c r="AD273" s="386"/>
      <c r="AE273" s="385"/>
      <c r="AF273" s="385"/>
      <c r="AG273" s="385"/>
    </row>
    <row r="274" spans="4:33" s="270" customFormat="1" x14ac:dyDescent="0.25">
      <c r="D274" s="271"/>
      <c r="K274" s="272"/>
      <c r="T274" s="89"/>
      <c r="U274" s="89"/>
      <c r="V274" s="89"/>
      <c r="W274" s="89"/>
      <c r="X274" s="89"/>
      <c r="Y274" s="89"/>
      <c r="AC274" s="385"/>
      <c r="AD274" s="386"/>
      <c r="AE274" s="385"/>
      <c r="AF274" s="385"/>
      <c r="AG274" s="385"/>
    </row>
    <row r="275" spans="4:33" s="270" customFormat="1" x14ac:dyDescent="0.25">
      <c r="D275" s="271"/>
      <c r="K275" s="272"/>
      <c r="T275" s="89"/>
      <c r="U275" s="89"/>
      <c r="V275" s="89"/>
      <c r="W275" s="89"/>
      <c r="X275" s="89"/>
      <c r="Y275" s="89"/>
      <c r="AC275" s="385"/>
      <c r="AD275" s="386"/>
      <c r="AE275" s="385"/>
      <c r="AF275" s="385"/>
      <c r="AG275" s="385"/>
    </row>
    <row r="276" spans="4:33" s="270" customFormat="1" x14ac:dyDescent="0.25">
      <c r="D276" s="271"/>
      <c r="K276" s="272"/>
      <c r="T276" s="89"/>
      <c r="U276" s="89"/>
      <c r="V276" s="89"/>
      <c r="W276" s="89"/>
      <c r="X276" s="89"/>
      <c r="Y276" s="89"/>
      <c r="AC276" s="385"/>
      <c r="AD276" s="386"/>
      <c r="AE276" s="385"/>
      <c r="AF276" s="385"/>
      <c r="AG276" s="385"/>
    </row>
    <row r="277" spans="4:33" s="270" customFormat="1" x14ac:dyDescent="0.25">
      <c r="D277" s="271"/>
      <c r="K277" s="272"/>
      <c r="T277" s="89"/>
      <c r="U277" s="89"/>
      <c r="V277" s="89"/>
      <c r="W277" s="89"/>
      <c r="X277" s="89"/>
      <c r="Y277" s="89"/>
      <c r="AC277" s="385"/>
      <c r="AD277" s="386"/>
      <c r="AE277" s="385"/>
      <c r="AF277" s="385"/>
      <c r="AG277" s="385"/>
    </row>
    <row r="278" spans="4:33" s="270" customFormat="1" x14ac:dyDescent="0.25">
      <c r="D278" s="271"/>
      <c r="K278" s="272"/>
      <c r="T278" s="89"/>
      <c r="U278" s="89"/>
      <c r="V278" s="89"/>
      <c r="W278" s="89"/>
      <c r="X278" s="89"/>
      <c r="Y278" s="89"/>
      <c r="AC278" s="385"/>
      <c r="AD278" s="386"/>
      <c r="AE278" s="385"/>
      <c r="AF278" s="385"/>
      <c r="AG278" s="385"/>
    </row>
    <row r="279" spans="4:33" s="270" customFormat="1" x14ac:dyDescent="0.25">
      <c r="D279" s="271"/>
      <c r="K279" s="272"/>
      <c r="T279" s="89"/>
      <c r="U279" s="89"/>
      <c r="V279" s="89"/>
      <c r="W279" s="89"/>
      <c r="X279" s="89"/>
      <c r="Y279" s="89"/>
      <c r="AC279" s="385"/>
      <c r="AD279" s="386"/>
      <c r="AE279" s="385"/>
      <c r="AF279" s="385"/>
      <c r="AG279" s="385"/>
    </row>
    <row r="280" spans="4:33" s="270" customFormat="1" x14ac:dyDescent="0.25">
      <c r="D280" s="271"/>
      <c r="K280" s="272"/>
      <c r="T280" s="89"/>
      <c r="U280" s="89"/>
      <c r="V280" s="89"/>
      <c r="W280" s="89"/>
      <c r="X280" s="89"/>
      <c r="Y280" s="89"/>
      <c r="AC280" s="385"/>
      <c r="AD280" s="386"/>
      <c r="AE280" s="385"/>
      <c r="AF280" s="385"/>
      <c r="AG280" s="385"/>
    </row>
    <row r="281" spans="4:33" s="270" customFormat="1" x14ac:dyDescent="0.25">
      <c r="D281" s="271"/>
      <c r="K281" s="272"/>
      <c r="T281" s="89"/>
      <c r="U281" s="89"/>
      <c r="V281" s="89"/>
      <c r="W281" s="89"/>
      <c r="X281" s="89"/>
      <c r="Y281" s="89"/>
      <c r="AC281" s="385"/>
      <c r="AD281" s="386"/>
      <c r="AE281" s="385"/>
      <c r="AF281" s="385"/>
      <c r="AG281" s="385"/>
    </row>
    <row r="282" spans="4:33" s="270" customFormat="1" x14ac:dyDescent="0.25">
      <c r="D282" s="271"/>
      <c r="K282" s="272"/>
      <c r="T282" s="89"/>
      <c r="U282" s="89"/>
      <c r="V282" s="89"/>
      <c r="W282" s="89"/>
      <c r="X282" s="89"/>
      <c r="Y282" s="89"/>
      <c r="AC282" s="385"/>
      <c r="AD282" s="386"/>
      <c r="AE282" s="385"/>
      <c r="AF282" s="385"/>
      <c r="AG282" s="385"/>
    </row>
    <row r="283" spans="4:33" s="270" customFormat="1" x14ac:dyDescent="0.25">
      <c r="D283" s="271"/>
      <c r="K283" s="272"/>
      <c r="T283" s="89"/>
      <c r="U283" s="89"/>
      <c r="V283" s="89"/>
      <c r="W283" s="89"/>
      <c r="X283" s="89"/>
      <c r="Y283" s="89"/>
      <c r="AC283" s="385"/>
      <c r="AD283" s="386"/>
      <c r="AE283" s="385"/>
      <c r="AF283" s="385"/>
      <c r="AG283" s="385"/>
    </row>
    <row r="284" spans="4:33" s="270" customFormat="1" x14ac:dyDescent="0.25">
      <c r="D284" s="271"/>
      <c r="K284" s="272"/>
      <c r="T284" s="89"/>
      <c r="U284" s="89"/>
      <c r="V284" s="89"/>
      <c r="W284" s="89"/>
      <c r="X284" s="89"/>
      <c r="Y284" s="89"/>
      <c r="AC284" s="385"/>
      <c r="AD284" s="386"/>
      <c r="AE284" s="385"/>
      <c r="AF284" s="385"/>
      <c r="AG284" s="385"/>
    </row>
    <row r="285" spans="4:33" s="270" customFormat="1" x14ac:dyDescent="0.25">
      <c r="D285" s="271"/>
      <c r="K285" s="272"/>
      <c r="T285" s="89"/>
      <c r="U285" s="89"/>
      <c r="V285" s="89"/>
      <c r="W285" s="89"/>
      <c r="X285" s="89"/>
      <c r="Y285" s="89"/>
      <c r="AC285" s="385"/>
      <c r="AD285" s="386"/>
      <c r="AE285" s="385"/>
      <c r="AF285" s="385"/>
      <c r="AG285" s="385"/>
    </row>
    <row r="286" spans="4:33" s="270" customFormat="1" x14ac:dyDescent="0.25">
      <c r="D286" s="271"/>
      <c r="K286" s="272"/>
      <c r="T286" s="89"/>
      <c r="U286" s="89"/>
      <c r="V286" s="89"/>
      <c r="W286" s="89"/>
      <c r="X286" s="89"/>
      <c r="Y286" s="89"/>
      <c r="AC286" s="385"/>
      <c r="AD286" s="386"/>
      <c r="AE286" s="385"/>
      <c r="AF286" s="385"/>
      <c r="AG286" s="385"/>
    </row>
    <row r="287" spans="4:33" s="270" customFormat="1" x14ac:dyDescent="0.25">
      <c r="D287" s="271"/>
      <c r="K287" s="272"/>
      <c r="T287" s="89"/>
      <c r="U287" s="89"/>
      <c r="V287" s="89"/>
      <c r="W287" s="89"/>
      <c r="X287" s="89"/>
      <c r="Y287" s="89"/>
      <c r="AC287" s="385"/>
      <c r="AD287" s="386"/>
      <c r="AE287" s="385"/>
      <c r="AF287" s="385"/>
      <c r="AG287" s="385"/>
    </row>
    <row r="288" spans="4:33" s="270" customFormat="1" x14ac:dyDescent="0.25">
      <c r="D288" s="271"/>
      <c r="K288" s="272"/>
      <c r="T288" s="89"/>
      <c r="U288" s="89"/>
      <c r="V288" s="89"/>
      <c r="W288" s="89"/>
      <c r="X288" s="89"/>
      <c r="Y288" s="89"/>
      <c r="AC288" s="385"/>
      <c r="AD288" s="386"/>
      <c r="AE288" s="385"/>
      <c r="AF288" s="385"/>
      <c r="AG288" s="385"/>
    </row>
    <row r="289" spans="4:33" s="270" customFormat="1" x14ac:dyDescent="0.25">
      <c r="D289" s="271"/>
      <c r="K289" s="272"/>
      <c r="T289" s="89"/>
      <c r="U289" s="89"/>
      <c r="V289" s="89"/>
      <c r="W289" s="89"/>
      <c r="X289" s="89"/>
      <c r="Y289" s="89"/>
      <c r="AC289" s="385"/>
      <c r="AD289" s="386"/>
      <c r="AE289" s="385"/>
      <c r="AF289" s="385"/>
      <c r="AG289" s="385"/>
    </row>
    <row r="290" spans="4:33" s="270" customFormat="1" x14ac:dyDescent="0.25">
      <c r="D290" s="271"/>
      <c r="K290" s="272"/>
      <c r="T290" s="89"/>
      <c r="U290" s="89"/>
      <c r="V290" s="89"/>
      <c r="W290" s="89"/>
      <c r="X290" s="89"/>
      <c r="Y290" s="89"/>
      <c r="AC290" s="385"/>
      <c r="AD290" s="386"/>
      <c r="AE290" s="385"/>
      <c r="AF290" s="385"/>
      <c r="AG290" s="385"/>
    </row>
    <row r="291" spans="4:33" s="270" customFormat="1" x14ac:dyDescent="0.25">
      <c r="D291" s="271"/>
      <c r="K291" s="272"/>
      <c r="T291" s="89"/>
      <c r="U291" s="89"/>
      <c r="V291" s="89"/>
      <c r="W291" s="89"/>
      <c r="X291" s="89"/>
      <c r="Y291" s="89"/>
      <c r="AC291" s="385"/>
      <c r="AD291" s="386"/>
      <c r="AE291" s="385"/>
      <c r="AF291" s="385"/>
      <c r="AG291" s="385"/>
    </row>
    <row r="292" spans="4:33" s="270" customFormat="1" x14ac:dyDescent="0.25">
      <c r="D292" s="271"/>
      <c r="K292" s="272"/>
      <c r="T292" s="89"/>
      <c r="U292" s="89"/>
      <c r="V292" s="89"/>
      <c r="W292" s="89"/>
      <c r="X292" s="89"/>
      <c r="Y292" s="89"/>
      <c r="AC292" s="385"/>
      <c r="AD292" s="386"/>
      <c r="AE292" s="385"/>
      <c r="AF292" s="385"/>
      <c r="AG292" s="385"/>
    </row>
    <row r="293" spans="4:33" s="270" customFormat="1" x14ac:dyDescent="0.25">
      <c r="D293" s="271"/>
      <c r="K293" s="272"/>
      <c r="T293" s="89"/>
      <c r="U293" s="89"/>
      <c r="V293" s="89"/>
      <c r="W293" s="89"/>
      <c r="X293" s="89"/>
      <c r="Y293" s="89"/>
      <c r="AC293" s="385"/>
      <c r="AD293" s="386"/>
      <c r="AE293" s="385"/>
      <c r="AF293" s="385"/>
      <c r="AG293" s="385"/>
    </row>
    <row r="294" spans="4:33" s="270" customFormat="1" x14ac:dyDescent="0.25">
      <c r="D294" s="271"/>
      <c r="K294" s="272"/>
      <c r="T294" s="89"/>
      <c r="U294" s="89"/>
      <c r="V294" s="89"/>
      <c r="W294" s="89"/>
      <c r="X294" s="89"/>
      <c r="Y294" s="89"/>
      <c r="AC294" s="385"/>
      <c r="AD294" s="386"/>
      <c r="AE294" s="385"/>
      <c r="AF294" s="385"/>
      <c r="AG294" s="385"/>
    </row>
    <row r="295" spans="4:33" s="270" customFormat="1" x14ac:dyDescent="0.25">
      <c r="D295" s="271"/>
      <c r="K295" s="272"/>
      <c r="T295" s="89"/>
      <c r="U295" s="89"/>
      <c r="V295" s="89"/>
      <c r="W295" s="89"/>
      <c r="X295" s="89"/>
      <c r="Y295" s="89"/>
      <c r="AC295" s="385"/>
      <c r="AD295" s="386"/>
      <c r="AE295" s="385"/>
      <c r="AF295" s="385"/>
      <c r="AG295" s="385"/>
    </row>
    <row r="296" spans="4:33" s="270" customFormat="1" x14ac:dyDescent="0.25">
      <c r="D296" s="271"/>
      <c r="K296" s="272"/>
      <c r="T296" s="89"/>
      <c r="U296" s="89"/>
      <c r="V296" s="89"/>
      <c r="W296" s="89"/>
      <c r="X296" s="89"/>
      <c r="Y296" s="89"/>
      <c r="AC296" s="385"/>
      <c r="AD296" s="386"/>
      <c r="AE296" s="385"/>
      <c r="AF296" s="385"/>
      <c r="AG296" s="385"/>
    </row>
    <row r="297" spans="4:33" s="270" customFormat="1" x14ac:dyDescent="0.25">
      <c r="D297" s="271"/>
      <c r="K297" s="272"/>
      <c r="T297" s="89"/>
      <c r="U297" s="89"/>
      <c r="V297" s="89"/>
      <c r="W297" s="89"/>
      <c r="X297" s="89"/>
      <c r="Y297" s="89"/>
      <c r="AC297" s="385"/>
      <c r="AD297" s="386"/>
      <c r="AE297" s="385"/>
      <c r="AF297" s="385"/>
      <c r="AG297" s="385"/>
    </row>
    <row r="298" spans="4:33" s="270" customFormat="1" x14ac:dyDescent="0.25">
      <c r="D298" s="271"/>
      <c r="K298" s="272"/>
      <c r="T298" s="89"/>
      <c r="U298" s="89"/>
      <c r="V298" s="89"/>
      <c r="W298" s="89"/>
      <c r="X298" s="89"/>
      <c r="Y298" s="89"/>
      <c r="AC298" s="385"/>
      <c r="AD298" s="386"/>
      <c r="AE298" s="385"/>
      <c r="AF298" s="385"/>
      <c r="AG298" s="385"/>
    </row>
    <row r="299" spans="4:33" s="270" customFormat="1" x14ac:dyDescent="0.25">
      <c r="D299" s="271"/>
      <c r="K299" s="272"/>
      <c r="T299" s="89"/>
      <c r="U299" s="89"/>
      <c r="V299" s="89"/>
      <c r="W299" s="89"/>
      <c r="X299" s="89"/>
      <c r="Y299" s="89"/>
      <c r="AC299" s="385"/>
      <c r="AD299" s="386"/>
      <c r="AE299" s="385"/>
      <c r="AF299" s="385"/>
      <c r="AG299" s="385"/>
    </row>
    <row r="300" spans="4:33" s="270" customFormat="1" x14ac:dyDescent="0.25">
      <c r="D300" s="271"/>
      <c r="K300" s="272"/>
      <c r="T300" s="89"/>
      <c r="U300" s="89"/>
      <c r="V300" s="89"/>
      <c r="W300" s="89"/>
      <c r="X300" s="89"/>
      <c r="Y300" s="89"/>
      <c r="AC300" s="385"/>
      <c r="AD300" s="386"/>
      <c r="AE300" s="385"/>
      <c r="AF300" s="385"/>
      <c r="AG300" s="385"/>
    </row>
    <row r="301" spans="4:33" s="270" customFormat="1" x14ac:dyDescent="0.25">
      <c r="D301" s="271"/>
      <c r="K301" s="272"/>
      <c r="T301" s="89"/>
      <c r="U301" s="89"/>
      <c r="V301" s="89"/>
      <c r="W301" s="89"/>
      <c r="X301" s="89"/>
      <c r="Y301" s="89"/>
      <c r="AC301" s="385"/>
      <c r="AD301" s="386"/>
      <c r="AE301" s="385"/>
      <c r="AF301" s="385"/>
      <c r="AG301" s="385"/>
    </row>
    <row r="302" spans="4:33" s="270" customFormat="1" x14ac:dyDescent="0.25">
      <c r="D302" s="271"/>
      <c r="K302" s="272"/>
      <c r="T302" s="89"/>
      <c r="U302" s="89"/>
      <c r="V302" s="89"/>
      <c r="W302" s="89"/>
      <c r="X302" s="89"/>
      <c r="Y302" s="89"/>
      <c r="AC302" s="385"/>
      <c r="AD302" s="386"/>
      <c r="AE302" s="385"/>
      <c r="AF302" s="385"/>
      <c r="AG302" s="385"/>
    </row>
    <row r="303" spans="4:33" s="270" customFormat="1" x14ac:dyDescent="0.25">
      <c r="D303" s="271"/>
      <c r="K303" s="272"/>
      <c r="T303" s="89"/>
      <c r="U303" s="89"/>
      <c r="V303" s="89"/>
      <c r="W303" s="89"/>
      <c r="X303" s="89"/>
      <c r="Y303" s="89"/>
      <c r="AC303" s="385"/>
      <c r="AD303" s="386"/>
      <c r="AE303" s="385"/>
      <c r="AF303" s="385"/>
      <c r="AG303" s="385"/>
    </row>
    <row r="304" spans="4:33" s="270" customFormat="1" x14ac:dyDescent="0.25">
      <c r="D304" s="271"/>
      <c r="K304" s="272"/>
      <c r="T304" s="89"/>
      <c r="U304" s="89"/>
      <c r="V304" s="89"/>
      <c r="W304" s="89"/>
      <c r="X304" s="89"/>
      <c r="Y304" s="89"/>
      <c r="AC304" s="385"/>
      <c r="AD304" s="386"/>
      <c r="AE304" s="385"/>
      <c r="AF304" s="385"/>
      <c r="AG304" s="385"/>
    </row>
    <row r="305" spans="4:33" s="270" customFormat="1" x14ac:dyDescent="0.25">
      <c r="D305" s="271"/>
      <c r="K305" s="272"/>
      <c r="T305" s="89"/>
      <c r="U305" s="89"/>
      <c r="V305" s="89"/>
      <c r="W305" s="89"/>
      <c r="X305" s="89"/>
      <c r="Y305" s="89"/>
      <c r="AC305" s="385"/>
      <c r="AD305" s="386"/>
      <c r="AE305" s="385"/>
      <c r="AF305" s="385"/>
      <c r="AG305" s="385"/>
    </row>
    <row r="306" spans="4:33" s="270" customFormat="1" x14ac:dyDescent="0.25">
      <c r="D306" s="271"/>
      <c r="K306" s="272"/>
      <c r="T306" s="89"/>
      <c r="U306" s="89"/>
      <c r="V306" s="89"/>
      <c r="W306" s="89"/>
      <c r="X306" s="89"/>
      <c r="Y306" s="89"/>
      <c r="AC306" s="385"/>
      <c r="AD306" s="386"/>
      <c r="AE306" s="385"/>
      <c r="AF306" s="385"/>
      <c r="AG306" s="385"/>
    </row>
    <row r="307" spans="4:33" s="270" customFormat="1" x14ac:dyDescent="0.25">
      <c r="D307" s="271"/>
      <c r="K307" s="272"/>
      <c r="T307" s="89"/>
      <c r="U307" s="89"/>
      <c r="V307" s="89"/>
      <c r="W307" s="89"/>
      <c r="X307" s="89"/>
      <c r="Y307" s="89"/>
      <c r="AC307" s="385"/>
      <c r="AD307" s="386"/>
      <c r="AE307" s="385"/>
      <c r="AF307" s="385"/>
      <c r="AG307" s="385"/>
    </row>
    <row r="308" spans="4:33" s="270" customFormat="1" x14ac:dyDescent="0.25">
      <c r="D308" s="271"/>
      <c r="K308" s="272"/>
      <c r="T308" s="89"/>
      <c r="U308" s="89"/>
      <c r="V308" s="89"/>
      <c r="W308" s="89"/>
      <c r="X308" s="89"/>
      <c r="Y308" s="89"/>
      <c r="AC308" s="385"/>
      <c r="AD308" s="386"/>
      <c r="AE308" s="385"/>
      <c r="AF308" s="385"/>
      <c r="AG308" s="385"/>
    </row>
    <row r="309" spans="4:33" s="270" customFormat="1" x14ac:dyDescent="0.25">
      <c r="D309" s="271"/>
      <c r="K309" s="272"/>
      <c r="T309" s="89"/>
      <c r="U309" s="89"/>
      <c r="V309" s="89"/>
      <c r="W309" s="89"/>
      <c r="X309" s="89"/>
      <c r="Y309" s="89"/>
      <c r="AC309" s="385"/>
      <c r="AD309" s="386"/>
      <c r="AE309" s="385"/>
      <c r="AF309" s="385"/>
      <c r="AG309" s="385"/>
    </row>
    <row r="310" spans="4:33" s="270" customFormat="1" x14ac:dyDescent="0.25">
      <c r="D310" s="271"/>
      <c r="K310" s="272"/>
      <c r="T310" s="89"/>
      <c r="U310" s="89"/>
      <c r="V310" s="89"/>
      <c r="W310" s="89"/>
      <c r="X310" s="89"/>
      <c r="Y310" s="89"/>
      <c r="AC310" s="385"/>
      <c r="AD310" s="386"/>
      <c r="AE310" s="385"/>
      <c r="AF310" s="385"/>
      <c r="AG310" s="385"/>
    </row>
    <row r="311" spans="4:33" s="270" customFormat="1" x14ac:dyDescent="0.25">
      <c r="D311" s="271"/>
      <c r="K311" s="272"/>
      <c r="T311" s="89"/>
      <c r="U311" s="89"/>
      <c r="V311" s="89"/>
      <c r="W311" s="89"/>
      <c r="X311" s="89"/>
      <c r="Y311" s="89"/>
      <c r="AC311" s="385"/>
      <c r="AD311" s="386"/>
      <c r="AE311" s="385"/>
      <c r="AF311" s="385"/>
      <c r="AG311" s="385"/>
    </row>
    <row r="312" spans="4:33" s="270" customFormat="1" x14ac:dyDescent="0.25">
      <c r="D312" s="271"/>
      <c r="K312" s="272"/>
      <c r="T312" s="89"/>
      <c r="U312" s="89"/>
      <c r="V312" s="89"/>
      <c r="W312" s="89"/>
      <c r="X312" s="89"/>
      <c r="Y312" s="89"/>
      <c r="AC312" s="385"/>
      <c r="AD312" s="386"/>
      <c r="AE312" s="385"/>
      <c r="AF312" s="385"/>
      <c r="AG312" s="385"/>
    </row>
    <row r="313" spans="4:33" s="270" customFormat="1" x14ac:dyDescent="0.25">
      <c r="D313" s="271"/>
      <c r="K313" s="272"/>
      <c r="T313" s="89"/>
      <c r="U313" s="89"/>
      <c r="V313" s="89"/>
      <c r="W313" s="89"/>
      <c r="X313" s="89"/>
      <c r="Y313" s="89"/>
      <c r="AC313" s="385"/>
      <c r="AD313" s="386"/>
      <c r="AE313" s="385"/>
      <c r="AF313" s="385"/>
      <c r="AG313" s="385"/>
    </row>
    <row r="314" spans="4:33" s="270" customFormat="1" x14ac:dyDescent="0.25">
      <c r="D314" s="271"/>
      <c r="K314" s="272"/>
      <c r="T314" s="89"/>
      <c r="U314" s="89"/>
      <c r="V314" s="89"/>
      <c r="W314" s="89"/>
      <c r="X314" s="89"/>
      <c r="Y314" s="89"/>
      <c r="AC314" s="385"/>
      <c r="AD314" s="386"/>
      <c r="AE314" s="385"/>
      <c r="AF314" s="385"/>
      <c r="AG314" s="385"/>
    </row>
    <row r="315" spans="4:33" s="270" customFormat="1" x14ac:dyDescent="0.25">
      <c r="D315" s="271"/>
      <c r="K315" s="272"/>
      <c r="T315" s="89"/>
      <c r="U315" s="89"/>
      <c r="V315" s="89"/>
      <c r="W315" s="89"/>
      <c r="X315" s="89"/>
      <c r="Y315" s="89"/>
      <c r="AC315" s="385"/>
      <c r="AD315" s="386"/>
      <c r="AE315" s="385"/>
      <c r="AF315" s="385"/>
      <c r="AG315" s="385"/>
    </row>
    <row r="316" spans="4:33" s="270" customFormat="1" x14ac:dyDescent="0.25">
      <c r="D316" s="271"/>
      <c r="K316" s="272"/>
      <c r="T316" s="89"/>
      <c r="U316" s="89"/>
      <c r="V316" s="89"/>
      <c r="W316" s="89"/>
      <c r="X316" s="89"/>
      <c r="Y316" s="89"/>
      <c r="AC316" s="385"/>
      <c r="AD316" s="386"/>
      <c r="AE316" s="385"/>
      <c r="AF316" s="385"/>
      <c r="AG316" s="385"/>
    </row>
    <row r="317" spans="4:33" s="270" customFormat="1" x14ac:dyDescent="0.25">
      <c r="D317" s="271"/>
      <c r="K317" s="272"/>
      <c r="T317" s="89"/>
      <c r="U317" s="89"/>
      <c r="V317" s="89"/>
      <c r="W317" s="89"/>
      <c r="X317" s="89"/>
      <c r="Y317" s="89"/>
      <c r="AC317" s="385"/>
      <c r="AD317" s="386"/>
      <c r="AE317" s="385"/>
      <c r="AF317" s="385"/>
      <c r="AG317" s="385"/>
    </row>
    <row r="318" spans="4:33" s="270" customFormat="1" x14ac:dyDescent="0.25">
      <c r="D318" s="271"/>
      <c r="K318" s="272"/>
      <c r="T318" s="89"/>
      <c r="U318" s="89"/>
      <c r="V318" s="89"/>
      <c r="W318" s="89"/>
      <c r="X318" s="89"/>
      <c r="Y318" s="89"/>
      <c r="AC318" s="385"/>
      <c r="AD318" s="386"/>
      <c r="AE318" s="385"/>
      <c r="AF318" s="385"/>
      <c r="AG318" s="385"/>
    </row>
    <row r="319" spans="4:33" s="270" customFormat="1" x14ac:dyDescent="0.25">
      <c r="D319" s="271"/>
      <c r="K319" s="272"/>
      <c r="T319" s="89"/>
      <c r="U319" s="89"/>
      <c r="V319" s="89"/>
      <c r="W319" s="89"/>
      <c r="X319" s="89"/>
      <c r="Y319" s="89"/>
      <c r="AC319" s="385"/>
      <c r="AD319" s="386"/>
      <c r="AE319" s="385"/>
      <c r="AF319" s="385"/>
      <c r="AG319" s="385"/>
    </row>
    <row r="320" spans="4:33" s="270" customFormat="1" x14ac:dyDescent="0.25">
      <c r="D320" s="271"/>
      <c r="K320" s="272"/>
      <c r="T320" s="89"/>
      <c r="U320" s="89"/>
      <c r="V320" s="89"/>
      <c r="W320" s="89"/>
      <c r="X320" s="89"/>
      <c r="Y320" s="89"/>
      <c r="AC320" s="385"/>
      <c r="AD320" s="386"/>
      <c r="AE320" s="385"/>
      <c r="AF320" s="385"/>
      <c r="AG320" s="385"/>
    </row>
    <row r="321" spans="4:33" s="270" customFormat="1" x14ac:dyDescent="0.25">
      <c r="D321" s="271"/>
      <c r="K321" s="272"/>
      <c r="T321" s="89"/>
      <c r="U321" s="89"/>
      <c r="V321" s="89"/>
      <c r="W321" s="89"/>
      <c r="X321" s="89"/>
      <c r="Y321" s="89"/>
      <c r="AC321" s="385"/>
      <c r="AD321" s="386"/>
      <c r="AE321" s="385"/>
      <c r="AF321" s="385"/>
      <c r="AG321" s="385"/>
    </row>
    <row r="322" spans="4:33" s="270" customFormat="1" x14ac:dyDescent="0.25">
      <c r="D322" s="271"/>
      <c r="K322" s="272"/>
      <c r="T322" s="89"/>
      <c r="U322" s="89"/>
      <c r="V322" s="89"/>
      <c r="W322" s="89"/>
      <c r="X322" s="89"/>
      <c r="Y322" s="89"/>
      <c r="AC322" s="385"/>
      <c r="AD322" s="386"/>
      <c r="AE322" s="385"/>
      <c r="AF322" s="385"/>
      <c r="AG322" s="385"/>
    </row>
    <row r="323" spans="4:33" s="270" customFormat="1" x14ac:dyDescent="0.25">
      <c r="D323" s="271"/>
      <c r="K323" s="272"/>
      <c r="T323" s="89"/>
      <c r="U323" s="89"/>
      <c r="V323" s="89"/>
      <c r="W323" s="89"/>
      <c r="X323" s="89"/>
      <c r="Y323" s="89"/>
      <c r="AC323" s="385"/>
      <c r="AD323" s="386"/>
      <c r="AE323" s="385"/>
      <c r="AF323" s="385"/>
      <c r="AG323" s="385"/>
    </row>
    <row r="324" spans="4:33" s="270" customFormat="1" x14ac:dyDescent="0.25">
      <c r="D324" s="271"/>
      <c r="K324" s="272"/>
      <c r="T324" s="89"/>
      <c r="U324" s="89"/>
      <c r="V324" s="89"/>
      <c r="W324" s="89"/>
      <c r="X324" s="89"/>
      <c r="Y324" s="89"/>
      <c r="AC324" s="385"/>
      <c r="AD324" s="386"/>
      <c r="AE324" s="385"/>
      <c r="AF324" s="385"/>
      <c r="AG324" s="385"/>
    </row>
    <row r="325" spans="4:33" s="270" customFormat="1" x14ac:dyDescent="0.25">
      <c r="D325" s="271"/>
      <c r="K325" s="272"/>
      <c r="T325" s="89"/>
      <c r="U325" s="89"/>
      <c r="V325" s="89"/>
      <c r="W325" s="89"/>
      <c r="X325" s="89"/>
      <c r="Y325" s="89"/>
      <c r="AC325" s="385"/>
      <c r="AD325" s="386"/>
      <c r="AE325" s="385"/>
      <c r="AF325" s="385"/>
      <c r="AG325" s="385"/>
    </row>
    <row r="326" spans="4:33" s="270" customFormat="1" x14ac:dyDescent="0.25">
      <c r="D326" s="271"/>
      <c r="K326" s="272"/>
      <c r="T326" s="89"/>
      <c r="U326" s="89"/>
      <c r="V326" s="89"/>
      <c r="W326" s="89"/>
      <c r="X326" s="89"/>
      <c r="Y326" s="89"/>
      <c r="AC326" s="385"/>
      <c r="AD326" s="386"/>
      <c r="AE326" s="385"/>
      <c r="AF326" s="385"/>
      <c r="AG326" s="385"/>
    </row>
    <row r="327" spans="4:33" s="270" customFormat="1" x14ac:dyDescent="0.25">
      <c r="D327" s="271"/>
      <c r="K327" s="272"/>
      <c r="T327" s="89"/>
      <c r="U327" s="89"/>
      <c r="V327" s="89"/>
      <c r="W327" s="89"/>
      <c r="X327" s="89"/>
      <c r="Y327" s="89"/>
      <c r="AC327" s="385"/>
      <c r="AD327" s="386"/>
      <c r="AE327" s="385"/>
      <c r="AF327" s="385"/>
      <c r="AG327" s="385"/>
    </row>
    <row r="328" spans="4:33" s="270" customFormat="1" x14ac:dyDescent="0.25">
      <c r="D328" s="271"/>
      <c r="K328" s="272"/>
      <c r="T328" s="89"/>
      <c r="U328" s="89"/>
      <c r="V328" s="89"/>
      <c r="W328" s="89"/>
      <c r="X328" s="89"/>
      <c r="Y328" s="89"/>
      <c r="AC328" s="385"/>
      <c r="AD328" s="386"/>
      <c r="AE328" s="385"/>
      <c r="AF328" s="385"/>
      <c r="AG328" s="385"/>
    </row>
    <row r="329" spans="4:33" s="270" customFormat="1" x14ac:dyDescent="0.25">
      <c r="D329" s="271"/>
      <c r="K329" s="272"/>
      <c r="T329" s="89"/>
      <c r="U329" s="89"/>
      <c r="V329" s="89"/>
      <c r="W329" s="89"/>
      <c r="X329" s="89"/>
      <c r="Y329" s="89"/>
      <c r="AC329" s="385"/>
      <c r="AD329" s="386"/>
      <c r="AE329" s="385"/>
      <c r="AF329" s="385"/>
      <c r="AG329" s="385"/>
    </row>
    <row r="330" spans="4:33" s="270" customFormat="1" x14ac:dyDescent="0.25">
      <c r="D330" s="271"/>
      <c r="K330" s="272"/>
      <c r="T330" s="89"/>
      <c r="U330" s="89"/>
      <c r="V330" s="89"/>
      <c r="W330" s="89"/>
      <c r="X330" s="89"/>
      <c r="Y330" s="89"/>
      <c r="AC330" s="385"/>
      <c r="AD330" s="386"/>
      <c r="AE330" s="385"/>
      <c r="AF330" s="385"/>
      <c r="AG330" s="385"/>
    </row>
    <row r="331" spans="4:33" s="270" customFormat="1" x14ac:dyDescent="0.25">
      <c r="D331" s="271"/>
      <c r="K331" s="272"/>
      <c r="T331" s="89"/>
      <c r="U331" s="89"/>
      <c r="V331" s="89"/>
      <c r="W331" s="89"/>
      <c r="X331" s="89"/>
      <c r="Y331" s="89"/>
      <c r="AC331" s="385"/>
      <c r="AD331" s="386"/>
      <c r="AE331" s="385"/>
      <c r="AF331" s="385"/>
      <c r="AG331" s="385"/>
    </row>
    <row r="332" spans="4:33" s="270" customFormat="1" x14ac:dyDescent="0.25">
      <c r="D332" s="271"/>
      <c r="K332" s="272"/>
      <c r="T332" s="89"/>
      <c r="U332" s="89"/>
      <c r="V332" s="89"/>
      <c r="W332" s="89"/>
      <c r="X332" s="89"/>
      <c r="Y332" s="89"/>
      <c r="AC332" s="385"/>
      <c r="AD332" s="386"/>
      <c r="AE332" s="385"/>
      <c r="AF332" s="385"/>
      <c r="AG332" s="385"/>
    </row>
    <row r="333" spans="4:33" s="270" customFormat="1" x14ac:dyDescent="0.25">
      <c r="D333" s="271"/>
      <c r="K333" s="272"/>
      <c r="T333" s="89"/>
      <c r="U333" s="89"/>
      <c r="V333" s="89"/>
      <c r="W333" s="89"/>
      <c r="X333" s="89"/>
      <c r="Y333" s="89"/>
      <c r="AC333" s="385"/>
      <c r="AD333" s="386"/>
      <c r="AE333" s="385"/>
      <c r="AF333" s="385"/>
      <c r="AG333" s="385"/>
    </row>
    <row r="334" spans="4:33" s="270" customFormat="1" x14ac:dyDescent="0.25">
      <c r="D334" s="271"/>
      <c r="K334" s="272"/>
      <c r="T334" s="89"/>
      <c r="U334" s="89"/>
      <c r="V334" s="89"/>
      <c r="W334" s="89"/>
      <c r="X334" s="89"/>
      <c r="Y334" s="89"/>
      <c r="AC334" s="385"/>
      <c r="AD334" s="386"/>
      <c r="AE334" s="385"/>
      <c r="AF334" s="385"/>
      <c r="AG334" s="385"/>
    </row>
    <row r="335" spans="4:33" s="270" customFormat="1" x14ac:dyDescent="0.25">
      <c r="D335" s="271"/>
      <c r="K335" s="272"/>
      <c r="T335" s="89"/>
      <c r="U335" s="89"/>
      <c r="V335" s="89"/>
      <c r="W335" s="89"/>
      <c r="X335" s="89"/>
      <c r="Y335" s="89"/>
      <c r="AC335" s="385"/>
      <c r="AD335" s="386"/>
      <c r="AE335" s="385"/>
      <c r="AF335" s="385"/>
      <c r="AG335" s="385"/>
    </row>
    <row r="336" spans="4:33" s="270" customFormat="1" x14ac:dyDescent="0.25">
      <c r="D336" s="271"/>
      <c r="K336" s="272"/>
      <c r="T336" s="89"/>
      <c r="U336" s="89"/>
      <c r="V336" s="89"/>
      <c r="W336" s="89"/>
      <c r="X336" s="89"/>
      <c r="Y336" s="89"/>
      <c r="AC336" s="385"/>
      <c r="AD336" s="386"/>
      <c r="AE336" s="385"/>
      <c r="AF336" s="385"/>
      <c r="AG336" s="385"/>
    </row>
    <row r="337" spans="4:33" s="270" customFormat="1" x14ac:dyDescent="0.25">
      <c r="D337" s="271"/>
      <c r="K337" s="272"/>
      <c r="T337" s="89"/>
      <c r="U337" s="89"/>
      <c r="V337" s="89"/>
      <c r="W337" s="89"/>
      <c r="X337" s="89"/>
      <c r="Y337" s="89"/>
      <c r="AC337" s="385"/>
      <c r="AD337" s="386"/>
      <c r="AE337" s="385"/>
      <c r="AF337" s="385"/>
      <c r="AG337" s="385"/>
    </row>
    <row r="338" spans="4:33" s="270" customFormat="1" x14ac:dyDescent="0.25">
      <c r="D338" s="271"/>
      <c r="K338" s="272"/>
      <c r="T338" s="89"/>
      <c r="U338" s="89"/>
      <c r="V338" s="89"/>
      <c r="W338" s="89"/>
      <c r="X338" s="89"/>
      <c r="Y338" s="89"/>
      <c r="AC338" s="385"/>
      <c r="AD338" s="386"/>
      <c r="AE338" s="385"/>
      <c r="AF338" s="385"/>
      <c r="AG338" s="385"/>
    </row>
    <row r="339" spans="4:33" s="270" customFormat="1" x14ac:dyDescent="0.25">
      <c r="D339" s="271"/>
      <c r="K339" s="272"/>
      <c r="T339" s="89"/>
      <c r="U339" s="89"/>
      <c r="V339" s="89"/>
      <c r="W339" s="89"/>
      <c r="X339" s="89"/>
      <c r="Y339" s="89"/>
      <c r="AC339" s="385"/>
      <c r="AD339" s="386"/>
      <c r="AE339" s="385"/>
      <c r="AF339" s="385"/>
      <c r="AG339" s="385"/>
    </row>
    <row r="340" spans="4:33" s="270" customFormat="1" x14ac:dyDescent="0.25">
      <c r="D340" s="271"/>
      <c r="K340" s="272"/>
      <c r="T340" s="89"/>
      <c r="U340" s="89"/>
      <c r="V340" s="89"/>
      <c r="W340" s="89"/>
      <c r="X340" s="89"/>
      <c r="Y340" s="89"/>
      <c r="AC340" s="385"/>
      <c r="AD340" s="386"/>
      <c r="AE340" s="385"/>
      <c r="AF340" s="385"/>
      <c r="AG340" s="385"/>
    </row>
    <row r="341" spans="4:33" s="270" customFormat="1" x14ac:dyDescent="0.25">
      <c r="D341" s="271"/>
      <c r="K341" s="272"/>
      <c r="T341" s="89"/>
      <c r="U341" s="89"/>
      <c r="V341" s="89"/>
      <c r="W341" s="89"/>
      <c r="X341" s="89"/>
      <c r="Y341" s="89"/>
      <c r="AC341" s="385"/>
      <c r="AD341" s="386"/>
      <c r="AE341" s="385"/>
      <c r="AF341" s="385"/>
      <c r="AG341" s="385"/>
    </row>
    <row r="342" spans="4:33" s="270" customFormat="1" x14ac:dyDescent="0.25">
      <c r="D342" s="271"/>
      <c r="K342" s="272"/>
      <c r="T342" s="89"/>
      <c r="U342" s="89"/>
      <c r="V342" s="89"/>
      <c r="W342" s="89"/>
      <c r="X342" s="89"/>
      <c r="Y342" s="89"/>
      <c r="AC342" s="385"/>
      <c r="AD342" s="386"/>
      <c r="AE342" s="385"/>
      <c r="AF342" s="385"/>
      <c r="AG342" s="385"/>
    </row>
    <row r="343" spans="4:33" s="270" customFormat="1" x14ac:dyDescent="0.25">
      <c r="D343" s="271"/>
      <c r="K343" s="272"/>
      <c r="T343" s="89"/>
      <c r="U343" s="89"/>
      <c r="V343" s="89"/>
      <c r="W343" s="89"/>
      <c r="X343" s="89"/>
      <c r="Y343" s="89"/>
      <c r="AC343" s="385"/>
      <c r="AD343" s="386"/>
      <c r="AE343" s="385"/>
      <c r="AF343" s="385"/>
      <c r="AG343" s="385"/>
    </row>
    <row r="344" spans="4:33" s="270" customFormat="1" x14ac:dyDescent="0.25">
      <c r="D344" s="271"/>
      <c r="K344" s="272"/>
      <c r="T344" s="89"/>
      <c r="U344" s="89"/>
      <c r="V344" s="89"/>
      <c r="W344" s="89"/>
      <c r="X344" s="89"/>
      <c r="Y344" s="89"/>
      <c r="AC344" s="385"/>
      <c r="AD344" s="386"/>
      <c r="AE344" s="385"/>
      <c r="AF344" s="385"/>
      <c r="AG344" s="385"/>
    </row>
    <row r="345" spans="4:33" s="270" customFormat="1" x14ac:dyDescent="0.25">
      <c r="D345" s="271"/>
      <c r="K345" s="272"/>
      <c r="T345" s="89"/>
      <c r="U345" s="89"/>
      <c r="V345" s="89"/>
      <c r="W345" s="89"/>
      <c r="X345" s="89"/>
      <c r="Y345" s="89"/>
      <c r="AC345" s="385"/>
      <c r="AD345" s="386"/>
      <c r="AE345" s="385"/>
      <c r="AF345" s="385"/>
      <c r="AG345" s="385"/>
    </row>
    <row r="346" spans="4:33" s="270" customFormat="1" x14ac:dyDescent="0.25">
      <c r="D346" s="271"/>
      <c r="K346" s="272"/>
      <c r="T346" s="89"/>
      <c r="U346" s="89"/>
      <c r="V346" s="89"/>
      <c r="W346" s="89"/>
      <c r="X346" s="89"/>
      <c r="Y346" s="89"/>
      <c r="AC346" s="385"/>
      <c r="AD346" s="386"/>
      <c r="AE346" s="385"/>
      <c r="AF346" s="385"/>
      <c r="AG346" s="385"/>
    </row>
    <row r="347" spans="4:33" s="270" customFormat="1" x14ac:dyDescent="0.25">
      <c r="D347" s="271"/>
      <c r="K347" s="272"/>
      <c r="T347" s="89"/>
      <c r="U347" s="89"/>
      <c r="V347" s="89"/>
      <c r="W347" s="89"/>
      <c r="X347" s="89"/>
      <c r="Y347" s="89"/>
      <c r="AC347" s="385"/>
      <c r="AD347" s="386"/>
      <c r="AE347" s="385"/>
      <c r="AF347" s="385"/>
      <c r="AG347" s="385"/>
    </row>
    <row r="348" spans="4:33" s="270" customFormat="1" x14ac:dyDescent="0.25">
      <c r="D348" s="271"/>
      <c r="K348" s="272"/>
      <c r="T348" s="89"/>
      <c r="U348" s="89"/>
      <c r="V348" s="89"/>
      <c r="W348" s="89"/>
      <c r="X348" s="89"/>
      <c r="Y348" s="89"/>
      <c r="AC348" s="385"/>
      <c r="AD348" s="386"/>
      <c r="AE348" s="385"/>
      <c r="AF348" s="385"/>
      <c r="AG348" s="385"/>
    </row>
    <row r="349" spans="4:33" s="270" customFormat="1" x14ac:dyDescent="0.25">
      <c r="D349" s="271"/>
      <c r="K349" s="272"/>
      <c r="T349" s="89"/>
      <c r="U349" s="89"/>
      <c r="V349" s="89"/>
      <c r="W349" s="89"/>
      <c r="X349" s="89"/>
      <c r="Y349" s="89"/>
      <c r="AC349" s="385"/>
      <c r="AD349" s="386"/>
      <c r="AE349" s="385"/>
      <c r="AF349" s="385"/>
      <c r="AG349" s="385"/>
    </row>
    <row r="350" spans="4:33" s="270" customFormat="1" x14ac:dyDescent="0.25">
      <c r="D350" s="271"/>
      <c r="K350" s="272"/>
      <c r="T350" s="89"/>
      <c r="U350" s="89"/>
      <c r="V350" s="89"/>
      <c r="W350" s="89"/>
      <c r="X350" s="89"/>
      <c r="Y350" s="89"/>
      <c r="AC350" s="385"/>
      <c r="AD350" s="386"/>
      <c r="AE350" s="385"/>
      <c r="AF350" s="385"/>
      <c r="AG350" s="385"/>
    </row>
    <row r="351" spans="4:33" s="270" customFormat="1" x14ac:dyDescent="0.25">
      <c r="D351" s="271"/>
      <c r="K351" s="272"/>
      <c r="T351" s="89"/>
      <c r="U351" s="89"/>
      <c r="V351" s="89"/>
      <c r="W351" s="89"/>
      <c r="X351" s="89"/>
      <c r="Y351" s="89"/>
      <c r="AC351" s="385"/>
      <c r="AD351" s="386"/>
      <c r="AE351" s="385"/>
      <c r="AF351" s="385"/>
      <c r="AG351" s="385"/>
    </row>
    <row r="352" spans="4:33" s="270" customFormat="1" x14ac:dyDescent="0.25">
      <c r="D352" s="271"/>
      <c r="K352" s="272"/>
      <c r="T352" s="89"/>
      <c r="U352" s="89"/>
      <c r="V352" s="89"/>
      <c r="W352" s="89"/>
      <c r="X352" s="89"/>
      <c r="Y352" s="89"/>
      <c r="AC352" s="385"/>
      <c r="AD352" s="386"/>
      <c r="AE352" s="385"/>
      <c r="AF352" s="385"/>
      <c r="AG352" s="385"/>
    </row>
    <row r="353" spans="4:33" s="270" customFormat="1" x14ac:dyDescent="0.25">
      <c r="D353" s="271"/>
      <c r="K353" s="272"/>
      <c r="T353" s="89"/>
      <c r="U353" s="89"/>
      <c r="V353" s="89"/>
      <c r="W353" s="89"/>
      <c r="X353" s="89"/>
      <c r="Y353" s="89"/>
      <c r="AC353" s="385"/>
      <c r="AD353" s="386"/>
      <c r="AE353" s="385"/>
      <c r="AF353" s="385"/>
      <c r="AG353" s="385"/>
    </row>
    <row r="354" spans="4:33" s="270" customFormat="1" x14ac:dyDescent="0.25">
      <c r="D354" s="271"/>
      <c r="K354" s="272"/>
      <c r="T354" s="89"/>
      <c r="U354" s="89"/>
      <c r="V354" s="89"/>
      <c r="W354" s="89"/>
      <c r="X354" s="89"/>
      <c r="Y354" s="89"/>
      <c r="AC354" s="385"/>
      <c r="AD354" s="386"/>
      <c r="AE354" s="385"/>
      <c r="AF354" s="385"/>
      <c r="AG354" s="385"/>
    </row>
    <row r="355" spans="4:33" s="270" customFormat="1" x14ac:dyDescent="0.25">
      <c r="D355" s="271"/>
      <c r="K355" s="272"/>
      <c r="T355" s="89"/>
      <c r="U355" s="89"/>
      <c r="V355" s="89"/>
      <c r="W355" s="89"/>
      <c r="X355" s="89"/>
      <c r="Y355" s="89"/>
      <c r="AC355" s="385"/>
      <c r="AD355" s="386"/>
      <c r="AE355" s="385"/>
      <c r="AF355" s="385"/>
      <c r="AG355" s="385"/>
    </row>
    <row r="356" spans="4:33" s="270" customFormat="1" x14ac:dyDescent="0.25">
      <c r="D356" s="271"/>
      <c r="K356" s="272"/>
      <c r="T356" s="89"/>
      <c r="U356" s="89"/>
      <c r="V356" s="89"/>
      <c r="W356" s="89"/>
      <c r="X356" s="89"/>
      <c r="Y356" s="89"/>
      <c r="AC356" s="385"/>
      <c r="AD356" s="386"/>
      <c r="AE356" s="385"/>
      <c r="AF356" s="385"/>
      <c r="AG356" s="385"/>
    </row>
    <row r="357" spans="4:33" s="270" customFormat="1" x14ac:dyDescent="0.25">
      <c r="D357" s="271"/>
      <c r="K357" s="272"/>
      <c r="T357" s="89"/>
      <c r="U357" s="89"/>
      <c r="V357" s="89"/>
      <c r="W357" s="89"/>
      <c r="X357" s="89"/>
      <c r="Y357" s="89"/>
      <c r="AC357" s="385"/>
      <c r="AD357" s="386"/>
      <c r="AE357" s="385"/>
      <c r="AF357" s="385"/>
      <c r="AG357" s="385"/>
    </row>
    <row r="358" spans="4:33" s="270" customFormat="1" x14ac:dyDescent="0.25">
      <c r="D358" s="271"/>
      <c r="K358" s="272"/>
      <c r="T358" s="89"/>
      <c r="U358" s="89"/>
      <c r="V358" s="89"/>
      <c r="W358" s="89"/>
      <c r="X358" s="89"/>
      <c r="Y358" s="89"/>
      <c r="AC358" s="385"/>
      <c r="AD358" s="386"/>
      <c r="AE358" s="385"/>
      <c r="AF358" s="385"/>
      <c r="AG358" s="385"/>
    </row>
    <row r="359" spans="4:33" s="270" customFormat="1" x14ac:dyDescent="0.25">
      <c r="D359" s="271"/>
      <c r="K359" s="272"/>
      <c r="T359" s="89"/>
      <c r="U359" s="89"/>
      <c r="V359" s="89"/>
      <c r="W359" s="89"/>
      <c r="X359" s="89"/>
      <c r="Y359" s="89"/>
      <c r="AC359" s="385"/>
      <c r="AD359" s="386"/>
      <c r="AE359" s="385"/>
      <c r="AF359" s="385"/>
      <c r="AG359" s="385"/>
    </row>
    <row r="360" spans="4:33" s="270" customFormat="1" x14ac:dyDescent="0.25">
      <c r="D360" s="271"/>
      <c r="K360" s="272"/>
      <c r="T360" s="89"/>
      <c r="U360" s="89"/>
      <c r="V360" s="89"/>
      <c r="W360" s="89"/>
      <c r="X360" s="89"/>
      <c r="Y360" s="89"/>
      <c r="AC360" s="385"/>
      <c r="AD360" s="386"/>
      <c r="AE360" s="385"/>
      <c r="AF360" s="385"/>
      <c r="AG360" s="385"/>
    </row>
    <row r="361" spans="4:33" s="270" customFormat="1" x14ac:dyDescent="0.25">
      <c r="D361" s="271"/>
      <c r="K361" s="272"/>
      <c r="T361" s="89"/>
      <c r="U361" s="89"/>
      <c r="V361" s="89"/>
      <c r="W361" s="89"/>
      <c r="X361" s="89"/>
      <c r="Y361" s="89"/>
      <c r="AC361" s="385"/>
      <c r="AD361" s="386"/>
      <c r="AE361" s="385"/>
      <c r="AF361" s="385"/>
      <c r="AG361" s="385"/>
    </row>
    <row r="362" spans="4:33" s="270" customFormat="1" x14ac:dyDescent="0.25">
      <c r="D362" s="271"/>
      <c r="K362" s="272"/>
      <c r="T362" s="89"/>
      <c r="U362" s="89"/>
      <c r="V362" s="89"/>
      <c r="W362" s="89"/>
      <c r="X362" s="89"/>
      <c r="Y362" s="89"/>
      <c r="AC362" s="385"/>
      <c r="AD362" s="386"/>
      <c r="AE362" s="385"/>
      <c r="AF362" s="385"/>
      <c r="AG362" s="385"/>
    </row>
    <row r="363" spans="4:33" s="270" customFormat="1" x14ac:dyDescent="0.25">
      <c r="D363" s="271"/>
      <c r="K363" s="272"/>
      <c r="T363" s="89"/>
      <c r="U363" s="89"/>
      <c r="V363" s="89"/>
      <c r="W363" s="89"/>
      <c r="X363" s="89"/>
      <c r="Y363" s="89"/>
      <c r="AC363" s="385"/>
      <c r="AD363" s="386"/>
      <c r="AE363" s="385"/>
      <c r="AF363" s="385"/>
      <c r="AG363" s="385"/>
    </row>
    <row r="364" spans="4:33" s="270" customFormat="1" x14ac:dyDescent="0.25">
      <c r="D364" s="271"/>
      <c r="K364" s="272"/>
      <c r="T364" s="89"/>
      <c r="U364" s="89"/>
      <c r="V364" s="89"/>
      <c r="W364" s="89"/>
      <c r="X364" s="89"/>
      <c r="Y364" s="89"/>
      <c r="AC364" s="385"/>
      <c r="AD364" s="386"/>
      <c r="AE364" s="385"/>
      <c r="AF364" s="385"/>
      <c r="AG364" s="385"/>
    </row>
    <row r="365" spans="4:33" s="270" customFormat="1" x14ac:dyDescent="0.25">
      <c r="D365" s="271"/>
      <c r="K365" s="272"/>
      <c r="T365" s="89"/>
      <c r="U365" s="89"/>
      <c r="V365" s="89"/>
      <c r="W365" s="89"/>
      <c r="X365" s="89"/>
      <c r="Y365" s="89"/>
      <c r="AC365" s="385"/>
      <c r="AD365" s="386"/>
      <c r="AE365" s="385"/>
      <c r="AF365" s="385"/>
      <c r="AG365" s="385"/>
    </row>
    <row r="366" spans="4:33" s="270" customFormat="1" x14ac:dyDescent="0.25">
      <c r="D366" s="271"/>
      <c r="K366" s="272"/>
      <c r="T366" s="89"/>
      <c r="U366" s="89"/>
      <c r="V366" s="89"/>
      <c r="W366" s="89"/>
      <c r="X366" s="89"/>
      <c r="Y366" s="89"/>
      <c r="AC366" s="385"/>
      <c r="AD366" s="386"/>
      <c r="AE366" s="385"/>
      <c r="AF366" s="385"/>
      <c r="AG366" s="385"/>
    </row>
    <row r="367" spans="4:33" s="270" customFormat="1" x14ac:dyDescent="0.25">
      <c r="D367" s="271"/>
      <c r="K367" s="272"/>
      <c r="T367" s="89"/>
      <c r="U367" s="89"/>
      <c r="V367" s="89"/>
      <c r="W367" s="89"/>
      <c r="X367" s="89"/>
      <c r="Y367" s="89"/>
      <c r="AC367" s="385"/>
      <c r="AD367" s="386"/>
      <c r="AE367" s="385"/>
      <c r="AF367" s="385"/>
      <c r="AG367" s="385"/>
    </row>
    <row r="368" spans="4:33" s="270" customFormat="1" x14ac:dyDescent="0.25">
      <c r="D368" s="271"/>
      <c r="K368" s="272"/>
      <c r="T368" s="89"/>
      <c r="U368" s="89"/>
      <c r="V368" s="89"/>
      <c r="W368" s="89"/>
      <c r="X368" s="89"/>
      <c r="Y368" s="89"/>
      <c r="AC368" s="385"/>
      <c r="AD368" s="386"/>
      <c r="AE368" s="385"/>
      <c r="AF368" s="385"/>
      <c r="AG368" s="385"/>
    </row>
    <row r="369" spans="4:33" s="270" customFormat="1" x14ac:dyDescent="0.25">
      <c r="D369" s="271"/>
      <c r="K369" s="272"/>
      <c r="T369" s="89"/>
      <c r="U369" s="89"/>
      <c r="V369" s="89"/>
      <c r="W369" s="89"/>
      <c r="X369" s="89"/>
      <c r="Y369" s="89"/>
      <c r="AC369" s="385"/>
      <c r="AD369" s="386"/>
      <c r="AE369" s="385"/>
      <c r="AF369" s="385"/>
      <c r="AG369" s="385"/>
    </row>
    <row r="370" spans="4:33" s="270" customFormat="1" x14ac:dyDescent="0.25">
      <c r="D370" s="271"/>
      <c r="K370" s="272"/>
      <c r="T370" s="89"/>
      <c r="U370" s="89"/>
      <c r="V370" s="89"/>
      <c r="W370" s="89"/>
      <c r="X370" s="89"/>
      <c r="Y370" s="89"/>
      <c r="AC370" s="385"/>
      <c r="AD370" s="386"/>
      <c r="AE370" s="385"/>
      <c r="AF370" s="385"/>
      <c r="AG370" s="385"/>
    </row>
    <row r="371" spans="4:33" s="270" customFormat="1" x14ac:dyDescent="0.25">
      <c r="D371" s="271"/>
      <c r="K371" s="272"/>
      <c r="T371" s="89"/>
      <c r="U371" s="89"/>
      <c r="V371" s="89"/>
      <c r="W371" s="89"/>
      <c r="X371" s="89"/>
      <c r="Y371" s="89"/>
      <c r="AC371" s="385"/>
      <c r="AD371" s="386"/>
      <c r="AE371" s="385"/>
      <c r="AF371" s="385"/>
      <c r="AG371" s="385"/>
    </row>
    <row r="372" spans="4:33" s="270" customFormat="1" x14ac:dyDescent="0.25">
      <c r="D372" s="271"/>
      <c r="K372" s="272"/>
      <c r="T372" s="89"/>
      <c r="U372" s="89"/>
      <c r="V372" s="89"/>
      <c r="W372" s="89"/>
      <c r="X372" s="89"/>
      <c r="Y372" s="89"/>
      <c r="AC372" s="385"/>
      <c r="AD372" s="386"/>
      <c r="AE372" s="385"/>
      <c r="AF372" s="385"/>
      <c r="AG372" s="385"/>
    </row>
    <row r="373" spans="4:33" s="270" customFormat="1" x14ac:dyDescent="0.25">
      <c r="D373" s="271"/>
      <c r="K373" s="272"/>
      <c r="T373" s="89"/>
      <c r="U373" s="89"/>
      <c r="V373" s="89"/>
      <c r="W373" s="89"/>
      <c r="X373" s="89"/>
      <c r="Y373" s="89"/>
      <c r="AC373" s="385"/>
      <c r="AD373" s="386"/>
      <c r="AE373" s="385"/>
      <c r="AF373" s="385"/>
      <c r="AG373" s="385"/>
    </row>
    <row r="374" spans="4:33" s="270" customFormat="1" x14ac:dyDescent="0.25">
      <c r="D374" s="271"/>
      <c r="K374" s="272"/>
      <c r="T374" s="89"/>
      <c r="U374" s="89"/>
      <c r="V374" s="89"/>
      <c r="W374" s="89"/>
      <c r="X374" s="89"/>
      <c r="Y374" s="89"/>
      <c r="AC374" s="385"/>
      <c r="AD374" s="386"/>
      <c r="AE374" s="385"/>
      <c r="AF374" s="385"/>
      <c r="AG374" s="385"/>
    </row>
    <row r="375" spans="4:33" s="270" customFormat="1" x14ac:dyDescent="0.25">
      <c r="D375" s="271"/>
      <c r="K375" s="272"/>
      <c r="T375" s="89"/>
      <c r="U375" s="89"/>
      <c r="V375" s="89"/>
      <c r="W375" s="89"/>
      <c r="X375" s="89"/>
      <c r="Y375" s="89"/>
      <c r="AC375" s="385"/>
      <c r="AD375" s="386"/>
      <c r="AE375" s="385"/>
      <c r="AF375" s="385"/>
      <c r="AG375" s="385"/>
    </row>
    <row r="376" spans="4:33" s="270" customFormat="1" x14ac:dyDescent="0.25">
      <c r="D376" s="271"/>
      <c r="K376" s="272"/>
      <c r="T376" s="89"/>
      <c r="U376" s="89"/>
      <c r="V376" s="89"/>
      <c r="W376" s="89"/>
      <c r="X376" s="89"/>
      <c r="Y376" s="89"/>
      <c r="AC376" s="385"/>
      <c r="AD376" s="386"/>
      <c r="AE376" s="385"/>
      <c r="AF376" s="385"/>
      <c r="AG376" s="385"/>
    </row>
    <row r="377" spans="4:33" s="270" customFormat="1" x14ac:dyDescent="0.25">
      <c r="D377" s="271"/>
      <c r="K377" s="272"/>
      <c r="T377" s="89"/>
      <c r="U377" s="89"/>
      <c r="V377" s="89"/>
      <c r="W377" s="89"/>
      <c r="X377" s="89"/>
      <c r="Y377" s="89"/>
      <c r="AC377" s="385"/>
      <c r="AD377" s="386"/>
      <c r="AE377" s="385"/>
      <c r="AF377" s="385"/>
      <c r="AG377" s="385"/>
    </row>
    <row r="378" spans="4:33" s="270" customFormat="1" x14ac:dyDescent="0.25">
      <c r="D378" s="271"/>
      <c r="K378" s="272"/>
      <c r="T378" s="89"/>
      <c r="U378" s="89"/>
      <c r="V378" s="89"/>
      <c r="W378" s="89"/>
      <c r="X378" s="89"/>
      <c r="Y378" s="89"/>
      <c r="AC378" s="385"/>
      <c r="AD378" s="386"/>
      <c r="AE378" s="385"/>
      <c r="AF378" s="385"/>
      <c r="AG378" s="385"/>
    </row>
    <row r="379" spans="4:33" s="270" customFormat="1" x14ac:dyDescent="0.25">
      <c r="D379" s="271"/>
      <c r="K379" s="272"/>
      <c r="T379" s="89"/>
      <c r="U379" s="89"/>
      <c r="V379" s="89"/>
      <c r="W379" s="89"/>
      <c r="X379" s="89"/>
      <c r="Y379" s="89"/>
      <c r="AC379" s="385"/>
      <c r="AD379" s="386"/>
      <c r="AE379" s="385"/>
      <c r="AF379" s="385"/>
      <c r="AG379" s="385"/>
    </row>
    <row r="380" spans="4:33" s="270" customFormat="1" x14ac:dyDescent="0.25">
      <c r="D380" s="271"/>
      <c r="K380" s="272"/>
      <c r="T380" s="89"/>
      <c r="U380" s="89"/>
      <c r="V380" s="89"/>
      <c r="W380" s="89"/>
      <c r="X380" s="89"/>
      <c r="Y380" s="89"/>
      <c r="AC380" s="385"/>
      <c r="AD380" s="386"/>
      <c r="AE380" s="385"/>
      <c r="AF380" s="385"/>
      <c r="AG380" s="385"/>
    </row>
    <row r="381" spans="4:33" s="270" customFormat="1" x14ac:dyDescent="0.25">
      <c r="D381" s="271"/>
      <c r="K381" s="272"/>
      <c r="T381" s="89"/>
      <c r="U381" s="89"/>
      <c r="V381" s="89"/>
      <c r="W381" s="89"/>
      <c r="X381" s="89"/>
      <c r="Y381" s="89"/>
      <c r="AC381" s="385"/>
      <c r="AD381" s="386"/>
      <c r="AE381" s="385"/>
      <c r="AF381" s="385"/>
      <c r="AG381" s="385"/>
    </row>
    <row r="382" spans="4:33" s="270" customFormat="1" x14ac:dyDescent="0.25">
      <c r="D382" s="271"/>
      <c r="K382" s="272"/>
      <c r="T382" s="89"/>
      <c r="U382" s="89"/>
      <c r="V382" s="89"/>
      <c r="W382" s="89"/>
      <c r="X382" s="89"/>
      <c r="Y382" s="89"/>
      <c r="AC382" s="385"/>
      <c r="AD382" s="386"/>
      <c r="AE382" s="385"/>
      <c r="AF382" s="385"/>
      <c r="AG382" s="385"/>
    </row>
    <row r="383" spans="4:33" s="270" customFormat="1" x14ac:dyDescent="0.25">
      <c r="D383" s="271"/>
      <c r="K383" s="272"/>
      <c r="T383" s="89"/>
      <c r="U383" s="89"/>
      <c r="V383" s="89"/>
      <c r="W383" s="89"/>
      <c r="X383" s="89"/>
      <c r="Y383" s="89"/>
      <c r="AC383" s="385"/>
      <c r="AD383" s="386"/>
      <c r="AE383" s="385"/>
      <c r="AF383" s="385"/>
      <c r="AG383" s="385"/>
    </row>
    <row r="384" spans="4:33" s="270" customFormat="1" x14ac:dyDescent="0.25">
      <c r="D384" s="271"/>
      <c r="K384" s="272"/>
      <c r="T384" s="89"/>
      <c r="U384" s="89"/>
      <c r="V384" s="89"/>
      <c r="W384" s="89"/>
      <c r="X384" s="89"/>
      <c r="Y384" s="89"/>
      <c r="AC384" s="385"/>
      <c r="AD384" s="386"/>
      <c r="AE384" s="385"/>
      <c r="AF384" s="385"/>
      <c r="AG384" s="385"/>
    </row>
    <row r="385" spans="4:33" s="270" customFormat="1" x14ac:dyDescent="0.25">
      <c r="D385" s="271"/>
      <c r="K385" s="272"/>
      <c r="T385" s="89"/>
      <c r="U385" s="89"/>
      <c r="V385" s="89"/>
      <c r="W385" s="89"/>
      <c r="X385" s="89"/>
      <c r="Y385" s="89"/>
      <c r="AC385" s="385"/>
      <c r="AD385" s="386"/>
      <c r="AE385" s="385"/>
      <c r="AF385" s="385"/>
      <c r="AG385" s="385"/>
    </row>
    <row r="386" spans="4:33" s="270" customFormat="1" x14ac:dyDescent="0.25">
      <c r="D386" s="271"/>
      <c r="K386" s="272"/>
      <c r="T386" s="89"/>
      <c r="U386" s="89"/>
      <c r="V386" s="89"/>
      <c r="W386" s="89"/>
      <c r="X386" s="89"/>
      <c r="Y386" s="89"/>
      <c r="AC386" s="385"/>
      <c r="AD386" s="386"/>
      <c r="AE386" s="385"/>
      <c r="AF386" s="385"/>
      <c r="AG386" s="385"/>
    </row>
    <row r="387" spans="4:33" s="270" customFormat="1" x14ac:dyDescent="0.25">
      <c r="D387" s="271"/>
      <c r="K387" s="272"/>
      <c r="T387" s="89"/>
      <c r="U387" s="89"/>
      <c r="V387" s="89"/>
      <c r="W387" s="89"/>
      <c r="X387" s="89"/>
      <c r="Y387" s="89"/>
      <c r="AC387" s="385"/>
      <c r="AD387" s="386"/>
      <c r="AE387" s="385"/>
      <c r="AF387" s="385"/>
      <c r="AG387" s="385"/>
    </row>
    <row r="388" spans="4:33" s="270" customFormat="1" x14ac:dyDescent="0.25">
      <c r="D388" s="271"/>
      <c r="K388" s="272"/>
      <c r="T388" s="89"/>
      <c r="U388" s="89"/>
      <c r="V388" s="89"/>
      <c r="W388" s="89"/>
      <c r="X388" s="89"/>
      <c r="Y388" s="89"/>
      <c r="AC388" s="385"/>
      <c r="AD388" s="386"/>
      <c r="AE388" s="385"/>
      <c r="AF388" s="385"/>
      <c r="AG388" s="385"/>
    </row>
    <row r="389" spans="4:33" s="270" customFormat="1" x14ac:dyDescent="0.25">
      <c r="D389" s="271"/>
      <c r="K389" s="272"/>
      <c r="T389" s="89"/>
      <c r="U389" s="89"/>
      <c r="V389" s="89"/>
      <c r="W389" s="89"/>
      <c r="X389" s="89"/>
      <c r="Y389" s="89"/>
      <c r="AC389" s="385"/>
      <c r="AD389" s="386"/>
      <c r="AE389" s="385"/>
      <c r="AF389" s="385"/>
      <c r="AG389" s="385"/>
    </row>
    <row r="390" spans="4:33" s="270" customFormat="1" x14ac:dyDescent="0.25">
      <c r="D390" s="271"/>
      <c r="K390" s="272"/>
      <c r="T390" s="89"/>
      <c r="U390" s="89"/>
      <c r="V390" s="89"/>
      <c r="W390" s="89"/>
      <c r="X390" s="89"/>
      <c r="Y390" s="89"/>
      <c r="AC390" s="385"/>
      <c r="AD390" s="386"/>
      <c r="AE390" s="385"/>
      <c r="AF390" s="385"/>
      <c r="AG390" s="385"/>
    </row>
    <row r="391" spans="4:33" s="270" customFormat="1" x14ac:dyDescent="0.25">
      <c r="D391" s="271"/>
      <c r="K391" s="272"/>
      <c r="T391" s="89"/>
      <c r="U391" s="89"/>
      <c r="V391" s="89"/>
      <c r="W391" s="89"/>
      <c r="X391" s="89"/>
      <c r="Y391" s="89"/>
      <c r="AC391" s="385"/>
      <c r="AD391" s="386"/>
      <c r="AE391" s="385"/>
      <c r="AF391" s="385"/>
      <c r="AG391" s="385"/>
    </row>
    <row r="392" spans="4:33" s="270" customFormat="1" x14ac:dyDescent="0.25">
      <c r="D392" s="271"/>
      <c r="K392" s="272"/>
      <c r="T392" s="89"/>
      <c r="U392" s="89"/>
      <c r="V392" s="89"/>
      <c r="W392" s="89"/>
      <c r="X392" s="89"/>
      <c r="Y392" s="89"/>
      <c r="AC392" s="385"/>
      <c r="AD392" s="386"/>
      <c r="AE392" s="385"/>
      <c r="AF392" s="385"/>
      <c r="AG392" s="385"/>
    </row>
    <row r="393" spans="4:33" s="270" customFormat="1" x14ac:dyDescent="0.25">
      <c r="D393" s="271"/>
      <c r="K393" s="272"/>
      <c r="T393" s="89"/>
      <c r="U393" s="89"/>
      <c r="V393" s="89"/>
      <c r="W393" s="89"/>
      <c r="X393" s="89"/>
      <c r="Y393" s="89"/>
      <c r="AC393" s="385"/>
      <c r="AD393" s="386"/>
      <c r="AE393" s="385"/>
      <c r="AF393" s="385"/>
      <c r="AG393" s="385"/>
    </row>
    <row r="394" spans="4:33" s="270" customFormat="1" x14ac:dyDescent="0.25">
      <c r="D394" s="271"/>
      <c r="K394" s="272"/>
      <c r="T394" s="89"/>
      <c r="U394" s="89"/>
      <c r="V394" s="89"/>
      <c r="W394" s="89"/>
      <c r="X394" s="89"/>
      <c r="Y394" s="89"/>
      <c r="AC394" s="385"/>
      <c r="AD394" s="386"/>
      <c r="AE394" s="385"/>
      <c r="AF394" s="385"/>
      <c r="AG394" s="385"/>
    </row>
    <row r="395" spans="4:33" s="270" customFormat="1" x14ac:dyDescent="0.25">
      <c r="D395" s="271"/>
      <c r="K395" s="272"/>
      <c r="T395" s="89"/>
      <c r="U395" s="89"/>
      <c r="V395" s="89"/>
      <c r="W395" s="89"/>
      <c r="X395" s="89"/>
      <c r="Y395" s="89"/>
      <c r="AC395" s="385"/>
      <c r="AD395" s="386"/>
      <c r="AE395" s="385"/>
      <c r="AF395" s="385"/>
      <c r="AG395" s="385"/>
    </row>
    <row r="396" spans="4:33" s="270" customFormat="1" x14ac:dyDescent="0.25">
      <c r="D396" s="271"/>
      <c r="K396" s="272"/>
      <c r="T396" s="89"/>
      <c r="U396" s="89"/>
      <c r="V396" s="89"/>
      <c r="W396" s="89"/>
      <c r="X396" s="89"/>
      <c r="Y396" s="89"/>
      <c r="AC396" s="385"/>
      <c r="AD396" s="386"/>
      <c r="AE396" s="385"/>
      <c r="AF396" s="385"/>
      <c r="AG396" s="385"/>
    </row>
    <row r="397" spans="4:33" s="270" customFormat="1" x14ac:dyDescent="0.25">
      <c r="D397" s="271"/>
      <c r="K397" s="272"/>
      <c r="T397" s="89"/>
      <c r="U397" s="89"/>
      <c r="V397" s="89"/>
      <c r="W397" s="89"/>
      <c r="X397" s="89"/>
      <c r="Y397" s="89"/>
      <c r="AC397" s="385"/>
      <c r="AD397" s="386"/>
      <c r="AE397" s="385"/>
      <c r="AF397" s="385"/>
      <c r="AG397" s="385"/>
    </row>
    <row r="398" spans="4:33" s="270" customFormat="1" x14ac:dyDescent="0.25">
      <c r="D398" s="271"/>
      <c r="K398" s="272"/>
      <c r="T398" s="89"/>
      <c r="U398" s="89"/>
      <c r="V398" s="89"/>
      <c r="W398" s="89"/>
      <c r="X398" s="89"/>
      <c r="Y398" s="89"/>
      <c r="AC398" s="385"/>
      <c r="AD398" s="386"/>
      <c r="AE398" s="385"/>
      <c r="AF398" s="385"/>
      <c r="AG398" s="385"/>
    </row>
    <row r="399" spans="4:33" s="270" customFormat="1" x14ac:dyDescent="0.25">
      <c r="D399" s="271"/>
      <c r="K399" s="272"/>
      <c r="T399" s="89"/>
      <c r="U399" s="89"/>
      <c r="V399" s="89"/>
      <c r="W399" s="89"/>
      <c r="X399" s="89"/>
      <c r="Y399" s="89"/>
      <c r="AC399" s="385"/>
      <c r="AD399" s="386"/>
      <c r="AE399" s="385"/>
      <c r="AF399" s="385"/>
      <c r="AG399" s="385"/>
    </row>
    <row r="400" spans="4:33" s="270" customFormat="1" x14ac:dyDescent="0.25">
      <c r="D400" s="271"/>
      <c r="K400" s="272"/>
      <c r="T400" s="89"/>
      <c r="U400" s="89"/>
      <c r="V400" s="89"/>
      <c r="W400" s="89"/>
      <c r="X400" s="89"/>
      <c r="Y400" s="89"/>
      <c r="AC400" s="385"/>
      <c r="AD400" s="386"/>
      <c r="AE400" s="385"/>
      <c r="AF400" s="385"/>
      <c r="AG400" s="385"/>
    </row>
    <row r="401" spans="4:33" s="270" customFormat="1" x14ac:dyDescent="0.25">
      <c r="D401" s="271"/>
      <c r="K401" s="272"/>
      <c r="T401" s="89"/>
      <c r="U401" s="89"/>
      <c r="V401" s="89"/>
      <c r="W401" s="89"/>
      <c r="X401" s="89"/>
      <c r="Y401" s="89"/>
      <c r="AC401" s="385"/>
      <c r="AD401" s="386"/>
      <c r="AE401" s="385"/>
      <c r="AF401" s="385"/>
      <c r="AG401" s="385"/>
    </row>
    <row r="402" spans="4:33" s="270" customFormat="1" x14ac:dyDescent="0.25">
      <c r="D402" s="271"/>
      <c r="K402" s="272"/>
      <c r="T402" s="89"/>
      <c r="U402" s="89"/>
      <c r="V402" s="89"/>
      <c r="W402" s="89"/>
      <c r="X402" s="89"/>
      <c r="Y402" s="89"/>
      <c r="AC402" s="385"/>
      <c r="AD402" s="386"/>
      <c r="AE402" s="385"/>
      <c r="AF402" s="385"/>
      <c r="AG402" s="385"/>
    </row>
    <row r="403" spans="4:33" s="270" customFormat="1" x14ac:dyDescent="0.25">
      <c r="D403" s="271"/>
      <c r="K403" s="272"/>
      <c r="T403" s="89"/>
      <c r="U403" s="89"/>
      <c r="V403" s="89"/>
      <c r="W403" s="89"/>
      <c r="X403" s="89"/>
      <c r="Y403" s="89"/>
      <c r="AC403" s="385"/>
      <c r="AD403" s="386"/>
      <c r="AE403" s="385"/>
      <c r="AF403" s="385"/>
      <c r="AG403" s="385"/>
    </row>
    <row r="404" spans="4:33" s="270" customFormat="1" x14ac:dyDescent="0.25">
      <c r="D404" s="271"/>
      <c r="K404" s="272"/>
      <c r="T404" s="89"/>
      <c r="U404" s="89"/>
      <c r="V404" s="89"/>
      <c r="W404" s="89"/>
      <c r="X404" s="89"/>
      <c r="Y404" s="89"/>
      <c r="AC404" s="385"/>
      <c r="AD404" s="386"/>
      <c r="AE404" s="385"/>
      <c r="AF404" s="385"/>
      <c r="AG404" s="385"/>
    </row>
    <row r="405" spans="4:33" s="270" customFormat="1" x14ac:dyDescent="0.25">
      <c r="D405" s="271"/>
      <c r="K405" s="272"/>
      <c r="T405" s="89"/>
      <c r="U405" s="89"/>
      <c r="V405" s="89"/>
      <c r="W405" s="89"/>
      <c r="X405" s="89"/>
      <c r="Y405" s="89"/>
      <c r="AC405" s="385"/>
      <c r="AD405" s="386"/>
      <c r="AE405" s="385"/>
      <c r="AF405" s="385"/>
      <c r="AG405" s="385"/>
    </row>
    <row r="406" spans="4:33" s="270" customFormat="1" x14ac:dyDescent="0.25">
      <c r="D406" s="271"/>
      <c r="K406" s="272"/>
      <c r="T406" s="89"/>
      <c r="U406" s="89"/>
      <c r="V406" s="89"/>
      <c r="W406" s="89"/>
      <c r="X406" s="89"/>
      <c r="Y406" s="89"/>
      <c r="AC406" s="385"/>
      <c r="AD406" s="386"/>
      <c r="AE406" s="385"/>
      <c r="AF406" s="385"/>
      <c r="AG406" s="385"/>
    </row>
    <row r="407" spans="4:33" s="270" customFormat="1" x14ac:dyDescent="0.25">
      <c r="D407" s="271"/>
      <c r="K407" s="272"/>
      <c r="T407" s="89"/>
      <c r="U407" s="89"/>
      <c r="V407" s="89"/>
      <c r="W407" s="89"/>
      <c r="X407" s="89"/>
      <c r="Y407" s="89"/>
      <c r="AC407" s="385"/>
      <c r="AD407" s="386"/>
      <c r="AE407" s="385"/>
      <c r="AF407" s="385"/>
      <c r="AG407" s="385"/>
    </row>
    <row r="408" spans="4:33" s="270" customFormat="1" x14ac:dyDescent="0.25">
      <c r="D408" s="271"/>
      <c r="K408" s="272"/>
      <c r="T408" s="89"/>
      <c r="U408" s="89"/>
      <c r="V408" s="89"/>
      <c r="W408" s="89"/>
      <c r="X408" s="89"/>
      <c r="Y408" s="89"/>
      <c r="AC408" s="385"/>
      <c r="AD408" s="386"/>
      <c r="AE408" s="385"/>
      <c r="AF408" s="385"/>
      <c r="AG408" s="385"/>
    </row>
    <row r="409" spans="4:33" s="270" customFormat="1" x14ac:dyDescent="0.25">
      <c r="D409" s="271"/>
      <c r="K409" s="272"/>
      <c r="T409" s="89"/>
      <c r="U409" s="89"/>
      <c r="V409" s="89"/>
      <c r="W409" s="89"/>
      <c r="X409" s="89"/>
      <c r="Y409" s="89"/>
      <c r="AC409" s="385"/>
      <c r="AD409" s="386"/>
      <c r="AE409" s="385"/>
      <c r="AF409" s="385"/>
      <c r="AG409" s="385"/>
    </row>
    <row r="410" spans="4:33" s="270" customFormat="1" x14ac:dyDescent="0.25">
      <c r="D410" s="271"/>
      <c r="K410" s="272"/>
      <c r="T410" s="89"/>
      <c r="U410" s="89"/>
      <c r="V410" s="89"/>
      <c r="W410" s="89"/>
      <c r="X410" s="89"/>
      <c r="Y410" s="89"/>
      <c r="AC410" s="385"/>
      <c r="AD410" s="386"/>
      <c r="AE410" s="385"/>
      <c r="AF410" s="385"/>
      <c r="AG410" s="385"/>
    </row>
    <row r="411" spans="4:33" s="270" customFormat="1" x14ac:dyDescent="0.25">
      <c r="D411" s="271"/>
      <c r="K411" s="272"/>
      <c r="T411" s="89"/>
      <c r="U411" s="89"/>
      <c r="V411" s="89"/>
      <c r="W411" s="89"/>
      <c r="X411" s="89"/>
      <c r="Y411" s="89"/>
      <c r="AC411" s="385"/>
      <c r="AD411" s="386"/>
      <c r="AE411" s="385"/>
      <c r="AF411" s="385"/>
      <c r="AG411" s="385"/>
    </row>
    <row r="412" spans="4:33" s="270" customFormat="1" x14ac:dyDescent="0.25">
      <c r="D412" s="271"/>
      <c r="K412" s="272"/>
      <c r="T412" s="89"/>
      <c r="U412" s="89"/>
      <c r="V412" s="89"/>
      <c r="W412" s="89"/>
      <c r="X412" s="89"/>
      <c r="Y412" s="89"/>
      <c r="AC412" s="385"/>
      <c r="AD412" s="386"/>
      <c r="AE412" s="385"/>
      <c r="AF412" s="385"/>
      <c r="AG412" s="385"/>
    </row>
    <row r="413" spans="4:33" s="270" customFormat="1" x14ac:dyDescent="0.25">
      <c r="D413" s="271"/>
      <c r="K413" s="272"/>
      <c r="T413" s="89"/>
      <c r="U413" s="89"/>
      <c r="V413" s="89"/>
      <c r="W413" s="89"/>
      <c r="X413" s="89"/>
      <c r="Y413" s="89"/>
      <c r="AC413" s="385"/>
      <c r="AD413" s="386"/>
      <c r="AE413" s="385"/>
      <c r="AF413" s="385"/>
      <c r="AG413" s="385"/>
    </row>
    <row r="414" spans="4:33" s="270" customFormat="1" x14ac:dyDescent="0.25">
      <c r="D414" s="271"/>
      <c r="K414" s="272"/>
      <c r="T414" s="89"/>
      <c r="U414" s="89"/>
      <c r="V414" s="89"/>
      <c r="W414" s="89"/>
      <c r="X414" s="89"/>
      <c r="Y414" s="89"/>
      <c r="AC414" s="385"/>
      <c r="AD414" s="386"/>
      <c r="AE414" s="385"/>
      <c r="AF414" s="385"/>
      <c r="AG414" s="385"/>
    </row>
    <row r="415" spans="4:33" s="270" customFormat="1" x14ac:dyDescent="0.25">
      <c r="D415" s="271"/>
      <c r="K415" s="272"/>
      <c r="T415" s="89"/>
      <c r="U415" s="89"/>
      <c r="V415" s="89"/>
      <c r="W415" s="89"/>
      <c r="X415" s="89"/>
      <c r="Y415" s="89"/>
      <c r="AC415" s="385"/>
      <c r="AD415" s="386"/>
      <c r="AE415" s="385"/>
      <c r="AF415" s="385"/>
      <c r="AG415" s="385"/>
    </row>
    <row r="416" spans="4:33" s="270" customFormat="1" x14ac:dyDescent="0.25">
      <c r="D416" s="271"/>
      <c r="K416" s="272"/>
      <c r="T416" s="89"/>
      <c r="U416" s="89"/>
      <c r="V416" s="89"/>
      <c r="W416" s="89"/>
      <c r="X416" s="89"/>
      <c r="Y416" s="89"/>
      <c r="AC416" s="385"/>
      <c r="AD416" s="386"/>
      <c r="AE416" s="385"/>
      <c r="AF416" s="385"/>
      <c r="AG416" s="385"/>
    </row>
    <row r="417" spans="4:33" s="270" customFormat="1" x14ac:dyDescent="0.25">
      <c r="D417" s="271"/>
      <c r="K417" s="272"/>
      <c r="T417" s="89"/>
      <c r="U417" s="89"/>
      <c r="V417" s="89"/>
      <c r="W417" s="89"/>
      <c r="X417" s="89"/>
      <c r="Y417" s="89"/>
      <c r="AC417" s="385"/>
      <c r="AD417" s="386"/>
      <c r="AE417" s="385"/>
      <c r="AF417" s="385"/>
      <c r="AG417" s="385"/>
    </row>
    <row r="418" spans="4:33" s="270" customFormat="1" x14ac:dyDescent="0.25">
      <c r="D418" s="271"/>
      <c r="K418" s="272"/>
      <c r="T418" s="89"/>
      <c r="U418" s="89"/>
      <c r="V418" s="89"/>
      <c r="W418" s="89"/>
      <c r="X418" s="89"/>
      <c r="Y418" s="89"/>
      <c r="AC418" s="385"/>
      <c r="AD418" s="386"/>
      <c r="AE418" s="385"/>
      <c r="AF418" s="385"/>
      <c r="AG418" s="385"/>
    </row>
    <row r="419" spans="4:33" s="270" customFormat="1" x14ac:dyDescent="0.25">
      <c r="D419" s="271"/>
      <c r="K419" s="272"/>
      <c r="T419" s="89"/>
      <c r="U419" s="89"/>
      <c r="V419" s="89"/>
      <c r="W419" s="89"/>
      <c r="X419" s="89"/>
      <c r="Y419" s="89"/>
      <c r="AC419" s="385"/>
      <c r="AD419" s="386"/>
      <c r="AE419" s="385"/>
      <c r="AF419" s="385"/>
      <c r="AG419" s="385"/>
    </row>
    <row r="420" spans="4:33" s="270" customFormat="1" x14ac:dyDescent="0.25">
      <c r="D420" s="271"/>
      <c r="K420" s="272"/>
      <c r="T420" s="89"/>
      <c r="U420" s="89"/>
      <c r="V420" s="89"/>
      <c r="W420" s="89"/>
      <c r="X420" s="89"/>
      <c r="Y420" s="89"/>
      <c r="AC420" s="385"/>
      <c r="AD420" s="386"/>
      <c r="AE420" s="385"/>
      <c r="AF420" s="385"/>
      <c r="AG420" s="385"/>
    </row>
    <row r="421" spans="4:33" s="270" customFormat="1" x14ac:dyDescent="0.25">
      <c r="D421" s="271"/>
      <c r="K421" s="272"/>
      <c r="T421" s="89"/>
      <c r="U421" s="89"/>
      <c r="V421" s="89"/>
      <c r="W421" s="89"/>
      <c r="X421" s="89"/>
      <c r="Y421" s="89"/>
      <c r="AC421" s="385"/>
      <c r="AD421" s="386"/>
      <c r="AE421" s="385"/>
      <c r="AF421" s="385"/>
      <c r="AG421" s="385"/>
    </row>
    <row r="422" spans="4:33" s="270" customFormat="1" x14ac:dyDescent="0.25">
      <c r="D422" s="271"/>
      <c r="K422" s="272"/>
      <c r="T422" s="89"/>
      <c r="U422" s="89"/>
      <c r="V422" s="89"/>
      <c r="W422" s="89"/>
      <c r="X422" s="89"/>
      <c r="Y422" s="89"/>
      <c r="AC422" s="385"/>
      <c r="AD422" s="386"/>
      <c r="AE422" s="385"/>
      <c r="AF422" s="385"/>
      <c r="AG422" s="385"/>
    </row>
    <row r="423" spans="4:33" s="270" customFormat="1" x14ac:dyDescent="0.25">
      <c r="D423" s="271"/>
      <c r="K423" s="272"/>
      <c r="T423" s="89"/>
      <c r="U423" s="89"/>
      <c r="V423" s="89"/>
      <c r="W423" s="89"/>
      <c r="X423" s="89"/>
      <c r="Y423" s="89"/>
      <c r="AC423" s="385"/>
      <c r="AD423" s="386"/>
      <c r="AE423" s="385"/>
      <c r="AF423" s="385"/>
      <c r="AG423" s="385"/>
    </row>
    <row r="424" spans="4:33" s="270" customFormat="1" x14ac:dyDescent="0.25">
      <c r="D424" s="271"/>
      <c r="K424" s="272"/>
      <c r="T424" s="89"/>
      <c r="U424" s="89"/>
      <c r="V424" s="89"/>
      <c r="W424" s="89"/>
      <c r="X424" s="89"/>
      <c r="Y424" s="89"/>
      <c r="AC424" s="385"/>
      <c r="AD424" s="386"/>
      <c r="AE424" s="385"/>
      <c r="AF424" s="385"/>
      <c r="AG424" s="385"/>
    </row>
    <row r="425" spans="4:33" s="270" customFormat="1" x14ac:dyDescent="0.25">
      <c r="D425" s="271"/>
      <c r="K425" s="272"/>
      <c r="T425" s="89"/>
      <c r="U425" s="89"/>
      <c r="V425" s="89"/>
      <c r="W425" s="89"/>
      <c r="X425" s="89"/>
      <c r="Y425" s="89"/>
      <c r="AC425" s="385"/>
      <c r="AD425" s="386"/>
      <c r="AE425" s="385"/>
      <c r="AF425" s="385"/>
      <c r="AG425" s="385"/>
    </row>
    <row r="426" spans="4:33" s="270" customFormat="1" x14ac:dyDescent="0.25">
      <c r="D426" s="271"/>
      <c r="K426" s="272"/>
      <c r="T426" s="89"/>
      <c r="U426" s="89"/>
      <c r="V426" s="89"/>
      <c r="W426" s="89"/>
      <c r="X426" s="89"/>
      <c r="Y426" s="89"/>
      <c r="AC426" s="385"/>
      <c r="AD426" s="386"/>
      <c r="AE426" s="385"/>
      <c r="AF426" s="385"/>
      <c r="AG426" s="385"/>
    </row>
    <row r="427" spans="4:33" s="270" customFormat="1" x14ac:dyDescent="0.25">
      <c r="D427" s="271"/>
      <c r="K427" s="272"/>
      <c r="T427" s="89"/>
      <c r="U427" s="89"/>
      <c r="V427" s="89"/>
      <c r="W427" s="89"/>
      <c r="X427" s="89"/>
      <c r="Y427" s="89"/>
      <c r="AC427" s="385"/>
      <c r="AD427" s="386"/>
      <c r="AE427" s="385"/>
      <c r="AF427" s="385"/>
      <c r="AG427" s="385"/>
    </row>
    <row r="428" spans="4:33" s="270" customFormat="1" x14ac:dyDescent="0.25">
      <c r="D428" s="271"/>
      <c r="K428" s="272"/>
      <c r="T428" s="89"/>
      <c r="U428" s="89"/>
      <c r="V428" s="89"/>
      <c r="W428" s="89"/>
      <c r="X428" s="89"/>
      <c r="Y428" s="89"/>
      <c r="AC428" s="385"/>
      <c r="AD428" s="386"/>
      <c r="AE428" s="385"/>
      <c r="AF428" s="385"/>
      <c r="AG428" s="385"/>
    </row>
    <row r="429" spans="4:33" s="270" customFormat="1" x14ac:dyDescent="0.25">
      <c r="D429" s="271"/>
      <c r="K429" s="272"/>
      <c r="T429" s="89"/>
      <c r="U429" s="89"/>
      <c r="V429" s="89"/>
      <c r="W429" s="89"/>
      <c r="X429" s="89"/>
      <c r="Y429" s="89"/>
      <c r="AC429" s="385"/>
      <c r="AD429" s="386"/>
      <c r="AE429" s="385"/>
      <c r="AF429" s="385"/>
      <c r="AG429" s="385"/>
    </row>
    <row r="430" spans="4:33" s="270" customFormat="1" x14ac:dyDescent="0.25">
      <c r="D430" s="271"/>
      <c r="K430" s="272"/>
      <c r="T430" s="89"/>
      <c r="U430" s="89"/>
      <c r="V430" s="89"/>
      <c r="W430" s="89"/>
      <c r="X430" s="89"/>
      <c r="Y430" s="89"/>
      <c r="AC430" s="385"/>
      <c r="AD430" s="386"/>
      <c r="AE430" s="385"/>
      <c r="AF430" s="385"/>
      <c r="AG430" s="385"/>
    </row>
    <row r="431" spans="4:33" s="270" customFormat="1" x14ac:dyDescent="0.25">
      <c r="D431" s="271"/>
      <c r="K431" s="272"/>
      <c r="T431" s="89"/>
      <c r="U431" s="89"/>
      <c r="V431" s="89"/>
      <c r="W431" s="89"/>
      <c r="X431" s="89"/>
      <c r="Y431" s="89"/>
      <c r="AC431" s="385"/>
      <c r="AD431" s="386"/>
      <c r="AE431" s="385"/>
      <c r="AF431" s="385"/>
      <c r="AG431" s="385"/>
    </row>
    <row r="432" spans="4:33" s="270" customFormat="1" x14ac:dyDescent="0.25">
      <c r="D432" s="271"/>
      <c r="K432" s="272"/>
      <c r="T432" s="89"/>
      <c r="U432" s="89"/>
      <c r="V432" s="89"/>
      <c r="W432" s="89"/>
      <c r="X432" s="89"/>
      <c r="Y432" s="89"/>
      <c r="AC432" s="385"/>
      <c r="AD432" s="386"/>
      <c r="AE432" s="385"/>
      <c r="AF432" s="385"/>
      <c r="AG432" s="385"/>
    </row>
    <row r="433" spans="4:33" s="270" customFormat="1" x14ac:dyDescent="0.25">
      <c r="D433" s="271"/>
      <c r="K433" s="272"/>
      <c r="T433" s="89"/>
      <c r="U433" s="89"/>
      <c r="V433" s="89"/>
      <c r="W433" s="89"/>
      <c r="X433" s="89"/>
      <c r="Y433" s="89"/>
      <c r="AC433" s="385"/>
      <c r="AD433" s="386"/>
      <c r="AE433" s="385"/>
      <c r="AF433" s="385"/>
      <c r="AG433" s="385"/>
    </row>
    <row r="434" spans="4:33" s="270" customFormat="1" x14ac:dyDescent="0.25">
      <c r="D434" s="271"/>
      <c r="K434" s="272"/>
      <c r="T434" s="89"/>
      <c r="U434" s="89"/>
      <c r="V434" s="89"/>
      <c r="W434" s="89"/>
      <c r="X434" s="89"/>
      <c r="Y434" s="89"/>
      <c r="AC434" s="385"/>
      <c r="AD434" s="386"/>
      <c r="AE434" s="385"/>
      <c r="AF434" s="385"/>
      <c r="AG434" s="385"/>
    </row>
    <row r="435" spans="4:33" s="270" customFormat="1" x14ac:dyDescent="0.25">
      <c r="D435" s="271"/>
      <c r="K435" s="272"/>
      <c r="T435" s="89"/>
      <c r="U435" s="89"/>
      <c r="V435" s="89"/>
      <c r="W435" s="89"/>
      <c r="X435" s="89"/>
      <c r="Y435" s="89"/>
      <c r="AC435" s="385"/>
      <c r="AD435" s="386"/>
      <c r="AE435" s="385"/>
      <c r="AF435" s="385"/>
      <c r="AG435" s="385"/>
    </row>
    <row r="436" spans="4:33" s="270" customFormat="1" x14ac:dyDescent="0.25">
      <c r="D436" s="271"/>
      <c r="K436" s="272"/>
      <c r="T436" s="89"/>
      <c r="U436" s="89"/>
      <c r="V436" s="89"/>
      <c r="W436" s="89"/>
      <c r="X436" s="89"/>
      <c r="Y436" s="89"/>
      <c r="AC436" s="385"/>
      <c r="AD436" s="386"/>
      <c r="AE436" s="385"/>
      <c r="AF436" s="385"/>
      <c r="AG436" s="385"/>
    </row>
    <row r="437" spans="4:33" s="270" customFormat="1" x14ac:dyDescent="0.25">
      <c r="D437" s="271"/>
      <c r="K437" s="272"/>
      <c r="T437" s="89"/>
      <c r="U437" s="89"/>
      <c r="V437" s="89"/>
      <c r="W437" s="89"/>
      <c r="X437" s="89"/>
      <c r="Y437" s="89"/>
      <c r="AC437" s="385"/>
      <c r="AD437" s="386"/>
      <c r="AE437" s="385"/>
      <c r="AF437" s="385"/>
      <c r="AG437" s="385"/>
    </row>
    <row r="438" spans="4:33" s="270" customFormat="1" x14ac:dyDescent="0.25">
      <c r="D438" s="271"/>
      <c r="K438" s="272"/>
      <c r="T438" s="89"/>
      <c r="U438" s="89"/>
      <c r="V438" s="89"/>
      <c r="W438" s="89"/>
      <c r="X438" s="89"/>
      <c r="Y438" s="89"/>
      <c r="AC438" s="385"/>
      <c r="AD438" s="386"/>
      <c r="AE438" s="385"/>
      <c r="AF438" s="385"/>
      <c r="AG438" s="385"/>
    </row>
    <row r="439" spans="4:33" s="270" customFormat="1" x14ac:dyDescent="0.25">
      <c r="D439" s="271"/>
      <c r="K439" s="272"/>
      <c r="T439" s="89"/>
      <c r="U439" s="89"/>
      <c r="V439" s="89"/>
      <c r="W439" s="89"/>
      <c r="X439" s="89"/>
      <c r="Y439" s="89"/>
      <c r="AC439" s="385"/>
      <c r="AD439" s="386"/>
      <c r="AE439" s="385"/>
      <c r="AF439" s="385"/>
      <c r="AG439" s="385"/>
    </row>
    <row r="440" spans="4:33" s="270" customFormat="1" x14ac:dyDescent="0.25">
      <c r="D440" s="271"/>
      <c r="K440" s="272"/>
      <c r="T440" s="89"/>
      <c r="U440" s="89"/>
      <c r="V440" s="89"/>
      <c r="W440" s="89"/>
      <c r="X440" s="89"/>
      <c r="Y440" s="89"/>
      <c r="AC440" s="385"/>
      <c r="AD440" s="386"/>
      <c r="AE440" s="385"/>
      <c r="AF440" s="385"/>
      <c r="AG440" s="385"/>
    </row>
    <row r="441" spans="4:33" s="270" customFormat="1" x14ac:dyDescent="0.25">
      <c r="D441" s="271"/>
      <c r="K441" s="272"/>
      <c r="T441" s="89"/>
      <c r="U441" s="89"/>
      <c r="V441" s="89"/>
      <c r="W441" s="89"/>
      <c r="X441" s="89"/>
      <c r="Y441" s="89"/>
      <c r="AC441" s="385"/>
      <c r="AD441" s="386"/>
      <c r="AE441" s="385"/>
      <c r="AF441" s="385"/>
      <c r="AG441" s="385"/>
    </row>
    <row r="442" spans="4:33" s="270" customFormat="1" x14ac:dyDescent="0.25">
      <c r="D442" s="271"/>
      <c r="K442" s="272"/>
      <c r="T442" s="89"/>
      <c r="U442" s="89"/>
      <c r="V442" s="89"/>
      <c r="W442" s="89"/>
      <c r="X442" s="89"/>
      <c r="Y442" s="89"/>
      <c r="AC442" s="385"/>
      <c r="AD442" s="386"/>
      <c r="AE442" s="385"/>
      <c r="AF442" s="385"/>
      <c r="AG442" s="385"/>
    </row>
    <row r="443" spans="4:33" s="270" customFormat="1" x14ac:dyDescent="0.25">
      <c r="D443" s="271"/>
      <c r="K443" s="272"/>
      <c r="T443" s="89"/>
      <c r="U443" s="89"/>
      <c r="V443" s="89"/>
      <c r="W443" s="89"/>
      <c r="X443" s="89"/>
      <c r="Y443" s="89"/>
      <c r="AC443" s="385"/>
      <c r="AD443" s="386"/>
      <c r="AE443" s="385"/>
      <c r="AF443" s="385"/>
      <c r="AG443" s="385"/>
    </row>
    <row r="444" spans="4:33" s="270" customFormat="1" x14ac:dyDescent="0.25">
      <c r="D444" s="271"/>
      <c r="K444" s="272"/>
      <c r="T444" s="89"/>
      <c r="U444" s="89"/>
      <c r="V444" s="89"/>
      <c r="W444" s="89"/>
      <c r="X444" s="89"/>
      <c r="Y444" s="89"/>
      <c r="AC444" s="385"/>
      <c r="AD444" s="386"/>
      <c r="AE444" s="385"/>
      <c r="AF444" s="385"/>
      <c r="AG444" s="385"/>
    </row>
    <row r="445" spans="4:33" s="270" customFormat="1" x14ac:dyDescent="0.25">
      <c r="D445" s="271"/>
      <c r="K445" s="272"/>
      <c r="T445" s="89"/>
      <c r="U445" s="89"/>
      <c r="V445" s="89"/>
      <c r="W445" s="89"/>
      <c r="X445" s="89"/>
      <c r="Y445" s="89"/>
      <c r="AC445" s="385"/>
      <c r="AD445" s="386"/>
      <c r="AE445" s="385"/>
      <c r="AF445" s="385"/>
      <c r="AG445" s="385"/>
    </row>
    <row r="446" spans="4:33" s="270" customFormat="1" x14ac:dyDescent="0.25">
      <c r="D446" s="271"/>
      <c r="K446" s="272"/>
      <c r="T446" s="89"/>
      <c r="U446" s="89"/>
      <c r="V446" s="89"/>
      <c r="W446" s="89"/>
      <c r="X446" s="89"/>
      <c r="Y446" s="89"/>
      <c r="AC446" s="385"/>
      <c r="AD446" s="386"/>
      <c r="AE446" s="385"/>
      <c r="AF446" s="385"/>
      <c r="AG446" s="385"/>
    </row>
    <row r="447" spans="4:33" s="270" customFormat="1" x14ac:dyDescent="0.25">
      <c r="D447" s="271"/>
      <c r="K447" s="272"/>
      <c r="T447" s="89"/>
      <c r="U447" s="89"/>
      <c r="V447" s="89"/>
      <c r="W447" s="89"/>
      <c r="X447" s="89"/>
      <c r="Y447" s="89"/>
      <c r="AC447" s="385"/>
      <c r="AD447" s="386"/>
      <c r="AE447" s="385"/>
      <c r="AF447" s="385"/>
      <c r="AG447" s="385"/>
    </row>
    <row r="448" spans="4:33" s="270" customFormat="1" x14ac:dyDescent="0.25">
      <c r="D448" s="271"/>
      <c r="K448" s="272"/>
      <c r="T448" s="89"/>
      <c r="U448" s="89"/>
      <c r="V448" s="89"/>
      <c r="W448" s="89"/>
      <c r="X448" s="89"/>
      <c r="Y448" s="89"/>
      <c r="AC448" s="385"/>
      <c r="AD448" s="386"/>
      <c r="AE448" s="385"/>
      <c r="AF448" s="385"/>
      <c r="AG448" s="385"/>
    </row>
    <row r="449" spans="4:33" s="270" customFormat="1" x14ac:dyDescent="0.25">
      <c r="D449" s="271"/>
      <c r="K449" s="272"/>
      <c r="T449" s="89"/>
      <c r="U449" s="89"/>
      <c r="V449" s="89"/>
      <c r="W449" s="89"/>
      <c r="X449" s="89"/>
      <c r="Y449" s="89"/>
      <c r="AC449" s="385"/>
      <c r="AD449" s="386"/>
      <c r="AE449" s="385"/>
      <c r="AF449" s="385"/>
      <c r="AG449" s="385"/>
    </row>
    <row r="450" spans="4:33" s="270" customFormat="1" x14ac:dyDescent="0.25">
      <c r="D450" s="271"/>
      <c r="K450" s="272"/>
      <c r="T450" s="89"/>
      <c r="U450" s="89"/>
      <c r="V450" s="89"/>
      <c r="W450" s="89"/>
      <c r="X450" s="89"/>
      <c r="Y450" s="89"/>
      <c r="AC450" s="385"/>
      <c r="AD450" s="386"/>
      <c r="AE450" s="385"/>
      <c r="AF450" s="385"/>
      <c r="AG450" s="385"/>
    </row>
    <row r="451" spans="4:33" s="270" customFormat="1" x14ac:dyDescent="0.25">
      <c r="D451" s="271"/>
      <c r="K451" s="272"/>
      <c r="T451" s="89"/>
      <c r="U451" s="89"/>
      <c r="V451" s="89"/>
      <c r="W451" s="89"/>
      <c r="X451" s="89"/>
      <c r="Y451" s="89"/>
      <c r="AC451" s="385"/>
      <c r="AD451" s="386"/>
      <c r="AE451" s="385"/>
      <c r="AF451" s="385"/>
      <c r="AG451" s="385"/>
    </row>
    <row r="452" spans="4:33" s="270" customFormat="1" x14ac:dyDescent="0.25">
      <c r="D452" s="271"/>
      <c r="K452" s="272"/>
      <c r="T452" s="89"/>
      <c r="U452" s="89"/>
      <c r="V452" s="89"/>
      <c r="W452" s="89"/>
      <c r="X452" s="89"/>
      <c r="Y452" s="89"/>
      <c r="AC452" s="385"/>
      <c r="AD452" s="386"/>
      <c r="AE452" s="385"/>
      <c r="AF452" s="385"/>
      <c r="AG452" s="385"/>
    </row>
    <row r="453" spans="4:33" s="270" customFormat="1" x14ac:dyDescent="0.25">
      <c r="D453" s="271"/>
      <c r="K453" s="272"/>
      <c r="T453" s="89"/>
      <c r="U453" s="89"/>
      <c r="V453" s="89"/>
      <c r="W453" s="89"/>
      <c r="X453" s="89"/>
      <c r="Y453" s="89"/>
      <c r="AC453" s="385"/>
      <c r="AD453" s="386"/>
      <c r="AE453" s="385"/>
      <c r="AF453" s="385"/>
      <c r="AG453" s="385"/>
    </row>
    <row r="454" spans="4:33" s="270" customFormat="1" x14ac:dyDescent="0.25">
      <c r="D454" s="271"/>
      <c r="K454" s="272"/>
      <c r="T454" s="89"/>
      <c r="U454" s="89"/>
      <c r="V454" s="89"/>
      <c r="W454" s="89"/>
      <c r="X454" s="89"/>
      <c r="Y454" s="89"/>
      <c r="AC454" s="385"/>
      <c r="AD454" s="386"/>
      <c r="AE454" s="385"/>
      <c r="AF454" s="385"/>
      <c r="AG454" s="385"/>
    </row>
    <row r="455" spans="4:33" s="270" customFormat="1" x14ac:dyDescent="0.25">
      <c r="D455" s="271"/>
      <c r="K455" s="272"/>
      <c r="T455" s="89"/>
      <c r="U455" s="89"/>
      <c r="V455" s="89"/>
      <c r="W455" s="89"/>
      <c r="X455" s="89"/>
      <c r="Y455" s="89"/>
      <c r="AC455" s="385"/>
      <c r="AD455" s="386"/>
      <c r="AE455" s="385"/>
      <c r="AF455" s="385"/>
      <c r="AG455" s="385"/>
    </row>
    <row r="456" spans="4:33" s="270" customFormat="1" x14ac:dyDescent="0.25">
      <c r="D456" s="271"/>
      <c r="K456" s="272"/>
      <c r="T456" s="89"/>
      <c r="U456" s="89"/>
      <c r="V456" s="89"/>
      <c r="W456" s="89"/>
      <c r="X456" s="89"/>
      <c r="Y456" s="89"/>
      <c r="AC456" s="385"/>
      <c r="AD456" s="386"/>
      <c r="AE456" s="385"/>
      <c r="AF456" s="385"/>
      <c r="AG456" s="385"/>
    </row>
    <row r="457" spans="4:33" s="270" customFormat="1" x14ac:dyDescent="0.25">
      <c r="D457" s="271"/>
      <c r="K457" s="272"/>
      <c r="T457" s="89"/>
      <c r="U457" s="89"/>
      <c r="V457" s="89"/>
      <c r="W457" s="89"/>
      <c r="X457" s="89"/>
      <c r="Y457" s="89"/>
      <c r="AC457" s="385"/>
      <c r="AD457" s="386"/>
      <c r="AE457" s="385"/>
      <c r="AF457" s="385"/>
      <c r="AG457" s="385"/>
    </row>
    <row r="458" spans="4:33" s="270" customFormat="1" x14ac:dyDescent="0.25">
      <c r="D458" s="271"/>
      <c r="K458" s="272"/>
      <c r="T458" s="89"/>
      <c r="U458" s="89"/>
      <c r="V458" s="89"/>
      <c r="W458" s="89"/>
      <c r="X458" s="89"/>
      <c r="Y458" s="89"/>
      <c r="AC458" s="385"/>
      <c r="AD458" s="386"/>
      <c r="AE458" s="385"/>
      <c r="AF458" s="385"/>
      <c r="AG458" s="385"/>
    </row>
    <row r="459" spans="4:33" s="270" customFormat="1" x14ac:dyDescent="0.25">
      <c r="D459" s="271"/>
      <c r="K459" s="272"/>
      <c r="T459" s="89"/>
      <c r="U459" s="89"/>
      <c r="V459" s="89"/>
      <c r="W459" s="89"/>
      <c r="X459" s="89"/>
      <c r="Y459" s="89"/>
      <c r="AC459" s="385"/>
      <c r="AD459" s="386"/>
      <c r="AE459" s="385"/>
      <c r="AF459" s="385"/>
      <c r="AG459" s="385"/>
    </row>
    <row r="460" spans="4:33" s="270" customFormat="1" x14ac:dyDescent="0.25">
      <c r="D460" s="271"/>
      <c r="K460" s="272"/>
      <c r="T460" s="89"/>
      <c r="U460" s="89"/>
      <c r="V460" s="89"/>
      <c r="W460" s="89"/>
      <c r="X460" s="89"/>
      <c r="Y460" s="89"/>
      <c r="AC460" s="385"/>
      <c r="AD460" s="386"/>
      <c r="AE460" s="385"/>
      <c r="AF460" s="385"/>
      <c r="AG460" s="385"/>
    </row>
    <row r="461" spans="4:33" s="270" customFormat="1" x14ac:dyDescent="0.25">
      <c r="D461" s="271"/>
      <c r="K461" s="272"/>
      <c r="T461" s="89"/>
      <c r="U461" s="89"/>
      <c r="V461" s="89"/>
      <c r="W461" s="89"/>
      <c r="X461" s="89"/>
      <c r="Y461" s="89"/>
      <c r="AC461" s="385"/>
      <c r="AD461" s="386"/>
      <c r="AE461" s="385"/>
      <c r="AF461" s="385"/>
      <c r="AG461" s="385"/>
    </row>
    <row r="462" spans="4:33" s="270" customFormat="1" x14ac:dyDescent="0.25">
      <c r="D462" s="271"/>
      <c r="K462" s="272"/>
      <c r="T462" s="89"/>
      <c r="U462" s="89"/>
      <c r="V462" s="89"/>
      <c r="W462" s="89"/>
      <c r="X462" s="89"/>
      <c r="Y462" s="89"/>
      <c r="AC462" s="385"/>
      <c r="AD462" s="386"/>
      <c r="AE462" s="385"/>
      <c r="AF462" s="385"/>
      <c r="AG462" s="385"/>
    </row>
    <row r="463" spans="4:33" s="270" customFormat="1" x14ac:dyDescent="0.25">
      <c r="D463" s="271"/>
      <c r="K463" s="272"/>
      <c r="T463" s="89"/>
      <c r="U463" s="89"/>
      <c r="V463" s="89"/>
      <c r="W463" s="89"/>
      <c r="X463" s="89"/>
      <c r="Y463" s="89"/>
      <c r="AC463" s="385"/>
      <c r="AD463" s="386"/>
      <c r="AE463" s="385"/>
      <c r="AF463" s="385"/>
      <c r="AG463" s="385"/>
    </row>
    <row r="464" spans="4:33" s="270" customFormat="1" x14ac:dyDescent="0.25">
      <c r="D464" s="271"/>
      <c r="K464" s="272"/>
      <c r="T464" s="89"/>
      <c r="U464" s="89"/>
      <c r="V464" s="89"/>
      <c r="W464" s="89"/>
      <c r="X464" s="89"/>
      <c r="Y464" s="89"/>
      <c r="AC464" s="385"/>
      <c r="AD464" s="386"/>
      <c r="AE464" s="385"/>
      <c r="AF464" s="385"/>
      <c r="AG464" s="385"/>
    </row>
    <row r="465" spans="4:33" s="270" customFormat="1" x14ac:dyDescent="0.25">
      <c r="D465" s="271"/>
      <c r="K465" s="272"/>
      <c r="T465" s="89"/>
      <c r="U465" s="89"/>
      <c r="V465" s="89"/>
      <c r="W465" s="89"/>
      <c r="X465" s="89"/>
      <c r="Y465" s="89"/>
      <c r="AC465" s="385"/>
      <c r="AD465" s="386"/>
      <c r="AE465" s="385"/>
      <c r="AF465" s="385"/>
      <c r="AG465" s="385"/>
    </row>
    <row r="466" spans="4:33" s="270" customFormat="1" x14ac:dyDescent="0.25">
      <c r="D466" s="271"/>
      <c r="K466" s="272"/>
      <c r="T466" s="89"/>
      <c r="U466" s="89"/>
      <c r="V466" s="89"/>
      <c r="W466" s="89"/>
      <c r="X466" s="89"/>
      <c r="Y466" s="89"/>
      <c r="AC466" s="385"/>
      <c r="AD466" s="386"/>
      <c r="AE466" s="385"/>
      <c r="AF466" s="385"/>
      <c r="AG466" s="385"/>
    </row>
    <row r="467" spans="4:33" s="270" customFormat="1" x14ac:dyDescent="0.25">
      <c r="D467" s="271"/>
      <c r="K467" s="272"/>
      <c r="T467" s="89"/>
      <c r="U467" s="89"/>
      <c r="V467" s="89"/>
      <c r="W467" s="89"/>
      <c r="X467" s="89"/>
      <c r="Y467" s="89"/>
      <c r="AC467" s="385"/>
      <c r="AD467" s="386"/>
      <c r="AE467" s="385"/>
      <c r="AF467" s="385"/>
      <c r="AG467" s="385"/>
    </row>
    <row r="468" spans="4:33" s="270" customFormat="1" x14ac:dyDescent="0.25">
      <c r="D468" s="271"/>
      <c r="K468" s="272"/>
      <c r="T468" s="89"/>
      <c r="U468" s="89"/>
      <c r="V468" s="89"/>
      <c r="W468" s="89"/>
      <c r="X468" s="89"/>
      <c r="Y468" s="89"/>
      <c r="AC468" s="385"/>
      <c r="AD468" s="386"/>
      <c r="AE468" s="385"/>
      <c r="AF468" s="385"/>
      <c r="AG468" s="385"/>
    </row>
    <row r="469" spans="4:33" s="270" customFormat="1" x14ac:dyDescent="0.25">
      <c r="D469" s="271"/>
      <c r="K469" s="272"/>
      <c r="T469" s="89"/>
      <c r="U469" s="89"/>
      <c r="V469" s="89"/>
      <c r="W469" s="89"/>
      <c r="X469" s="89"/>
      <c r="Y469" s="89"/>
      <c r="AC469" s="385"/>
      <c r="AD469" s="386"/>
      <c r="AE469" s="385"/>
      <c r="AF469" s="385"/>
      <c r="AG469" s="385"/>
    </row>
    <row r="470" spans="4:33" s="270" customFormat="1" x14ac:dyDescent="0.25">
      <c r="D470" s="271"/>
      <c r="K470" s="272"/>
      <c r="T470" s="89"/>
      <c r="U470" s="89"/>
      <c r="V470" s="89"/>
      <c r="W470" s="89"/>
      <c r="X470" s="89"/>
      <c r="Y470" s="89"/>
      <c r="AC470" s="385"/>
      <c r="AD470" s="386"/>
      <c r="AE470" s="385"/>
      <c r="AF470" s="385"/>
      <c r="AG470" s="385"/>
    </row>
    <row r="471" spans="4:33" s="270" customFormat="1" x14ac:dyDescent="0.25">
      <c r="D471" s="271"/>
      <c r="K471" s="272"/>
      <c r="T471" s="89"/>
      <c r="U471" s="89"/>
      <c r="V471" s="89"/>
      <c r="W471" s="89"/>
      <c r="X471" s="89"/>
      <c r="Y471" s="89"/>
      <c r="AC471" s="385"/>
      <c r="AD471" s="386"/>
      <c r="AE471" s="385"/>
      <c r="AF471" s="385"/>
      <c r="AG471" s="385"/>
    </row>
    <row r="472" spans="4:33" s="270" customFormat="1" x14ac:dyDescent="0.25">
      <c r="D472" s="271"/>
      <c r="K472" s="272"/>
      <c r="T472" s="89"/>
      <c r="U472" s="89"/>
      <c r="V472" s="89"/>
      <c r="W472" s="89"/>
      <c r="X472" s="89"/>
      <c r="Y472" s="89"/>
      <c r="AC472" s="385"/>
      <c r="AD472" s="386"/>
      <c r="AE472" s="385"/>
      <c r="AF472" s="385"/>
      <c r="AG472" s="385"/>
    </row>
    <row r="473" spans="4:33" s="270" customFormat="1" x14ac:dyDescent="0.25">
      <c r="D473" s="271"/>
      <c r="K473" s="272"/>
      <c r="T473" s="89"/>
      <c r="U473" s="89"/>
      <c r="V473" s="89"/>
      <c r="W473" s="89"/>
      <c r="X473" s="89"/>
      <c r="Y473" s="89"/>
      <c r="AC473" s="385"/>
      <c r="AD473" s="386"/>
      <c r="AE473" s="385"/>
      <c r="AF473" s="385"/>
      <c r="AG473" s="385"/>
    </row>
    <row r="474" spans="4:33" s="270" customFormat="1" x14ac:dyDescent="0.25">
      <c r="D474" s="271"/>
      <c r="K474" s="272"/>
      <c r="T474" s="89"/>
      <c r="U474" s="89"/>
      <c r="V474" s="89"/>
      <c r="W474" s="89"/>
      <c r="X474" s="89"/>
      <c r="Y474" s="89"/>
      <c r="AC474" s="385"/>
      <c r="AD474" s="386"/>
      <c r="AE474" s="385"/>
      <c r="AF474" s="385"/>
      <c r="AG474" s="385"/>
    </row>
    <row r="475" spans="4:33" s="270" customFormat="1" x14ac:dyDescent="0.25">
      <c r="D475" s="271"/>
      <c r="K475" s="272"/>
      <c r="T475" s="89"/>
      <c r="U475" s="89"/>
      <c r="V475" s="89"/>
      <c r="W475" s="89"/>
      <c r="X475" s="89"/>
      <c r="Y475" s="89"/>
      <c r="AC475" s="385"/>
      <c r="AD475" s="386"/>
      <c r="AE475" s="385"/>
      <c r="AF475" s="385"/>
      <c r="AG475" s="385"/>
    </row>
    <row r="476" spans="4:33" s="270" customFormat="1" x14ac:dyDescent="0.25">
      <c r="D476" s="271"/>
      <c r="K476" s="272"/>
      <c r="T476" s="89"/>
      <c r="U476" s="89"/>
      <c r="V476" s="89"/>
      <c r="W476" s="89"/>
      <c r="X476" s="89"/>
      <c r="Y476" s="89"/>
      <c r="AC476" s="385"/>
      <c r="AD476" s="386"/>
      <c r="AE476" s="385"/>
      <c r="AF476" s="385"/>
      <c r="AG476" s="385"/>
    </row>
    <row r="477" spans="4:33" s="270" customFormat="1" x14ac:dyDescent="0.25">
      <c r="D477" s="271"/>
      <c r="K477" s="272"/>
      <c r="T477" s="89"/>
      <c r="U477" s="89"/>
      <c r="V477" s="89"/>
      <c r="W477" s="89"/>
      <c r="X477" s="89"/>
      <c r="Y477" s="89"/>
      <c r="AC477" s="385"/>
      <c r="AD477" s="386"/>
      <c r="AE477" s="385"/>
      <c r="AF477" s="385"/>
      <c r="AG477" s="385"/>
    </row>
    <row r="478" spans="4:33" s="270" customFormat="1" x14ac:dyDescent="0.25">
      <c r="D478" s="271"/>
      <c r="K478" s="272"/>
      <c r="T478" s="89"/>
      <c r="U478" s="89"/>
      <c r="V478" s="89"/>
      <c r="W478" s="89"/>
      <c r="X478" s="89"/>
      <c r="Y478" s="89"/>
      <c r="AC478" s="385"/>
      <c r="AD478" s="386"/>
      <c r="AE478" s="385"/>
      <c r="AF478" s="385"/>
      <c r="AG478" s="385"/>
    </row>
    <row r="479" spans="4:33" s="270" customFormat="1" x14ac:dyDescent="0.25">
      <c r="D479" s="271"/>
      <c r="K479" s="272"/>
      <c r="T479" s="89"/>
      <c r="U479" s="89"/>
      <c r="V479" s="89"/>
      <c r="W479" s="89"/>
      <c r="X479" s="89"/>
      <c r="Y479" s="89"/>
      <c r="AC479" s="385"/>
      <c r="AD479" s="386"/>
      <c r="AE479" s="385"/>
      <c r="AF479" s="385"/>
      <c r="AG479" s="385"/>
    </row>
    <row r="480" spans="4:33" s="270" customFormat="1" x14ac:dyDescent="0.25">
      <c r="D480" s="271"/>
      <c r="K480" s="272"/>
      <c r="T480" s="89"/>
      <c r="U480" s="89"/>
      <c r="V480" s="89"/>
      <c r="W480" s="89"/>
      <c r="X480" s="89"/>
      <c r="Y480" s="89"/>
      <c r="AC480" s="385"/>
      <c r="AD480" s="386"/>
      <c r="AE480" s="385"/>
      <c r="AF480" s="385"/>
      <c r="AG480" s="385"/>
    </row>
    <row r="481" spans="4:33" s="270" customFormat="1" x14ac:dyDescent="0.25">
      <c r="D481" s="271"/>
      <c r="K481" s="272"/>
      <c r="T481" s="89"/>
      <c r="U481" s="89"/>
      <c r="V481" s="89"/>
      <c r="W481" s="89"/>
      <c r="X481" s="89"/>
      <c r="Y481" s="89"/>
      <c r="AC481" s="385"/>
      <c r="AD481" s="386"/>
      <c r="AE481" s="385"/>
      <c r="AF481" s="385"/>
      <c r="AG481" s="385"/>
    </row>
    <row r="482" spans="4:33" s="270" customFormat="1" x14ac:dyDescent="0.25">
      <c r="D482" s="271"/>
      <c r="K482" s="272"/>
      <c r="T482" s="89"/>
      <c r="U482" s="89"/>
      <c r="V482" s="89"/>
      <c r="W482" s="89"/>
      <c r="X482" s="89"/>
      <c r="Y482" s="89"/>
      <c r="AC482" s="385"/>
      <c r="AD482" s="386"/>
      <c r="AE482" s="385"/>
      <c r="AF482" s="385"/>
      <c r="AG482" s="385"/>
    </row>
    <row r="483" spans="4:33" s="270" customFormat="1" x14ac:dyDescent="0.25">
      <c r="D483" s="271"/>
      <c r="K483" s="272"/>
      <c r="T483" s="89"/>
      <c r="U483" s="89"/>
      <c r="V483" s="89"/>
      <c r="W483" s="89"/>
      <c r="X483" s="89"/>
      <c r="Y483" s="89"/>
      <c r="AC483" s="385"/>
      <c r="AD483" s="386"/>
      <c r="AE483" s="385"/>
      <c r="AF483" s="385"/>
      <c r="AG483" s="385"/>
    </row>
    <row r="484" spans="4:33" s="270" customFormat="1" x14ac:dyDescent="0.25">
      <c r="D484" s="271"/>
      <c r="K484" s="272"/>
      <c r="T484" s="89"/>
      <c r="U484" s="89"/>
      <c r="V484" s="89"/>
      <c r="W484" s="89"/>
      <c r="X484" s="89"/>
      <c r="Y484" s="89"/>
      <c r="AC484" s="385"/>
      <c r="AD484" s="386"/>
      <c r="AE484" s="385"/>
      <c r="AF484" s="385"/>
      <c r="AG484" s="385"/>
    </row>
    <row r="485" spans="4:33" s="270" customFormat="1" x14ac:dyDescent="0.25">
      <c r="D485" s="271"/>
      <c r="K485" s="272"/>
      <c r="T485" s="89"/>
      <c r="U485" s="89"/>
      <c r="V485" s="89"/>
      <c r="W485" s="89"/>
      <c r="X485" s="89"/>
      <c r="Y485" s="89"/>
      <c r="AC485" s="385"/>
      <c r="AD485" s="386"/>
      <c r="AE485" s="385"/>
      <c r="AF485" s="385"/>
      <c r="AG485" s="385"/>
    </row>
    <row r="486" spans="4:33" s="270" customFormat="1" x14ac:dyDescent="0.25">
      <c r="D486" s="271"/>
      <c r="K486" s="272"/>
      <c r="T486" s="89"/>
      <c r="U486" s="89"/>
      <c r="V486" s="89"/>
      <c r="W486" s="89"/>
      <c r="X486" s="89"/>
      <c r="Y486" s="89"/>
      <c r="AC486" s="385"/>
      <c r="AD486" s="386"/>
      <c r="AE486" s="385"/>
      <c r="AF486" s="385"/>
      <c r="AG486" s="385"/>
    </row>
    <row r="487" spans="4:33" s="270" customFormat="1" x14ac:dyDescent="0.25">
      <c r="D487" s="271"/>
      <c r="K487" s="272"/>
      <c r="T487" s="89"/>
      <c r="U487" s="89"/>
      <c r="V487" s="89"/>
      <c r="W487" s="89"/>
      <c r="X487" s="89"/>
      <c r="Y487" s="89"/>
      <c r="AC487" s="385"/>
      <c r="AD487" s="386"/>
      <c r="AE487" s="385"/>
      <c r="AF487" s="385"/>
      <c r="AG487" s="385"/>
    </row>
    <row r="488" spans="4:33" s="270" customFormat="1" x14ac:dyDescent="0.25">
      <c r="D488" s="271"/>
      <c r="K488" s="272"/>
      <c r="T488" s="89"/>
      <c r="U488" s="89"/>
      <c r="V488" s="89"/>
      <c r="W488" s="89"/>
      <c r="X488" s="89"/>
      <c r="Y488" s="89"/>
      <c r="AC488" s="385"/>
      <c r="AD488" s="386"/>
      <c r="AE488" s="385"/>
      <c r="AF488" s="385"/>
      <c r="AG488" s="385"/>
    </row>
    <row r="489" spans="4:33" s="270" customFormat="1" x14ac:dyDescent="0.25">
      <c r="D489" s="271"/>
      <c r="K489" s="272"/>
      <c r="T489" s="89"/>
      <c r="U489" s="89"/>
      <c r="V489" s="89"/>
      <c r="W489" s="89"/>
      <c r="X489" s="89"/>
      <c r="Y489" s="89"/>
      <c r="AC489" s="385"/>
      <c r="AD489" s="386"/>
      <c r="AE489" s="385"/>
      <c r="AF489" s="385"/>
      <c r="AG489" s="385"/>
    </row>
    <row r="490" spans="4:33" s="270" customFormat="1" x14ac:dyDescent="0.25">
      <c r="D490" s="271"/>
      <c r="K490" s="272"/>
      <c r="T490" s="89"/>
      <c r="U490" s="89"/>
      <c r="V490" s="89"/>
      <c r="W490" s="89"/>
      <c r="X490" s="89"/>
      <c r="Y490" s="89"/>
      <c r="AC490" s="385"/>
      <c r="AD490" s="386"/>
      <c r="AE490" s="385"/>
      <c r="AF490" s="385"/>
      <c r="AG490" s="385"/>
    </row>
    <row r="491" spans="4:33" s="270" customFormat="1" x14ac:dyDescent="0.25">
      <c r="D491" s="271"/>
      <c r="K491" s="272"/>
      <c r="T491" s="89"/>
      <c r="U491" s="89"/>
      <c r="V491" s="89"/>
      <c r="W491" s="89"/>
      <c r="X491" s="89"/>
      <c r="Y491" s="89"/>
      <c r="AC491" s="385"/>
      <c r="AD491" s="386"/>
      <c r="AE491" s="385"/>
      <c r="AF491" s="385"/>
      <c r="AG491" s="385"/>
    </row>
    <row r="492" spans="4:33" s="270" customFormat="1" x14ac:dyDescent="0.25">
      <c r="D492" s="271"/>
      <c r="K492" s="272"/>
      <c r="T492" s="89"/>
      <c r="U492" s="89"/>
      <c r="V492" s="89"/>
      <c r="W492" s="89"/>
      <c r="X492" s="89"/>
      <c r="Y492" s="89"/>
      <c r="AC492" s="385"/>
      <c r="AD492" s="386"/>
      <c r="AE492" s="385"/>
      <c r="AF492" s="385"/>
      <c r="AG492" s="385"/>
    </row>
    <row r="493" spans="4:33" s="270" customFormat="1" x14ac:dyDescent="0.25">
      <c r="D493" s="271"/>
      <c r="K493" s="272"/>
      <c r="T493" s="89"/>
      <c r="U493" s="89"/>
      <c r="V493" s="89"/>
      <c r="W493" s="89"/>
      <c r="X493" s="89"/>
      <c r="Y493" s="89"/>
      <c r="AC493" s="385"/>
      <c r="AD493" s="386"/>
      <c r="AE493" s="385"/>
      <c r="AF493" s="385"/>
      <c r="AG493" s="385"/>
    </row>
    <row r="494" spans="4:33" s="270" customFormat="1" x14ac:dyDescent="0.25">
      <c r="D494" s="271"/>
      <c r="K494" s="272"/>
      <c r="T494" s="89"/>
      <c r="U494" s="89"/>
      <c r="V494" s="89"/>
      <c r="W494" s="89"/>
      <c r="X494" s="89"/>
      <c r="Y494" s="89"/>
      <c r="AC494" s="385"/>
      <c r="AD494" s="386"/>
      <c r="AE494" s="385"/>
      <c r="AF494" s="385"/>
      <c r="AG494" s="385"/>
    </row>
    <row r="495" spans="4:33" s="270" customFormat="1" x14ac:dyDescent="0.25">
      <c r="D495" s="271"/>
      <c r="K495" s="272"/>
      <c r="T495" s="89"/>
      <c r="U495" s="89"/>
      <c r="V495" s="89"/>
      <c r="W495" s="89"/>
      <c r="X495" s="89"/>
      <c r="Y495" s="89"/>
      <c r="AC495" s="385"/>
      <c r="AD495" s="386"/>
      <c r="AE495" s="385"/>
      <c r="AF495" s="385"/>
      <c r="AG495" s="385"/>
    </row>
    <row r="496" spans="4:33" s="270" customFormat="1" x14ac:dyDescent="0.25">
      <c r="D496" s="271"/>
      <c r="K496" s="272"/>
      <c r="T496" s="89"/>
      <c r="U496" s="89"/>
      <c r="V496" s="89"/>
      <c r="W496" s="89"/>
      <c r="X496" s="89"/>
      <c r="Y496" s="89"/>
      <c r="AC496" s="385"/>
      <c r="AD496" s="386"/>
      <c r="AE496" s="385"/>
      <c r="AF496" s="385"/>
      <c r="AG496" s="385"/>
    </row>
    <row r="497" spans="1:33" s="270" customFormat="1" x14ac:dyDescent="0.25">
      <c r="D497" s="271"/>
      <c r="K497" s="272"/>
      <c r="T497" s="89"/>
      <c r="U497" s="89"/>
      <c r="V497" s="89"/>
      <c r="W497" s="89"/>
      <c r="X497" s="89"/>
      <c r="Y497" s="89"/>
      <c r="AC497" s="385"/>
      <c r="AD497" s="386"/>
      <c r="AE497" s="385"/>
      <c r="AF497" s="385"/>
      <c r="AG497" s="385"/>
    </row>
    <row r="498" spans="1:33" s="270" customFormat="1" x14ac:dyDescent="0.25">
      <c r="D498" s="271"/>
      <c r="K498" s="272"/>
      <c r="T498" s="89"/>
      <c r="U498" s="89"/>
      <c r="V498" s="89"/>
      <c r="W498" s="89"/>
      <c r="X498" s="89"/>
      <c r="Y498" s="89"/>
      <c r="AC498" s="385"/>
      <c r="AD498" s="386"/>
      <c r="AE498" s="385"/>
      <c r="AF498" s="385"/>
      <c r="AG498" s="385"/>
    </row>
    <row r="499" spans="1:33" s="270" customFormat="1" x14ac:dyDescent="0.25">
      <c r="D499" s="271"/>
      <c r="K499" s="272"/>
      <c r="T499" s="89"/>
      <c r="U499" s="89"/>
      <c r="V499" s="89"/>
      <c r="W499" s="89"/>
      <c r="X499" s="89"/>
      <c r="Y499" s="89"/>
      <c r="AC499" s="385"/>
      <c r="AD499" s="386"/>
      <c r="AE499" s="385"/>
      <c r="AF499" s="385"/>
      <c r="AG499" s="385"/>
    </row>
    <row r="500" spans="1:33" s="270" customFormat="1" x14ac:dyDescent="0.25">
      <c r="D500" s="271"/>
      <c r="K500" s="272"/>
      <c r="T500" s="89"/>
      <c r="U500" s="89"/>
      <c r="V500" s="89"/>
      <c r="W500" s="89"/>
      <c r="X500" s="89"/>
      <c r="Y500" s="89"/>
      <c r="AC500" s="385"/>
      <c r="AD500" s="386"/>
      <c r="AE500" s="385"/>
      <c r="AF500" s="385"/>
      <c r="AG500" s="385"/>
    </row>
    <row r="501" spans="1:33" s="270" customFormat="1" x14ac:dyDescent="0.25">
      <c r="D501" s="271"/>
      <c r="K501" s="272"/>
      <c r="T501" s="89"/>
      <c r="U501" s="89"/>
      <c r="V501" s="89"/>
      <c r="W501" s="89"/>
      <c r="X501" s="89"/>
      <c r="Y501" s="89"/>
      <c r="AC501" s="385"/>
      <c r="AD501" s="386"/>
      <c r="AE501" s="385"/>
      <c r="AF501" s="385"/>
      <c r="AG501" s="385"/>
    </row>
    <row r="502" spans="1:33" s="270" customFormat="1" x14ac:dyDescent="0.25">
      <c r="D502" s="271"/>
      <c r="K502" s="272"/>
      <c r="T502" s="89"/>
      <c r="U502" s="89"/>
      <c r="V502" s="89"/>
      <c r="W502" s="89"/>
      <c r="X502" s="89"/>
      <c r="Y502" s="89"/>
      <c r="AC502" s="385"/>
      <c r="AD502" s="386"/>
      <c r="AE502" s="385"/>
      <c r="AF502" s="385"/>
      <c r="AG502" s="385"/>
    </row>
    <row r="503" spans="1:33" s="270" customFormat="1" x14ac:dyDescent="0.25">
      <c r="D503" s="271"/>
      <c r="K503" s="272"/>
      <c r="T503" s="89"/>
      <c r="U503" s="89"/>
      <c r="V503" s="89"/>
      <c r="W503" s="89"/>
      <c r="X503" s="89"/>
      <c r="Y503" s="89"/>
      <c r="AC503" s="385"/>
      <c r="AD503" s="386"/>
      <c r="AE503" s="385"/>
      <c r="AF503" s="385"/>
      <c r="AG503" s="385"/>
    </row>
    <row r="504" spans="1:33" s="270" customFormat="1" x14ac:dyDescent="0.25">
      <c r="D504" s="271"/>
      <c r="K504" s="272"/>
      <c r="T504" s="89"/>
      <c r="U504" s="89"/>
      <c r="V504" s="89"/>
      <c r="W504" s="89"/>
      <c r="X504" s="89"/>
      <c r="Y504" s="89"/>
      <c r="AC504" s="385"/>
      <c r="AD504" s="386"/>
      <c r="AE504" s="385"/>
      <c r="AF504" s="385"/>
      <c r="AG504" s="385"/>
    </row>
    <row r="505" spans="1:33" x14ac:dyDescent="0.25">
      <c r="A505" s="270"/>
      <c r="Z505" s="270"/>
      <c r="AA505" s="270"/>
      <c r="AB505" s="270"/>
    </row>
  </sheetData>
  <sheetProtection algorithmName="SHA-512" hashValue="VlSVUJCuEdtouSnQr0Gofi+Oz2S7wDP2GM740IjLxEITaK4KL/pciLH7cMykaKsGYmDKnHvjGWjqzo0DdgP6Dw==" saltValue="lBDS2xvJ00UpaVp+Pc09uQ==" spinCount="100000" sheet="1" formatCells="0" formatColumns="0" formatRows="0"/>
  <mergeCells count="86">
    <mergeCell ref="A1:E3"/>
    <mergeCell ref="F1:L1"/>
    <mergeCell ref="N1:O1"/>
    <mergeCell ref="F2:L2"/>
    <mergeCell ref="N2:O2"/>
    <mergeCell ref="F3:L3"/>
    <mergeCell ref="M3:O3"/>
    <mergeCell ref="B54:P54"/>
    <mergeCell ref="V27:V28"/>
    <mergeCell ref="AL27:AL28"/>
    <mergeCell ref="H41:I41"/>
    <mergeCell ref="AB27:AB28"/>
    <mergeCell ref="X27:X28"/>
    <mergeCell ref="Y27:Y28"/>
    <mergeCell ref="O27:O28"/>
    <mergeCell ref="Q27:T28"/>
    <mergeCell ref="H48:I48"/>
    <mergeCell ref="H44:I44"/>
    <mergeCell ref="H42:I42"/>
    <mergeCell ref="Q43:T43"/>
    <mergeCell ref="AD27:AD28"/>
    <mergeCell ref="Q41:T41"/>
    <mergeCell ref="H46:I46"/>
    <mergeCell ref="H5:R5"/>
    <mergeCell ref="Q52:T52"/>
    <mergeCell ref="H14:I15"/>
    <mergeCell ref="K14:K15"/>
    <mergeCell ref="K27:K28"/>
    <mergeCell ref="H27:I28"/>
    <mergeCell ref="M27:M28"/>
    <mergeCell ref="H17:I18"/>
    <mergeCell ref="H20:I21"/>
    <mergeCell ref="H23:I24"/>
    <mergeCell ref="H26:AJ26"/>
    <mergeCell ref="K20:AJ20"/>
    <mergeCell ref="K21:AJ21"/>
    <mergeCell ref="K22:AJ22"/>
    <mergeCell ref="H52:I52"/>
    <mergeCell ref="Q42:T42"/>
    <mergeCell ref="H43:I43"/>
    <mergeCell ref="H51:I51"/>
    <mergeCell ref="H49:I49"/>
    <mergeCell ref="Q45:T45"/>
    <mergeCell ref="Q44:T44"/>
    <mergeCell ref="Q46:T46"/>
    <mergeCell ref="H45:I45"/>
    <mergeCell ref="Q51:T51"/>
    <mergeCell ref="Q47:T47"/>
    <mergeCell ref="H47:I47"/>
    <mergeCell ref="Q48:T48"/>
    <mergeCell ref="H50:I50"/>
    <mergeCell ref="Q50:T50"/>
    <mergeCell ref="Q49:T49"/>
    <mergeCell ref="AM27:AM28"/>
    <mergeCell ref="AN27:AN28"/>
    <mergeCell ref="F17:F24"/>
    <mergeCell ref="F27:F28"/>
    <mergeCell ref="K17:AJ17"/>
    <mergeCell ref="K18:AJ18"/>
    <mergeCell ref="K19:AJ19"/>
    <mergeCell ref="AF27:AJ27"/>
    <mergeCell ref="K23:AJ24"/>
    <mergeCell ref="H29:I29"/>
    <mergeCell ref="Q29:T29"/>
    <mergeCell ref="H30:I30"/>
    <mergeCell ref="Q30:T30"/>
    <mergeCell ref="H31:I31"/>
    <mergeCell ref="Q31:T31"/>
    <mergeCell ref="H32:I32"/>
    <mergeCell ref="Q32:T32"/>
    <mergeCell ref="H33:I33"/>
    <mergeCell ref="Q33:T33"/>
    <mergeCell ref="H34:I34"/>
    <mergeCell ref="Q34:T34"/>
    <mergeCell ref="H35:I35"/>
    <mergeCell ref="Q35:T35"/>
    <mergeCell ref="H36:I36"/>
    <mergeCell ref="Q36:T36"/>
    <mergeCell ref="H37:I37"/>
    <mergeCell ref="Q37:T37"/>
    <mergeCell ref="H38:I38"/>
    <mergeCell ref="Q38:T38"/>
    <mergeCell ref="H39:I39"/>
    <mergeCell ref="Q39:T39"/>
    <mergeCell ref="H40:I40"/>
    <mergeCell ref="Q40:T40"/>
  </mergeCells>
  <conditionalFormatting sqref="I11">
    <cfRule type="expression" dxfId="613" priority="10">
      <formula>+IF($K$9="Sede Direccion General",1,0)</formula>
    </cfRule>
    <cfRule type="expression" dxfId="612" priority="11">
      <formula>+IF($K$9="",1,0)</formula>
    </cfRule>
  </conditionalFormatting>
  <conditionalFormatting sqref="K11">
    <cfRule type="expression" dxfId="611" priority="1">
      <formula>OR(AND(K9="NACIONAL",K11&lt;&gt;"NO APLICA"),AND(K9="REGIONAL",K11="NO APLICA"))</formula>
    </cfRule>
    <cfRule type="expression" dxfId="610" priority="3">
      <formula>COUNTIF(INDIRECT($K$10),$K$11)&lt;1=TRUE</formula>
    </cfRule>
  </conditionalFormatting>
  <conditionalFormatting sqref="K10">
    <cfRule type="expression" dxfId="609" priority="2">
      <formula>OR(AND(K9="NACIONAL",K10&lt;&gt;"NO APLICA"),AND(K9="REGIONAL",K10="NO APLICA"))</formula>
    </cfRule>
  </conditionalFormatting>
  <dataValidations count="2">
    <dataValidation type="list" allowBlank="1" showInputMessage="1" showErrorMessage="1" sqref="F29:G52" xr:uid="{00000000-0002-0000-0000-000000000000}">
      <formula1>EJE</formula1>
    </dataValidation>
    <dataValidation type="list" allowBlank="1" showInputMessage="1" showErrorMessage="1" sqref="H29:I52 K8" xr:uid="{00000000-0002-0000-0000-000001000000}">
      <formula1>PROCESO</formula1>
    </dataValidation>
  </dataValidations>
  <pageMargins left="0.70866141732283472" right="0.70866141732283472" top="0.74803149606299213" bottom="0.74803149606299213" header="0.31496062992125984" footer="0.31496062992125984"/>
  <pageSetup orientation="portrait" horizontalDpi="300" verticalDpi="300" r:id="rId1"/>
  <drawing r:id="rId2"/>
  <legacyDrawing r:id="rId3"/>
  <controls>
    <mc:AlternateContent xmlns:mc="http://schemas.openxmlformats.org/markup-compatibility/2006">
      <mc:Choice Requires="x14">
        <control shapeId="1060" r:id="rId4" name="CmdVCorrupcion">
          <controlPr defaultSize="0" autoLine="0" r:id="rId5">
            <anchor moveWithCells="1">
              <from>
                <xdr:col>23</xdr:col>
                <xdr:colOff>0</xdr:colOff>
                <xdr:row>29</xdr:row>
                <xdr:rowOff>0</xdr:rowOff>
              </from>
              <to>
                <xdr:col>23</xdr:col>
                <xdr:colOff>361950</xdr:colOff>
                <xdr:row>29</xdr:row>
                <xdr:rowOff>285750</xdr:rowOff>
              </to>
            </anchor>
          </controlPr>
        </control>
      </mc:Choice>
      <mc:Fallback>
        <control shapeId="1060" r:id="rId4" name="CmdVCorrupcion"/>
      </mc:Fallback>
    </mc:AlternateContent>
    <mc:AlternateContent xmlns:mc="http://schemas.openxmlformats.org/markup-compatibility/2006">
      <mc:Choice Requires="x14">
        <control shapeId="1049" r:id="rId6" name="CmdCInterno">
          <controlPr defaultSize="0" print="0" autoLine="0" r:id="rId7">
            <anchor>
              <from>
                <xdr:col>10</xdr:col>
                <xdr:colOff>0</xdr:colOff>
                <xdr:row>19</xdr:row>
                <xdr:rowOff>1143000</xdr:rowOff>
              </from>
              <to>
                <xdr:col>10</xdr:col>
                <xdr:colOff>352425</xdr:colOff>
                <xdr:row>21</xdr:row>
                <xdr:rowOff>133350</xdr:rowOff>
              </to>
            </anchor>
          </controlPr>
        </control>
      </mc:Choice>
      <mc:Fallback>
        <control shapeId="1049" r:id="rId6" name="CmdCInterno"/>
      </mc:Fallback>
    </mc:AlternateContent>
    <mc:AlternateContent xmlns:mc="http://schemas.openxmlformats.org/markup-compatibility/2006">
      <mc:Choice Requires="x14">
        <control shapeId="1052" r:id="rId8" name="CmdCExterno">
          <controlPr defaultSize="0" print="0" autoLine="0" r:id="rId9">
            <anchor>
              <from>
                <xdr:col>10</xdr:col>
                <xdr:colOff>0</xdr:colOff>
                <xdr:row>16</xdr:row>
                <xdr:rowOff>1143000</xdr:rowOff>
              </from>
              <to>
                <xdr:col>10</xdr:col>
                <xdr:colOff>342900</xdr:colOff>
                <xdr:row>16</xdr:row>
                <xdr:rowOff>1438275</xdr:rowOff>
              </to>
            </anchor>
          </controlPr>
        </control>
      </mc:Choice>
      <mc:Fallback>
        <control shapeId="1052" r:id="rId8" name="CmdCExterno"/>
      </mc:Fallback>
    </mc:AlternateContent>
    <mc:AlternateContent xmlns:mc="http://schemas.openxmlformats.org/markup-compatibility/2006">
      <mc:Choice Requires="x14">
        <control shapeId="1068" r:id="rId10" name="CmdCProceso">
          <controlPr defaultSize="0" print="0" autoLine="0" r:id="rId11">
            <anchor>
              <from>
                <xdr:col>10</xdr:col>
                <xdr:colOff>0</xdr:colOff>
                <xdr:row>22</xdr:row>
                <xdr:rowOff>1143000</xdr:rowOff>
              </from>
              <to>
                <xdr:col>10</xdr:col>
                <xdr:colOff>342900</xdr:colOff>
                <xdr:row>22</xdr:row>
                <xdr:rowOff>1457325</xdr:rowOff>
              </to>
            </anchor>
          </controlPr>
        </control>
      </mc:Choice>
      <mc:Fallback>
        <control shapeId="1068" r:id="rId10" name="CmdCProceso"/>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V29:V53 V55:V56</xm:sqref>
        </x14:dataValidation>
        <x14:dataValidation type="list" allowBlank="1" showInputMessage="1" showErrorMessage="1" xr:uid="{00000000-0002-0000-0000-000008000000}">
          <x14:formula1>
            <xm:f>'C:\Users\JoseH.GonzalezR\Desktop\[12 Servicios Administrativos.xlsm]DATOS'!#REF!</xm:f>
          </x14:formula1>
          <xm:sqref>V54</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E145"/>
  <sheetViews>
    <sheetView showGridLines="0" workbookViewId="0">
      <selection activeCell="E4" sqref="E4"/>
    </sheetView>
  </sheetViews>
  <sheetFormatPr baseColWidth="10" defaultRowHeight="15" x14ac:dyDescent="0.25"/>
  <cols>
    <col min="2" max="2" width="59.7109375" customWidth="1"/>
    <col min="3" max="3" width="29.28515625" customWidth="1"/>
  </cols>
  <sheetData>
    <row r="1" spans="2:5" ht="15.75" thickBot="1" x14ac:dyDescent="0.3"/>
    <row r="2" spans="2:5" ht="15.75" thickBot="1" x14ac:dyDescent="0.3">
      <c r="B2" s="170" t="s">
        <v>1505</v>
      </c>
      <c r="C2" s="171" t="s">
        <v>314</v>
      </c>
    </row>
    <row r="3" spans="2:5" ht="16.5" thickTop="1" thickBot="1" x14ac:dyDescent="0.3">
      <c r="B3" s="172" t="s">
        <v>1358</v>
      </c>
      <c r="C3" s="570" t="s">
        <v>1359</v>
      </c>
    </row>
    <row r="4" spans="2:5" ht="15.75" thickBot="1" x14ac:dyDescent="0.3">
      <c r="B4" s="172" t="s">
        <v>1360</v>
      </c>
      <c r="C4" s="571"/>
    </row>
    <row r="5" spans="2:5" ht="15.75" thickBot="1" x14ac:dyDescent="0.3">
      <c r="B5" s="172" t="s">
        <v>1361</v>
      </c>
      <c r="C5" s="571"/>
    </row>
    <row r="6" spans="2:5" ht="15.75" thickBot="1" x14ac:dyDescent="0.3">
      <c r="B6" s="172" t="s">
        <v>1362</v>
      </c>
      <c r="C6" s="571"/>
    </row>
    <row r="7" spans="2:5" ht="15.75" thickBot="1" x14ac:dyDescent="0.3">
      <c r="B7" s="172" t="s">
        <v>1363</v>
      </c>
      <c r="C7" s="571"/>
    </row>
    <row r="8" spans="2:5" ht="15.75" thickBot="1" x14ac:dyDescent="0.3">
      <c r="B8" s="172" t="s">
        <v>1364</v>
      </c>
      <c r="C8" s="571"/>
    </row>
    <row r="9" spans="2:5" ht="15.75" thickBot="1" x14ac:dyDescent="0.3">
      <c r="B9" s="172" t="s">
        <v>1365</v>
      </c>
      <c r="C9" s="571"/>
    </row>
    <row r="10" spans="2:5" ht="15.75" thickBot="1" x14ac:dyDescent="0.3">
      <c r="B10" s="172" t="s">
        <v>1366</v>
      </c>
      <c r="C10" s="571"/>
    </row>
    <row r="11" spans="2:5" ht="15.75" thickBot="1" x14ac:dyDescent="0.3">
      <c r="B11" s="172" t="s">
        <v>1367</v>
      </c>
      <c r="C11" s="571"/>
    </row>
    <row r="12" spans="2:5" ht="15.75" thickBot="1" x14ac:dyDescent="0.3">
      <c r="B12" s="172" t="s">
        <v>1368</v>
      </c>
      <c r="C12" s="571"/>
    </row>
    <row r="13" spans="2:5" ht="15.75" thickBot="1" x14ac:dyDescent="0.3">
      <c r="B13" s="172" t="s">
        <v>1369</v>
      </c>
      <c r="C13" s="571"/>
    </row>
    <row r="14" spans="2:5" ht="15.75" thickBot="1" x14ac:dyDescent="0.3">
      <c r="B14" s="172" t="s">
        <v>1370</v>
      </c>
      <c r="C14" s="571"/>
    </row>
    <row r="15" spans="2:5" ht="15.75" thickBot="1" x14ac:dyDescent="0.3">
      <c r="B15" s="172" t="s">
        <v>1371</v>
      </c>
      <c r="C15" s="571"/>
    </row>
    <row r="16" spans="2:5" ht="15.75" thickBot="1" x14ac:dyDescent="0.3">
      <c r="B16" s="172" t="s">
        <v>1372</v>
      </c>
      <c r="C16" s="571"/>
    </row>
    <row r="17" spans="2:3" ht="15.75" thickBot="1" x14ac:dyDescent="0.3">
      <c r="B17" s="172" t="s">
        <v>1373</v>
      </c>
      <c r="C17" s="571"/>
    </row>
    <row r="18" spans="2:3" ht="15.75" thickBot="1" x14ac:dyDescent="0.3">
      <c r="B18" s="172" t="s">
        <v>1374</v>
      </c>
      <c r="C18" s="571"/>
    </row>
    <row r="19" spans="2:3" ht="15.75" thickBot="1" x14ac:dyDescent="0.3">
      <c r="B19" s="172" t="s">
        <v>1375</v>
      </c>
      <c r="C19" s="571"/>
    </row>
    <row r="20" spans="2:3" ht="15.75" thickBot="1" x14ac:dyDescent="0.3">
      <c r="B20" s="172" t="s">
        <v>1376</v>
      </c>
      <c r="C20" s="571"/>
    </row>
    <row r="21" spans="2:3" ht="15.75" thickBot="1" x14ac:dyDescent="0.3">
      <c r="B21" s="172" t="s">
        <v>1377</v>
      </c>
      <c r="C21" s="571"/>
    </row>
    <row r="22" spans="2:3" ht="15.75" thickBot="1" x14ac:dyDescent="0.3">
      <c r="B22" s="172" t="s">
        <v>1378</v>
      </c>
      <c r="C22" s="571"/>
    </row>
    <row r="23" spans="2:3" ht="15.75" thickBot="1" x14ac:dyDescent="0.3">
      <c r="B23" s="172" t="s">
        <v>1379</v>
      </c>
      <c r="C23" s="571"/>
    </row>
    <row r="24" spans="2:3" ht="15.75" thickBot="1" x14ac:dyDescent="0.3">
      <c r="B24" s="172" t="s">
        <v>1380</v>
      </c>
      <c r="C24" s="571"/>
    </row>
    <row r="25" spans="2:3" ht="15.75" thickBot="1" x14ac:dyDescent="0.3">
      <c r="B25" s="172" t="s">
        <v>1381</v>
      </c>
      <c r="C25" s="571"/>
    </row>
    <row r="26" spans="2:3" ht="15.75" thickBot="1" x14ac:dyDescent="0.3">
      <c r="B26" s="172" t="s">
        <v>1382</v>
      </c>
      <c r="C26" s="571"/>
    </row>
    <row r="27" spans="2:3" ht="15.75" thickBot="1" x14ac:dyDescent="0.3">
      <c r="B27" s="172" t="s">
        <v>1383</v>
      </c>
      <c r="C27" s="571"/>
    </row>
    <row r="28" spans="2:3" ht="15.75" thickBot="1" x14ac:dyDescent="0.3">
      <c r="B28" s="172" t="s">
        <v>1384</v>
      </c>
      <c r="C28" s="571"/>
    </row>
    <row r="29" spans="2:3" ht="26.25" thickBot="1" x14ac:dyDescent="0.3">
      <c r="B29" s="172" t="s">
        <v>1385</v>
      </c>
      <c r="C29" s="571"/>
    </row>
    <row r="30" spans="2:3" ht="26.25" thickBot="1" x14ac:dyDescent="0.3">
      <c r="B30" s="172" t="s">
        <v>1386</v>
      </c>
      <c r="C30" s="571"/>
    </row>
    <row r="31" spans="2:3" ht="15.75" thickBot="1" x14ac:dyDescent="0.3">
      <c r="B31" s="172" t="s">
        <v>1387</v>
      </c>
      <c r="C31" s="571"/>
    </row>
    <row r="32" spans="2:3" ht="15.75" thickBot="1" x14ac:dyDescent="0.3">
      <c r="B32" s="172" t="s">
        <v>1388</v>
      </c>
      <c r="C32" s="571"/>
    </row>
    <row r="33" spans="2:3" ht="15.75" thickBot="1" x14ac:dyDescent="0.3">
      <c r="B33" s="172" t="s">
        <v>1389</v>
      </c>
      <c r="C33" s="571"/>
    </row>
    <row r="34" spans="2:3" ht="15.75" thickBot="1" x14ac:dyDescent="0.3">
      <c r="B34" s="172" t="s">
        <v>1390</v>
      </c>
      <c r="C34" s="571"/>
    </row>
    <row r="35" spans="2:3" ht="15.75" thickBot="1" x14ac:dyDescent="0.3">
      <c r="B35" s="172" t="s">
        <v>1391</v>
      </c>
      <c r="C35" s="571"/>
    </row>
    <row r="36" spans="2:3" ht="26.25" thickBot="1" x14ac:dyDescent="0.3">
      <c r="B36" s="172" t="s">
        <v>1392</v>
      </c>
      <c r="C36" s="571"/>
    </row>
    <row r="37" spans="2:3" ht="15.75" thickBot="1" x14ac:dyDescent="0.3">
      <c r="B37" s="172" t="s">
        <v>1393</v>
      </c>
      <c r="C37" s="571"/>
    </row>
    <row r="38" spans="2:3" ht="15.75" thickBot="1" x14ac:dyDescent="0.3">
      <c r="B38" s="172" t="s">
        <v>1394</v>
      </c>
      <c r="C38" s="572"/>
    </row>
    <row r="39" spans="2:3" ht="26.25" thickBot="1" x14ac:dyDescent="0.3">
      <c r="B39" s="172" t="s">
        <v>1395</v>
      </c>
      <c r="C39" s="573" t="s">
        <v>1583</v>
      </c>
    </row>
    <row r="40" spans="2:3" ht="15.75" thickBot="1" x14ac:dyDescent="0.3">
      <c r="B40" s="172" t="s">
        <v>1396</v>
      </c>
      <c r="C40" s="571"/>
    </row>
    <row r="41" spans="2:3" ht="15.75" thickBot="1" x14ac:dyDescent="0.3">
      <c r="B41" s="172" t="s">
        <v>1397</v>
      </c>
      <c r="C41" s="571"/>
    </row>
    <row r="42" spans="2:3" ht="26.25" thickBot="1" x14ac:dyDescent="0.3">
      <c r="B42" s="172" t="s">
        <v>1398</v>
      </c>
      <c r="C42" s="571"/>
    </row>
    <row r="43" spans="2:3" ht="26.25" thickBot="1" x14ac:dyDescent="0.3">
      <c r="B43" s="172" t="s">
        <v>1399</v>
      </c>
      <c r="C43" s="571"/>
    </row>
    <row r="44" spans="2:3" ht="15.75" thickBot="1" x14ac:dyDescent="0.3">
      <c r="B44" s="172" t="s">
        <v>1400</v>
      </c>
      <c r="C44" s="571"/>
    </row>
    <row r="45" spans="2:3" ht="26.25" thickBot="1" x14ac:dyDescent="0.3">
      <c r="B45" s="172" t="s">
        <v>1401</v>
      </c>
      <c r="C45" s="571"/>
    </row>
    <row r="46" spans="2:3" ht="20.25" customHeight="1" thickBot="1" x14ac:dyDescent="0.3">
      <c r="B46" s="172" t="s">
        <v>1402</v>
      </c>
      <c r="C46" s="571"/>
    </row>
    <row r="47" spans="2:3" ht="26.25" thickBot="1" x14ac:dyDescent="0.3">
      <c r="B47" s="172" t="s">
        <v>1403</v>
      </c>
      <c r="C47" s="571"/>
    </row>
    <row r="48" spans="2:3" ht="26.25" thickBot="1" x14ac:dyDescent="0.3">
      <c r="B48" s="172" t="s">
        <v>1404</v>
      </c>
      <c r="C48" s="571"/>
    </row>
    <row r="49" spans="2:3" ht="15.75" thickBot="1" x14ac:dyDescent="0.3">
      <c r="B49" s="172" t="s">
        <v>1405</v>
      </c>
      <c r="C49" s="571"/>
    </row>
    <row r="50" spans="2:3" ht="15.75" thickBot="1" x14ac:dyDescent="0.3">
      <c r="B50" s="172" t="s">
        <v>1406</v>
      </c>
      <c r="C50" s="571"/>
    </row>
    <row r="51" spans="2:3" ht="15.75" thickBot="1" x14ac:dyDescent="0.3">
      <c r="B51" s="172" t="s">
        <v>1407</v>
      </c>
      <c r="C51" s="571"/>
    </row>
    <row r="52" spans="2:3" ht="15.75" thickBot="1" x14ac:dyDescent="0.3">
      <c r="B52" s="172" t="s">
        <v>1408</v>
      </c>
      <c r="C52" s="571"/>
    </row>
    <row r="53" spans="2:3" ht="15.75" thickBot="1" x14ac:dyDescent="0.3">
      <c r="B53" s="172" t="s">
        <v>1409</v>
      </c>
      <c r="C53" s="571"/>
    </row>
    <row r="54" spans="2:3" ht="15.75" thickBot="1" x14ac:dyDescent="0.3">
      <c r="B54" s="172" t="s">
        <v>1410</v>
      </c>
      <c r="C54" s="571"/>
    </row>
    <row r="55" spans="2:3" ht="15.75" thickBot="1" x14ac:dyDescent="0.3">
      <c r="B55" s="172" t="s">
        <v>1716</v>
      </c>
      <c r="C55" s="571"/>
    </row>
    <row r="56" spans="2:3" ht="15.75" thickBot="1" x14ac:dyDescent="0.3">
      <c r="B56" s="172" t="s">
        <v>1411</v>
      </c>
      <c r="C56" s="571"/>
    </row>
    <row r="57" spans="2:3" ht="15.75" thickBot="1" x14ac:dyDescent="0.3">
      <c r="B57" s="172" t="s">
        <v>1412</v>
      </c>
      <c r="C57" s="571"/>
    </row>
    <row r="58" spans="2:3" ht="26.25" thickBot="1" x14ac:dyDescent="0.3">
      <c r="B58" s="172" t="s">
        <v>1413</v>
      </c>
      <c r="C58" s="571"/>
    </row>
    <row r="59" spans="2:3" ht="15.75" thickBot="1" x14ac:dyDescent="0.3">
      <c r="B59" s="172" t="s">
        <v>1414</v>
      </c>
      <c r="C59" s="571"/>
    </row>
    <row r="60" spans="2:3" ht="15.75" thickBot="1" x14ac:dyDescent="0.3">
      <c r="B60" s="172" t="s">
        <v>1415</v>
      </c>
      <c r="C60" s="571"/>
    </row>
    <row r="61" spans="2:3" ht="15.75" thickBot="1" x14ac:dyDescent="0.3">
      <c r="B61" s="172" t="s">
        <v>1416</v>
      </c>
      <c r="C61" s="571"/>
    </row>
    <row r="62" spans="2:3" ht="15.75" thickBot="1" x14ac:dyDescent="0.3">
      <c r="B62" s="172" t="s">
        <v>1417</v>
      </c>
      <c r="C62" s="571"/>
    </row>
    <row r="63" spans="2:3" ht="26.25" thickBot="1" x14ac:dyDescent="0.3">
      <c r="B63" s="172" t="s">
        <v>1418</v>
      </c>
      <c r="C63" s="571"/>
    </row>
    <row r="64" spans="2:3" ht="15.75" thickBot="1" x14ac:dyDescent="0.3">
      <c r="B64" s="172" t="s">
        <v>1419</v>
      </c>
      <c r="C64" s="571"/>
    </row>
    <row r="65" spans="2:3" ht="15.75" thickBot="1" x14ac:dyDescent="0.3">
      <c r="B65" s="172" t="s">
        <v>1420</v>
      </c>
      <c r="C65" s="571"/>
    </row>
    <row r="66" spans="2:3" ht="15.75" thickBot="1" x14ac:dyDescent="0.3">
      <c r="B66" s="172" t="s">
        <v>1421</v>
      </c>
      <c r="C66" s="572"/>
    </row>
    <row r="67" spans="2:3" ht="15.75" thickBot="1" x14ac:dyDescent="0.3">
      <c r="B67" s="173" t="s">
        <v>1429</v>
      </c>
      <c r="C67" s="577" t="s">
        <v>1430</v>
      </c>
    </row>
    <row r="68" spans="2:3" ht="15.75" thickBot="1" x14ac:dyDescent="0.3">
      <c r="B68" s="172" t="s">
        <v>1431</v>
      </c>
      <c r="C68" s="578"/>
    </row>
    <row r="69" spans="2:3" ht="15.75" thickBot="1" x14ac:dyDescent="0.3">
      <c r="B69" s="172" t="s">
        <v>1432</v>
      </c>
      <c r="C69" s="578"/>
    </row>
    <row r="70" spans="2:3" ht="15.75" thickBot="1" x14ac:dyDescent="0.3">
      <c r="B70" s="172" t="s">
        <v>1433</v>
      </c>
      <c r="C70" s="578"/>
    </row>
    <row r="71" spans="2:3" ht="15.75" thickBot="1" x14ac:dyDescent="0.3">
      <c r="B71" s="172" t="s">
        <v>1434</v>
      </c>
      <c r="C71" s="578"/>
    </row>
    <row r="72" spans="2:3" ht="15.75" thickBot="1" x14ac:dyDescent="0.3">
      <c r="B72" s="172" t="s">
        <v>1435</v>
      </c>
      <c r="C72" s="578"/>
    </row>
    <row r="73" spans="2:3" ht="15.75" thickBot="1" x14ac:dyDescent="0.3">
      <c r="B73" s="172" t="s">
        <v>1436</v>
      </c>
      <c r="C73" s="578"/>
    </row>
    <row r="74" spans="2:3" ht="15.75" thickBot="1" x14ac:dyDescent="0.3">
      <c r="B74" s="172" t="s">
        <v>1437</v>
      </c>
      <c r="C74" s="578"/>
    </row>
    <row r="75" spans="2:3" ht="15.75" thickBot="1" x14ac:dyDescent="0.3">
      <c r="B75" s="172" t="s">
        <v>1438</v>
      </c>
      <c r="C75" s="578"/>
    </row>
    <row r="76" spans="2:3" ht="15.75" thickBot="1" x14ac:dyDescent="0.3">
      <c r="B76" s="172" t="s">
        <v>1439</v>
      </c>
      <c r="C76" s="578"/>
    </row>
    <row r="77" spans="2:3" ht="15.75" thickBot="1" x14ac:dyDescent="0.3">
      <c r="B77" s="172" t="s">
        <v>1440</v>
      </c>
      <c r="C77" s="578"/>
    </row>
    <row r="78" spans="2:3" ht="15.75" thickBot="1" x14ac:dyDescent="0.3">
      <c r="B78" s="172" t="s">
        <v>1441</v>
      </c>
      <c r="C78" s="578"/>
    </row>
    <row r="79" spans="2:3" ht="15.75" thickBot="1" x14ac:dyDescent="0.3">
      <c r="B79" s="172" t="s">
        <v>1442</v>
      </c>
      <c r="C79" s="578"/>
    </row>
    <row r="80" spans="2:3" ht="15.75" thickBot="1" x14ac:dyDescent="0.3">
      <c r="B80" s="172" t="s">
        <v>1443</v>
      </c>
      <c r="C80" s="578"/>
    </row>
    <row r="81" spans="2:3" ht="15.75" thickBot="1" x14ac:dyDescent="0.3">
      <c r="B81" s="172" t="s">
        <v>1444</v>
      </c>
      <c r="C81" s="578"/>
    </row>
    <row r="82" spans="2:3" ht="15.75" thickBot="1" x14ac:dyDescent="0.3">
      <c r="B82" s="172" t="s">
        <v>1445</v>
      </c>
      <c r="C82" s="578"/>
    </row>
    <row r="83" spans="2:3" ht="15.75" thickBot="1" x14ac:dyDescent="0.3">
      <c r="B83" s="172" t="s">
        <v>1446</v>
      </c>
      <c r="C83" s="578"/>
    </row>
    <row r="84" spans="2:3" ht="15.75" thickBot="1" x14ac:dyDescent="0.3">
      <c r="B84" s="172" t="s">
        <v>1447</v>
      </c>
      <c r="C84" s="579"/>
    </row>
    <row r="85" spans="2:3" ht="15.75" thickBot="1" x14ac:dyDescent="0.3">
      <c r="B85" s="172" t="s">
        <v>1448</v>
      </c>
      <c r="C85" s="577" t="s">
        <v>1449</v>
      </c>
    </row>
    <row r="86" spans="2:3" ht="15.75" thickBot="1" x14ac:dyDescent="0.3">
      <c r="B86" s="172" t="s">
        <v>1450</v>
      </c>
      <c r="C86" s="578"/>
    </row>
    <row r="87" spans="2:3" ht="15.75" thickBot="1" x14ac:dyDescent="0.3">
      <c r="B87" s="172" t="s">
        <v>1451</v>
      </c>
      <c r="C87" s="578"/>
    </row>
    <row r="88" spans="2:3" ht="15.75" thickBot="1" x14ac:dyDescent="0.3">
      <c r="B88" s="172" t="s">
        <v>1452</v>
      </c>
      <c r="C88" s="578"/>
    </row>
    <row r="89" spans="2:3" ht="15.75" thickBot="1" x14ac:dyDescent="0.3">
      <c r="B89" s="172" t="s">
        <v>1453</v>
      </c>
      <c r="C89" s="578"/>
    </row>
    <row r="90" spans="2:3" ht="15.75" thickBot="1" x14ac:dyDescent="0.3">
      <c r="B90" s="172" t="s">
        <v>1454</v>
      </c>
      <c r="C90" s="578"/>
    </row>
    <row r="91" spans="2:3" ht="15.75" thickBot="1" x14ac:dyDescent="0.3">
      <c r="B91" s="172" t="s">
        <v>1455</v>
      </c>
      <c r="C91" s="579"/>
    </row>
    <row r="92" spans="2:3" ht="15.75" thickBot="1" x14ac:dyDescent="0.3">
      <c r="B92" s="172" t="s">
        <v>1422</v>
      </c>
      <c r="C92" s="577" t="s">
        <v>1423</v>
      </c>
    </row>
    <row r="93" spans="2:3" ht="15.75" thickBot="1" x14ac:dyDescent="0.3">
      <c r="B93" s="172" t="s">
        <v>1424</v>
      </c>
      <c r="C93" s="578"/>
    </row>
    <row r="94" spans="2:3" ht="15.75" thickBot="1" x14ac:dyDescent="0.3">
      <c r="B94" s="172" t="s">
        <v>1425</v>
      </c>
      <c r="C94" s="578"/>
    </row>
    <row r="95" spans="2:3" ht="15.75" thickBot="1" x14ac:dyDescent="0.3">
      <c r="B95" s="172" t="s">
        <v>1426</v>
      </c>
      <c r="C95" s="578"/>
    </row>
    <row r="96" spans="2:3" ht="15.75" thickBot="1" x14ac:dyDescent="0.3">
      <c r="B96" s="172" t="s">
        <v>1427</v>
      </c>
      <c r="C96" s="578"/>
    </row>
    <row r="97" spans="2:3" ht="26.25" thickBot="1" x14ac:dyDescent="0.3">
      <c r="B97" s="172" t="s">
        <v>1428</v>
      </c>
      <c r="C97" s="579"/>
    </row>
    <row r="98" spans="2:3" ht="16.5" customHeight="1" thickBot="1" x14ac:dyDescent="0.3">
      <c r="B98" s="173" t="s">
        <v>1456</v>
      </c>
      <c r="C98" s="577" t="s">
        <v>1457</v>
      </c>
    </row>
    <row r="99" spans="2:3" ht="15.75" thickBot="1" x14ac:dyDescent="0.3">
      <c r="B99" s="173" t="s">
        <v>1458</v>
      </c>
      <c r="C99" s="578"/>
    </row>
    <row r="100" spans="2:3" ht="15.75" thickBot="1" x14ac:dyDescent="0.3">
      <c r="B100" s="173" t="s">
        <v>1459</v>
      </c>
      <c r="C100" s="578"/>
    </row>
    <row r="101" spans="2:3" ht="15.75" thickBot="1" x14ac:dyDescent="0.3">
      <c r="B101" s="173" t="s">
        <v>1460</v>
      </c>
      <c r="C101" s="578"/>
    </row>
    <row r="102" spans="2:3" ht="15.75" thickBot="1" x14ac:dyDescent="0.3">
      <c r="B102" s="173" t="s">
        <v>1461</v>
      </c>
      <c r="C102" s="578"/>
    </row>
    <row r="103" spans="2:3" ht="15.75" thickBot="1" x14ac:dyDescent="0.3">
      <c r="B103" s="173" t="s">
        <v>1462</v>
      </c>
      <c r="C103" s="578"/>
    </row>
    <row r="104" spans="2:3" ht="15.75" thickBot="1" x14ac:dyDescent="0.3">
      <c r="B104" s="173" t="s">
        <v>1463</v>
      </c>
      <c r="C104" s="578"/>
    </row>
    <row r="105" spans="2:3" ht="15.75" thickBot="1" x14ac:dyDescent="0.3">
      <c r="B105" s="173" t="s">
        <v>1464</v>
      </c>
      <c r="C105" s="578"/>
    </row>
    <row r="106" spans="2:3" ht="15.75" thickBot="1" x14ac:dyDescent="0.3">
      <c r="B106" s="173" t="s">
        <v>1465</v>
      </c>
      <c r="C106" s="579"/>
    </row>
    <row r="107" spans="2:3" ht="15.75" thickBot="1" x14ac:dyDescent="0.3">
      <c r="B107" s="173" t="s">
        <v>1466</v>
      </c>
      <c r="C107" s="577" t="s">
        <v>1467</v>
      </c>
    </row>
    <row r="108" spans="2:3" ht="15.75" thickBot="1" x14ac:dyDescent="0.3">
      <c r="B108" s="173" t="s">
        <v>1468</v>
      </c>
      <c r="C108" s="578"/>
    </row>
    <row r="109" spans="2:3" ht="15.75" thickBot="1" x14ac:dyDescent="0.3">
      <c r="B109" s="173" t="s">
        <v>1469</v>
      </c>
      <c r="C109" s="578"/>
    </row>
    <row r="110" spans="2:3" ht="15.75" thickBot="1" x14ac:dyDescent="0.3">
      <c r="B110" s="173" t="s">
        <v>1470</v>
      </c>
      <c r="C110" s="578"/>
    </row>
    <row r="111" spans="2:3" ht="15.75" thickBot="1" x14ac:dyDescent="0.3">
      <c r="B111" s="173" t="s">
        <v>1471</v>
      </c>
      <c r="C111" s="578"/>
    </row>
    <row r="112" spans="2:3" ht="15.75" thickBot="1" x14ac:dyDescent="0.3">
      <c r="B112" s="173" t="s">
        <v>1472</v>
      </c>
      <c r="C112" s="578"/>
    </row>
    <row r="113" spans="2:3" ht="15.75" thickBot="1" x14ac:dyDescent="0.3">
      <c r="B113" s="173" t="s">
        <v>1473</v>
      </c>
      <c r="C113" s="578"/>
    </row>
    <row r="114" spans="2:3" ht="15.75" thickBot="1" x14ac:dyDescent="0.3">
      <c r="B114" s="173" t="s">
        <v>1472</v>
      </c>
      <c r="C114" s="579"/>
    </row>
    <row r="115" spans="2:3" ht="15.75" thickBot="1" x14ac:dyDescent="0.3">
      <c r="B115" s="173" t="s">
        <v>1474</v>
      </c>
      <c r="C115" s="577" t="s">
        <v>1475</v>
      </c>
    </row>
    <row r="116" spans="2:3" ht="15.75" thickBot="1" x14ac:dyDescent="0.3">
      <c r="B116" s="173" t="s">
        <v>1476</v>
      </c>
      <c r="C116" s="578"/>
    </row>
    <row r="117" spans="2:3" ht="15.75" thickBot="1" x14ac:dyDescent="0.3">
      <c r="B117" s="173" t="s">
        <v>1477</v>
      </c>
      <c r="C117" s="578"/>
    </row>
    <row r="118" spans="2:3" ht="15.75" thickBot="1" x14ac:dyDescent="0.3">
      <c r="B118" s="173" t="s">
        <v>1478</v>
      </c>
      <c r="C118" s="578"/>
    </row>
    <row r="119" spans="2:3" ht="15.75" thickBot="1" x14ac:dyDescent="0.3">
      <c r="B119" s="173" t="s">
        <v>1479</v>
      </c>
      <c r="C119" s="578"/>
    </row>
    <row r="120" spans="2:3" ht="15.75" thickBot="1" x14ac:dyDescent="0.3">
      <c r="B120" s="173" t="s">
        <v>1480</v>
      </c>
      <c r="C120" s="578"/>
    </row>
    <row r="121" spans="2:3" ht="15.75" thickBot="1" x14ac:dyDescent="0.3">
      <c r="B121" s="173" t="s">
        <v>1481</v>
      </c>
      <c r="C121" s="578"/>
    </row>
    <row r="122" spans="2:3" ht="15.75" thickBot="1" x14ac:dyDescent="0.3">
      <c r="B122" s="173" t="s">
        <v>1482</v>
      </c>
      <c r="C122" s="578"/>
    </row>
    <row r="123" spans="2:3" ht="15.75" thickBot="1" x14ac:dyDescent="0.3">
      <c r="B123" s="173" t="s">
        <v>1584</v>
      </c>
      <c r="C123" s="579"/>
    </row>
    <row r="124" spans="2:3" ht="15.75" thickBot="1" x14ac:dyDescent="0.3">
      <c r="B124" s="173" t="s">
        <v>1483</v>
      </c>
      <c r="C124" s="577" t="s">
        <v>1484</v>
      </c>
    </row>
    <row r="125" spans="2:3" ht="15.75" thickBot="1" x14ac:dyDescent="0.3">
      <c r="B125" s="173" t="s">
        <v>1485</v>
      </c>
      <c r="C125" s="578"/>
    </row>
    <row r="126" spans="2:3" ht="15.75" thickBot="1" x14ac:dyDescent="0.3">
      <c r="B126" s="173" t="s">
        <v>1486</v>
      </c>
      <c r="C126" s="578"/>
    </row>
    <row r="127" spans="2:3" ht="15.75" thickBot="1" x14ac:dyDescent="0.3">
      <c r="B127" s="173" t="s">
        <v>1487</v>
      </c>
      <c r="C127" s="578"/>
    </row>
    <row r="128" spans="2:3" ht="15.75" thickBot="1" x14ac:dyDescent="0.3">
      <c r="B128" s="173" t="s">
        <v>1488</v>
      </c>
      <c r="C128" s="578"/>
    </row>
    <row r="129" spans="2:3" ht="15.75" thickBot="1" x14ac:dyDescent="0.3">
      <c r="B129" s="173" t="s">
        <v>1489</v>
      </c>
      <c r="C129" s="578"/>
    </row>
    <row r="130" spans="2:3" ht="15.75" thickBot="1" x14ac:dyDescent="0.3">
      <c r="B130" s="173" t="s">
        <v>1490</v>
      </c>
      <c r="C130" s="578"/>
    </row>
    <row r="131" spans="2:3" ht="15.75" thickBot="1" x14ac:dyDescent="0.3">
      <c r="B131" s="173" t="s">
        <v>1491</v>
      </c>
      <c r="C131" s="578"/>
    </row>
    <row r="132" spans="2:3" ht="15.75" thickBot="1" x14ac:dyDescent="0.3">
      <c r="B132" s="173" t="s">
        <v>1492</v>
      </c>
      <c r="C132" s="578"/>
    </row>
    <row r="133" spans="2:3" ht="15.75" thickBot="1" x14ac:dyDescent="0.3">
      <c r="B133" s="173" t="s">
        <v>1493</v>
      </c>
      <c r="C133" s="578"/>
    </row>
    <row r="134" spans="2:3" ht="15.75" thickBot="1" x14ac:dyDescent="0.3">
      <c r="B134" s="173" t="s">
        <v>1494</v>
      </c>
      <c r="C134" s="578"/>
    </row>
    <row r="135" spans="2:3" ht="15.75" thickBot="1" x14ac:dyDescent="0.3">
      <c r="B135" s="173" t="s">
        <v>1495</v>
      </c>
      <c r="C135" s="578"/>
    </row>
    <row r="136" spans="2:3" ht="15.75" thickBot="1" x14ac:dyDescent="0.3">
      <c r="B136" s="173" t="s">
        <v>1496</v>
      </c>
      <c r="C136" s="578"/>
    </row>
    <row r="137" spans="2:3" ht="15.75" thickBot="1" x14ac:dyDescent="0.3">
      <c r="B137" s="173" t="s">
        <v>1497</v>
      </c>
      <c r="C137" s="579"/>
    </row>
    <row r="138" spans="2:3" ht="15.75" thickBot="1" x14ac:dyDescent="0.3">
      <c r="B138" s="173" t="s">
        <v>1498</v>
      </c>
      <c r="C138" s="574" t="s">
        <v>1499</v>
      </c>
    </row>
    <row r="139" spans="2:3" ht="15.75" thickBot="1" x14ac:dyDescent="0.3">
      <c r="B139" s="173" t="s">
        <v>1500</v>
      </c>
      <c r="C139" s="575"/>
    </row>
    <row r="140" spans="2:3" ht="15.75" thickBot="1" x14ac:dyDescent="0.3">
      <c r="B140" s="173" t="s">
        <v>1501</v>
      </c>
      <c r="C140" s="575"/>
    </row>
    <row r="141" spans="2:3" ht="15.75" thickBot="1" x14ac:dyDescent="0.3">
      <c r="B141" s="173" t="s">
        <v>1502</v>
      </c>
      <c r="C141" s="575"/>
    </row>
    <row r="142" spans="2:3" ht="15.75" thickBot="1" x14ac:dyDescent="0.3">
      <c r="B142" s="173" t="s">
        <v>1503</v>
      </c>
      <c r="C142" s="575"/>
    </row>
    <row r="143" spans="2:3" ht="15.75" thickBot="1" x14ac:dyDescent="0.3">
      <c r="B143" s="173" t="s">
        <v>1504</v>
      </c>
      <c r="C143" s="575"/>
    </row>
    <row r="144" spans="2:3" ht="15.75" thickBot="1" x14ac:dyDescent="0.3">
      <c r="B144" s="173" t="s">
        <v>1481</v>
      </c>
      <c r="C144" s="575"/>
    </row>
    <row r="145" spans="2:3" ht="15.75" thickBot="1" x14ac:dyDescent="0.3">
      <c r="B145" s="173" t="s">
        <v>1482</v>
      </c>
      <c r="C145" s="576"/>
    </row>
  </sheetData>
  <sheetProtection insertRows="0"/>
  <mergeCells count="10">
    <mergeCell ref="C3:C38"/>
    <mergeCell ref="C39:C66"/>
    <mergeCell ref="C138:C145"/>
    <mergeCell ref="C124:C137"/>
    <mergeCell ref="C115:C123"/>
    <mergeCell ref="C107:C114"/>
    <mergeCell ref="C98:C106"/>
    <mergeCell ref="C92:C97"/>
    <mergeCell ref="C85:C91"/>
    <mergeCell ref="C67:C8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D40"/>
  <sheetViews>
    <sheetView showGridLines="0" zoomScaleNormal="100" workbookViewId="0">
      <selection activeCell="B8" sqref="B8"/>
    </sheetView>
  </sheetViews>
  <sheetFormatPr baseColWidth="10" defaultRowHeight="15" x14ac:dyDescent="0.25"/>
  <cols>
    <col min="2" max="2" width="58.7109375" customWidth="1"/>
  </cols>
  <sheetData>
    <row r="3" spans="2:4" ht="15.75" thickBot="1" x14ac:dyDescent="0.3"/>
    <row r="4" spans="2:4" ht="15.75" thickBot="1" x14ac:dyDescent="0.3">
      <c r="B4" s="104" t="s">
        <v>1357</v>
      </c>
    </row>
    <row r="5" spans="2:4" ht="16.5" thickTop="1" thickBot="1" x14ac:dyDescent="0.3">
      <c r="B5" s="105" t="s">
        <v>1303</v>
      </c>
    </row>
    <row r="6" spans="2:4" ht="15.75" thickBot="1" x14ac:dyDescent="0.3">
      <c r="B6" s="105" t="s">
        <v>1290</v>
      </c>
    </row>
    <row r="7" spans="2:4" ht="19.5" customHeight="1" thickBot="1" x14ac:dyDescent="0.3">
      <c r="B7" s="105" t="s">
        <v>1546</v>
      </c>
    </row>
    <row r="8" spans="2:4" ht="15.75" thickBot="1" x14ac:dyDescent="0.3">
      <c r="B8" s="105" t="s">
        <v>1547</v>
      </c>
    </row>
    <row r="9" spans="2:4" ht="15.75" thickBot="1" x14ac:dyDescent="0.3">
      <c r="B9" s="105" t="s">
        <v>1548</v>
      </c>
    </row>
    <row r="10" spans="2:4" ht="15.75" thickBot="1" x14ac:dyDescent="0.3">
      <c r="B10" s="105" t="s">
        <v>1298</v>
      </c>
    </row>
    <row r="11" spans="2:4" ht="15.75" thickBot="1" x14ac:dyDescent="0.3">
      <c r="B11" s="105" t="s">
        <v>1299</v>
      </c>
    </row>
    <row r="12" spans="2:4" ht="15.75" thickBot="1" x14ac:dyDescent="0.3">
      <c r="B12" s="105" t="s">
        <v>1549</v>
      </c>
    </row>
    <row r="13" spans="2:4" ht="15.75" thickBot="1" x14ac:dyDescent="0.3">
      <c r="B13" s="105" t="s">
        <v>1550</v>
      </c>
    </row>
    <row r="14" spans="2:4" ht="15.75" thickBot="1" x14ac:dyDescent="0.3">
      <c r="B14" s="105" t="s">
        <v>1301</v>
      </c>
    </row>
    <row r="15" spans="2:4" ht="15.75" thickBot="1" x14ac:dyDescent="0.3">
      <c r="B15" s="105" t="s">
        <v>1551</v>
      </c>
    </row>
    <row r="16" spans="2:4" ht="15.75" thickBot="1" x14ac:dyDescent="0.3">
      <c r="B16" s="105" t="s">
        <v>1552</v>
      </c>
    </row>
    <row r="17" spans="2:2" ht="15.75" thickBot="1" x14ac:dyDescent="0.3">
      <c r="B17" s="105" t="s">
        <v>1288</v>
      </c>
    </row>
    <row r="18" spans="2:2" ht="15.75" thickBot="1" x14ac:dyDescent="0.3">
      <c r="B18" s="105" t="s">
        <v>1553</v>
      </c>
    </row>
    <row r="19" spans="2:2" ht="15.75" thickBot="1" x14ac:dyDescent="0.3">
      <c r="B19" s="105" t="s">
        <v>1294</v>
      </c>
    </row>
    <row r="20" spans="2:2" ht="15.75" thickBot="1" x14ac:dyDescent="0.3">
      <c r="B20" s="105" t="s">
        <v>1302</v>
      </c>
    </row>
    <row r="21" spans="2:2" ht="15.75" thickBot="1" x14ac:dyDescent="0.3">
      <c r="B21" s="105" t="s">
        <v>1554</v>
      </c>
    </row>
    <row r="22" spans="2:2" ht="15.75" thickBot="1" x14ac:dyDescent="0.3">
      <c r="B22" s="105" t="s">
        <v>1300</v>
      </c>
    </row>
    <row r="23" spans="2:2" ht="15.75" thickBot="1" x14ac:dyDescent="0.3">
      <c r="B23" s="105" t="s">
        <v>1555</v>
      </c>
    </row>
    <row r="24" spans="2:2" ht="15.75" thickBot="1" x14ac:dyDescent="0.3">
      <c r="B24" s="105" t="s">
        <v>1292</v>
      </c>
    </row>
    <row r="25" spans="2:2" ht="15.75" thickBot="1" x14ac:dyDescent="0.3">
      <c r="B25" s="105" t="s">
        <v>1295</v>
      </c>
    </row>
    <row r="26" spans="2:2" ht="15.75" thickBot="1" x14ac:dyDescent="0.3">
      <c r="B26" s="105" t="s">
        <v>1556</v>
      </c>
    </row>
    <row r="27" spans="2:2" ht="15.75" thickBot="1" x14ac:dyDescent="0.3">
      <c r="B27" s="105" t="s">
        <v>1557</v>
      </c>
    </row>
    <row r="28" spans="2:2" ht="15.75" thickBot="1" x14ac:dyDescent="0.3">
      <c r="B28" s="105" t="s">
        <v>1293</v>
      </c>
    </row>
    <row r="29" spans="2:2" ht="15.75" thickBot="1" x14ac:dyDescent="0.3">
      <c r="B29" s="105" t="s">
        <v>1558</v>
      </c>
    </row>
    <row r="30" spans="2:2" ht="15.75" thickBot="1" x14ac:dyDescent="0.3">
      <c r="B30" s="105" t="s">
        <v>1559</v>
      </c>
    </row>
    <row r="31" spans="2:2" ht="15.75" thickBot="1" x14ac:dyDescent="0.3">
      <c r="B31" s="105" t="s">
        <v>1560</v>
      </c>
    </row>
    <row r="32" spans="2:2" ht="15.75" thickBot="1" x14ac:dyDescent="0.3">
      <c r="B32" s="105" t="s">
        <v>1561</v>
      </c>
    </row>
    <row r="33" spans="2:2" ht="15.75" thickBot="1" x14ac:dyDescent="0.3">
      <c r="B33" s="105" t="s">
        <v>330</v>
      </c>
    </row>
    <row r="34" spans="2:2" ht="15.75" thickBot="1" x14ac:dyDescent="0.3">
      <c r="B34" s="105" t="s">
        <v>1297</v>
      </c>
    </row>
    <row r="35" spans="2:2" ht="15.75" thickBot="1" x14ac:dyDescent="0.3">
      <c r="B35" s="105" t="s">
        <v>1296</v>
      </c>
    </row>
    <row r="36" spans="2:2" ht="15.75" thickBot="1" x14ac:dyDescent="0.3">
      <c r="B36" s="105" t="s">
        <v>1562</v>
      </c>
    </row>
    <row r="37" spans="2:2" ht="15.75" thickBot="1" x14ac:dyDescent="0.3">
      <c r="B37" s="105" t="s">
        <v>1563</v>
      </c>
    </row>
    <row r="38" spans="2:2" ht="15.75" thickBot="1" x14ac:dyDescent="0.3">
      <c r="B38" s="105" t="s">
        <v>1564</v>
      </c>
    </row>
    <row r="39" spans="2:2" ht="15.75" thickBot="1" x14ac:dyDescent="0.3">
      <c r="B39" s="105" t="s">
        <v>1289</v>
      </c>
    </row>
    <row r="40" spans="2:2" ht="15.75" thickBot="1" x14ac:dyDescent="0.3">
      <c r="B40" s="105" t="s">
        <v>1291</v>
      </c>
    </row>
  </sheetData>
  <sheetProtection insertRows="0"/>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CL554"/>
  <sheetViews>
    <sheetView showGridLines="0" topLeftCell="AP11" zoomScale="70" zoomScaleNormal="70" zoomScalePageLayoutView="115" workbookViewId="0">
      <selection activeCell="BC17" sqref="BC17"/>
    </sheetView>
  </sheetViews>
  <sheetFormatPr baseColWidth="10" defaultColWidth="11.42578125" defaultRowHeight="12" x14ac:dyDescent="0.25"/>
  <cols>
    <col min="1" max="1" width="1.28515625" style="89" customWidth="1"/>
    <col min="2" max="3" width="1" style="89" customWidth="1"/>
    <col min="4" max="4" width="15.28515625" style="275" customWidth="1"/>
    <col min="5" max="5" width="0.7109375" style="89" customWidth="1"/>
    <col min="6" max="6" width="26.7109375" style="89" customWidth="1"/>
    <col min="7" max="7" width="0.7109375" style="89" customWidth="1"/>
    <col min="8" max="8" width="32.42578125" style="89" customWidth="1"/>
    <col min="9" max="9" width="24.28515625" style="89" bestFit="1" customWidth="1"/>
    <col min="10" max="10" width="0.7109375" style="89" customWidth="1"/>
    <col min="11" max="11" width="9.5703125" style="89" hidden="1" customWidth="1"/>
    <col min="12" max="12" width="16.28515625" style="279" customWidth="1"/>
    <col min="13" max="13" width="0.7109375" style="89" customWidth="1"/>
    <col min="14" max="14" width="12.28515625" style="89" customWidth="1"/>
    <col min="15" max="15" width="0.7109375" style="89" customWidth="1"/>
    <col min="16" max="16" width="20.7109375" style="89" customWidth="1"/>
    <col min="17" max="17" width="0.7109375" style="89" customWidth="1"/>
    <col min="18" max="18" width="7.28515625" style="89" hidden="1" customWidth="1"/>
    <col min="19" max="19" width="33.7109375" style="89" customWidth="1"/>
    <col min="20" max="25" width="22.28515625" style="89" hidden="1" customWidth="1"/>
    <col min="26" max="26" width="17.5703125" style="89" hidden="1" customWidth="1"/>
    <col min="27" max="27" width="0.7109375" style="89" customWidth="1"/>
    <col min="28" max="28" width="16.7109375" style="89" customWidth="1"/>
    <col min="29" max="29" width="0.7109375" style="89" customWidth="1"/>
    <col min="30" max="30" width="7.28515625" style="89" hidden="1" customWidth="1"/>
    <col min="31" max="31" width="19.28515625" style="89" customWidth="1"/>
    <col min="32" max="33" width="9.5703125" style="89" hidden="1" customWidth="1"/>
    <col min="34" max="34" width="0.7109375" style="89" customWidth="1"/>
    <col min="35" max="35" width="28.28515625" style="89" customWidth="1"/>
    <col min="36" max="36" width="0.7109375" style="89" customWidth="1"/>
    <col min="37" max="37" width="19.28515625" style="89" customWidth="1"/>
    <col min="38" max="38" width="0.7109375" style="89" customWidth="1"/>
    <col min="39" max="39" width="17" style="280" customWidth="1"/>
    <col min="40" max="40" width="0.7109375" style="280" customWidth="1"/>
    <col min="41" max="41" width="20.5703125" style="280" customWidth="1"/>
    <col min="42" max="42" width="0.7109375" style="280" customWidth="1"/>
    <col min="43" max="43" width="17.42578125" style="89" customWidth="1"/>
    <col min="44" max="44" width="0.7109375" style="89" customWidth="1"/>
    <col min="45" max="45" width="17.42578125" style="89" customWidth="1"/>
    <col min="46" max="46" width="0.7109375" style="89" customWidth="1"/>
    <col min="47" max="47" width="10.7109375" style="281" hidden="1" customWidth="1"/>
    <col min="48" max="48" width="10.7109375" style="89" hidden="1" customWidth="1"/>
    <col min="49" max="49" width="18.7109375" style="89" customWidth="1"/>
    <col min="50" max="51" width="9.5703125" style="89" hidden="1" customWidth="1"/>
    <col min="52" max="52" width="0.7109375" style="89" customWidth="1"/>
    <col min="53" max="53" width="42.28515625" style="89" customWidth="1"/>
    <col min="54" max="54" width="0.7109375" style="396" customWidth="1"/>
    <col min="55" max="55" width="37.7109375" style="89" customWidth="1"/>
    <col min="56" max="56" width="0.7109375" style="396" customWidth="1"/>
    <col min="57" max="57" width="11.7109375" style="89" customWidth="1"/>
    <col min="58" max="58" width="0.7109375" style="396" customWidth="1"/>
    <col min="59" max="59" width="21.42578125" style="89" customWidth="1"/>
    <col min="60" max="60" width="0.7109375" style="396" customWidth="1"/>
    <col min="61" max="61" width="24.28515625" style="89" customWidth="1"/>
    <col min="62" max="62" width="0.7109375" style="89" customWidth="1"/>
    <col min="63" max="63" width="24.28515625" style="89" customWidth="1"/>
    <col min="64" max="64" width="0.7109375" style="89" customWidth="1"/>
    <col min="65" max="72" width="7.5703125" style="89" customWidth="1"/>
    <col min="73" max="73" width="0.7109375" style="89" customWidth="1"/>
    <col min="74" max="80" width="11.42578125" style="89"/>
    <col min="81" max="81" width="11.42578125" style="89" customWidth="1"/>
    <col min="82" max="82" width="0.7109375" style="89" customWidth="1"/>
    <col min="83" max="16384" width="11.42578125" style="89"/>
  </cols>
  <sheetData>
    <row r="1" spans="1:90" s="403" customFormat="1" ht="30" customHeight="1" x14ac:dyDescent="0.25">
      <c r="A1" s="562"/>
      <c r="B1" s="562"/>
      <c r="C1" s="562"/>
      <c r="D1" s="562"/>
      <c r="E1" s="562"/>
      <c r="F1" s="563" t="s">
        <v>3</v>
      </c>
      <c r="G1" s="563"/>
      <c r="H1" s="563"/>
      <c r="I1" s="563"/>
      <c r="J1" s="563"/>
      <c r="K1" s="563"/>
      <c r="L1" s="563"/>
      <c r="M1" s="563"/>
      <c r="N1" s="563"/>
      <c r="O1" s="563"/>
      <c r="P1" s="565" t="s">
        <v>1722</v>
      </c>
      <c r="Q1" s="565"/>
      <c r="R1" s="489"/>
      <c r="S1" s="457">
        <v>43441</v>
      </c>
      <c r="AM1" s="405"/>
      <c r="AN1" s="405"/>
      <c r="AO1" s="405"/>
      <c r="AP1" s="405"/>
      <c r="AU1" s="406"/>
      <c r="BB1" s="131"/>
      <c r="BD1" s="131"/>
      <c r="BF1" s="131"/>
      <c r="BH1" s="131"/>
    </row>
    <row r="2" spans="1:90" s="403" customFormat="1" ht="30" customHeight="1" x14ac:dyDescent="0.25">
      <c r="A2" s="562"/>
      <c r="B2" s="562"/>
      <c r="C2" s="562"/>
      <c r="D2" s="562"/>
      <c r="E2" s="562"/>
      <c r="F2" s="566" t="s">
        <v>1717</v>
      </c>
      <c r="G2" s="566"/>
      <c r="H2" s="566"/>
      <c r="I2" s="566"/>
      <c r="J2" s="566"/>
      <c r="K2" s="566"/>
      <c r="L2" s="566"/>
      <c r="M2" s="566"/>
      <c r="N2" s="566"/>
      <c r="O2" s="566"/>
      <c r="P2" s="565" t="s">
        <v>1767</v>
      </c>
      <c r="Q2" s="565"/>
      <c r="R2" s="489"/>
      <c r="S2" s="464" t="s">
        <v>1769</v>
      </c>
      <c r="AM2" s="405"/>
      <c r="AN2" s="405"/>
      <c r="AO2" s="405"/>
      <c r="AP2" s="405"/>
      <c r="AU2" s="406"/>
      <c r="BB2" s="131"/>
      <c r="BD2" s="131"/>
      <c r="BF2" s="131"/>
      <c r="BH2" s="131"/>
    </row>
    <row r="3" spans="1:90" s="403" customFormat="1" ht="30" customHeight="1" x14ac:dyDescent="0.25">
      <c r="A3" s="562"/>
      <c r="B3" s="562"/>
      <c r="C3" s="562"/>
      <c r="D3" s="562"/>
      <c r="E3" s="562"/>
      <c r="F3" s="567" t="s">
        <v>1805</v>
      </c>
      <c r="G3" s="567"/>
      <c r="H3" s="567"/>
      <c r="I3" s="567"/>
      <c r="J3" s="567"/>
      <c r="K3" s="567"/>
      <c r="L3" s="567"/>
      <c r="M3" s="567"/>
      <c r="N3" s="567"/>
      <c r="O3" s="567"/>
      <c r="P3" s="597" t="s">
        <v>1718</v>
      </c>
      <c r="Q3" s="565"/>
      <c r="R3" s="565"/>
      <c r="S3" s="565"/>
      <c r="AM3" s="405"/>
      <c r="AN3" s="405"/>
      <c r="AO3" s="405"/>
      <c r="AP3" s="405"/>
      <c r="AU3" s="406"/>
      <c r="BB3" s="131"/>
      <c r="BD3" s="131"/>
      <c r="BF3" s="131"/>
      <c r="BH3" s="131"/>
    </row>
    <row r="4" spans="1:90" s="403" customFormat="1" x14ac:dyDescent="0.25">
      <c r="B4" s="407"/>
      <c r="C4" s="407"/>
      <c r="D4" s="408"/>
      <c r="E4" s="407"/>
      <c r="F4" s="407"/>
      <c r="G4" s="407"/>
      <c r="H4" s="409"/>
      <c r="I4" s="409"/>
      <c r="J4" s="409"/>
      <c r="K4" s="409"/>
      <c r="L4" s="410"/>
      <c r="M4" s="407"/>
      <c r="N4" s="409"/>
      <c r="O4" s="407"/>
      <c r="P4" s="407"/>
      <c r="Q4" s="407"/>
      <c r="R4" s="407"/>
      <c r="S4" s="407"/>
      <c r="T4" s="407"/>
      <c r="U4" s="407"/>
      <c r="V4" s="407"/>
      <c r="W4" s="407"/>
      <c r="X4" s="407"/>
      <c r="Y4" s="407"/>
      <c r="Z4" s="407"/>
      <c r="AA4" s="407"/>
      <c r="AB4" s="407"/>
      <c r="AC4" s="407"/>
      <c r="AD4" s="407"/>
      <c r="AE4" s="407"/>
      <c r="AF4" s="407"/>
      <c r="AG4" s="407"/>
      <c r="AH4" s="407"/>
      <c r="AI4" s="407"/>
      <c r="AJ4" s="407"/>
      <c r="AK4" s="407"/>
      <c r="AL4" s="407"/>
      <c r="AM4" s="411"/>
      <c r="AN4" s="411"/>
      <c r="AO4" s="411"/>
      <c r="AP4" s="411"/>
      <c r="AQ4" s="407"/>
      <c r="AR4" s="407"/>
      <c r="AS4" s="407"/>
      <c r="AT4" s="407"/>
      <c r="AU4" s="412"/>
      <c r="AV4" s="407"/>
      <c r="AW4" s="407"/>
      <c r="AX4" s="407"/>
      <c r="AY4" s="407"/>
      <c r="AZ4" s="413"/>
      <c r="BA4" s="407"/>
      <c r="BB4" s="407"/>
      <c r="BC4" s="407"/>
      <c r="BD4" s="407"/>
      <c r="BE4" s="407"/>
      <c r="BF4" s="407"/>
      <c r="BG4" s="407"/>
      <c r="BH4" s="407"/>
      <c r="BI4" s="407"/>
      <c r="BJ4" s="407"/>
      <c r="BK4" s="407"/>
      <c r="BL4" s="407"/>
      <c r="BM4" s="407"/>
      <c r="BN4" s="407"/>
      <c r="BO4" s="407"/>
      <c r="BP4" s="407"/>
      <c r="BQ4" s="407"/>
      <c r="BR4" s="407"/>
      <c r="BS4" s="407"/>
      <c r="BT4" s="407"/>
      <c r="BU4" s="407"/>
    </row>
    <row r="5" spans="1:90" s="403" customFormat="1" ht="15.75" hidden="1" customHeight="1" x14ac:dyDescent="0.25">
      <c r="B5" s="404"/>
      <c r="C5" s="404"/>
      <c r="D5" s="414"/>
      <c r="E5" s="404"/>
      <c r="F5" s="404"/>
      <c r="G5" s="404"/>
      <c r="H5" s="598" t="s">
        <v>1721</v>
      </c>
      <c r="I5" s="598"/>
      <c r="J5" s="598"/>
      <c r="K5" s="598"/>
      <c r="L5" s="598"/>
      <c r="M5" s="598"/>
      <c r="N5" s="598"/>
      <c r="O5" s="598"/>
      <c r="P5" s="598"/>
      <c r="Q5" s="598"/>
      <c r="R5" s="598"/>
      <c r="S5" s="598"/>
      <c r="T5" s="598"/>
      <c r="U5" s="598"/>
      <c r="V5" s="598"/>
      <c r="W5" s="598"/>
      <c r="X5" s="598"/>
      <c r="Y5" s="598"/>
      <c r="Z5" s="598"/>
      <c r="AA5" s="598"/>
      <c r="AB5" s="598"/>
      <c r="AC5" s="598"/>
      <c r="AD5" s="598"/>
      <c r="AE5" s="598"/>
      <c r="AF5" s="415"/>
      <c r="AG5" s="415"/>
      <c r="AH5" s="415"/>
      <c r="AI5" s="415"/>
      <c r="AJ5" s="415"/>
      <c r="AK5" s="415"/>
      <c r="AL5" s="415"/>
      <c r="AM5" s="415"/>
      <c r="AN5" s="415"/>
      <c r="AO5" s="415"/>
      <c r="AP5" s="415"/>
      <c r="AQ5" s="415"/>
      <c r="AR5" s="415"/>
      <c r="AS5" s="415"/>
      <c r="AT5" s="415"/>
      <c r="AU5" s="415"/>
      <c r="AV5" s="415"/>
      <c r="AW5" s="415"/>
      <c r="AX5" s="415"/>
      <c r="AY5" s="415"/>
      <c r="AZ5" s="416"/>
      <c r="BB5" s="131"/>
      <c r="BD5" s="131"/>
      <c r="BF5" s="131"/>
      <c r="BH5" s="131"/>
    </row>
    <row r="6" spans="1:90" s="403" customFormat="1" hidden="1" x14ac:dyDescent="0.25">
      <c r="B6" s="407"/>
      <c r="C6" s="407"/>
      <c r="D6" s="408"/>
      <c r="E6" s="407"/>
      <c r="F6" s="407"/>
      <c r="G6" s="407"/>
      <c r="H6" s="409"/>
      <c r="I6" s="409"/>
      <c r="J6" s="409"/>
      <c r="K6" s="409"/>
      <c r="L6" s="410"/>
      <c r="M6" s="407"/>
      <c r="N6" s="409"/>
      <c r="O6" s="407"/>
      <c r="P6" s="407"/>
      <c r="Q6" s="407"/>
      <c r="R6" s="407"/>
      <c r="S6" s="407"/>
      <c r="T6" s="407"/>
      <c r="U6" s="407"/>
      <c r="V6" s="407"/>
      <c r="W6" s="407"/>
      <c r="X6" s="407"/>
      <c r="Y6" s="407"/>
      <c r="Z6" s="407"/>
      <c r="AA6" s="407"/>
      <c r="AB6" s="407"/>
      <c r="AC6" s="407"/>
      <c r="AD6" s="407"/>
      <c r="AE6" s="407"/>
      <c r="AF6" s="407"/>
      <c r="AG6" s="407"/>
      <c r="AH6" s="407"/>
      <c r="AI6" s="407"/>
      <c r="AJ6" s="407"/>
      <c r="AK6" s="407"/>
      <c r="AL6" s="407"/>
      <c r="AM6" s="411"/>
      <c r="AN6" s="411"/>
      <c r="AO6" s="411"/>
      <c r="AP6" s="411"/>
      <c r="AQ6" s="407"/>
      <c r="AR6" s="407"/>
      <c r="AS6" s="407"/>
      <c r="AT6" s="407"/>
      <c r="AU6" s="412"/>
      <c r="AV6" s="407"/>
      <c r="AW6" s="407"/>
      <c r="AX6" s="407"/>
      <c r="AY6" s="407"/>
      <c r="AZ6" s="413"/>
      <c r="BA6" s="407"/>
      <c r="BB6" s="407"/>
      <c r="BC6" s="407"/>
      <c r="BD6" s="407"/>
      <c r="BE6" s="407"/>
      <c r="BF6" s="407"/>
      <c r="BG6" s="407"/>
      <c r="BH6" s="407"/>
      <c r="BI6" s="407"/>
      <c r="BJ6" s="407"/>
      <c r="BK6" s="407"/>
      <c r="BL6" s="407"/>
      <c r="BM6" s="407"/>
      <c r="BN6" s="407"/>
      <c r="BO6" s="407"/>
      <c r="BP6" s="407"/>
      <c r="BQ6" s="407"/>
      <c r="BR6" s="407"/>
      <c r="BS6" s="407"/>
      <c r="BT6" s="407"/>
      <c r="BU6" s="407"/>
    </row>
    <row r="7" spans="1:90" s="404" customFormat="1" x14ac:dyDescent="0.25">
      <c r="B7" s="331"/>
      <c r="C7" s="331"/>
      <c r="D7" s="334"/>
      <c r="E7" s="331"/>
      <c r="F7" s="331"/>
      <c r="G7" s="331"/>
      <c r="H7" s="331"/>
      <c r="I7" s="331"/>
      <c r="J7" s="331"/>
      <c r="K7" s="331"/>
      <c r="L7" s="417"/>
      <c r="M7" s="331"/>
      <c r="N7" s="331"/>
      <c r="O7" s="418"/>
      <c r="P7" s="418"/>
      <c r="Q7" s="418"/>
      <c r="R7" s="418"/>
      <c r="S7" s="418"/>
      <c r="T7" s="418"/>
      <c r="U7" s="418"/>
      <c r="V7" s="418"/>
      <c r="W7" s="418"/>
      <c r="X7" s="418"/>
      <c r="Y7" s="418"/>
      <c r="Z7" s="418"/>
      <c r="AA7" s="418"/>
      <c r="AB7" s="418"/>
      <c r="AC7" s="418"/>
      <c r="AD7" s="418"/>
      <c r="AE7" s="418"/>
      <c r="AF7" s="418"/>
      <c r="AG7" s="418"/>
      <c r="AH7" s="418"/>
      <c r="AI7" s="418"/>
      <c r="AJ7" s="418"/>
      <c r="AK7" s="418"/>
      <c r="AL7" s="418"/>
      <c r="AM7" s="419"/>
      <c r="AN7" s="419"/>
      <c r="AO7" s="419"/>
      <c r="AP7" s="419"/>
      <c r="AQ7" s="418"/>
      <c r="AR7" s="418"/>
      <c r="AS7" s="418"/>
      <c r="AT7" s="418"/>
      <c r="AU7" s="420"/>
      <c r="AV7" s="418"/>
      <c r="AW7" s="418"/>
      <c r="AX7" s="418"/>
      <c r="AY7" s="418"/>
      <c r="AZ7" s="331"/>
      <c r="BA7" s="418"/>
      <c r="BB7" s="418"/>
      <c r="BC7" s="418"/>
      <c r="BD7" s="418"/>
      <c r="BE7" s="418"/>
      <c r="BF7" s="418"/>
      <c r="BG7" s="418"/>
      <c r="BH7" s="418"/>
      <c r="BI7" s="418"/>
      <c r="BJ7" s="418"/>
      <c r="BK7" s="418"/>
      <c r="BL7" s="418"/>
      <c r="BM7" s="418"/>
      <c r="BN7" s="418"/>
      <c r="BO7" s="418"/>
      <c r="BP7" s="418"/>
      <c r="BQ7" s="418"/>
      <c r="BR7" s="418"/>
      <c r="BS7" s="418"/>
      <c r="BT7" s="418"/>
      <c r="BU7" s="418"/>
    </row>
    <row r="8" spans="1:90" s="404" customFormat="1" x14ac:dyDescent="0.25">
      <c r="B8" s="331"/>
      <c r="C8" s="331"/>
      <c r="D8" s="334"/>
      <c r="E8" s="331"/>
      <c r="F8" s="331"/>
      <c r="G8" s="331"/>
      <c r="H8" s="421" t="s">
        <v>3</v>
      </c>
      <c r="I8" s="330" t="str">
        <f>IF('1. IDENTIFICACION DEL RIESGO'!K8="","",'1. IDENTIFICACION DEL RIESGO'!K8)</f>
        <v xml:space="preserve">Comunicación estratégica </v>
      </c>
      <c r="J8" s="422"/>
      <c r="K8" s="423"/>
      <c r="L8" s="417"/>
      <c r="M8" s="331"/>
      <c r="N8" s="422"/>
      <c r="O8" s="424"/>
      <c r="P8" s="424"/>
      <c r="Q8" s="424"/>
      <c r="R8" s="424"/>
      <c r="S8" s="424"/>
      <c r="T8" s="424"/>
      <c r="U8" s="424"/>
      <c r="V8" s="424"/>
      <c r="W8" s="424"/>
      <c r="X8" s="424"/>
      <c r="Y8" s="424"/>
      <c r="Z8" s="424"/>
      <c r="AA8" s="424"/>
      <c r="AB8" s="424"/>
      <c r="AC8" s="424"/>
      <c r="AD8" s="424"/>
      <c r="AE8" s="424"/>
      <c r="AF8" s="424"/>
      <c r="AG8" s="424"/>
      <c r="AH8" s="424"/>
      <c r="AI8" s="424"/>
      <c r="AJ8" s="424"/>
      <c r="AK8" s="424"/>
      <c r="AL8" s="424"/>
      <c r="AM8" s="419"/>
      <c r="AN8" s="419"/>
      <c r="AO8" s="419"/>
      <c r="AP8" s="419"/>
      <c r="AQ8" s="418"/>
      <c r="AR8" s="418"/>
      <c r="AS8" s="418"/>
      <c r="AT8" s="424"/>
      <c r="AU8" s="425"/>
      <c r="AV8" s="418"/>
      <c r="AW8" s="418"/>
      <c r="AX8" s="418"/>
      <c r="AY8" s="418"/>
      <c r="AZ8" s="331"/>
      <c r="BA8" s="418"/>
      <c r="BB8" s="418"/>
      <c r="BC8" s="418"/>
      <c r="BD8" s="418"/>
      <c r="BE8" s="418"/>
      <c r="BF8" s="418"/>
      <c r="BG8" s="418"/>
      <c r="BH8" s="418"/>
      <c r="BI8" s="418"/>
      <c r="BJ8" s="418"/>
      <c r="BK8" s="418"/>
      <c r="BL8" s="418"/>
      <c r="BM8" s="418"/>
      <c r="BN8" s="418"/>
      <c r="BO8" s="418"/>
      <c r="BP8" s="418"/>
      <c r="BQ8" s="418"/>
      <c r="BR8" s="418"/>
      <c r="BS8" s="418"/>
      <c r="BT8" s="418"/>
      <c r="BU8" s="418"/>
    </row>
    <row r="9" spans="1:90" s="404" customFormat="1" x14ac:dyDescent="0.25">
      <c r="B9" s="331"/>
      <c r="C9" s="331"/>
      <c r="D9" s="334"/>
      <c r="E9" s="331"/>
      <c r="F9" s="331"/>
      <c r="G9" s="331"/>
      <c r="H9" s="331"/>
      <c r="I9" s="422"/>
      <c r="J9" s="422"/>
      <c r="K9" s="422"/>
      <c r="L9" s="426"/>
      <c r="M9" s="331"/>
      <c r="N9" s="422"/>
      <c r="O9" s="424"/>
      <c r="P9" s="424"/>
      <c r="Q9" s="424"/>
      <c r="R9" s="424"/>
      <c r="S9" s="424"/>
      <c r="T9" s="424"/>
      <c r="U9" s="424"/>
      <c r="V9" s="424"/>
      <c r="W9" s="424"/>
      <c r="X9" s="424"/>
      <c r="Y9" s="424"/>
      <c r="Z9" s="424"/>
      <c r="AA9" s="424"/>
      <c r="AB9" s="424"/>
      <c r="AC9" s="424"/>
      <c r="AD9" s="424"/>
      <c r="AE9" s="424"/>
      <c r="AF9" s="424"/>
      <c r="AG9" s="424"/>
      <c r="AH9" s="424"/>
      <c r="AI9" s="424"/>
      <c r="AJ9" s="424"/>
      <c r="AK9" s="424"/>
      <c r="AL9" s="424"/>
      <c r="AM9" s="419"/>
      <c r="AN9" s="419"/>
      <c r="AO9" s="419"/>
      <c r="AP9" s="419"/>
      <c r="AQ9" s="418"/>
      <c r="AR9" s="418"/>
      <c r="AS9" s="418"/>
      <c r="AT9" s="424"/>
      <c r="AU9" s="425"/>
      <c r="AV9" s="418"/>
      <c r="AW9" s="418"/>
      <c r="AX9" s="418"/>
      <c r="AY9" s="418"/>
      <c r="AZ9" s="331"/>
      <c r="BA9" s="418"/>
      <c r="BB9" s="418"/>
      <c r="BC9" s="418"/>
      <c r="BD9" s="418"/>
      <c r="BE9" s="418"/>
      <c r="BF9" s="418"/>
      <c r="BG9" s="418"/>
      <c r="BH9" s="418"/>
      <c r="BI9" s="418"/>
      <c r="BJ9" s="418"/>
      <c r="BK9" s="418"/>
      <c r="BL9" s="418"/>
      <c r="BM9" s="418"/>
      <c r="BN9" s="418"/>
      <c r="BO9" s="418"/>
      <c r="BP9" s="418"/>
      <c r="BQ9" s="418"/>
      <c r="BR9" s="418"/>
      <c r="BS9" s="418"/>
      <c r="BT9" s="418"/>
      <c r="BU9" s="418"/>
    </row>
    <row r="10" spans="1:90" s="404" customFormat="1" x14ac:dyDescent="0.25">
      <c r="B10" s="331"/>
      <c r="C10" s="331"/>
      <c r="D10" s="334"/>
      <c r="E10" s="331"/>
      <c r="F10" s="331"/>
      <c r="G10" s="331"/>
      <c r="H10" s="331"/>
      <c r="I10" s="427"/>
      <c r="J10" s="422"/>
      <c r="K10" s="422"/>
      <c r="L10" s="426"/>
      <c r="M10" s="331"/>
      <c r="N10" s="418"/>
      <c r="O10" s="418"/>
      <c r="P10" s="418"/>
      <c r="Q10" s="418"/>
      <c r="R10" s="418"/>
      <c r="S10" s="418"/>
      <c r="T10" s="418"/>
      <c r="U10" s="418"/>
      <c r="V10" s="418"/>
      <c r="W10" s="418"/>
      <c r="X10" s="418"/>
      <c r="Y10" s="418"/>
      <c r="Z10" s="418"/>
      <c r="AA10" s="418"/>
      <c r="AB10" s="418"/>
      <c r="AC10" s="418"/>
      <c r="AD10" s="418"/>
      <c r="AE10" s="418"/>
      <c r="AF10" s="418"/>
      <c r="AG10" s="418"/>
      <c r="AH10" s="418"/>
      <c r="AI10" s="418"/>
      <c r="AJ10" s="418"/>
      <c r="AK10" s="418"/>
      <c r="AL10" s="418"/>
      <c r="AM10" s="419"/>
      <c r="AN10" s="419"/>
      <c r="AO10" s="419"/>
      <c r="AP10" s="419"/>
      <c r="AQ10" s="418"/>
      <c r="AR10" s="418"/>
      <c r="AS10" s="418"/>
      <c r="AT10" s="418"/>
      <c r="AU10" s="420"/>
      <c r="AV10" s="418"/>
      <c r="AW10" s="418"/>
      <c r="AX10" s="418"/>
      <c r="AY10" s="418"/>
      <c r="AZ10" s="331"/>
      <c r="BA10" s="418"/>
      <c r="BB10" s="418"/>
      <c r="BC10" s="418"/>
      <c r="BD10" s="418"/>
      <c r="BE10" s="418"/>
      <c r="BF10" s="418"/>
      <c r="BG10" s="418"/>
      <c r="BH10" s="418"/>
      <c r="BI10" s="418"/>
      <c r="BJ10" s="418"/>
      <c r="BK10" s="418"/>
      <c r="BL10" s="418"/>
      <c r="BM10" s="418"/>
      <c r="BN10" s="418"/>
      <c r="BO10" s="418"/>
      <c r="BP10" s="418"/>
      <c r="BQ10" s="418"/>
      <c r="BR10" s="418"/>
      <c r="BS10" s="418"/>
      <c r="BT10" s="418"/>
      <c r="BU10" s="418"/>
    </row>
    <row r="11" spans="1:90" s="404" customFormat="1" x14ac:dyDescent="0.25">
      <c r="B11" s="331"/>
      <c r="C11" s="331"/>
      <c r="D11" s="334"/>
      <c r="E11" s="331"/>
      <c r="F11" s="331"/>
      <c r="G11" s="331"/>
      <c r="H11" s="428" t="s">
        <v>1285</v>
      </c>
      <c r="I11" s="429">
        <f>'1. IDENTIFICACION DEL RIESGO'!K14</f>
        <v>43420</v>
      </c>
      <c r="J11" s="422"/>
      <c r="K11" s="422"/>
      <c r="L11" s="426"/>
      <c r="M11" s="331"/>
      <c r="N11" s="418"/>
      <c r="O11" s="418"/>
      <c r="P11" s="418"/>
      <c r="Q11" s="418"/>
      <c r="R11" s="418"/>
      <c r="S11" s="418"/>
      <c r="T11" s="418"/>
      <c r="U11" s="418"/>
      <c r="V11" s="418"/>
      <c r="W11" s="418"/>
      <c r="X11" s="418"/>
      <c r="Y11" s="418"/>
      <c r="Z11" s="418"/>
      <c r="AA11" s="418"/>
      <c r="AB11" s="418"/>
      <c r="AC11" s="418"/>
      <c r="AD11" s="418"/>
      <c r="AE11" s="418"/>
      <c r="AF11" s="418"/>
      <c r="AG11" s="418"/>
      <c r="AH11" s="418"/>
      <c r="AI11" s="418"/>
      <c r="AJ11" s="418"/>
      <c r="AK11" s="418"/>
      <c r="AL11" s="418"/>
      <c r="AM11" s="430"/>
      <c r="AN11" s="430"/>
      <c r="AO11" s="430"/>
      <c r="AP11" s="430"/>
      <c r="AQ11" s="331"/>
      <c r="AR11" s="331"/>
      <c r="AS11" s="331"/>
      <c r="AT11" s="418"/>
      <c r="AU11" s="420"/>
      <c r="AV11" s="418"/>
      <c r="AW11" s="331"/>
      <c r="AX11" s="431"/>
      <c r="AY11" s="431"/>
      <c r="AZ11" s="331"/>
      <c r="BA11" s="418"/>
      <c r="BB11" s="418"/>
      <c r="BC11" s="418"/>
      <c r="BD11" s="418"/>
      <c r="BE11" s="418"/>
      <c r="BF11" s="418"/>
      <c r="BG11" s="418"/>
      <c r="BH11" s="418"/>
      <c r="BI11" s="418"/>
      <c r="BJ11" s="418"/>
      <c r="BK11" s="418"/>
      <c r="BL11" s="418"/>
      <c r="BM11" s="418"/>
      <c r="BN11" s="418"/>
      <c r="BO11" s="418"/>
      <c r="BP11" s="418"/>
      <c r="BQ11" s="418"/>
      <c r="BR11" s="418"/>
      <c r="BS11" s="418"/>
      <c r="BT11" s="418"/>
      <c r="BU11" s="418"/>
    </row>
    <row r="12" spans="1:90" s="404" customFormat="1" x14ac:dyDescent="0.25">
      <c r="B12" s="331"/>
      <c r="C12" s="331"/>
      <c r="D12" s="334"/>
      <c r="E12" s="418"/>
      <c r="F12" s="331"/>
      <c r="G12" s="331"/>
      <c r="H12" s="418"/>
      <c r="I12" s="418"/>
      <c r="J12" s="422"/>
      <c r="K12" s="422"/>
      <c r="L12" s="426"/>
      <c r="M12" s="331"/>
      <c r="N12" s="418"/>
      <c r="O12" s="418"/>
      <c r="P12" s="418"/>
      <c r="Q12" s="418"/>
      <c r="R12" s="418"/>
      <c r="S12" s="418"/>
      <c r="T12" s="418"/>
      <c r="U12" s="418"/>
      <c r="V12" s="418"/>
      <c r="W12" s="418"/>
      <c r="X12" s="418"/>
      <c r="Y12" s="418"/>
      <c r="Z12" s="418"/>
      <c r="AA12" s="418"/>
      <c r="AB12" s="418"/>
      <c r="AC12" s="418"/>
      <c r="AD12" s="418"/>
      <c r="AE12" s="418"/>
      <c r="AF12" s="418"/>
      <c r="AG12" s="418"/>
      <c r="AH12" s="418"/>
      <c r="AI12" s="418"/>
      <c r="AJ12" s="418"/>
      <c r="AK12" s="418"/>
      <c r="AL12" s="331"/>
      <c r="AM12" s="331"/>
      <c r="AN12" s="331"/>
      <c r="AO12" s="331"/>
      <c r="AP12" s="331"/>
      <c r="AQ12" s="331"/>
      <c r="AR12" s="331"/>
      <c r="AS12" s="331"/>
      <c r="AT12" s="331"/>
      <c r="AU12" s="331"/>
      <c r="AV12" s="331"/>
      <c r="AW12" s="331"/>
      <c r="AX12" s="331"/>
      <c r="AY12" s="331"/>
      <c r="AZ12" s="331"/>
      <c r="BA12" s="331"/>
      <c r="BB12" s="331"/>
      <c r="BC12" s="331"/>
      <c r="BD12" s="331"/>
      <c r="BE12" s="331"/>
      <c r="BF12" s="331"/>
      <c r="BG12" s="331"/>
      <c r="BH12" s="331"/>
      <c r="BI12" s="331"/>
      <c r="BJ12" s="331"/>
      <c r="BK12" s="331"/>
      <c r="BL12" s="331"/>
      <c r="BM12" s="331"/>
      <c r="BN12" s="331"/>
      <c r="BO12" s="331"/>
      <c r="BP12" s="331"/>
      <c r="BQ12" s="331"/>
      <c r="BR12" s="331"/>
      <c r="BS12" s="331"/>
      <c r="BT12" s="331"/>
      <c r="BU12" s="331"/>
    </row>
    <row r="13" spans="1:90" s="404" customFormat="1" x14ac:dyDescent="0.25">
      <c r="B13" s="331"/>
      <c r="C13" s="331"/>
      <c r="D13" s="334"/>
      <c r="E13" s="331"/>
      <c r="F13" s="331"/>
      <c r="G13" s="331"/>
      <c r="H13" s="331"/>
      <c r="I13" s="331"/>
      <c r="J13" s="331"/>
      <c r="K13" s="331"/>
      <c r="L13" s="417"/>
      <c r="M13" s="331"/>
      <c r="N13" s="331"/>
      <c r="O13" s="331"/>
      <c r="P13" s="331"/>
      <c r="Q13" s="331"/>
      <c r="R13" s="331"/>
      <c r="S13" s="331"/>
      <c r="T13" s="331"/>
      <c r="U13" s="331"/>
      <c r="V13" s="331"/>
      <c r="W13" s="331"/>
      <c r="X13" s="331"/>
      <c r="Y13" s="331"/>
      <c r="Z13" s="331"/>
      <c r="AA13" s="331"/>
      <c r="AB13" s="331"/>
      <c r="AC13" s="331"/>
      <c r="AD13" s="331"/>
      <c r="AE13" s="331"/>
      <c r="AF13" s="331"/>
      <c r="AG13" s="331"/>
      <c r="AH13" s="331"/>
      <c r="AI13" s="331"/>
      <c r="AJ13" s="331"/>
      <c r="AK13" s="432"/>
      <c r="AL13" s="432"/>
      <c r="AM13" s="432"/>
      <c r="AN13" s="432"/>
      <c r="AO13" s="432"/>
      <c r="AP13" s="432"/>
      <c r="AQ13" s="432"/>
      <c r="AR13" s="432"/>
      <c r="AS13" s="432"/>
      <c r="AT13" s="432"/>
      <c r="AU13" s="432"/>
      <c r="AV13" s="432"/>
      <c r="AW13" s="432"/>
      <c r="AX13" s="432"/>
      <c r="AY13" s="432"/>
      <c r="AZ13" s="432"/>
      <c r="BA13" s="432"/>
      <c r="BB13" s="432"/>
      <c r="BC13" s="432"/>
      <c r="BD13" s="432"/>
      <c r="BE13" s="432"/>
      <c r="BF13" s="432"/>
      <c r="BG13" s="432"/>
      <c r="BH13" s="432"/>
      <c r="BI13" s="432"/>
      <c r="BJ13" s="432"/>
      <c r="BK13" s="432"/>
      <c r="BL13" s="432"/>
      <c r="BM13" s="432"/>
      <c r="BN13" s="432"/>
      <c r="BO13" s="432"/>
      <c r="BP13" s="432"/>
      <c r="BQ13" s="432"/>
      <c r="BR13" s="432"/>
      <c r="BS13" s="432"/>
      <c r="BT13" s="432"/>
      <c r="BU13" s="432"/>
    </row>
    <row r="14" spans="1:90" s="404" customFormat="1" ht="15" x14ac:dyDescent="0.25">
      <c r="B14" s="331"/>
      <c r="C14" s="331"/>
      <c r="D14" s="334"/>
      <c r="E14" s="433"/>
      <c r="F14" s="339"/>
      <c r="G14" s="339"/>
      <c r="H14" s="595" t="s">
        <v>1672</v>
      </c>
      <c r="I14" s="595"/>
      <c r="J14" s="595"/>
      <c r="K14" s="595"/>
      <c r="L14" s="595"/>
      <c r="M14" s="595"/>
      <c r="N14" s="595"/>
      <c r="O14" s="595"/>
      <c r="P14" s="595"/>
      <c r="Q14" s="595"/>
      <c r="R14" s="595"/>
      <c r="S14" s="595"/>
      <c r="T14" s="595"/>
      <c r="U14" s="595"/>
      <c r="V14" s="595"/>
      <c r="W14" s="595"/>
      <c r="X14" s="595"/>
      <c r="Y14" s="595"/>
      <c r="Z14" s="595"/>
      <c r="AA14" s="595"/>
      <c r="AB14" s="595"/>
      <c r="AC14" s="595"/>
      <c r="AD14" s="595"/>
      <c r="AE14" s="595"/>
      <c r="AF14" s="339"/>
      <c r="AG14" s="339"/>
      <c r="AH14" s="339"/>
      <c r="AI14" s="594" t="s">
        <v>1673</v>
      </c>
      <c r="AJ14" s="594"/>
      <c r="AK14" s="594"/>
      <c r="AL14" s="594"/>
      <c r="AM14" s="594"/>
      <c r="AN14" s="594"/>
      <c r="AO14" s="594"/>
      <c r="AP14" s="594"/>
      <c r="AQ14" s="594"/>
      <c r="AR14" s="594"/>
      <c r="AS14" s="594"/>
      <c r="AT14" s="594"/>
      <c r="AU14" s="594"/>
      <c r="AV14" s="594"/>
      <c r="AW14" s="594"/>
      <c r="AX14" s="434"/>
      <c r="AY14" s="434"/>
      <c r="AZ14" s="434"/>
      <c r="BA14" s="596" t="s">
        <v>1674</v>
      </c>
      <c r="BB14" s="596"/>
      <c r="BC14" s="596"/>
      <c r="BD14" s="596"/>
      <c r="BE14" s="596"/>
      <c r="BF14" s="596"/>
      <c r="BG14" s="596"/>
      <c r="BH14" s="596"/>
      <c r="BI14" s="596"/>
      <c r="BJ14" s="596"/>
      <c r="BK14" s="596"/>
      <c r="BM14" s="583" t="s">
        <v>1726</v>
      </c>
      <c r="BN14" s="583"/>
      <c r="BO14" s="583"/>
      <c r="BP14" s="583"/>
      <c r="BQ14" s="583"/>
      <c r="BR14" s="583"/>
      <c r="BS14" s="583"/>
      <c r="BT14" s="583"/>
      <c r="BV14" s="583" t="s">
        <v>1727</v>
      </c>
      <c r="BW14" s="583"/>
      <c r="BX14" s="583"/>
      <c r="BY14" s="583"/>
      <c r="BZ14" s="583"/>
      <c r="CA14" s="583"/>
      <c r="CB14" s="583"/>
      <c r="CC14" s="583"/>
      <c r="CE14" s="583" t="s">
        <v>1728</v>
      </c>
      <c r="CF14" s="583"/>
      <c r="CG14" s="583"/>
      <c r="CH14" s="583"/>
      <c r="CI14" s="583"/>
      <c r="CJ14" s="583"/>
      <c r="CK14" s="583"/>
      <c r="CL14" s="583"/>
    </row>
    <row r="15" spans="1:90" s="404" customFormat="1" ht="30" customHeight="1" x14ac:dyDescent="0.25">
      <c r="B15" s="331"/>
      <c r="C15" s="331"/>
      <c r="D15" s="334"/>
      <c r="E15" s="338"/>
      <c r="F15" s="586" t="s">
        <v>1271</v>
      </c>
      <c r="G15" s="86"/>
      <c r="H15" s="591" t="s">
        <v>3</v>
      </c>
      <c r="I15" s="592"/>
      <c r="J15" s="435"/>
      <c r="K15" s="87"/>
      <c r="L15" s="593" t="s">
        <v>1274</v>
      </c>
      <c r="M15" s="435"/>
      <c r="N15" s="593" t="s">
        <v>1304</v>
      </c>
      <c r="O15" s="436"/>
      <c r="P15" s="530" t="s">
        <v>1278</v>
      </c>
      <c r="Q15" s="530"/>
      <c r="R15" s="530"/>
      <c r="S15" s="530"/>
      <c r="T15" s="530"/>
      <c r="U15" s="530"/>
      <c r="V15" s="530"/>
      <c r="W15" s="530"/>
      <c r="X15" s="530"/>
      <c r="Y15" s="530"/>
      <c r="Z15" s="530"/>
      <c r="AA15" s="530"/>
      <c r="AB15" s="530"/>
      <c r="AC15" s="530"/>
      <c r="AD15" s="530"/>
      <c r="AE15" s="530"/>
      <c r="AF15" s="530" t="s">
        <v>1304</v>
      </c>
      <c r="AG15" s="584" t="s">
        <v>1528</v>
      </c>
      <c r="AH15" s="437"/>
      <c r="AI15" s="587" t="s">
        <v>1279</v>
      </c>
      <c r="AJ15" s="438"/>
      <c r="AK15" s="590" t="s">
        <v>1525</v>
      </c>
      <c r="AL15" s="438"/>
      <c r="AM15" s="587" t="s">
        <v>1310</v>
      </c>
      <c r="AN15" s="438"/>
      <c r="AO15" s="590" t="s">
        <v>1542</v>
      </c>
      <c r="AP15" s="438"/>
      <c r="AQ15" s="590" t="s">
        <v>1312</v>
      </c>
      <c r="AR15" s="438"/>
      <c r="AS15" s="587" t="s">
        <v>1313</v>
      </c>
      <c r="AT15" s="437"/>
      <c r="AU15" s="584" t="s">
        <v>1527</v>
      </c>
      <c r="AV15" s="584" t="s">
        <v>1526</v>
      </c>
      <c r="AW15" s="587" t="s">
        <v>1314</v>
      </c>
      <c r="AX15" s="530" t="s">
        <v>1304</v>
      </c>
      <c r="AY15" s="584" t="s">
        <v>1528</v>
      </c>
      <c r="AZ15" s="339"/>
      <c r="BA15" s="530"/>
      <c r="BB15" s="530"/>
      <c r="BC15" s="530"/>
      <c r="BD15" s="530"/>
      <c r="BE15" s="530"/>
      <c r="BF15" s="530"/>
      <c r="BG15" s="530"/>
      <c r="BH15" s="530"/>
      <c r="BI15" s="530"/>
      <c r="BJ15" s="530"/>
      <c r="BK15" s="530"/>
      <c r="BM15" s="584"/>
      <c r="BN15" s="584"/>
      <c r="BO15" s="584"/>
      <c r="BP15" s="584"/>
      <c r="BQ15" s="584"/>
      <c r="BR15" s="584"/>
      <c r="BS15" s="584"/>
      <c r="BT15" s="584"/>
      <c r="BV15" s="584"/>
      <c r="BW15" s="584"/>
      <c r="BX15" s="584"/>
      <c r="BY15" s="584"/>
      <c r="BZ15" s="584"/>
      <c r="CA15" s="584"/>
      <c r="CB15" s="584"/>
      <c r="CC15" s="584"/>
      <c r="CE15" s="584"/>
      <c r="CF15" s="584"/>
      <c r="CG15" s="584"/>
      <c r="CH15" s="584"/>
      <c r="CI15" s="584"/>
      <c r="CJ15" s="584"/>
      <c r="CK15" s="584"/>
      <c r="CL15" s="584"/>
    </row>
    <row r="16" spans="1:90" s="404" customFormat="1" ht="30" customHeight="1" x14ac:dyDescent="0.25">
      <c r="B16" s="331"/>
      <c r="C16" s="331"/>
      <c r="D16" s="334"/>
      <c r="E16" s="338"/>
      <c r="F16" s="586"/>
      <c r="G16" s="86"/>
      <c r="H16" s="591"/>
      <c r="I16" s="592"/>
      <c r="J16" s="435"/>
      <c r="K16" s="87"/>
      <c r="L16" s="593"/>
      <c r="M16" s="435"/>
      <c r="N16" s="593"/>
      <c r="O16" s="436"/>
      <c r="P16" s="439" t="s">
        <v>5</v>
      </c>
      <c r="Q16" s="437"/>
      <c r="R16" s="439" t="s">
        <v>1103</v>
      </c>
      <c r="S16" s="440" t="s">
        <v>1576</v>
      </c>
      <c r="T16" s="383" t="s">
        <v>1664</v>
      </c>
      <c r="U16" s="383" t="s">
        <v>1665</v>
      </c>
      <c r="V16" s="383" t="s">
        <v>1666</v>
      </c>
      <c r="W16" s="383" t="s">
        <v>1668</v>
      </c>
      <c r="X16" s="383" t="s">
        <v>1667</v>
      </c>
      <c r="Y16" s="383"/>
      <c r="Z16" s="383" t="s">
        <v>1663</v>
      </c>
      <c r="AA16" s="437"/>
      <c r="AB16" s="439" t="s">
        <v>6</v>
      </c>
      <c r="AC16" s="437"/>
      <c r="AD16" s="441" t="s">
        <v>1104</v>
      </c>
      <c r="AE16" s="439" t="s">
        <v>1277</v>
      </c>
      <c r="AF16" s="530"/>
      <c r="AG16" s="584"/>
      <c r="AH16" s="437"/>
      <c r="AI16" s="587"/>
      <c r="AJ16" s="438"/>
      <c r="AK16" s="590"/>
      <c r="AL16" s="438"/>
      <c r="AM16" s="587"/>
      <c r="AN16" s="438"/>
      <c r="AO16" s="590"/>
      <c r="AP16" s="438"/>
      <c r="AQ16" s="590"/>
      <c r="AR16" s="438"/>
      <c r="AS16" s="587"/>
      <c r="AT16" s="437"/>
      <c r="AU16" s="585"/>
      <c r="AV16" s="585"/>
      <c r="AW16" s="587"/>
      <c r="AX16" s="530"/>
      <c r="AY16" s="584"/>
      <c r="AZ16" s="342"/>
      <c r="BA16" s="440" t="s">
        <v>1315</v>
      </c>
      <c r="BB16" s="131"/>
      <c r="BC16" s="440" t="s">
        <v>1281</v>
      </c>
      <c r="BD16" s="131"/>
      <c r="BE16" s="440" t="s">
        <v>1283</v>
      </c>
      <c r="BF16" s="131"/>
      <c r="BG16" s="440" t="s">
        <v>1282</v>
      </c>
      <c r="BH16" s="86"/>
      <c r="BI16" s="439" t="s">
        <v>12</v>
      </c>
      <c r="BK16" s="439" t="s">
        <v>1707</v>
      </c>
      <c r="BM16" s="585"/>
      <c r="BN16" s="585"/>
      <c r="BO16" s="585"/>
      <c r="BP16" s="585"/>
      <c r="BQ16" s="585"/>
      <c r="BR16" s="585"/>
      <c r="BS16" s="585"/>
      <c r="BT16" s="585"/>
      <c r="BV16" s="585"/>
      <c r="BW16" s="585"/>
      <c r="BX16" s="585"/>
      <c r="BY16" s="585"/>
      <c r="BZ16" s="585"/>
      <c r="CA16" s="585"/>
      <c r="CB16" s="585"/>
      <c r="CC16" s="585"/>
      <c r="CE16" s="585"/>
      <c r="CF16" s="585"/>
      <c r="CG16" s="585"/>
      <c r="CH16" s="585"/>
      <c r="CI16" s="585"/>
      <c r="CJ16" s="585"/>
      <c r="CK16" s="585"/>
      <c r="CL16" s="585"/>
    </row>
    <row r="17" spans="1:90" s="88" customFormat="1" ht="276.75" customHeight="1" x14ac:dyDescent="0.25">
      <c r="A17" s="404"/>
      <c r="B17" s="331"/>
      <c r="C17" s="331"/>
      <c r="D17" s="334"/>
      <c r="E17" s="338"/>
      <c r="F17" s="442" t="str">
        <f>+IF('1. IDENTIFICACION DEL RIESGO'!F29="","",'1. IDENTIFICACION DEL RIESGO'!F29)</f>
        <v>Eje de Calidad</v>
      </c>
      <c r="G17" s="130"/>
      <c r="H17" s="588" t="str">
        <f>+IF('1. IDENTIFICACION DEL RIESGO'!H29="","",'1. IDENTIFICACION DEL RIESGO'!H29)</f>
        <v xml:space="preserve">Comunicación estratégica </v>
      </c>
      <c r="I17" s="589"/>
      <c r="J17" s="122"/>
      <c r="K17" s="87"/>
      <c r="L17" s="493" t="str">
        <f>+IF('1. IDENTIFICACION DEL RIESGO'!O29="","",'1. IDENTIFICACION DEL RIESGO'!O29)</f>
        <v xml:space="preserve">Posicionamiento equivocado de la  gestión ICBF  generado por la desinformación o  ruido mediatico.
</v>
      </c>
      <c r="M17" s="123"/>
      <c r="N17" s="444" t="str">
        <f>+IF('1. IDENTIFICACION DEL RIESGO'!AB29="","",'1. IDENTIFICACION DEL RIESGO'!AB29)</f>
        <v>CE1</v>
      </c>
      <c r="O17" s="277"/>
      <c r="P17" s="399" t="s">
        <v>1099</v>
      </c>
      <c r="Q17" s="83"/>
      <c r="R17" s="130">
        <f>IF(F17=DATOS!BL$4,VLOOKUP(P17,Tabla42C,2,0),VLOOKUP(P17,Tabla42[],2,0))</f>
        <v>2</v>
      </c>
      <c r="S17" s="183" t="s">
        <v>1787</v>
      </c>
      <c r="T17" s="184">
        <v>3</v>
      </c>
      <c r="U17" s="184">
        <v>5</v>
      </c>
      <c r="V17" s="184"/>
      <c r="W17" s="184"/>
      <c r="X17" s="184"/>
      <c r="Y17" s="184">
        <v>2</v>
      </c>
      <c r="Z17" s="349">
        <f>+IF(F17=DATOS!BL$4,'2. ANALISIS DEL RIESGO'!Y17,AVERAGE(AVERAGE('2. ANALISIS DEL RIESGO'!T17:X17),'2. ANALISIS DEL RIESGO'!Y17))</f>
        <v>3</v>
      </c>
      <c r="AA17" s="83"/>
      <c r="AB17" s="442" t="str">
        <f>IF(F17="","",IF(F17=DATOS!$BL$4,IF(Z17&gt;=12,DATOS!$AW$6,IF(Z17&gt;=6,DATOS!$AW$5,IF(Z17&gt;=1,DATOS!$AW$4,""))),IF(Z17&gt;4,DATOS!$AW$6,IF(Z17&gt;3,DATOS!$AW$5,IF(Z17&gt;2,DATOS!$AW$4,IF(Z17&gt;1,DATOS!$AW$3,IF(Z17&gt;0,DATOS!$AW$2,"")))))))</f>
        <v xml:space="preserve">MODERADO </v>
      </c>
      <c r="AC17" s="82"/>
      <c r="AD17" s="285">
        <f>IF(F17=DATOS!$BL$4,VLOOKUP(AB17,Tabla44C,2,0),VLOOKUP(AB17,Tabla44[],2,0))</f>
        <v>3</v>
      </c>
      <c r="AE17" s="446" t="str">
        <f>IF(OR(P17="",S17=""),"",IF(F17=DATOS!$BL$4,INDEX(MATRIZ_RIESGOS_CORRUPCION,'2. ANALISIS DEL RIESGO'!R17,'2. ANALISIS DEL RIESGO'!AD17),INDEX(MATRIZ_RIESGOS,'2. ANALISIS DEL RIESGO'!R17,'2. ANALISIS DEL RIESGO'!AD17)))</f>
        <v>ALTA-IMPORTANTE 12</v>
      </c>
      <c r="AF17" s="400" t="str">
        <f>N17</f>
        <v>CE1</v>
      </c>
      <c r="AG17" s="400">
        <f>IFERROR(IF(F17=DATOS!$BL$4,INDEX(DATOS!$BD$26:$BF$30,'2. ANALISIS DEL RIESGO'!R17,'2. ANALISIS DEL RIESGO'!AD17),INDEX(DATOS!$BD$12:$BH$16,'2. ANALISIS DEL RIESGO'!R17,'2. ANALISIS DEL RIESGO'!AD17)),"")</f>
        <v>12</v>
      </c>
      <c r="AH17" s="82"/>
      <c r="AI17" s="447" t="str">
        <f>concatenateif(Tabla46[ID RIESGO],N17,Tabla46[DESCRIPCION DEL CONTROL],CHAR(10))</f>
        <v>1. Divulgación de comunicados de prensa, audios y fotografías a nivel nacional y regional, mediante el portal web ICBF y las redes sociales. 
2. Atención permanente a los medios de comunicación.</v>
      </c>
      <c r="AJ17" s="83"/>
      <c r="AK17" s="448">
        <f>IFERROR(IF(AVERAGEIFS(Tabla46[SOLIDEZ INDIVIDUAL DE CADA CONTROL],Tabla46[ID RIESGO],N17)=0,"",AVERAGEIFS(Tabla46[SOLIDEZ INDIVIDUAL DE CADA CONTROL],Tabla46[ID RIESGO],N17)),"")</f>
        <v>100</v>
      </c>
      <c r="AL17" s="83"/>
      <c r="AM17" s="449" t="str">
        <f>IF(OR(AK17="",ISTEXT(AK17)),"",IF(AK17=100,DATOS!$AR$79,IF(AK17&gt;=50,DATOS!$AR$80,DATOS!$AR$81)))</f>
        <v>FUERTE</v>
      </c>
      <c r="AN17" s="350"/>
      <c r="AO17" s="450" t="str">
        <f>IF(AM17="","",VLOOKUP(AM17,DATOS!$AR$79:$AS$81,2,0))</f>
        <v>El conjunto de controles mitiga el riesgo asociado y no requieren de acciones adicionales para su tratamiento.</v>
      </c>
      <c r="AP17" s="278"/>
      <c r="AQ17" s="129" t="s">
        <v>1762</v>
      </c>
      <c r="AR17" s="93"/>
      <c r="AS17" s="401" t="s">
        <v>1763</v>
      </c>
      <c r="AT17" s="82"/>
      <c r="AU17" s="351">
        <f t="shared" ref="AU17:AU28" si="0">IFERROR(MIN(IF(AQ17="","",IF(AND(AQ17="Directamente",AM17="FUERTE"),MIN(R17+2,5),IF(AND(AQ17="Directamente",AM17="MODERADO"),MIN(R17+1,5),R17))),5),"")</f>
        <v>4</v>
      </c>
      <c r="AV17" s="352">
        <f t="shared" ref="AV17:AV28" si="1">IFERROR(MIN(IF(AS17="","",IF(AND(AS17="Directamente",AM17="FUERTE"),MAX(AD17-2,1),IF(AND(AS17="Indirectamente",AM17="FUERTE"),MAX(AD17-1,1),IF(AND(AS17="Directamente",AM17="MODERADO"),MAX(AD17-1,1),AD17)))),5),"")</f>
        <v>3</v>
      </c>
      <c r="AW17" s="444" t="str">
        <f>IF(OR(AU17="",AV17=""),"",IF(F17=DATOS!$BL$4,INDEX(MATRIZ_RIESGOS_CORRUPCION,'2. ANALISIS DEL RIESGO'!AU17,'2. ANALISIS DEL RIESGO'!AV17),INDEX(MATRIZ_RIESGOS,'2. ANALISIS DEL RIESGO'!AU17,'2. ANALISIS DEL RIESGO'!AV17)))</f>
        <v>MODERADO 6</v>
      </c>
      <c r="AX17" s="37" t="str">
        <f>N17</f>
        <v>CE1</v>
      </c>
      <c r="AY17" s="91">
        <f>IFERROR(IF(F17=DATOS!$BL$4,INDEX(DATOS!$BD$26:$BF$30,'2. ANALISIS DEL RIESGO'!AU17,'2. ANALISIS DEL RIESGO'!AV17),INDEX(DATOS!$BD$12:$BH$16,'2. ANALISIS DEL RIESGO'!AU17,'2. ANALISIS DEL RIESGO'!AV17)),"")</f>
        <v>14</v>
      </c>
      <c r="AZ17" s="6"/>
      <c r="BA17" s="502" t="s">
        <v>1794</v>
      </c>
      <c r="BB17" s="499"/>
      <c r="BC17" s="502" t="s">
        <v>1804</v>
      </c>
      <c r="BD17" s="499"/>
      <c r="BE17" s="503" t="s">
        <v>1796</v>
      </c>
      <c r="BF17" s="499"/>
      <c r="BG17" s="503" t="s">
        <v>1797</v>
      </c>
      <c r="BH17" s="499"/>
      <c r="BI17" s="501" t="s">
        <v>1795</v>
      </c>
      <c r="BJ17" s="500"/>
      <c r="BK17" s="502" t="s">
        <v>1798</v>
      </c>
      <c r="BM17" s="580"/>
      <c r="BN17" s="581"/>
      <c r="BO17" s="581"/>
      <c r="BP17" s="581"/>
      <c r="BQ17" s="581"/>
      <c r="BR17" s="581"/>
      <c r="BS17" s="581"/>
      <c r="BT17" s="582"/>
      <c r="BV17" s="580"/>
      <c r="BW17" s="581"/>
      <c r="BX17" s="581"/>
      <c r="BY17" s="581"/>
      <c r="BZ17" s="581"/>
      <c r="CA17" s="581"/>
      <c r="CB17" s="581"/>
      <c r="CC17" s="582"/>
      <c r="CE17" s="580"/>
      <c r="CF17" s="581"/>
      <c r="CG17" s="581"/>
      <c r="CH17" s="581"/>
      <c r="CI17" s="581"/>
      <c r="CJ17" s="581"/>
      <c r="CK17" s="581"/>
      <c r="CL17" s="582"/>
    </row>
    <row r="18" spans="1:90" s="88" customFormat="1" ht="276.75" customHeight="1" x14ac:dyDescent="0.25">
      <c r="A18" s="404"/>
      <c r="B18" s="331"/>
      <c r="C18" s="331"/>
      <c r="D18" s="334"/>
      <c r="E18" s="338"/>
      <c r="F18" s="442" t="str">
        <f>+IF('1. IDENTIFICACION DEL RIESGO'!F30="","",'1. IDENTIFICACION DEL RIESGO'!F30)</f>
        <v>Eje de Calidad</v>
      </c>
      <c r="G18" s="130"/>
      <c r="H18" s="588" t="str">
        <f>+IF('1. IDENTIFICACION DEL RIESGO'!H30="","",'1. IDENTIFICACION DEL RIESGO'!H30)</f>
        <v xml:space="preserve">Comunicación estratégica </v>
      </c>
      <c r="I18" s="589"/>
      <c r="J18" s="122"/>
      <c r="K18" s="87"/>
      <c r="L18" s="493" t="str">
        <f>+IF('1. IDENTIFICACION DEL RIESGO'!O30="","",'1. IDENTIFICACION DEL RIESGO'!O30)</f>
        <v>No lograr el  cubrimiento  deseado  con las estrategias de comunicación implementadas</v>
      </c>
      <c r="M18" s="123"/>
      <c r="N18" s="444" t="str">
        <f>+IF('1. IDENTIFICACION DEL RIESGO'!AB30="","",'1. IDENTIFICACION DEL RIESGO'!AB30)</f>
        <v>CE2</v>
      </c>
      <c r="O18" s="277"/>
      <c r="P18" s="399" t="s">
        <v>1095</v>
      </c>
      <c r="Q18" s="83"/>
      <c r="R18" s="130">
        <f>IF(F18=DATOS!BL$4,VLOOKUP(P18,Tabla42C,2,0),VLOOKUP(P18,Tabla42[],2,0))</f>
        <v>4</v>
      </c>
      <c r="S18" s="183" t="s">
        <v>1787</v>
      </c>
      <c r="T18" s="184">
        <v>3</v>
      </c>
      <c r="U18" s="184">
        <v>5</v>
      </c>
      <c r="V18" s="184"/>
      <c r="W18" s="184"/>
      <c r="X18" s="184"/>
      <c r="Y18" s="184">
        <v>2</v>
      </c>
      <c r="Z18" s="349">
        <f>+IF(F18=DATOS!BL$4,'2. ANALISIS DEL RIESGO'!Y18,AVERAGE(AVERAGE('2. ANALISIS DEL RIESGO'!T18:X18),'2. ANALISIS DEL RIESGO'!Y18))</f>
        <v>3</v>
      </c>
      <c r="AA18" s="83"/>
      <c r="AB18" s="442" t="str">
        <f>IF(F18="","",IF(F18=DATOS!$BL$4,IF(Z18&gt;=12,DATOS!$AW$6,IF(Z18&gt;=6,DATOS!$AW$5,IF(Z18&gt;=1,DATOS!$AW$4,""))),IF(Z18&gt;4,DATOS!$AW$6,IF(Z18&gt;3,DATOS!$AW$5,IF(Z18&gt;2,DATOS!$AW$4,IF(Z18&gt;1,DATOS!$AW$3,IF(Z18&gt;0,DATOS!$AW$2,"")))))))</f>
        <v xml:space="preserve">MODERADO </v>
      </c>
      <c r="AC18" s="82"/>
      <c r="AD18" s="285">
        <f>IF(F18=DATOS!$BL$4,VLOOKUP(AB18,Tabla44C,2,0),VLOOKUP(AB18,Tabla44[],2,0))</f>
        <v>3</v>
      </c>
      <c r="AE18" s="446" t="str">
        <f>IF(OR(P18="",S18=""),"",IF(F18=DATOS!$BL$4,INDEX(MATRIZ_RIESGOS_CORRUPCION,'2. ANALISIS DEL RIESGO'!R18,'2. ANALISIS DEL RIESGO'!AD18),INDEX(MATRIZ_RIESGOS,'2. ANALISIS DEL RIESGO'!R18,'2. ANALISIS DEL RIESGO'!AD18)))</f>
        <v>MODERADO 6</v>
      </c>
      <c r="AF18" s="400" t="str">
        <f t="shared" ref="AF18:AF28" si="2">N18</f>
        <v>CE2</v>
      </c>
      <c r="AG18" s="400">
        <f>IFERROR(IF(F18=DATOS!$BL$4,INDEX(DATOS!$BD$26:$BF$30,'2. ANALISIS DEL RIESGO'!R18,'2. ANALISIS DEL RIESGO'!AD18),INDEX(DATOS!$BD$12:$BH$16,'2. ANALISIS DEL RIESGO'!R18,'2. ANALISIS DEL RIESGO'!AD18)),"")</f>
        <v>14</v>
      </c>
      <c r="AH18" s="82"/>
      <c r="AI18" s="447" t="str">
        <f>concatenateif(Tabla46[ID RIESGO],N18,Tabla46[DESCRIPCION DEL CONTROL],CHAR(10))</f>
        <v>Mesas de trabajo con los procesos misionales para establecer las necesidades en materia de promoción de derechos y el alcance de las estrategias</v>
      </c>
      <c r="AJ18" s="83"/>
      <c r="AK18" s="448">
        <f>IFERROR(IF(AVERAGEIFS(Tabla46[SOLIDEZ INDIVIDUAL DE CADA CONTROL],Tabla46[ID RIESGO],N18)=0,"",AVERAGEIFS(Tabla46[SOLIDEZ INDIVIDUAL DE CADA CONTROL],Tabla46[ID RIESGO],N18)),"")</f>
        <v>100</v>
      </c>
      <c r="AL18" s="83"/>
      <c r="AM18" s="449" t="str">
        <f>IF(OR(AK18="",ISTEXT(AK18)),"",IF(AK18=100,DATOS!$AR$79,IF(AK18&gt;=50,DATOS!$AR$80,DATOS!$AR$81)))</f>
        <v>FUERTE</v>
      </c>
      <c r="AN18" s="350"/>
      <c r="AO18" s="450" t="str">
        <f>IF(AM18="","",VLOOKUP(AM18,DATOS!$AR$79:$AS$81,2,0))</f>
        <v>El conjunto de controles mitiga el riesgo asociado y no requieren de acciones adicionales para su tratamiento.</v>
      </c>
      <c r="AP18" s="278"/>
      <c r="AQ18" s="129" t="s">
        <v>1762</v>
      </c>
      <c r="AR18" s="93"/>
      <c r="AS18" s="401" t="s">
        <v>1763</v>
      </c>
      <c r="AT18" s="82"/>
      <c r="AU18" s="351">
        <f t="shared" si="0"/>
        <v>5</v>
      </c>
      <c r="AV18" s="352">
        <f t="shared" si="1"/>
        <v>3</v>
      </c>
      <c r="AW18" s="444" t="str">
        <f>IF(OR(AU18="",AV18=""),"",IF(F18=DATOS!$BL$4,INDEX(MATRIZ_RIESGOS_CORRUPCION,'2. ANALISIS DEL RIESGO'!AU18,'2. ANALISIS DEL RIESGO'!AV18),INDEX(MATRIZ_RIESGOS,'2. ANALISIS DEL RIESGO'!AU18,'2. ANALISIS DEL RIESGO'!AV18)))</f>
        <v>MODERADO 3</v>
      </c>
      <c r="AX18" s="37" t="str">
        <f t="shared" ref="AX18:AX28" si="3">N18</f>
        <v>CE2</v>
      </c>
      <c r="AY18" s="91">
        <f>IFERROR(IF(F18=DATOS!$BL$4,INDEX(DATOS!$BD$26:$BF$30,'2. ANALISIS DEL RIESGO'!AU18,'2. ANALISIS DEL RIESGO'!AV18),INDEX(DATOS!$BD$12:$BH$16,'2. ANALISIS DEL RIESGO'!AU18,'2. ANALISIS DEL RIESGO'!AV18)),"")</f>
        <v>15</v>
      </c>
      <c r="AZ18" s="6"/>
      <c r="BA18" s="507" t="s">
        <v>1799</v>
      </c>
      <c r="BB18" s="504"/>
      <c r="BC18" s="507" t="s">
        <v>1803</v>
      </c>
      <c r="BD18" s="504"/>
      <c r="BE18" s="508" t="s">
        <v>1801</v>
      </c>
      <c r="BF18" s="504"/>
      <c r="BG18" s="508" t="s">
        <v>1802</v>
      </c>
      <c r="BH18" s="504"/>
      <c r="BI18" s="506" t="s">
        <v>1795</v>
      </c>
      <c r="BJ18" s="505"/>
      <c r="BK18" s="507" t="s">
        <v>1800</v>
      </c>
      <c r="BM18" s="580"/>
      <c r="BN18" s="581"/>
      <c r="BO18" s="581"/>
      <c r="BP18" s="581"/>
      <c r="BQ18" s="581"/>
      <c r="BR18" s="581"/>
      <c r="BS18" s="581"/>
      <c r="BT18" s="582"/>
      <c r="BV18" s="580"/>
      <c r="BW18" s="581"/>
      <c r="BX18" s="581"/>
      <c r="BY18" s="581"/>
      <c r="BZ18" s="581"/>
      <c r="CA18" s="581"/>
      <c r="CB18" s="581"/>
      <c r="CC18" s="582"/>
      <c r="CE18" s="580"/>
      <c r="CF18" s="581"/>
      <c r="CG18" s="581"/>
      <c r="CH18" s="581"/>
      <c r="CI18" s="581"/>
      <c r="CJ18" s="581"/>
      <c r="CK18" s="581"/>
      <c r="CL18" s="582"/>
    </row>
    <row r="19" spans="1:90" s="88" customFormat="1" ht="276.75" customHeight="1" x14ac:dyDescent="0.25">
      <c r="A19" s="404"/>
      <c r="B19" s="331"/>
      <c r="C19" s="331"/>
      <c r="D19" s="334"/>
      <c r="E19" s="338"/>
      <c r="F19" s="442" t="str">
        <f>+IF('1. IDENTIFICACION DEL RIESGO'!F31="","",'1. IDENTIFICACION DEL RIESGO'!F31)</f>
        <v/>
      </c>
      <c r="G19" s="130"/>
      <c r="H19" s="588" t="str">
        <f>+IF('1. IDENTIFICACION DEL RIESGO'!H31="","",'1. IDENTIFICACION DEL RIESGO'!H31)</f>
        <v/>
      </c>
      <c r="I19" s="589"/>
      <c r="J19" s="122"/>
      <c r="K19" s="87"/>
      <c r="L19" s="443" t="str">
        <f>+IF('1. IDENTIFICACION DEL RIESGO'!O31="","",'1. IDENTIFICACION DEL RIESGO'!O31)</f>
        <v/>
      </c>
      <c r="M19" s="123"/>
      <c r="N19" s="444" t="str">
        <f>+IF('1. IDENTIFICACION DEL RIESGO'!AB31="","",'1. IDENTIFICACION DEL RIESGO'!AB31)</f>
        <v/>
      </c>
      <c r="O19" s="277"/>
      <c r="P19" s="399"/>
      <c r="Q19" s="83"/>
      <c r="R19" s="130" t="e">
        <f>IF(F19=DATOS!BL$4,VLOOKUP(P19,Tabla42C,2,0),VLOOKUP(P19,Tabla42[],2,0))</f>
        <v>#N/A</v>
      </c>
      <c r="S19" s="183"/>
      <c r="T19" s="184">
        <v>5</v>
      </c>
      <c r="U19" s="184"/>
      <c r="V19" s="184"/>
      <c r="W19" s="184"/>
      <c r="X19" s="184"/>
      <c r="Y19" s="184">
        <v>1</v>
      </c>
      <c r="Z19" s="349">
        <f>+IF(F19=DATOS!BL$4,'2. ANALISIS DEL RIESGO'!Y19,AVERAGE(AVERAGE('2. ANALISIS DEL RIESGO'!T19:X19),'2. ANALISIS DEL RIESGO'!Y19))</f>
        <v>3</v>
      </c>
      <c r="AA19" s="83"/>
      <c r="AB19" s="442" t="str">
        <f>IF(F19="","",IF(F19=DATOS!$BL$4,IF(Z19&gt;=12,DATOS!$AW$6,IF(Z19&gt;=6,DATOS!$AW$5,IF(Z19&gt;=1,DATOS!$AW$4,""))),IF(Z19&gt;4,DATOS!$AW$6,IF(Z19&gt;3,DATOS!$AW$5,IF(Z19&gt;2,DATOS!$AW$4,IF(Z19&gt;1,DATOS!$AW$3,IF(Z19&gt;0,DATOS!$AW$2,"")))))))</f>
        <v/>
      </c>
      <c r="AC19" s="82"/>
      <c r="AD19" s="285" t="e">
        <f>IF(F19=DATOS!$BL$4,VLOOKUP(AB19,Tabla44C,2,0),VLOOKUP(AB19,Tabla44[],2,0))</f>
        <v>#N/A</v>
      </c>
      <c r="AE19" s="446" t="str">
        <f>IF(OR(P19="",S19=""),"",IF(F19=DATOS!$BL$4,INDEX(MATRIZ_RIESGOS_CORRUPCION,'2. ANALISIS DEL RIESGO'!R19,'2. ANALISIS DEL RIESGO'!AD19),INDEX(MATRIZ_RIESGOS,'2. ANALISIS DEL RIESGO'!R19,'2. ANALISIS DEL RIESGO'!AD19)))</f>
        <v/>
      </c>
      <c r="AF19" s="400" t="str">
        <f t="shared" si="2"/>
        <v/>
      </c>
      <c r="AG19" s="400" t="str">
        <f>IFERROR(IF(F19=DATOS!$BL$4,INDEX(DATOS!$BD$26:$BF$30,'2. ANALISIS DEL RIESGO'!R19,'2. ANALISIS DEL RIESGO'!AD19),INDEX(DATOS!$BD$12:$BH$16,'2. ANALISIS DEL RIESGO'!R19,'2. ANALISIS DEL RIESGO'!AD19)),"")</f>
        <v/>
      </c>
      <c r="AH19" s="82"/>
      <c r="AI19" s="447" t="str">
        <f>concatenateif(Tabla46[ID RIESGO],N19,Tabla46[DESCRIPCION DEL CONTROL],CHAR(10))</f>
        <v xml:space="preserve">
</v>
      </c>
      <c r="AJ19" s="83"/>
      <c r="AK19" s="448" t="str">
        <f>IFERROR(IF(AVERAGEIFS(Tabla46[SOLIDEZ INDIVIDUAL DE CADA CONTROL],Tabla46[ID RIESGO],N19)=0,"",AVERAGEIFS(Tabla46[SOLIDEZ INDIVIDUAL DE CADA CONTROL],Tabla46[ID RIESGO],N19)),"")</f>
        <v/>
      </c>
      <c r="AL19" s="83"/>
      <c r="AM19" s="449" t="str">
        <f>IF(OR(AK19="",ISTEXT(AK19)),"",IF(AK19=100,DATOS!$AR$79,IF(AK19&gt;=50,DATOS!$AR$80,DATOS!$AR$81)))</f>
        <v/>
      </c>
      <c r="AN19" s="350"/>
      <c r="AO19" s="450" t="str">
        <f>IF(AM19="","",VLOOKUP(AM19,DATOS!$AR$79:$AS$81,2,0))</f>
        <v/>
      </c>
      <c r="AP19" s="278"/>
      <c r="AQ19" s="129"/>
      <c r="AR19" s="93"/>
      <c r="AS19" s="401"/>
      <c r="AT19" s="82"/>
      <c r="AU19" s="351" t="str">
        <f t="shared" si="0"/>
        <v/>
      </c>
      <c r="AV19" s="352" t="str">
        <f t="shared" si="1"/>
        <v/>
      </c>
      <c r="AW19" s="445" t="str">
        <f>IF(OR(AU19="",AV19=""),"",IF(F19=DATOS!$BL$4,INDEX(MATRIZ_RIESGOS_CORRUPCION,'2. ANALISIS DEL RIESGO'!AU19,'2. ANALISIS DEL RIESGO'!AV19),INDEX(MATRIZ_RIESGOS,'2. ANALISIS DEL RIESGO'!AU19,'2. ANALISIS DEL RIESGO'!AV19)))</f>
        <v/>
      </c>
      <c r="AX19" s="37" t="str">
        <f t="shared" si="3"/>
        <v/>
      </c>
      <c r="AY19" s="91" t="str">
        <f>IFERROR(IF(F19=DATOS!$BL$4,INDEX(DATOS!$BD$26:$BF$30,'2. ANALISIS DEL RIESGO'!AU19,'2. ANALISIS DEL RIESGO'!AV19),INDEX(DATOS!$BD$12:$BH$16,'2. ANALISIS DEL RIESGO'!AU19,'2. ANALISIS DEL RIESGO'!AV19)),"")</f>
        <v/>
      </c>
      <c r="AZ19" s="6"/>
      <c r="BA19" s="183"/>
      <c r="BB19" s="83"/>
      <c r="BC19" s="183"/>
      <c r="BD19" s="83"/>
      <c r="BE19" s="292"/>
      <c r="BF19" s="83"/>
      <c r="BG19" s="378"/>
      <c r="BH19" s="83"/>
      <c r="BI19" s="183"/>
      <c r="BK19" s="183"/>
      <c r="BM19" s="580"/>
      <c r="BN19" s="581"/>
      <c r="BO19" s="581"/>
      <c r="BP19" s="581"/>
      <c r="BQ19" s="581"/>
      <c r="BR19" s="581"/>
      <c r="BS19" s="581"/>
      <c r="BT19" s="582"/>
      <c r="BV19" s="580"/>
      <c r="BW19" s="581"/>
      <c r="BX19" s="581"/>
      <c r="BY19" s="581"/>
      <c r="BZ19" s="581"/>
      <c r="CA19" s="581"/>
      <c r="CB19" s="581"/>
      <c r="CC19" s="582"/>
      <c r="CE19" s="580"/>
      <c r="CF19" s="581"/>
      <c r="CG19" s="581"/>
      <c r="CH19" s="581"/>
      <c r="CI19" s="581"/>
      <c r="CJ19" s="581"/>
      <c r="CK19" s="581"/>
      <c r="CL19" s="582"/>
    </row>
    <row r="20" spans="1:90" s="88" customFormat="1" ht="276.75" customHeight="1" x14ac:dyDescent="0.25">
      <c r="A20" s="404"/>
      <c r="B20" s="331"/>
      <c r="C20" s="331"/>
      <c r="D20" s="334"/>
      <c r="E20" s="338"/>
      <c r="F20" s="442" t="str">
        <f>+IF('1. IDENTIFICACION DEL RIESGO'!F32="","",'1. IDENTIFICACION DEL RIESGO'!F32)</f>
        <v/>
      </c>
      <c r="G20" s="130"/>
      <c r="H20" s="588" t="str">
        <f>+IF('1. IDENTIFICACION DEL RIESGO'!H32="","",'1. IDENTIFICACION DEL RIESGO'!H32)</f>
        <v/>
      </c>
      <c r="I20" s="589"/>
      <c r="J20" s="122"/>
      <c r="K20" s="87"/>
      <c r="L20" s="443" t="str">
        <f>+IF('1. IDENTIFICACION DEL RIESGO'!O32="","",'1. IDENTIFICACION DEL RIESGO'!O32)</f>
        <v/>
      </c>
      <c r="M20" s="123"/>
      <c r="N20" s="444" t="str">
        <f>+IF('1. IDENTIFICACION DEL RIESGO'!AB32="","",'1. IDENTIFICACION DEL RIESGO'!AB32)</f>
        <v/>
      </c>
      <c r="O20" s="277"/>
      <c r="P20" s="399"/>
      <c r="Q20" s="83"/>
      <c r="R20" s="130" t="e">
        <f>IF(F20=DATOS!BL$4,VLOOKUP(P20,Tabla42C,2,0),VLOOKUP(P20,Tabla42[],2,0))</f>
        <v>#N/A</v>
      </c>
      <c r="S20" s="183"/>
      <c r="T20" s="184">
        <v>5</v>
      </c>
      <c r="U20" s="184"/>
      <c r="V20" s="184"/>
      <c r="W20" s="184"/>
      <c r="X20" s="184"/>
      <c r="Y20" s="184">
        <v>1</v>
      </c>
      <c r="Z20" s="349">
        <f>+IF(F20=DATOS!BL$4,'2. ANALISIS DEL RIESGO'!Y20,AVERAGE(AVERAGE('2. ANALISIS DEL RIESGO'!T20:X20),'2. ANALISIS DEL RIESGO'!Y20))</f>
        <v>3</v>
      </c>
      <c r="AA20" s="83"/>
      <c r="AB20" s="442" t="str">
        <f>IF(F20="","",IF(F20=DATOS!$BL$4,IF(Z20&gt;=12,DATOS!$AW$6,IF(Z20&gt;=6,DATOS!$AW$5,IF(Z20&gt;=1,DATOS!$AW$4,""))),IF(Z20&gt;4,DATOS!$AW$6,IF(Z20&gt;3,DATOS!$AW$5,IF(Z20&gt;2,DATOS!$AW$4,IF(Z20&gt;1,DATOS!$AW$3,IF(Z20&gt;0,DATOS!$AW$2,"")))))))</f>
        <v/>
      </c>
      <c r="AC20" s="82"/>
      <c r="AD20" s="285" t="e">
        <f>IF(F20=DATOS!$BL$4,VLOOKUP(AB20,Tabla44C,2,0),VLOOKUP(AB20,Tabla44[],2,0))</f>
        <v>#N/A</v>
      </c>
      <c r="AE20" s="446" t="str">
        <f>IF(OR(P20="",S20=""),"",IF(F20=DATOS!$BL$4,INDEX(MATRIZ_RIESGOS_CORRUPCION,'2. ANALISIS DEL RIESGO'!R20,'2. ANALISIS DEL RIESGO'!AD20),INDEX(MATRIZ_RIESGOS,'2. ANALISIS DEL RIESGO'!R20,'2. ANALISIS DEL RIESGO'!AD20)))</f>
        <v/>
      </c>
      <c r="AF20" s="400" t="str">
        <f t="shared" si="2"/>
        <v/>
      </c>
      <c r="AG20" s="400" t="str">
        <f>IFERROR(IF(F20=DATOS!$BL$4,INDEX(DATOS!$BD$26:$BF$30,'2. ANALISIS DEL RIESGO'!R20,'2. ANALISIS DEL RIESGO'!AD20),INDEX(DATOS!$BD$12:$BH$16,'2. ANALISIS DEL RIESGO'!R20,'2. ANALISIS DEL RIESGO'!AD20)),"")</f>
        <v/>
      </c>
      <c r="AH20" s="82"/>
      <c r="AI20" s="447" t="str">
        <f>concatenateif(Tabla46[ID RIESGO],N20,Tabla46[DESCRIPCION DEL CONTROL],CHAR(10))</f>
        <v xml:space="preserve">
</v>
      </c>
      <c r="AJ20" s="83"/>
      <c r="AK20" s="448" t="str">
        <f>IFERROR(IF(AVERAGEIFS(Tabla46[SOLIDEZ INDIVIDUAL DE CADA CONTROL],Tabla46[ID RIESGO],N20)=0,"",AVERAGEIFS(Tabla46[SOLIDEZ INDIVIDUAL DE CADA CONTROL],Tabla46[ID RIESGO],N20)),"")</f>
        <v/>
      </c>
      <c r="AL20" s="83"/>
      <c r="AM20" s="449" t="str">
        <f>IF(OR(AK20="",ISTEXT(AK20)),"",IF(AK20=100,DATOS!$AR$79,IF(AK20&gt;=50,DATOS!$AR$80,DATOS!$AR$81)))</f>
        <v/>
      </c>
      <c r="AN20" s="350"/>
      <c r="AO20" s="450" t="str">
        <f>IF(AM20="","",VLOOKUP(AM20,DATOS!$AR$79:$AS$81,2,0))</f>
        <v/>
      </c>
      <c r="AP20" s="278"/>
      <c r="AQ20" s="129"/>
      <c r="AR20" s="93"/>
      <c r="AS20" s="401"/>
      <c r="AT20" s="82"/>
      <c r="AU20" s="351" t="str">
        <f t="shared" si="0"/>
        <v/>
      </c>
      <c r="AV20" s="352" t="str">
        <f t="shared" si="1"/>
        <v/>
      </c>
      <c r="AW20" s="445" t="str">
        <f>IF(OR(AU20="",AV20=""),"",IF(F20=DATOS!$BL$4,INDEX(MATRIZ_RIESGOS_CORRUPCION,'2. ANALISIS DEL RIESGO'!AU20,'2. ANALISIS DEL RIESGO'!AV20),INDEX(MATRIZ_RIESGOS,'2. ANALISIS DEL RIESGO'!AU20,'2. ANALISIS DEL RIESGO'!AV20)))</f>
        <v/>
      </c>
      <c r="AX20" s="37" t="str">
        <f t="shared" si="3"/>
        <v/>
      </c>
      <c r="AY20" s="91" t="str">
        <f>IFERROR(IF(F20=DATOS!$BL$4,INDEX(DATOS!$BD$26:$BF$30,'2. ANALISIS DEL RIESGO'!AU20,'2. ANALISIS DEL RIESGO'!AV20),INDEX(DATOS!$BD$12:$BH$16,'2. ANALISIS DEL RIESGO'!AU20,'2. ANALISIS DEL RIESGO'!AV20)),"")</f>
        <v/>
      </c>
      <c r="AZ20" s="6"/>
      <c r="BA20" s="183"/>
      <c r="BB20" s="83"/>
      <c r="BC20" s="183"/>
      <c r="BD20" s="83"/>
      <c r="BE20" s="292"/>
      <c r="BF20" s="83"/>
      <c r="BG20" s="378"/>
      <c r="BH20" s="83"/>
      <c r="BI20" s="183"/>
      <c r="BK20" s="183"/>
      <c r="BM20" s="580"/>
      <c r="BN20" s="581"/>
      <c r="BO20" s="581"/>
      <c r="BP20" s="581"/>
      <c r="BQ20" s="581"/>
      <c r="BR20" s="581"/>
      <c r="BS20" s="581"/>
      <c r="BT20" s="582"/>
      <c r="BV20" s="580"/>
      <c r="BW20" s="581"/>
      <c r="BX20" s="581"/>
      <c r="BY20" s="581"/>
      <c r="BZ20" s="581"/>
      <c r="CA20" s="581"/>
      <c r="CB20" s="581"/>
      <c r="CC20" s="582"/>
      <c r="CE20" s="580"/>
      <c r="CF20" s="581"/>
      <c r="CG20" s="581"/>
      <c r="CH20" s="581"/>
      <c r="CI20" s="581"/>
      <c r="CJ20" s="581"/>
      <c r="CK20" s="581"/>
      <c r="CL20" s="582"/>
    </row>
    <row r="21" spans="1:90" s="88" customFormat="1" ht="276.75" customHeight="1" x14ac:dyDescent="0.25">
      <c r="A21" s="404"/>
      <c r="B21" s="331"/>
      <c r="C21" s="331"/>
      <c r="D21" s="334"/>
      <c r="E21" s="338"/>
      <c r="F21" s="442" t="str">
        <f>+IF('1. IDENTIFICACION DEL RIESGO'!F33="","",'1. IDENTIFICACION DEL RIESGO'!F33)</f>
        <v/>
      </c>
      <c r="G21" s="130"/>
      <c r="H21" s="588" t="str">
        <f>+IF('1. IDENTIFICACION DEL RIESGO'!H33="","",'1. IDENTIFICACION DEL RIESGO'!H33)</f>
        <v/>
      </c>
      <c r="I21" s="589"/>
      <c r="J21" s="122"/>
      <c r="K21" s="87"/>
      <c r="L21" s="443" t="str">
        <f>+IF('1. IDENTIFICACION DEL RIESGO'!O33="","",'1. IDENTIFICACION DEL RIESGO'!O33)</f>
        <v/>
      </c>
      <c r="M21" s="123"/>
      <c r="N21" s="444" t="str">
        <f>+IF('1. IDENTIFICACION DEL RIESGO'!AB33="","",'1. IDENTIFICACION DEL RIESGO'!AB33)</f>
        <v/>
      </c>
      <c r="O21" s="277"/>
      <c r="P21" s="399"/>
      <c r="Q21" s="83"/>
      <c r="R21" s="130" t="e">
        <f>IF(F21=DATOS!BL$4,VLOOKUP(P21,Tabla42C,2,0),VLOOKUP(P21,Tabla42[],2,0))</f>
        <v>#N/A</v>
      </c>
      <c r="S21" s="183"/>
      <c r="T21" s="184">
        <v>5</v>
      </c>
      <c r="U21" s="184"/>
      <c r="V21" s="184"/>
      <c r="W21" s="184"/>
      <c r="X21" s="184"/>
      <c r="Y21" s="184">
        <v>1</v>
      </c>
      <c r="Z21" s="349">
        <f>+IF(F21=DATOS!BL$4,'2. ANALISIS DEL RIESGO'!Y21,AVERAGE(AVERAGE('2. ANALISIS DEL RIESGO'!T21:X21),'2. ANALISIS DEL RIESGO'!Y21))</f>
        <v>3</v>
      </c>
      <c r="AA21" s="83"/>
      <c r="AB21" s="442" t="str">
        <f>IF(F21="","",IF(F21=DATOS!$BL$4,IF(Z21&gt;=12,DATOS!$AW$6,IF(Z21&gt;=6,DATOS!$AW$5,IF(Z21&gt;=1,DATOS!$AW$4,""))),IF(Z21&gt;4,DATOS!$AW$6,IF(Z21&gt;3,DATOS!$AW$5,IF(Z21&gt;2,DATOS!$AW$4,IF(Z21&gt;1,DATOS!$AW$3,IF(Z21&gt;0,DATOS!$AW$2,"")))))))</f>
        <v/>
      </c>
      <c r="AC21" s="82"/>
      <c r="AD21" s="285" t="e">
        <f>IF(F21=DATOS!$BL$4,VLOOKUP(AB21,Tabla44C,2,0),VLOOKUP(AB21,Tabla44[],2,0))</f>
        <v>#N/A</v>
      </c>
      <c r="AE21" s="446" t="str">
        <f>IF(OR(P21="",S21=""),"",IF(F21=DATOS!$BL$4,INDEX(MATRIZ_RIESGOS_CORRUPCION,'2. ANALISIS DEL RIESGO'!R21,'2. ANALISIS DEL RIESGO'!AD21),INDEX(MATRIZ_RIESGOS,'2. ANALISIS DEL RIESGO'!R21,'2. ANALISIS DEL RIESGO'!AD21)))</f>
        <v/>
      </c>
      <c r="AF21" s="400" t="str">
        <f t="shared" si="2"/>
        <v/>
      </c>
      <c r="AG21" s="400" t="str">
        <f>IFERROR(IF(F21=DATOS!$BL$4,INDEX(DATOS!$BD$26:$BF$30,'2. ANALISIS DEL RIESGO'!R21,'2. ANALISIS DEL RIESGO'!AD21),INDEX(DATOS!$BD$12:$BH$16,'2. ANALISIS DEL RIESGO'!R21,'2. ANALISIS DEL RIESGO'!AD21)),"")</f>
        <v/>
      </c>
      <c r="AH21" s="82"/>
      <c r="AI21" s="447" t="str">
        <f>concatenateif(Tabla46[ID RIESGO],N21,Tabla46[DESCRIPCION DEL CONTROL],CHAR(10))</f>
        <v xml:space="preserve">
</v>
      </c>
      <c r="AJ21" s="83"/>
      <c r="AK21" s="448" t="str">
        <f>IFERROR(IF(AVERAGEIFS(Tabla46[SOLIDEZ INDIVIDUAL DE CADA CONTROL],Tabla46[ID RIESGO],N21)=0,"",AVERAGEIFS(Tabla46[SOLIDEZ INDIVIDUAL DE CADA CONTROL],Tabla46[ID RIESGO],N21)),"")</f>
        <v/>
      </c>
      <c r="AL21" s="83"/>
      <c r="AM21" s="449" t="str">
        <f>IF(OR(AK21="",ISTEXT(AK21)),"",IF(AK21=100,DATOS!$AR$79,IF(AK21&gt;=50,DATOS!$AR$80,DATOS!$AR$81)))</f>
        <v/>
      </c>
      <c r="AN21" s="350"/>
      <c r="AO21" s="450" t="str">
        <f>IF(AM21="","",VLOOKUP(AM21,DATOS!$AR$79:$AS$81,2,0))</f>
        <v/>
      </c>
      <c r="AP21" s="278"/>
      <c r="AQ21" s="129"/>
      <c r="AR21" s="93"/>
      <c r="AS21" s="401"/>
      <c r="AT21" s="82"/>
      <c r="AU21" s="351" t="str">
        <f t="shared" si="0"/>
        <v/>
      </c>
      <c r="AV21" s="352" t="str">
        <f t="shared" si="1"/>
        <v/>
      </c>
      <c r="AW21" s="445" t="str">
        <f>IF(OR(AU21="",AV21=""),"",IF(F21=DATOS!$BL$4,INDEX(MATRIZ_RIESGOS_CORRUPCION,'2. ANALISIS DEL RIESGO'!AU21,'2. ANALISIS DEL RIESGO'!AV21),INDEX(MATRIZ_RIESGOS,'2. ANALISIS DEL RIESGO'!AU21,'2. ANALISIS DEL RIESGO'!AV21)))</f>
        <v/>
      </c>
      <c r="AX21" s="37" t="str">
        <f t="shared" si="3"/>
        <v/>
      </c>
      <c r="AY21" s="91" t="str">
        <f>IFERROR(IF(F21=DATOS!$BL$4,INDEX(DATOS!$BD$26:$BF$30,'2. ANALISIS DEL RIESGO'!AU21,'2. ANALISIS DEL RIESGO'!AV21),INDEX(DATOS!$BD$12:$BH$16,'2. ANALISIS DEL RIESGO'!AU21,'2. ANALISIS DEL RIESGO'!AV21)),"")</f>
        <v/>
      </c>
      <c r="AZ21" s="6"/>
      <c r="BA21" s="183"/>
      <c r="BB21" s="83"/>
      <c r="BC21" s="183"/>
      <c r="BD21" s="83"/>
      <c r="BE21" s="292"/>
      <c r="BF21" s="83"/>
      <c r="BG21" s="378"/>
      <c r="BH21" s="83"/>
      <c r="BI21" s="183"/>
      <c r="BK21" s="183"/>
      <c r="BM21" s="580"/>
      <c r="BN21" s="581"/>
      <c r="BO21" s="581"/>
      <c r="BP21" s="581"/>
      <c r="BQ21" s="581"/>
      <c r="BR21" s="581"/>
      <c r="BS21" s="581"/>
      <c r="BT21" s="582"/>
      <c r="BV21" s="580"/>
      <c r="BW21" s="581"/>
      <c r="BX21" s="581"/>
      <c r="BY21" s="581"/>
      <c r="BZ21" s="581"/>
      <c r="CA21" s="581"/>
      <c r="CB21" s="581"/>
      <c r="CC21" s="582"/>
      <c r="CE21" s="580"/>
      <c r="CF21" s="581"/>
      <c r="CG21" s="581"/>
      <c r="CH21" s="581"/>
      <c r="CI21" s="581"/>
      <c r="CJ21" s="581"/>
      <c r="CK21" s="581"/>
      <c r="CL21" s="582"/>
    </row>
    <row r="22" spans="1:90" s="88" customFormat="1" ht="276.75" customHeight="1" x14ac:dyDescent="0.25">
      <c r="A22" s="404"/>
      <c r="B22" s="331"/>
      <c r="C22" s="331"/>
      <c r="D22" s="334"/>
      <c r="E22" s="338"/>
      <c r="F22" s="442" t="str">
        <f>+IF('1. IDENTIFICACION DEL RIESGO'!F34="","",'1. IDENTIFICACION DEL RIESGO'!F34)</f>
        <v/>
      </c>
      <c r="G22" s="130"/>
      <c r="H22" s="588" t="str">
        <f>+IF('1. IDENTIFICACION DEL RIESGO'!H34="","",'1. IDENTIFICACION DEL RIESGO'!H34)</f>
        <v/>
      </c>
      <c r="I22" s="589"/>
      <c r="J22" s="122"/>
      <c r="K22" s="87"/>
      <c r="L22" s="443" t="str">
        <f>+IF('1. IDENTIFICACION DEL RIESGO'!O34="","",'1. IDENTIFICACION DEL RIESGO'!O34)</f>
        <v/>
      </c>
      <c r="M22" s="123"/>
      <c r="N22" s="444" t="str">
        <f>+IF('1. IDENTIFICACION DEL RIESGO'!AB34="","",'1. IDENTIFICACION DEL RIESGO'!AB34)</f>
        <v/>
      </c>
      <c r="O22" s="277"/>
      <c r="P22" s="399"/>
      <c r="Q22" s="83"/>
      <c r="R22" s="130" t="e">
        <f>IF(F22=DATOS!BL$4,VLOOKUP(P22,Tabla42C,2,0),VLOOKUP(P22,Tabla42[],2,0))</f>
        <v>#N/A</v>
      </c>
      <c r="S22" s="183"/>
      <c r="T22" s="184">
        <v>5</v>
      </c>
      <c r="U22" s="184"/>
      <c r="V22" s="184"/>
      <c r="W22" s="184"/>
      <c r="X22" s="184"/>
      <c r="Y22" s="184">
        <v>1</v>
      </c>
      <c r="Z22" s="349">
        <f>+IF(F22=DATOS!BL$4,'2. ANALISIS DEL RIESGO'!Y22,AVERAGE(AVERAGE('2. ANALISIS DEL RIESGO'!T22:X22),'2. ANALISIS DEL RIESGO'!Y22))</f>
        <v>3</v>
      </c>
      <c r="AA22" s="83"/>
      <c r="AB22" s="442" t="str">
        <f>IF(F22="","",IF(F22=DATOS!$BL$4,IF(Z22&gt;=12,DATOS!$AW$6,IF(Z22&gt;=6,DATOS!$AW$5,IF(Z22&gt;=1,DATOS!$AW$4,""))),IF(Z22&gt;4,DATOS!$AW$6,IF(Z22&gt;3,DATOS!$AW$5,IF(Z22&gt;2,DATOS!$AW$4,IF(Z22&gt;1,DATOS!$AW$3,IF(Z22&gt;0,DATOS!$AW$2,"")))))))</f>
        <v/>
      </c>
      <c r="AC22" s="82"/>
      <c r="AD22" s="285" t="e">
        <f>IF(F22=DATOS!$BL$4,VLOOKUP(AB22,Tabla44C,2,0),VLOOKUP(AB22,Tabla44[],2,0))</f>
        <v>#N/A</v>
      </c>
      <c r="AE22" s="446" t="str">
        <f>IF(OR(P22="",S22=""),"",IF(F22=DATOS!$BL$4,INDEX(MATRIZ_RIESGOS_CORRUPCION,'2. ANALISIS DEL RIESGO'!R22,'2. ANALISIS DEL RIESGO'!AD22),INDEX(MATRIZ_RIESGOS,'2. ANALISIS DEL RIESGO'!R22,'2. ANALISIS DEL RIESGO'!AD22)))</f>
        <v/>
      </c>
      <c r="AF22" s="400" t="str">
        <f t="shared" si="2"/>
        <v/>
      </c>
      <c r="AG22" s="400" t="str">
        <f>IFERROR(IF(F22=DATOS!$BL$4,INDEX(DATOS!$BD$26:$BF$30,'2. ANALISIS DEL RIESGO'!R22,'2. ANALISIS DEL RIESGO'!AD22),INDEX(DATOS!$BD$12:$BH$16,'2. ANALISIS DEL RIESGO'!R22,'2. ANALISIS DEL RIESGO'!AD22)),"")</f>
        <v/>
      </c>
      <c r="AH22" s="82"/>
      <c r="AI22" s="447" t="str">
        <f>concatenateif(Tabla46[ID RIESGO],N22,Tabla46[DESCRIPCION DEL CONTROL],CHAR(10))</f>
        <v xml:space="preserve">
</v>
      </c>
      <c r="AJ22" s="83"/>
      <c r="AK22" s="448" t="str">
        <f>IFERROR(IF(AVERAGEIFS(Tabla46[SOLIDEZ INDIVIDUAL DE CADA CONTROL],Tabla46[ID RIESGO],N22)=0,"",AVERAGEIFS(Tabla46[SOLIDEZ INDIVIDUAL DE CADA CONTROL],Tabla46[ID RIESGO],N22)),"")</f>
        <v/>
      </c>
      <c r="AL22" s="83"/>
      <c r="AM22" s="449" t="str">
        <f>IF(OR(AK22="",ISTEXT(AK22)),"",IF(AK22=100,DATOS!$AR$79,IF(AK22&gt;=50,DATOS!$AR$80,DATOS!$AR$81)))</f>
        <v/>
      </c>
      <c r="AN22" s="350"/>
      <c r="AO22" s="450" t="str">
        <f>IF(AM22="","",VLOOKUP(AM22,DATOS!$AR$79:$AS$81,2,0))</f>
        <v/>
      </c>
      <c r="AP22" s="278"/>
      <c r="AQ22" s="129"/>
      <c r="AR22" s="93"/>
      <c r="AS22" s="401"/>
      <c r="AT22" s="82"/>
      <c r="AU22" s="351" t="str">
        <f t="shared" si="0"/>
        <v/>
      </c>
      <c r="AV22" s="352" t="str">
        <f t="shared" si="1"/>
        <v/>
      </c>
      <c r="AW22" s="445" t="str">
        <f>IF(OR(AU22="",AV22=""),"",IF(F22=DATOS!$BL$4,INDEX(MATRIZ_RIESGOS_CORRUPCION,'2. ANALISIS DEL RIESGO'!AU22,'2. ANALISIS DEL RIESGO'!AV22),INDEX(MATRIZ_RIESGOS,'2. ANALISIS DEL RIESGO'!AU22,'2. ANALISIS DEL RIESGO'!AV22)))</f>
        <v/>
      </c>
      <c r="AX22" s="37" t="str">
        <f t="shared" si="3"/>
        <v/>
      </c>
      <c r="AY22" s="91" t="str">
        <f>IFERROR(IF(F22=DATOS!$BL$4,INDEX(DATOS!$BD$26:$BF$30,'2. ANALISIS DEL RIESGO'!AU22,'2. ANALISIS DEL RIESGO'!AV22),INDEX(DATOS!$BD$12:$BH$16,'2. ANALISIS DEL RIESGO'!AU22,'2. ANALISIS DEL RIESGO'!AV22)),"")</f>
        <v/>
      </c>
      <c r="AZ22" s="6"/>
      <c r="BA22" s="183"/>
      <c r="BB22" s="83"/>
      <c r="BC22" s="183"/>
      <c r="BD22" s="83"/>
      <c r="BE22" s="292"/>
      <c r="BF22" s="83"/>
      <c r="BG22" s="378"/>
      <c r="BH22" s="83"/>
      <c r="BI22" s="183"/>
      <c r="BK22" s="183"/>
      <c r="BM22" s="580"/>
      <c r="BN22" s="581"/>
      <c r="BO22" s="581"/>
      <c r="BP22" s="581"/>
      <c r="BQ22" s="581"/>
      <c r="BR22" s="581"/>
      <c r="BS22" s="581"/>
      <c r="BT22" s="582"/>
      <c r="BV22" s="580"/>
      <c r="BW22" s="581"/>
      <c r="BX22" s="581"/>
      <c r="BY22" s="581"/>
      <c r="BZ22" s="581"/>
      <c r="CA22" s="581"/>
      <c r="CB22" s="581"/>
      <c r="CC22" s="582"/>
      <c r="CE22" s="580"/>
      <c r="CF22" s="581"/>
      <c r="CG22" s="581"/>
      <c r="CH22" s="581"/>
      <c r="CI22" s="581"/>
      <c r="CJ22" s="581"/>
      <c r="CK22" s="581"/>
      <c r="CL22" s="582"/>
    </row>
    <row r="23" spans="1:90" s="88" customFormat="1" ht="276.75" customHeight="1" x14ac:dyDescent="0.25">
      <c r="A23" s="404"/>
      <c r="B23" s="331"/>
      <c r="C23" s="331"/>
      <c r="D23" s="334"/>
      <c r="E23" s="338"/>
      <c r="F23" s="442" t="str">
        <f>+IF('1. IDENTIFICACION DEL RIESGO'!F35="","",'1. IDENTIFICACION DEL RIESGO'!F35)</f>
        <v/>
      </c>
      <c r="G23" s="130"/>
      <c r="H23" s="588" t="str">
        <f>+IF('1. IDENTIFICACION DEL RIESGO'!H35="","",'1. IDENTIFICACION DEL RIESGO'!H35)</f>
        <v/>
      </c>
      <c r="I23" s="589"/>
      <c r="J23" s="122"/>
      <c r="K23" s="87"/>
      <c r="L23" s="443" t="str">
        <f>+IF('1. IDENTIFICACION DEL RIESGO'!O35="","",'1. IDENTIFICACION DEL RIESGO'!O35)</f>
        <v/>
      </c>
      <c r="M23" s="123"/>
      <c r="N23" s="444" t="str">
        <f>+IF('1. IDENTIFICACION DEL RIESGO'!AB35="","",'1. IDENTIFICACION DEL RIESGO'!AB35)</f>
        <v/>
      </c>
      <c r="O23" s="277"/>
      <c r="P23" s="399"/>
      <c r="Q23" s="83"/>
      <c r="R23" s="130" t="e">
        <f>IF(F23=DATOS!BL$4,VLOOKUP(P23,Tabla42C,2,0),VLOOKUP(P23,Tabla42[],2,0))</f>
        <v>#N/A</v>
      </c>
      <c r="S23" s="183"/>
      <c r="T23" s="184">
        <v>5</v>
      </c>
      <c r="U23" s="184"/>
      <c r="V23" s="184"/>
      <c r="W23" s="184"/>
      <c r="X23" s="184"/>
      <c r="Y23" s="184">
        <v>1</v>
      </c>
      <c r="Z23" s="349">
        <f>+IF(F23=DATOS!BL$4,'2. ANALISIS DEL RIESGO'!Y23,AVERAGE(AVERAGE('2. ANALISIS DEL RIESGO'!T23:X23),'2. ANALISIS DEL RIESGO'!Y23))</f>
        <v>3</v>
      </c>
      <c r="AA23" s="83"/>
      <c r="AB23" s="442" t="str">
        <f>IF(F23="","",IF(F23=DATOS!$BL$4,IF(Z23&gt;=12,DATOS!$AW$6,IF(Z23&gt;=6,DATOS!$AW$5,IF(Z23&gt;=1,DATOS!$AW$4,""))),IF(Z23&gt;4,DATOS!$AW$6,IF(Z23&gt;3,DATOS!$AW$5,IF(Z23&gt;2,DATOS!$AW$4,IF(Z23&gt;1,DATOS!$AW$3,IF(Z23&gt;0,DATOS!$AW$2,"")))))))</f>
        <v/>
      </c>
      <c r="AC23" s="82"/>
      <c r="AD23" s="285" t="e">
        <f>IF(F23=DATOS!$BL$4,VLOOKUP(AB23,Tabla44C,2,0),VLOOKUP(AB23,Tabla44[],2,0))</f>
        <v>#N/A</v>
      </c>
      <c r="AE23" s="446" t="str">
        <f>IF(OR(P23="",S23=""),"",IF(F23=DATOS!$BL$4,INDEX(MATRIZ_RIESGOS_CORRUPCION,'2. ANALISIS DEL RIESGO'!R23,'2. ANALISIS DEL RIESGO'!AD23),INDEX(MATRIZ_RIESGOS,'2. ANALISIS DEL RIESGO'!R23,'2. ANALISIS DEL RIESGO'!AD23)))</f>
        <v/>
      </c>
      <c r="AF23" s="400" t="str">
        <f t="shared" si="2"/>
        <v/>
      </c>
      <c r="AG23" s="400" t="str">
        <f>IFERROR(IF(F23=DATOS!$BL$4,INDEX(DATOS!$BD$26:$BF$30,'2. ANALISIS DEL RIESGO'!R23,'2. ANALISIS DEL RIESGO'!AD23),INDEX(DATOS!$BD$12:$BH$16,'2. ANALISIS DEL RIESGO'!R23,'2. ANALISIS DEL RIESGO'!AD23)),"")</f>
        <v/>
      </c>
      <c r="AH23" s="82"/>
      <c r="AI23" s="447" t="str">
        <f>concatenateif(Tabla46[ID RIESGO],N23,Tabla46[DESCRIPCION DEL CONTROL],CHAR(10))</f>
        <v xml:space="preserve">
</v>
      </c>
      <c r="AJ23" s="83"/>
      <c r="AK23" s="448" t="str">
        <f>IFERROR(IF(AVERAGEIFS(Tabla46[SOLIDEZ INDIVIDUAL DE CADA CONTROL],Tabla46[ID RIESGO],N23)=0,"",AVERAGEIFS(Tabla46[SOLIDEZ INDIVIDUAL DE CADA CONTROL],Tabla46[ID RIESGO],N23)),"")</f>
        <v/>
      </c>
      <c r="AL23" s="83"/>
      <c r="AM23" s="449" t="str">
        <f>IF(OR(AK23="",ISTEXT(AK23)),"",IF(AK23=100,DATOS!$AR$79,IF(AK23&gt;=50,DATOS!$AR$80,DATOS!$AR$81)))</f>
        <v/>
      </c>
      <c r="AN23" s="350"/>
      <c r="AO23" s="450" t="str">
        <f>IF(AM23="","",VLOOKUP(AM23,DATOS!$AR$79:$AS$81,2,0))</f>
        <v/>
      </c>
      <c r="AP23" s="278"/>
      <c r="AQ23" s="129"/>
      <c r="AR23" s="93"/>
      <c r="AS23" s="401"/>
      <c r="AT23" s="82"/>
      <c r="AU23" s="351" t="str">
        <f t="shared" si="0"/>
        <v/>
      </c>
      <c r="AV23" s="352" t="str">
        <f t="shared" si="1"/>
        <v/>
      </c>
      <c r="AW23" s="445" t="str">
        <f>IF(OR(AU23="",AV23=""),"",IF(F23=DATOS!$BL$4,INDEX(MATRIZ_RIESGOS_CORRUPCION,'2. ANALISIS DEL RIESGO'!AU23,'2. ANALISIS DEL RIESGO'!AV23),INDEX(MATRIZ_RIESGOS,'2. ANALISIS DEL RIESGO'!AU23,'2. ANALISIS DEL RIESGO'!AV23)))</f>
        <v/>
      </c>
      <c r="AX23" s="37" t="str">
        <f t="shared" si="3"/>
        <v/>
      </c>
      <c r="AY23" s="91" t="str">
        <f>IFERROR(IF(F23=DATOS!$BL$4,INDEX(DATOS!$BD$26:$BF$30,'2. ANALISIS DEL RIESGO'!AU23,'2. ANALISIS DEL RIESGO'!AV23),INDEX(DATOS!$BD$12:$BH$16,'2. ANALISIS DEL RIESGO'!AU23,'2. ANALISIS DEL RIESGO'!AV23)),"")</f>
        <v/>
      </c>
      <c r="AZ23" s="6"/>
      <c r="BA23" s="183"/>
      <c r="BB23" s="83"/>
      <c r="BC23" s="183"/>
      <c r="BD23" s="83"/>
      <c r="BE23" s="292"/>
      <c r="BF23" s="83"/>
      <c r="BG23" s="378"/>
      <c r="BH23" s="83"/>
      <c r="BI23" s="183"/>
      <c r="BK23" s="183"/>
      <c r="BM23" s="580"/>
      <c r="BN23" s="581"/>
      <c r="BO23" s="581"/>
      <c r="BP23" s="581"/>
      <c r="BQ23" s="581"/>
      <c r="BR23" s="581"/>
      <c r="BS23" s="581"/>
      <c r="BT23" s="582"/>
      <c r="BV23" s="580"/>
      <c r="BW23" s="581"/>
      <c r="BX23" s="581"/>
      <c r="BY23" s="581"/>
      <c r="BZ23" s="581"/>
      <c r="CA23" s="581"/>
      <c r="CB23" s="581"/>
      <c r="CC23" s="582"/>
      <c r="CE23" s="580"/>
      <c r="CF23" s="581"/>
      <c r="CG23" s="581"/>
      <c r="CH23" s="581"/>
      <c r="CI23" s="581"/>
      <c r="CJ23" s="581"/>
      <c r="CK23" s="581"/>
      <c r="CL23" s="582"/>
    </row>
    <row r="24" spans="1:90" s="88" customFormat="1" ht="276.75" customHeight="1" x14ac:dyDescent="0.25">
      <c r="A24" s="404"/>
      <c r="B24" s="331"/>
      <c r="C24" s="331"/>
      <c r="D24" s="334"/>
      <c r="E24" s="338"/>
      <c r="F24" s="442" t="str">
        <f>+IF('1. IDENTIFICACION DEL RIESGO'!F36="","",'1. IDENTIFICACION DEL RIESGO'!F36)</f>
        <v/>
      </c>
      <c r="G24" s="130"/>
      <c r="H24" s="588" t="str">
        <f>+IF('1. IDENTIFICACION DEL RIESGO'!H36="","",'1. IDENTIFICACION DEL RIESGO'!H36)</f>
        <v/>
      </c>
      <c r="I24" s="589"/>
      <c r="J24" s="122"/>
      <c r="K24" s="87"/>
      <c r="L24" s="443" t="str">
        <f>+IF('1. IDENTIFICACION DEL RIESGO'!O36="","",'1. IDENTIFICACION DEL RIESGO'!O36)</f>
        <v/>
      </c>
      <c r="M24" s="123"/>
      <c r="N24" s="444" t="str">
        <f>+IF('1. IDENTIFICACION DEL RIESGO'!AB36="","",'1. IDENTIFICACION DEL RIESGO'!AB36)</f>
        <v/>
      </c>
      <c r="O24" s="277"/>
      <c r="P24" s="399"/>
      <c r="Q24" s="83"/>
      <c r="R24" s="130" t="e">
        <f>IF(F24=DATOS!BL$4,VLOOKUP(P24,Tabla42C,2,0),VLOOKUP(P24,Tabla42[],2,0))</f>
        <v>#N/A</v>
      </c>
      <c r="S24" s="183"/>
      <c r="T24" s="184">
        <v>5</v>
      </c>
      <c r="U24" s="184"/>
      <c r="V24" s="184"/>
      <c r="W24" s="184"/>
      <c r="X24" s="184"/>
      <c r="Y24" s="184">
        <v>1</v>
      </c>
      <c r="Z24" s="349">
        <f>+IF(F24=DATOS!BL$4,'2. ANALISIS DEL RIESGO'!Y24,AVERAGE(AVERAGE('2. ANALISIS DEL RIESGO'!T24:X24),'2. ANALISIS DEL RIESGO'!Y24))</f>
        <v>3</v>
      </c>
      <c r="AA24" s="83"/>
      <c r="AB24" s="442" t="str">
        <f>IF(F24="","",IF(F24=DATOS!$BL$4,IF(Z24&gt;=12,DATOS!$AW$6,IF(Z24&gt;=6,DATOS!$AW$5,IF(Z24&gt;=1,DATOS!$AW$4,""))),IF(Z24&gt;4,DATOS!$AW$6,IF(Z24&gt;3,DATOS!$AW$5,IF(Z24&gt;2,DATOS!$AW$4,IF(Z24&gt;1,DATOS!$AW$3,IF(Z24&gt;0,DATOS!$AW$2,"")))))))</f>
        <v/>
      </c>
      <c r="AC24" s="82"/>
      <c r="AD24" s="285" t="e">
        <f>IF(F24=DATOS!$BL$4,VLOOKUP(AB24,Tabla44C,2,0),VLOOKUP(AB24,Tabla44[],2,0))</f>
        <v>#N/A</v>
      </c>
      <c r="AE24" s="446" t="str">
        <f>IF(OR(P24="",S24=""),"",IF(F24=DATOS!$BL$4,INDEX(MATRIZ_RIESGOS_CORRUPCION,'2. ANALISIS DEL RIESGO'!R24,'2. ANALISIS DEL RIESGO'!AD24),INDEX(MATRIZ_RIESGOS,'2. ANALISIS DEL RIESGO'!R24,'2. ANALISIS DEL RIESGO'!AD24)))</f>
        <v/>
      </c>
      <c r="AF24" s="400" t="str">
        <f t="shared" si="2"/>
        <v/>
      </c>
      <c r="AG24" s="400" t="str">
        <f>IFERROR(IF(F24=DATOS!$BL$4,INDEX(DATOS!$BD$26:$BF$30,'2. ANALISIS DEL RIESGO'!R24,'2. ANALISIS DEL RIESGO'!AD24),INDEX(DATOS!$BD$12:$BH$16,'2. ANALISIS DEL RIESGO'!R24,'2. ANALISIS DEL RIESGO'!AD24)),"")</f>
        <v/>
      </c>
      <c r="AH24" s="82"/>
      <c r="AI24" s="447" t="str">
        <f>concatenateif(Tabla46[ID RIESGO],N24,Tabla46[DESCRIPCION DEL CONTROL],CHAR(10))</f>
        <v xml:space="preserve">
</v>
      </c>
      <c r="AJ24" s="83"/>
      <c r="AK24" s="448" t="str">
        <f>IFERROR(IF(AVERAGEIFS(Tabla46[SOLIDEZ INDIVIDUAL DE CADA CONTROL],Tabla46[ID RIESGO],N24)=0,"",AVERAGEIFS(Tabla46[SOLIDEZ INDIVIDUAL DE CADA CONTROL],Tabla46[ID RIESGO],N24)),"")</f>
        <v/>
      </c>
      <c r="AL24" s="83"/>
      <c r="AM24" s="449" t="str">
        <f>IF(OR(AK24="",ISTEXT(AK24)),"",IF(AK24=100,DATOS!$AR$79,IF(AK24&gt;=50,DATOS!$AR$80,DATOS!$AR$81)))</f>
        <v/>
      </c>
      <c r="AN24" s="350"/>
      <c r="AO24" s="450" t="str">
        <f>IF(AM24="","",VLOOKUP(AM24,DATOS!$AR$79:$AS$81,2,0))</f>
        <v/>
      </c>
      <c r="AP24" s="278"/>
      <c r="AQ24" s="129"/>
      <c r="AR24" s="93"/>
      <c r="AS24" s="401"/>
      <c r="AT24" s="82"/>
      <c r="AU24" s="351" t="str">
        <f t="shared" si="0"/>
        <v/>
      </c>
      <c r="AV24" s="352" t="str">
        <f t="shared" si="1"/>
        <v/>
      </c>
      <c r="AW24" s="445" t="str">
        <f>IF(OR(AU24="",AV24=""),"",IF(F24=DATOS!$BL$4,INDEX(MATRIZ_RIESGOS_CORRUPCION,'2. ANALISIS DEL RIESGO'!AU24,'2. ANALISIS DEL RIESGO'!AV24),INDEX(MATRIZ_RIESGOS,'2. ANALISIS DEL RIESGO'!AU24,'2. ANALISIS DEL RIESGO'!AV24)))</f>
        <v/>
      </c>
      <c r="AX24" s="37" t="str">
        <f t="shared" si="3"/>
        <v/>
      </c>
      <c r="AY24" s="91" t="str">
        <f>IFERROR(IF(F24=DATOS!$BL$4,INDEX(DATOS!$BD$26:$BF$30,'2. ANALISIS DEL RIESGO'!AU24,'2. ANALISIS DEL RIESGO'!AV24),INDEX(DATOS!$BD$12:$BH$16,'2. ANALISIS DEL RIESGO'!AU24,'2. ANALISIS DEL RIESGO'!AV24)),"")</f>
        <v/>
      </c>
      <c r="AZ24" s="6"/>
      <c r="BA24" s="183"/>
      <c r="BB24" s="83"/>
      <c r="BC24" s="183"/>
      <c r="BD24" s="83"/>
      <c r="BE24" s="292"/>
      <c r="BF24" s="83"/>
      <c r="BG24" s="378"/>
      <c r="BH24" s="83"/>
      <c r="BI24" s="183"/>
      <c r="BK24" s="183"/>
      <c r="BM24" s="580"/>
      <c r="BN24" s="581"/>
      <c r="BO24" s="581"/>
      <c r="BP24" s="581"/>
      <c r="BQ24" s="581"/>
      <c r="BR24" s="581"/>
      <c r="BS24" s="581"/>
      <c r="BT24" s="582"/>
      <c r="BV24" s="580"/>
      <c r="BW24" s="581"/>
      <c r="BX24" s="581"/>
      <c r="BY24" s="581"/>
      <c r="BZ24" s="581"/>
      <c r="CA24" s="581"/>
      <c r="CB24" s="581"/>
      <c r="CC24" s="582"/>
      <c r="CE24" s="580"/>
      <c r="CF24" s="581"/>
      <c r="CG24" s="581"/>
      <c r="CH24" s="581"/>
      <c r="CI24" s="581"/>
      <c r="CJ24" s="581"/>
      <c r="CK24" s="581"/>
      <c r="CL24" s="582"/>
    </row>
    <row r="25" spans="1:90" s="88" customFormat="1" ht="276.75" customHeight="1" x14ac:dyDescent="0.25">
      <c r="A25" s="404"/>
      <c r="B25" s="331"/>
      <c r="C25" s="331"/>
      <c r="D25" s="334"/>
      <c r="E25" s="338"/>
      <c r="F25" s="442" t="str">
        <f>+IF('1. IDENTIFICACION DEL RIESGO'!F37="","",'1. IDENTIFICACION DEL RIESGO'!F37)</f>
        <v/>
      </c>
      <c r="G25" s="130"/>
      <c r="H25" s="588" t="str">
        <f>+IF('1. IDENTIFICACION DEL RIESGO'!H37="","",'1. IDENTIFICACION DEL RIESGO'!H37)</f>
        <v/>
      </c>
      <c r="I25" s="589"/>
      <c r="J25" s="122"/>
      <c r="K25" s="87"/>
      <c r="L25" s="443" t="str">
        <f>+IF('1. IDENTIFICACION DEL RIESGO'!O37="","",'1. IDENTIFICACION DEL RIESGO'!O37)</f>
        <v/>
      </c>
      <c r="M25" s="123"/>
      <c r="N25" s="444" t="str">
        <f>+IF('1. IDENTIFICACION DEL RIESGO'!AB37="","",'1. IDENTIFICACION DEL RIESGO'!AB37)</f>
        <v/>
      </c>
      <c r="O25" s="277"/>
      <c r="P25" s="399"/>
      <c r="Q25" s="83"/>
      <c r="R25" s="130" t="e">
        <f>IF(F25=DATOS!BL$4,VLOOKUP(P25,Tabla42C,2,0),VLOOKUP(P25,Tabla42[],2,0))</f>
        <v>#N/A</v>
      </c>
      <c r="S25" s="183"/>
      <c r="T25" s="184">
        <v>5</v>
      </c>
      <c r="U25" s="184"/>
      <c r="V25" s="184"/>
      <c r="W25" s="184"/>
      <c r="X25" s="184"/>
      <c r="Y25" s="184">
        <v>1</v>
      </c>
      <c r="Z25" s="349">
        <f>+IF(F25=DATOS!BL$4,'2. ANALISIS DEL RIESGO'!Y25,AVERAGE(AVERAGE('2. ANALISIS DEL RIESGO'!T25:X25),'2. ANALISIS DEL RIESGO'!Y25))</f>
        <v>3</v>
      </c>
      <c r="AA25" s="83"/>
      <c r="AB25" s="442" t="str">
        <f>IF(F25="","",IF(F25=DATOS!$BL$4,IF(Z25&gt;=12,DATOS!$AW$6,IF(Z25&gt;=6,DATOS!$AW$5,IF(Z25&gt;=1,DATOS!$AW$4,""))),IF(Z25&gt;4,DATOS!$AW$6,IF(Z25&gt;3,DATOS!$AW$5,IF(Z25&gt;2,DATOS!$AW$4,IF(Z25&gt;1,DATOS!$AW$3,IF(Z25&gt;0,DATOS!$AW$2,"")))))))</f>
        <v/>
      </c>
      <c r="AC25" s="82"/>
      <c r="AD25" s="285" t="e">
        <f>IF(F25=DATOS!$BL$4,VLOOKUP(AB25,Tabla44C,2,0),VLOOKUP(AB25,Tabla44[],2,0))</f>
        <v>#N/A</v>
      </c>
      <c r="AE25" s="446" t="str">
        <f>IF(OR(P25="",S25=""),"",IF(F25=DATOS!$BL$4,INDEX(MATRIZ_RIESGOS_CORRUPCION,'2. ANALISIS DEL RIESGO'!R25,'2. ANALISIS DEL RIESGO'!AD25),INDEX(MATRIZ_RIESGOS,'2. ANALISIS DEL RIESGO'!R25,'2. ANALISIS DEL RIESGO'!AD25)))</f>
        <v/>
      </c>
      <c r="AF25" s="400" t="str">
        <f t="shared" si="2"/>
        <v/>
      </c>
      <c r="AG25" s="400" t="str">
        <f>IFERROR(IF(F25=DATOS!$BL$4,INDEX(DATOS!$BD$26:$BF$30,'2. ANALISIS DEL RIESGO'!R25,'2. ANALISIS DEL RIESGO'!AD25),INDEX(DATOS!$BD$12:$BH$16,'2. ANALISIS DEL RIESGO'!R25,'2. ANALISIS DEL RIESGO'!AD25)),"")</f>
        <v/>
      </c>
      <c r="AH25" s="82"/>
      <c r="AI25" s="447" t="str">
        <f>concatenateif(Tabla46[ID RIESGO],N25,Tabla46[DESCRIPCION DEL CONTROL],CHAR(10))</f>
        <v xml:space="preserve">
</v>
      </c>
      <c r="AJ25" s="83"/>
      <c r="AK25" s="448" t="str">
        <f>IFERROR(IF(AVERAGEIFS(Tabla46[SOLIDEZ INDIVIDUAL DE CADA CONTROL],Tabla46[ID RIESGO],N25)=0,"",AVERAGEIFS(Tabla46[SOLIDEZ INDIVIDUAL DE CADA CONTROL],Tabla46[ID RIESGO],N25)),"")</f>
        <v/>
      </c>
      <c r="AL25" s="83"/>
      <c r="AM25" s="449" t="str">
        <f>IF(OR(AK25="",ISTEXT(AK25)),"",IF(AK25=100,DATOS!$AR$79,IF(AK25&gt;=50,DATOS!$AR$80,DATOS!$AR$81)))</f>
        <v/>
      </c>
      <c r="AN25" s="350"/>
      <c r="AO25" s="450" t="str">
        <f>IF(AM25="","",VLOOKUP(AM25,DATOS!$AR$79:$AS$81,2,0))</f>
        <v/>
      </c>
      <c r="AP25" s="278"/>
      <c r="AQ25" s="129"/>
      <c r="AR25" s="93"/>
      <c r="AS25" s="401"/>
      <c r="AT25" s="82"/>
      <c r="AU25" s="351" t="str">
        <f t="shared" si="0"/>
        <v/>
      </c>
      <c r="AV25" s="352" t="str">
        <f t="shared" si="1"/>
        <v/>
      </c>
      <c r="AW25" s="445" t="str">
        <f>IF(OR(AU25="",AV25=""),"",IF(F25=DATOS!$BL$4,INDEX(MATRIZ_RIESGOS_CORRUPCION,'2. ANALISIS DEL RIESGO'!AU25,'2. ANALISIS DEL RIESGO'!AV25),INDEX(MATRIZ_RIESGOS,'2. ANALISIS DEL RIESGO'!AU25,'2. ANALISIS DEL RIESGO'!AV25)))</f>
        <v/>
      </c>
      <c r="AX25" s="37" t="str">
        <f t="shared" si="3"/>
        <v/>
      </c>
      <c r="AY25" s="91" t="str">
        <f>IFERROR(IF(F25=DATOS!$BL$4,INDEX(DATOS!$BD$26:$BF$30,'2. ANALISIS DEL RIESGO'!AU25,'2. ANALISIS DEL RIESGO'!AV25),INDEX(DATOS!$BD$12:$BH$16,'2. ANALISIS DEL RIESGO'!AU25,'2. ANALISIS DEL RIESGO'!AV25)),"")</f>
        <v/>
      </c>
      <c r="AZ25" s="6"/>
      <c r="BA25" s="183"/>
      <c r="BB25" s="83"/>
      <c r="BC25" s="183"/>
      <c r="BD25" s="83"/>
      <c r="BE25" s="292"/>
      <c r="BF25" s="83"/>
      <c r="BG25" s="378"/>
      <c r="BH25" s="83"/>
      <c r="BI25" s="183"/>
      <c r="BK25" s="183"/>
      <c r="BM25" s="580"/>
      <c r="BN25" s="581"/>
      <c r="BO25" s="581"/>
      <c r="BP25" s="581"/>
      <c r="BQ25" s="581"/>
      <c r="BR25" s="581"/>
      <c r="BS25" s="581"/>
      <c r="BT25" s="582"/>
      <c r="BV25" s="580"/>
      <c r="BW25" s="581"/>
      <c r="BX25" s="581"/>
      <c r="BY25" s="581"/>
      <c r="BZ25" s="581"/>
      <c r="CA25" s="581"/>
      <c r="CB25" s="581"/>
      <c r="CC25" s="582"/>
      <c r="CE25" s="580"/>
      <c r="CF25" s="581"/>
      <c r="CG25" s="581"/>
      <c r="CH25" s="581"/>
      <c r="CI25" s="581"/>
      <c r="CJ25" s="581"/>
      <c r="CK25" s="581"/>
      <c r="CL25" s="582"/>
    </row>
    <row r="26" spans="1:90" s="88" customFormat="1" ht="276.75" customHeight="1" x14ac:dyDescent="0.25">
      <c r="A26" s="404"/>
      <c r="B26" s="331"/>
      <c r="C26" s="331"/>
      <c r="D26" s="334"/>
      <c r="E26" s="338"/>
      <c r="F26" s="442" t="str">
        <f>+IF('1. IDENTIFICACION DEL RIESGO'!F38="","",'1. IDENTIFICACION DEL RIESGO'!F38)</f>
        <v/>
      </c>
      <c r="G26" s="130"/>
      <c r="H26" s="588" t="str">
        <f>+IF('1. IDENTIFICACION DEL RIESGO'!H38="","",'1. IDENTIFICACION DEL RIESGO'!H38)</f>
        <v/>
      </c>
      <c r="I26" s="589"/>
      <c r="J26" s="122"/>
      <c r="K26" s="87"/>
      <c r="L26" s="443" t="str">
        <f>+IF('1. IDENTIFICACION DEL RIESGO'!O38="","",'1. IDENTIFICACION DEL RIESGO'!O38)</f>
        <v/>
      </c>
      <c r="M26" s="123"/>
      <c r="N26" s="444" t="str">
        <f>+IF('1. IDENTIFICACION DEL RIESGO'!AB38="","",'1. IDENTIFICACION DEL RIESGO'!AB38)</f>
        <v/>
      </c>
      <c r="O26" s="277"/>
      <c r="P26" s="399"/>
      <c r="Q26" s="83"/>
      <c r="R26" s="130" t="e">
        <f>IF(F26=DATOS!BL$4,VLOOKUP(P26,Tabla42C,2,0),VLOOKUP(P26,Tabla42[],2,0))</f>
        <v>#N/A</v>
      </c>
      <c r="S26" s="183"/>
      <c r="T26" s="184">
        <v>5</v>
      </c>
      <c r="U26" s="184"/>
      <c r="V26" s="184"/>
      <c r="W26" s="184"/>
      <c r="X26" s="184"/>
      <c r="Y26" s="184">
        <v>1</v>
      </c>
      <c r="Z26" s="349">
        <f>+IF(F26=DATOS!BL$4,'2. ANALISIS DEL RIESGO'!Y26,AVERAGE(AVERAGE('2. ANALISIS DEL RIESGO'!T26:X26),'2. ANALISIS DEL RIESGO'!Y26))</f>
        <v>3</v>
      </c>
      <c r="AA26" s="83"/>
      <c r="AB26" s="442" t="str">
        <f>IF(F26="","",IF(F26=DATOS!$BL$4,IF(Z26&gt;=12,DATOS!$AW$6,IF(Z26&gt;=6,DATOS!$AW$5,IF(Z26&gt;=1,DATOS!$AW$4,""))),IF(Z26&gt;4,DATOS!$AW$6,IF(Z26&gt;3,DATOS!$AW$5,IF(Z26&gt;2,DATOS!$AW$4,IF(Z26&gt;1,DATOS!$AW$3,IF(Z26&gt;0,DATOS!$AW$2,"")))))))</f>
        <v/>
      </c>
      <c r="AC26" s="82"/>
      <c r="AD26" s="285" t="e">
        <f>IF(F26=DATOS!$BL$4,VLOOKUP(AB26,Tabla44C,2,0),VLOOKUP(AB26,Tabla44[],2,0))</f>
        <v>#N/A</v>
      </c>
      <c r="AE26" s="446" t="str">
        <f>IF(OR(P26="",S26=""),"",IF(F26=DATOS!$BL$4,INDEX(MATRIZ_RIESGOS_CORRUPCION,'2. ANALISIS DEL RIESGO'!R26,'2. ANALISIS DEL RIESGO'!AD26),INDEX(MATRIZ_RIESGOS,'2. ANALISIS DEL RIESGO'!R26,'2. ANALISIS DEL RIESGO'!AD26)))</f>
        <v/>
      </c>
      <c r="AF26" s="400" t="str">
        <f t="shared" si="2"/>
        <v/>
      </c>
      <c r="AG26" s="400" t="str">
        <f>IFERROR(IF(F26=DATOS!$BL$4,INDEX(DATOS!$BD$26:$BF$30,'2. ANALISIS DEL RIESGO'!R26,'2. ANALISIS DEL RIESGO'!AD26),INDEX(DATOS!$BD$12:$BH$16,'2. ANALISIS DEL RIESGO'!R26,'2. ANALISIS DEL RIESGO'!AD26)),"")</f>
        <v/>
      </c>
      <c r="AH26" s="82"/>
      <c r="AI26" s="447" t="str">
        <f>concatenateif(Tabla46[ID RIESGO],N26,Tabla46[DESCRIPCION DEL CONTROL],CHAR(10))</f>
        <v xml:space="preserve">
</v>
      </c>
      <c r="AJ26" s="83"/>
      <c r="AK26" s="448" t="str">
        <f>IFERROR(IF(AVERAGEIFS(Tabla46[SOLIDEZ INDIVIDUAL DE CADA CONTROL],Tabla46[ID RIESGO],N26)=0,"",AVERAGEIFS(Tabla46[SOLIDEZ INDIVIDUAL DE CADA CONTROL],Tabla46[ID RIESGO],N26)),"")</f>
        <v/>
      </c>
      <c r="AL26" s="83"/>
      <c r="AM26" s="449" t="str">
        <f>IF(OR(AK26="",ISTEXT(AK26)),"",IF(AK26=100,DATOS!$AR$79,IF(AK26&gt;=50,DATOS!$AR$80,DATOS!$AR$81)))</f>
        <v/>
      </c>
      <c r="AN26" s="350"/>
      <c r="AO26" s="450" t="str">
        <f>IF(AM26="","",VLOOKUP(AM26,DATOS!$AR$79:$AS$81,2,0))</f>
        <v/>
      </c>
      <c r="AP26" s="278"/>
      <c r="AQ26" s="129"/>
      <c r="AR26" s="93"/>
      <c r="AS26" s="401"/>
      <c r="AT26" s="82"/>
      <c r="AU26" s="351" t="str">
        <f t="shared" si="0"/>
        <v/>
      </c>
      <c r="AV26" s="352" t="str">
        <f t="shared" si="1"/>
        <v/>
      </c>
      <c r="AW26" s="445" t="str">
        <f>IF(OR(AU26="",AV26=""),"",IF(F26=DATOS!$BL$4,INDEX(MATRIZ_RIESGOS_CORRUPCION,'2. ANALISIS DEL RIESGO'!AU26,'2. ANALISIS DEL RIESGO'!AV26),INDEX(MATRIZ_RIESGOS,'2. ANALISIS DEL RIESGO'!AU26,'2. ANALISIS DEL RIESGO'!AV26)))</f>
        <v/>
      </c>
      <c r="AX26" s="37" t="str">
        <f t="shared" si="3"/>
        <v/>
      </c>
      <c r="AY26" s="91" t="str">
        <f>IFERROR(IF(F26=DATOS!$BL$4,INDEX(DATOS!$BD$26:$BF$30,'2. ANALISIS DEL RIESGO'!AU26,'2. ANALISIS DEL RIESGO'!AV26),INDEX(DATOS!$BD$12:$BH$16,'2. ANALISIS DEL RIESGO'!AU26,'2. ANALISIS DEL RIESGO'!AV26)),"")</f>
        <v/>
      </c>
      <c r="AZ26" s="6"/>
      <c r="BA26" s="183"/>
      <c r="BB26" s="83"/>
      <c r="BC26" s="183"/>
      <c r="BD26" s="83"/>
      <c r="BE26" s="292"/>
      <c r="BF26" s="83"/>
      <c r="BG26" s="378"/>
      <c r="BH26" s="83"/>
      <c r="BI26" s="183"/>
      <c r="BK26" s="183"/>
      <c r="BM26" s="580"/>
      <c r="BN26" s="581"/>
      <c r="BO26" s="581"/>
      <c r="BP26" s="581"/>
      <c r="BQ26" s="581"/>
      <c r="BR26" s="581"/>
      <c r="BS26" s="581"/>
      <c r="BT26" s="582"/>
      <c r="BV26" s="580"/>
      <c r="BW26" s="581"/>
      <c r="BX26" s="581"/>
      <c r="BY26" s="581"/>
      <c r="BZ26" s="581"/>
      <c r="CA26" s="581"/>
      <c r="CB26" s="581"/>
      <c r="CC26" s="582"/>
      <c r="CE26" s="580"/>
      <c r="CF26" s="581"/>
      <c r="CG26" s="581"/>
      <c r="CH26" s="581"/>
      <c r="CI26" s="581"/>
      <c r="CJ26" s="581"/>
      <c r="CK26" s="581"/>
      <c r="CL26" s="582"/>
    </row>
    <row r="27" spans="1:90" s="88" customFormat="1" ht="276.75" customHeight="1" x14ac:dyDescent="0.25">
      <c r="A27" s="404"/>
      <c r="B27" s="331"/>
      <c r="C27" s="331"/>
      <c r="D27" s="334"/>
      <c r="E27" s="338"/>
      <c r="F27" s="442" t="str">
        <f>+IF('1. IDENTIFICACION DEL RIESGO'!F39="","",'1. IDENTIFICACION DEL RIESGO'!F39)</f>
        <v/>
      </c>
      <c r="G27" s="130"/>
      <c r="H27" s="588" t="str">
        <f>+IF('1. IDENTIFICACION DEL RIESGO'!H39="","",'1. IDENTIFICACION DEL RIESGO'!H39)</f>
        <v/>
      </c>
      <c r="I27" s="589"/>
      <c r="J27" s="122"/>
      <c r="K27" s="87"/>
      <c r="L27" s="443" t="str">
        <f>+IF('1. IDENTIFICACION DEL RIESGO'!O39="","",'1. IDENTIFICACION DEL RIESGO'!O39)</f>
        <v/>
      </c>
      <c r="M27" s="123"/>
      <c r="N27" s="444" t="str">
        <f>+IF('1. IDENTIFICACION DEL RIESGO'!AB39="","",'1. IDENTIFICACION DEL RIESGO'!AB39)</f>
        <v/>
      </c>
      <c r="O27" s="277"/>
      <c r="P27" s="399"/>
      <c r="Q27" s="83"/>
      <c r="R27" s="130" t="e">
        <f>IF(F27=DATOS!BL$4,VLOOKUP(P27,Tabla42C,2,0),VLOOKUP(P27,Tabla42[],2,0))</f>
        <v>#N/A</v>
      </c>
      <c r="S27" s="183"/>
      <c r="T27" s="184">
        <v>5</v>
      </c>
      <c r="U27" s="184"/>
      <c r="V27" s="184"/>
      <c r="W27" s="184"/>
      <c r="X27" s="184"/>
      <c r="Y27" s="184">
        <v>1</v>
      </c>
      <c r="Z27" s="349">
        <f>+IF(F27=DATOS!BL$4,'2. ANALISIS DEL RIESGO'!Y27,AVERAGE(AVERAGE('2. ANALISIS DEL RIESGO'!T27:X27),'2. ANALISIS DEL RIESGO'!Y27))</f>
        <v>3</v>
      </c>
      <c r="AA27" s="83"/>
      <c r="AB27" s="442" t="str">
        <f>IF(F27="","",IF(F27=DATOS!$BL$4,IF(Z27&gt;=12,DATOS!$AW$6,IF(Z27&gt;=6,DATOS!$AW$5,IF(Z27&gt;=1,DATOS!$AW$4,""))),IF(Z27&gt;4,DATOS!$AW$6,IF(Z27&gt;3,DATOS!$AW$5,IF(Z27&gt;2,DATOS!$AW$4,IF(Z27&gt;1,DATOS!$AW$3,IF(Z27&gt;0,DATOS!$AW$2,"")))))))</f>
        <v/>
      </c>
      <c r="AC27" s="82"/>
      <c r="AD27" s="285" t="e">
        <f>IF(F27=DATOS!$BL$4,VLOOKUP(AB27,Tabla44C,2,0),VLOOKUP(AB27,Tabla44[],2,0))</f>
        <v>#N/A</v>
      </c>
      <c r="AE27" s="446" t="str">
        <f>IF(OR(P27="",S27=""),"",IF(F27=DATOS!$BL$4,INDEX(MATRIZ_RIESGOS_CORRUPCION,'2. ANALISIS DEL RIESGO'!R27,'2. ANALISIS DEL RIESGO'!AD27),INDEX(MATRIZ_RIESGOS,'2. ANALISIS DEL RIESGO'!R27,'2. ANALISIS DEL RIESGO'!AD27)))</f>
        <v/>
      </c>
      <c r="AF27" s="400" t="str">
        <f t="shared" si="2"/>
        <v/>
      </c>
      <c r="AG27" s="400" t="str">
        <f>IFERROR(IF(F27=DATOS!$BL$4,INDEX(DATOS!$BD$26:$BF$30,'2. ANALISIS DEL RIESGO'!R27,'2. ANALISIS DEL RIESGO'!AD27),INDEX(DATOS!$BD$12:$BH$16,'2. ANALISIS DEL RIESGO'!R27,'2. ANALISIS DEL RIESGO'!AD27)),"")</f>
        <v/>
      </c>
      <c r="AH27" s="82"/>
      <c r="AI27" s="447" t="str">
        <f>concatenateif(Tabla46[ID RIESGO],N27,Tabla46[DESCRIPCION DEL CONTROL],CHAR(10))</f>
        <v xml:space="preserve">
</v>
      </c>
      <c r="AJ27" s="83"/>
      <c r="AK27" s="448" t="str">
        <f>IFERROR(IF(AVERAGEIFS(Tabla46[SOLIDEZ INDIVIDUAL DE CADA CONTROL],Tabla46[ID RIESGO],N27)=0,"",AVERAGEIFS(Tabla46[SOLIDEZ INDIVIDUAL DE CADA CONTROL],Tabla46[ID RIESGO],N27)),"")</f>
        <v/>
      </c>
      <c r="AL27" s="83"/>
      <c r="AM27" s="449" t="str">
        <f>IF(OR(AK27="",ISTEXT(AK27)),"",IF(AK27=100,DATOS!$AR$79,IF(AK27&gt;=50,DATOS!$AR$80,DATOS!$AR$81)))</f>
        <v/>
      </c>
      <c r="AN27" s="350"/>
      <c r="AO27" s="450" t="str">
        <f>IF(AM27="","",VLOOKUP(AM27,DATOS!$AR$79:$AS$81,2,0))</f>
        <v/>
      </c>
      <c r="AP27" s="278"/>
      <c r="AQ27" s="129"/>
      <c r="AR27" s="93"/>
      <c r="AS27" s="401"/>
      <c r="AT27" s="82"/>
      <c r="AU27" s="351" t="str">
        <f t="shared" si="0"/>
        <v/>
      </c>
      <c r="AV27" s="352" t="str">
        <f t="shared" si="1"/>
        <v/>
      </c>
      <c r="AW27" s="445" t="str">
        <f>IF(OR(AU27="",AV27=""),"",IF(F27=DATOS!$BL$4,INDEX(MATRIZ_RIESGOS_CORRUPCION,'2. ANALISIS DEL RIESGO'!AU27,'2. ANALISIS DEL RIESGO'!AV27),INDEX(MATRIZ_RIESGOS,'2. ANALISIS DEL RIESGO'!AU27,'2. ANALISIS DEL RIESGO'!AV27)))</f>
        <v/>
      </c>
      <c r="AX27" s="37" t="str">
        <f t="shared" si="3"/>
        <v/>
      </c>
      <c r="AY27" s="91" t="str">
        <f>IFERROR(IF(F27=DATOS!$BL$4,INDEX(DATOS!$BD$26:$BF$30,'2. ANALISIS DEL RIESGO'!AU27,'2. ANALISIS DEL RIESGO'!AV27),INDEX(DATOS!$BD$12:$BH$16,'2. ANALISIS DEL RIESGO'!AU27,'2. ANALISIS DEL RIESGO'!AV27)),"")</f>
        <v/>
      </c>
      <c r="AZ27" s="6"/>
      <c r="BA27" s="183"/>
      <c r="BB27" s="83"/>
      <c r="BC27" s="183"/>
      <c r="BD27" s="83"/>
      <c r="BE27" s="292"/>
      <c r="BF27" s="83"/>
      <c r="BG27" s="378"/>
      <c r="BH27" s="83"/>
      <c r="BI27" s="183"/>
      <c r="BK27" s="183"/>
      <c r="BM27" s="580"/>
      <c r="BN27" s="581"/>
      <c r="BO27" s="581"/>
      <c r="BP27" s="581"/>
      <c r="BQ27" s="581"/>
      <c r="BR27" s="581"/>
      <c r="BS27" s="581"/>
      <c r="BT27" s="582"/>
      <c r="BV27" s="580"/>
      <c r="BW27" s="581"/>
      <c r="BX27" s="581"/>
      <c r="BY27" s="581"/>
      <c r="BZ27" s="581"/>
      <c r="CA27" s="581"/>
      <c r="CB27" s="581"/>
      <c r="CC27" s="582"/>
      <c r="CE27" s="580"/>
      <c r="CF27" s="581"/>
      <c r="CG27" s="581"/>
      <c r="CH27" s="581"/>
      <c r="CI27" s="581"/>
      <c r="CJ27" s="581"/>
      <c r="CK27" s="581"/>
      <c r="CL27" s="582"/>
    </row>
    <row r="28" spans="1:90" s="88" customFormat="1" ht="276.75" customHeight="1" x14ac:dyDescent="0.25">
      <c r="A28" s="404"/>
      <c r="B28" s="331"/>
      <c r="C28" s="331"/>
      <c r="D28" s="334"/>
      <c r="E28" s="338"/>
      <c r="F28" s="442" t="str">
        <f>+IF('1. IDENTIFICACION DEL RIESGO'!F40="","",'1. IDENTIFICACION DEL RIESGO'!F40)</f>
        <v/>
      </c>
      <c r="G28" s="130"/>
      <c r="H28" s="588" t="str">
        <f>+IF('1. IDENTIFICACION DEL RIESGO'!H40="","",'1. IDENTIFICACION DEL RIESGO'!H40)</f>
        <v/>
      </c>
      <c r="I28" s="589"/>
      <c r="J28" s="122"/>
      <c r="K28" s="87"/>
      <c r="L28" s="443" t="str">
        <f>+IF('1. IDENTIFICACION DEL RIESGO'!O40="","",'1. IDENTIFICACION DEL RIESGO'!O40)</f>
        <v/>
      </c>
      <c r="M28" s="123"/>
      <c r="N28" s="444" t="str">
        <f>+IF('1. IDENTIFICACION DEL RIESGO'!AB40="","",'1. IDENTIFICACION DEL RIESGO'!AB40)</f>
        <v/>
      </c>
      <c r="O28" s="277"/>
      <c r="P28" s="399"/>
      <c r="Q28" s="83"/>
      <c r="R28" s="130" t="e">
        <f>IF(F28=DATOS!BL$4,VLOOKUP(P28,Tabla42C,2,0),VLOOKUP(P28,Tabla42[],2,0))</f>
        <v>#N/A</v>
      </c>
      <c r="S28" s="183"/>
      <c r="T28" s="184">
        <v>5</v>
      </c>
      <c r="U28" s="184"/>
      <c r="V28" s="184"/>
      <c r="W28" s="184"/>
      <c r="X28" s="184"/>
      <c r="Y28" s="184">
        <v>1</v>
      </c>
      <c r="Z28" s="349">
        <f>+IF(F28=DATOS!BL$4,'2. ANALISIS DEL RIESGO'!Y28,AVERAGE(AVERAGE('2. ANALISIS DEL RIESGO'!T28:X28),'2. ANALISIS DEL RIESGO'!Y28))</f>
        <v>3</v>
      </c>
      <c r="AA28" s="83"/>
      <c r="AB28" s="442" t="str">
        <f>IF(F28="","",IF(F28=DATOS!$BL$4,IF(Z28&gt;=12,DATOS!$AW$6,IF(Z28&gt;=6,DATOS!$AW$5,IF(Z28&gt;=1,DATOS!$AW$4,""))),IF(Z28&gt;4,DATOS!$AW$6,IF(Z28&gt;3,DATOS!$AW$5,IF(Z28&gt;2,DATOS!$AW$4,IF(Z28&gt;1,DATOS!$AW$3,IF(Z28&gt;0,DATOS!$AW$2,"")))))))</f>
        <v/>
      </c>
      <c r="AC28" s="82"/>
      <c r="AD28" s="285" t="e">
        <f>IF(F28=DATOS!$BL$4,VLOOKUP(AB28,Tabla44C,2,0),VLOOKUP(AB28,Tabla44[],2,0))</f>
        <v>#N/A</v>
      </c>
      <c r="AE28" s="446" t="str">
        <f>IF(OR(P28="",S28=""),"",IF(F28=DATOS!$BL$4,INDEX(MATRIZ_RIESGOS_CORRUPCION,'2. ANALISIS DEL RIESGO'!R28,'2. ANALISIS DEL RIESGO'!AD28),INDEX(MATRIZ_RIESGOS,'2. ANALISIS DEL RIESGO'!R28,'2. ANALISIS DEL RIESGO'!AD28)))</f>
        <v/>
      </c>
      <c r="AF28" s="400" t="str">
        <f t="shared" si="2"/>
        <v/>
      </c>
      <c r="AG28" s="400" t="str">
        <f>IFERROR(IF(F28=DATOS!$BL$4,INDEX(DATOS!$BD$26:$BF$30,'2. ANALISIS DEL RIESGO'!R28,'2. ANALISIS DEL RIESGO'!AD28),INDEX(DATOS!$BD$12:$BH$16,'2. ANALISIS DEL RIESGO'!R28,'2. ANALISIS DEL RIESGO'!AD28)),"")</f>
        <v/>
      </c>
      <c r="AH28" s="82"/>
      <c r="AI28" s="447" t="str">
        <f>concatenateif(Tabla46[ID RIESGO],N28,Tabla46[DESCRIPCION DEL CONTROL],CHAR(10))</f>
        <v xml:space="preserve">
</v>
      </c>
      <c r="AJ28" s="83"/>
      <c r="AK28" s="448" t="str">
        <f>IFERROR(IF(AVERAGEIFS(Tabla46[SOLIDEZ INDIVIDUAL DE CADA CONTROL],Tabla46[ID RIESGO],N28)=0,"",AVERAGEIFS(Tabla46[SOLIDEZ INDIVIDUAL DE CADA CONTROL],Tabla46[ID RIESGO],N28)),"")</f>
        <v/>
      </c>
      <c r="AL28" s="83"/>
      <c r="AM28" s="449" t="str">
        <f>IF(OR(AK28="",ISTEXT(AK28)),"",IF(AK28=100,DATOS!$AR$79,IF(AK28&gt;=50,DATOS!$AR$80,DATOS!$AR$81)))</f>
        <v/>
      </c>
      <c r="AN28" s="350"/>
      <c r="AO28" s="450" t="str">
        <f>IF(AM28="","",VLOOKUP(AM28,DATOS!$AR$79:$AS$81,2,0))</f>
        <v/>
      </c>
      <c r="AP28" s="278"/>
      <c r="AQ28" s="129"/>
      <c r="AR28" s="93"/>
      <c r="AS28" s="401"/>
      <c r="AT28" s="82"/>
      <c r="AU28" s="351" t="str">
        <f t="shared" si="0"/>
        <v/>
      </c>
      <c r="AV28" s="352" t="str">
        <f t="shared" si="1"/>
        <v/>
      </c>
      <c r="AW28" s="445" t="str">
        <f>IF(OR(AU28="",AV28=""),"",IF(F28=DATOS!$BL$4,INDEX(MATRIZ_RIESGOS_CORRUPCION,'2. ANALISIS DEL RIESGO'!AU28,'2. ANALISIS DEL RIESGO'!AV28),INDEX(MATRIZ_RIESGOS,'2. ANALISIS DEL RIESGO'!AU28,'2. ANALISIS DEL RIESGO'!AV28)))</f>
        <v/>
      </c>
      <c r="AX28" s="37" t="str">
        <f t="shared" si="3"/>
        <v/>
      </c>
      <c r="AY28" s="91" t="str">
        <f>IFERROR(IF(F28=DATOS!$BL$4,INDEX(DATOS!$BD$26:$BF$30,'2. ANALISIS DEL RIESGO'!AU28,'2. ANALISIS DEL RIESGO'!AV28),INDEX(DATOS!$BD$12:$BH$16,'2. ANALISIS DEL RIESGO'!AU28,'2. ANALISIS DEL RIESGO'!AV28)),"")</f>
        <v/>
      </c>
      <c r="AZ28" s="6"/>
      <c r="BA28" s="183"/>
      <c r="BB28" s="83"/>
      <c r="BC28" s="183"/>
      <c r="BD28" s="83"/>
      <c r="BE28" s="292"/>
      <c r="BF28" s="83"/>
      <c r="BG28" s="378"/>
      <c r="BH28" s="83"/>
      <c r="BI28" s="183"/>
      <c r="BK28" s="183"/>
      <c r="BM28" s="580"/>
      <c r="BN28" s="581"/>
      <c r="BO28" s="581"/>
      <c r="BP28" s="581"/>
      <c r="BQ28" s="581"/>
      <c r="BR28" s="581"/>
      <c r="BS28" s="581"/>
      <c r="BT28" s="582"/>
      <c r="BV28" s="580"/>
      <c r="BW28" s="581"/>
      <c r="BX28" s="581"/>
      <c r="BY28" s="581"/>
      <c r="BZ28" s="581"/>
      <c r="CA28" s="581"/>
      <c r="CB28" s="581"/>
      <c r="CC28" s="582"/>
      <c r="CE28" s="580"/>
      <c r="CF28" s="581"/>
      <c r="CG28" s="581"/>
      <c r="CH28" s="581"/>
      <c r="CI28" s="581"/>
      <c r="CJ28" s="581"/>
      <c r="CK28" s="581"/>
      <c r="CL28" s="582"/>
    </row>
    <row r="29" spans="1:90" ht="12.75" x14ac:dyDescent="0.25">
      <c r="O29" s="396"/>
      <c r="Q29" s="396"/>
      <c r="CE29" s="580"/>
      <c r="CF29" s="581"/>
      <c r="CG29" s="581"/>
      <c r="CH29" s="581"/>
      <c r="CI29" s="581"/>
      <c r="CJ29" s="581"/>
      <c r="CK29" s="581"/>
      <c r="CL29" s="582"/>
    </row>
    <row r="30" spans="1:90" s="270" customFormat="1" ht="34.5" customHeight="1" x14ac:dyDescent="0.25">
      <c r="B30" s="558" t="s">
        <v>1720</v>
      </c>
      <c r="C30" s="558"/>
      <c r="D30" s="558"/>
      <c r="E30" s="558"/>
      <c r="F30" s="558"/>
      <c r="G30" s="558"/>
      <c r="H30" s="558"/>
      <c r="I30" s="558"/>
      <c r="J30" s="558"/>
      <c r="K30" s="558"/>
      <c r="L30" s="558"/>
      <c r="M30" s="558"/>
      <c r="N30" s="558"/>
      <c r="O30" s="558"/>
      <c r="P30" s="558"/>
      <c r="Q30" s="558"/>
      <c r="R30" s="558"/>
      <c r="S30" s="558"/>
      <c r="T30" s="558"/>
      <c r="U30" s="558"/>
      <c r="V30" s="558"/>
      <c r="W30" s="558"/>
      <c r="X30" s="558"/>
      <c r="Y30" s="558"/>
      <c r="Z30" s="558"/>
      <c r="AA30" s="558"/>
      <c r="AB30" s="396"/>
      <c r="AC30" s="385"/>
      <c r="AD30" s="386"/>
      <c r="AE30" s="385"/>
      <c r="AF30" s="385"/>
      <c r="AG30" s="385"/>
      <c r="CE30" s="580"/>
      <c r="CF30" s="581"/>
      <c r="CG30" s="581"/>
      <c r="CH30" s="581"/>
      <c r="CI30" s="581"/>
      <c r="CJ30" s="581"/>
      <c r="CK30" s="581"/>
      <c r="CL30" s="582"/>
    </row>
    <row r="31" spans="1:90" ht="12.75" x14ac:dyDescent="0.25">
      <c r="Q31" s="396"/>
      <c r="CE31" s="580"/>
      <c r="CF31" s="581"/>
      <c r="CG31" s="581"/>
      <c r="CH31" s="581"/>
      <c r="CI31" s="581"/>
      <c r="CJ31" s="581"/>
      <c r="CK31" s="581"/>
      <c r="CL31" s="582"/>
    </row>
    <row r="32" spans="1:90" ht="12.75" x14ac:dyDescent="0.25">
      <c r="Q32" s="396"/>
      <c r="CE32" s="580"/>
      <c r="CF32" s="581"/>
      <c r="CG32" s="581"/>
      <c r="CH32" s="581"/>
      <c r="CI32" s="581"/>
      <c r="CJ32" s="581"/>
      <c r="CK32" s="581"/>
      <c r="CL32" s="582"/>
    </row>
    <row r="33" spans="83:90" ht="12.75" x14ac:dyDescent="0.25">
      <c r="CE33" s="580"/>
      <c r="CF33" s="581"/>
      <c r="CG33" s="581"/>
      <c r="CH33" s="581"/>
      <c r="CI33" s="581"/>
      <c r="CJ33" s="581"/>
      <c r="CK33" s="581"/>
      <c r="CL33" s="582"/>
    </row>
    <row r="34" spans="83:90" ht="12.75" x14ac:dyDescent="0.25">
      <c r="CE34" s="580"/>
      <c r="CF34" s="581"/>
      <c r="CG34" s="581"/>
      <c r="CH34" s="581"/>
      <c r="CI34" s="581"/>
      <c r="CJ34" s="581"/>
      <c r="CK34" s="581"/>
      <c r="CL34" s="582"/>
    </row>
    <row r="35" spans="83:90" ht="12.75" x14ac:dyDescent="0.25">
      <c r="CE35" s="580"/>
      <c r="CF35" s="581"/>
      <c r="CG35" s="581"/>
      <c r="CH35" s="581"/>
      <c r="CI35" s="581"/>
      <c r="CJ35" s="581"/>
      <c r="CK35" s="581"/>
      <c r="CL35" s="582"/>
    </row>
    <row r="36" spans="83:90" ht="12.75" x14ac:dyDescent="0.25">
      <c r="CE36" s="580"/>
      <c r="CF36" s="581"/>
      <c r="CG36" s="581"/>
      <c r="CH36" s="581"/>
      <c r="CI36" s="581"/>
      <c r="CJ36" s="581"/>
      <c r="CK36" s="581"/>
      <c r="CL36" s="582"/>
    </row>
    <row r="37" spans="83:90" ht="12.75" x14ac:dyDescent="0.25">
      <c r="CE37" s="580"/>
      <c r="CF37" s="581"/>
      <c r="CG37" s="581"/>
      <c r="CH37" s="581"/>
      <c r="CI37" s="581"/>
      <c r="CJ37" s="581"/>
      <c r="CK37" s="581"/>
      <c r="CL37" s="582"/>
    </row>
    <row r="38" spans="83:90" ht="12.75" x14ac:dyDescent="0.25">
      <c r="CE38" s="580"/>
      <c r="CF38" s="581"/>
      <c r="CG38" s="581"/>
      <c r="CH38" s="581"/>
      <c r="CI38" s="581"/>
      <c r="CJ38" s="581"/>
      <c r="CK38" s="581"/>
      <c r="CL38" s="582"/>
    </row>
    <row r="39" spans="83:90" ht="12.75" x14ac:dyDescent="0.25">
      <c r="CE39" s="580"/>
      <c r="CF39" s="581"/>
      <c r="CG39" s="581"/>
      <c r="CH39" s="581"/>
      <c r="CI39" s="581"/>
      <c r="CJ39" s="581"/>
      <c r="CK39" s="581"/>
      <c r="CL39" s="582"/>
    </row>
    <row r="40" spans="83:90" ht="12.75" x14ac:dyDescent="0.25">
      <c r="CE40" s="580"/>
      <c r="CF40" s="581"/>
      <c r="CG40" s="581"/>
      <c r="CH40" s="581"/>
      <c r="CI40" s="581"/>
      <c r="CJ40" s="581"/>
      <c r="CK40" s="581"/>
      <c r="CL40" s="582"/>
    </row>
    <row r="41" spans="83:90" ht="12.75" x14ac:dyDescent="0.25">
      <c r="CE41" s="580"/>
      <c r="CF41" s="581"/>
      <c r="CG41" s="581"/>
      <c r="CH41" s="581"/>
      <c r="CI41" s="581"/>
      <c r="CJ41" s="581"/>
      <c r="CK41" s="581"/>
      <c r="CL41" s="582"/>
    </row>
    <row r="42" spans="83:90" ht="12.75" x14ac:dyDescent="0.25">
      <c r="CE42" s="580"/>
      <c r="CF42" s="581"/>
      <c r="CG42" s="581"/>
      <c r="CH42" s="581"/>
      <c r="CI42" s="581"/>
      <c r="CJ42" s="581"/>
      <c r="CK42" s="581"/>
      <c r="CL42" s="582"/>
    </row>
    <row r="43" spans="83:90" ht="12.75" x14ac:dyDescent="0.25">
      <c r="CE43" s="580"/>
      <c r="CF43" s="581"/>
      <c r="CG43" s="581"/>
      <c r="CH43" s="581"/>
      <c r="CI43" s="581"/>
      <c r="CJ43" s="581"/>
      <c r="CK43" s="581"/>
      <c r="CL43" s="582"/>
    </row>
    <row r="44" spans="83:90" ht="12.75" x14ac:dyDescent="0.25">
      <c r="CE44" s="580"/>
      <c r="CF44" s="581"/>
      <c r="CG44" s="581"/>
      <c r="CH44" s="581"/>
      <c r="CI44" s="581"/>
      <c r="CJ44" s="581"/>
      <c r="CK44" s="581"/>
      <c r="CL44" s="582"/>
    </row>
    <row r="45" spans="83:90" ht="12.75" x14ac:dyDescent="0.25">
      <c r="CE45" s="580"/>
      <c r="CF45" s="581"/>
      <c r="CG45" s="581"/>
      <c r="CH45" s="581"/>
      <c r="CI45" s="581"/>
      <c r="CJ45" s="581"/>
      <c r="CK45" s="581"/>
      <c r="CL45" s="582"/>
    </row>
    <row r="46" spans="83:90" ht="12.75" x14ac:dyDescent="0.25">
      <c r="CE46" s="580"/>
      <c r="CF46" s="581"/>
      <c r="CG46" s="581"/>
      <c r="CH46" s="581"/>
      <c r="CI46" s="581"/>
      <c r="CJ46" s="581"/>
      <c r="CK46" s="581"/>
      <c r="CL46" s="582"/>
    </row>
    <row r="47" spans="83:90" ht="12.75" x14ac:dyDescent="0.25">
      <c r="CE47" s="580"/>
      <c r="CF47" s="581"/>
      <c r="CG47" s="581"/>
      <c r="CH47" s="581"/>
      <c r="CI47" s="581"/>
      <c r="CJ47" s="581"/>
      <c r="CK47" s="581"/>
      <c r="CL47" s="582"/>
    </row>
    <row r="48" spans="83:90" ht="12.75" x14ac:dyDescent="0.25">
      <c r="CE48" s="580"/>
      <c r="CF48" s="581"/>
      <c r="CG48" s="581"/>
      <c r="CH48" s="581"/>
      <c r="CI48" s="581"/>
      <c r="CJ48" s="581"/>
      <c r="CK48" s="581"/>
      <c r="CL48" s="582"/>
    </row>
    <row r="49" spans="83:90" ht="12.75" x14ac:dyDescent="0.25">
      <c r="CE49" s="580"/>
      <c r="CF49" s="581"/>
      <c r="CG49" s="581"/>
      <c r="CH49" s="581"/>
      <c r="CI49" s="581"/>
      <c r="CJ49" s="581"/>
      <c r="CK49" s="581"/>
      <c r="CL49" s="582"/>
    </row>
    <row r="50" spans="83:90" ht="12.75" x14ac:dyDescent="0.25">
      <c r="CE50" s="580"/>
      <c r="CF50" s="581"/>
      <c r="CG50" s="581"/>
      <c r="CH50" s="581"/>
      <c r="CI50" s="581"/>
      <c r="CJ50" s="581"/>
      <c r="CK50" s="581"/>
      <c r="CL50" s="582"/>
    </row>
    <row r="51" spans="83:90" ht="12.75" x14ac:dyDescent="0.25">
      <c r="CE51" s="580"/>
      <c r="CF51" s="581"/>
      <c r="CG51" s="581"/>
      <c r="CH51" s="581"/>
      <c r="CI51" s="581"/>
      <c r="CJ51" s="581"/>
      <c r="CK51" s="581"/>
      <c r="CL51" s="582"/>
    </row>
    <row r="52" spans="83:90" ht="12.75" x14ac:dyDescent="0.25">
      <c r="CE52" s="580"/>
      <c r="CF52" s="581"/>
      <c r="CG52" s="581"/>
      <c r="CH52" s="581"/>
      <c r="CI52" s="581"/>
      <c r="CJ52" s="581"/>
      <c r="CK52" s="581"/>
      <c r="CL52" s="582"/>
    </row>
    <row r="53" spans="83:90" ht="12.75" x14ac:dyDescent="0.25">
      <c r="CE53" s="580"/>
      <c r="CF53" s="581"/>
      <c r="CG53" s="581"/>
      <c r="CH53" s="581"/>
      <c r="CI53" s="581"/>
      <c r="CJ53" s="581"/>
      <c r="CK53" s="581"/>
      <c r="CL53" s="582"/>
    </row>
    <row r="62" spans="83:90" ht="12" customHeight="1" x14ac:dyDescent="0.25"/>
    <row r="63" spans="83:90" ht="12" customHeight="1" x14ac:dyDescent="0.25"/>
    <row r="64" spans="83:90" ht="12" customHeight="1" x14ac:dyDescent="0.25"/>
    <row r="65" spans="1:60" s="270" customFormat="1" x14ac:dyDescent="0.25">
      <c r="A65" s="89"/>
      <c r="D65" s="271"/>
      <c r="L65" s="282"/>
      <c r="AM65" s="283"/>
      <c r="AN65" s="283"/>
      <c r="AO65" s="283"/>
      <c r="AP65" s="283"/>
      <c r="AU65" s="284"/>
      <c r="BB65" s="274"/>
      <c r="BD65" s="274"/>
      <c r="BF65" s="274"/>
      <c r="BH65" s="274"/>
    </row>
    <row r="66" spans="1:60" s="270" customFormat="1" x14ac:dyDescent="0.25">
      <c r="D66" s="271"/>
      <c r="L66" s="282"/>
      <c r="AM66" s="283"/>
      <c r="AN66" s="283"/>
      <c r="AO66" s="283"/>
      <c r="AP66" s="283"/>
      <c r="AU66" s="284"/>
      <c r="BB66" s="274"/>
      <c r="BD66" s="274"/>
      <c r="BF66" s="274"/>
      <c r="BH66" s="274"/>
    </row>
    <row r="67" spans="1:60" s="270" customFormat="1" x14ac:dyDescent="0.25">
      <c r="D67" s="271"/>
      <c r="L67" s="282"/>
      <c r="AM67" s="283"/>
      <c r="AN67" s="283"/>
      <c r="AO67" s="283"/>
      <c r="AP67" s="283"/>
      <c r="AU67" s="284"/>
      <c r="BB67" s="274"/>
      <c r="BD67" s="274"/>
      <c r="BF67" s="274"/>
      <c r="BH67" s="274"/>
    </row>
    <row r="68" spans="1:60" s="270" customFormat="1" x14ac:dyDescent="0.25">
      <c r="D68" s="271"/>
      <c r="L68" s="282"/>
      <c r="AM68" s="283"/>
      <c r="AN68" s="283"/>
      <c r="AO68" s="283"/>
      <c r="AP68" s="283"/>
      <c r="AU68" s="284"/>
      <c r="BB68" s="274"/>
      <c r="BD68" s="274"/>
      <c r="BF68" s="274"/>
      <c r="BH68" s="274"/>
    </row>
    <row r="69" spans="1:60" s="270" customFormat="1" x14ac:dyDescent="0.25">
      <c r="D69" s="271"/>
      <c r="L69" s="282"/>
      <c r="AM69" s="283"/>
      <c r="AN69" s="283"/>
      <c r="AO69" s="283"/>
      <c r="AP69" s="283"/>
      <c r="AU69" s="284"/>
      <c r="BB69" s="274"/>
      <c r="BD69" s="274"/>
      <c r="BF69" s="274"/>
      <c r="BH69" s="274"/>
    </row>
    <row r="70" spans="1:60" s="270" customFormat="1" x14ac:dyDescent="0.25">
      <c r="D70" s="271"/>
      <c r="L70" s="282"/>
      <c r="AM70" s="283"/>
      <c r="AN70" s="283"/>
      <c r="AO70" s="283"/>
      <c r="AP70" s="283"/>
      <c r="AU70" s="284"/>
      <c r="BB70" s="274"/>
      <c r="BD70" s="274"/>
      <c r="BF70" s="274"/>
      <c r="BH70" s="274"/>
    </row>
    <row r="71" spans="1:60" s="270" customFormat="1" x14ac:dyDescent="0.25">
      <c r="D71" s="271"/>
      <c r="L71" s="282"/>
      <c r="AM71" s="283"/>
      <c r="AN71" s="283"/>
      <c r="AO71" s="283"/>
      <c r="AP71" s="283"/>
      <c r="AU71" s="284"/>
      <c r="BB71" s="274"/>
      <c r="BD71" s="274"/>
      <c r="BF71" s="274"/>
      <c r="BH71" s="274"/>
    </row>
    <row r="72" spans="1:60" s="270" customFormat="1" x14ac:dyDescent="0.25">
      <c r="D72" s="271"/>
      <c r="L72" s="282"/>
      <c r="AM72" s="283"/>
      <c r="AN72" s="283"/>
      <c r="AO72" s="283"/>
      <c r="AP72" s="283"/>
      <c r="AU72" s="284"/>
      <c r="BB72" s="274"/>
      <c r="BD72" s="274"/>
      <c r="BF72" s="274"/>
      <c r="BH72" s="274"/>
    </row>
    <row r="73" spans="1:60" s="270" customFormat="1" x14ac:dyDescent="0.25">
      <c r="D73" s="271"/>
      <c r="L73" s="282"/>
      <c r="AM73" s="283"/>
      <c r="AN73" s="283"/>
      <c r="AO73" s="283"/>
      <c r="AP73" s="283"/>
      <c r="AU73" s="284"/>
      <c r="BB73" s="274"/>
      <c r="BD73" s="274"/>
      <c r="BF73" s="274"/>
      <c r="BH73" s="274"/>
    </row>
    <row r="74" spans="1:60" s="270" customFormat="1" x14ac:dyDescent="0.25">
      <c r="D74" s="271"/>
      <c r="L74" s="282"/>
      <c r="AM74" s="283"/>
      <c r="AN74" s="283"/>
      <c r="AO74" s="283"/>
      <c r="AP74" s="283"/>
      <c r="AU74" s="284"/>
      <c r="BB74" s="274"/>
      <c r="BD74" s="274"/>
      <c r="BF74" s="274"/>
      <c r="BH74" s="274"/>
    </row>
    <row r="75" spans="1:60" s="270" customFormat="1" x14ac:dyDescent="0.25">
      <c r="D75" s="271"/>
      <c r="L75" s="282"/>
      <c r="AM75" s="283"/>
      <c r="AN75" s="283"/>
      <c r="AO75" s="283"/>
      <c r="AP75" s="283"/>
      <c r="AU75" s="284"/>
      <c r="BB75" s="274"/>
      <c r="BD75" s="274"/>
      <c r="BF75" s="274"/>
      <c r="BH75" s="274"/>
    </row>
    <row r="76" spans="1:60" s="270" customFormat="1" x14ac:dyDescent="0.25">
      <c r="D76" s="271"/>
      <c r="L76" s="282"/>
      <c r="AM76" s="283"/>
      <c r="AN76" s="283"/>
      <c r="AO76" s="283"/>
      <c r="AP76" s="283"/>
      <c r="AU76" s="284"/>
      <c r="BB76" s="274"/>
      <c r="BD76" s="274"/>
      <c r="BF76" s="274"/>
      <c r="BH76" s="274"/>
    </row>
    <row r="77" spans="1:60" s="270" customFormat="1" x14ac:dyDescent="0.25">
      <c r="D77" s="271"/>
      <c r="L77" s="282"/>
      <c r="AM77" s="283"/>
      <c r="AN77" s="283"/>
      <c r="AO77" s="283"/>
      <c r="AP77" s="283"/>
      <c r="AU77" s="284"/>
      <c r="BB77" s="274"/>
      <c r="BD77" s="274"/>
      <c r="BF77" s="274"/>
      <c r="BH77" s="274"/>
    </row>
    <row r="78" spans="1:60" s="270" customFormat="1" x14ac:dyDescent="0.25">
      <c r="D78" s="271"/>
      <c r="L78" s="282"/>
      <c r="AM78" s="283"/>
      <c r="AN78" s="283"/>
      <c r="AO78" s="283"/>
      <c r="AP78" s="283"/>
      <c r="AU78" s="284"/>
      <c r="BB78" s="274"/>
      <c r="BD78" s="274"/>
      <c r="BF78" s="274"/>
      <c r="BH78" s="274"/>
    </row>
    <row r="79" spans="1:60" s="270" customFormat="1" x14ac:dyDescent="0.25">
      <c r="D79" s="271"/>
      <c r="L79" s="282"/>
      <c r="AM79" s="283"/>
      <c r="AN79" s="283"/>
      <c r="AO79" s="283"/>
      <c r="AP79" s="283"/>
      <c r="AU79" s="284"/>
      <c r="BB79" s="274"/>
      <c r="BD79" s="274"/>
      <c r="BF79" s="274"/>
      <c r="BH79" s="274"/>
    </row>
    <row r="80" spans="1:60" s="270" customFormat="1" x14ac:dyDescent="0.25">
      <c r="D80" s="271"/>
      <c r="L80" s="282"/>
      <c r="AM80" s="283"/>
      <c r="AN80" s="283"/>
      <c r="AO80" s="283"/>
      <c r="AP80" s="283"/>
      <c r="AU80" s="284"/>
      <c r="BB80" s="274"/>
      <c r="BD80" s="274"/>
      <c r="BF80" s="274"/>
      <c r="BH80" s="274"/>
    </row>
    <row r="81" spans="4:60" s="270" customFormat="1" x14ac:dyDescent="0.25">
      <c r="D81" s="271"/>
      <c r="L81" s="282"/>
      <c r="AM81" s="283"/>
      <c r="AN81" s="283"/>
      <c r="AO81" s="283"/>
      <c r="AP81" s="283"/>
      <c r="AU81" s="284"/>
      <c r="BB81" s="274"/>
      <c r="BD81" s="274"/>
      <c r="BF81" s="274"/>
      <c r="BH81" s="274"/>
    </row>
    <row r="82" spans="4:60" s="270" customFormat="1" x14ac:dyDescent="0.25">
      <c r="D82" s="271"/>
      <c r="L82" s="282"/>
      <c r="AM82" s="283"/>
      <c r="AN82" s="283"/>
      <c r="AO82" s="283"/>
      <c r="AP82" s="283"/>
      <c r="AU82" s="284"/>
      <c r="BB82" s="274"/>
      <c r="BD82" s="274"/>
      <c r="BF82" s="274"/>
      <c r="BH82" s="274"/>
    </row>
    <row r="83" spans="4:60" s="270" customFormat="1" x14ac:dyDescent="0.25">
      <c r="D83" s="271"/>
      <c r="L83" s="282"/>
      <c r="AM83" s="283"/>
      <c r="AN83" s="283"/>
      <c r="AO83" s="283"/>
      <c r="AP83" s="283"/>
      <c r="AU83" s="284"/>
      <c r="BB83" s="274"/>
      <c r="BD83" s="274"/>
      <c r="BF83" s="274"/>
      <c r="BH83" s="274"/>
    </row>
    <row r="84" spans="4:60" s="270" customFormat="1" x14ac:dyDescent="0.25">
      <c r="D84" s="271"/>
      <c r="L84" s="282"/>
      <c r="AM84" s="283"/>
      <c r="AN84" s="283"/>
      <c r="AO84" s="283"/>
      <c r="AP84" s="283"/>
      <c r="AU84" s="284"/>
      <c r="BB84" s="274"/>
      <c r="BD84" s="274"/>
      <c r="BF84" s="274"/>
      <c r="BH84" s="274"/>
    </row>
    <row r="85" spans="4:60" s="270" customFormat="1" x14ac:dyDescent="0.25">
      <c r="D85" s="271"/>
      <c r="L85" s="282"/>
      <c r="AM85" s="283"/>
      <c r="AN85" s="283"/>
      <c r="AO85" s="283"/>
      <c r="AP85" s="283"/>
      <c r="AU85" s="284"/>
      <c r="BB85" s="274"/>
      <c r="BD85" s="274"/>
      <c r="BF85" s="274"/>
      <c r="BH85" s="274"/>
    </row>
    <row r="86" spans="4:60" s="270" customFormat="1" x14ac:dyDescent="0.25">
      <c r="D86" s="271"/>
      <c r="L86" s="282"/>
      <c r="AM86" s="283"/>
      <c r="AN86" s="283"/>
      <c r="AO86" s="283"/>
      <c r="AP86" s="283"/>
      <c r="AU86" s="284"/>
      <c r="BB86" s="274"/>
      <c r="BD86" s="274"/>
      <c r="BF86" s="274"/>
      <c r="BH86" s="274"/>
    </row>
    <row r="87" spans="4:60" s="270" customFormat="1" x14ac:dyDescent="0.25">
      <c r="D87" s="271"/>
      <c r="L87" s="282"/>
      <c r="AM87" s="283"/>
      <c r="AN87" s="283"/>
      <c r="AO87" s="283"/>
      <c r="AP87" s="283"/>
      <c r="AU87" s="284"/>
      <c r="BB87" s="274"/>
      <c r="BD87" s="274"/>
      <c r="BF87" s="274"/>
      <c r="BH87" s="274"/>
    </row>
    <row r="88" spans="4:60" s="270" customFormat="1" x14ac:dyDescent="0.25">
      <c r="D88" s="271"/>
      <c r="L88" s="282"/>
      <c r="AM88" s="283"/>
      <c r="AN88" s="283"/>
      <c r="AO88" s="283"/>
      <c r="AP88" s="283"/>
      <c r="AU88" s="284"/>
      <c r="BB88" s="274"/>
      <c r="BD88" s="274"/>
      <c r="BF88" s="274"/>
      <c r="BH88" s="274"/>
    </row>
    <row r="89" spans="4:60" s="270" customFormat="1" x14ac:dyDescent="0.25">
      <c r="D89" s="271"/>
      <c r="L89" s="282"/>
      <c r="AM89" s="283"/>
      <c r="AN89" s="283"/>
      <c r="AO89" s="283"/>
      <c r="AP89" s="283"/>
      <c r="AU89" s="284"/>
      <c r="BB89" s="274"/>
      <c r="BD89" s="274"/>
      <c r="BF89" s="274"/>
      <c r="BH89" s="274"/>
    </row>
    <row r="90" spans="4:60" s="270" customFormat="1" x14ac:dyDescent="0.25">
      <c r="D90" s="271"/>
      <c r="L90" s="282"/>
      <c r="AM90" s="283"/>
      <c r="AN90" s="283"/>
      <c r="AO90" s="283"/>
      <c r="AP90" s="283"/>
      <c r="AU90" s="284"/>
      <c r="BB90" s="274"/>
      <c r="BD90" s="274"/>
      <c r="BF90" s="274"/>
      <c r="BH90" s="274"/>
    </row>
    <row r="91" spans="4:60" s="270" customFormat="1" x14ac:dyDescent="0.25">
      <c r="D91" s="271"/>
      <c r="L91" s="282"/>
      <c r="AM91" s="283"/>
      <c r="AN91" s="283"/>
      <c r="AO91" s="283"/>
      <c r="AP91" s="283"/>
      <c r="AU91" s="284"/>
      <c r="BB91" s="274"/>
      <c r="BD91" s="274"/>
      <c r="BF91" s="274"/>
      <c r="BH91" s="274"/>
    </row>
    <row r="92" spans="4:60" s="270" customFormat="1" x14ac:dyDescent="0.25">
      <c r="D92" s="271"/>
      <c r="L92" s="282"/>
      <c r="AM92" s="283"/>
      <c r="AN92" s="283"/>
      <c r="AO92" s="283"/>
      <c r="AP92" s="283"/>
      <c r="AU92" s="284"/>
      <c r="BB92" s="274"/>
      <c r="BD92" s="274"/>
      <c r="BF92" s="274"/>
      <c r="BH92" s="274"/>
    </row>
    <row r="93" spans="4:60" s="270" customFormat="1" x14ac:dyDescent="0.25">
      <c r="D93" s="271"/>
      <c r="L93" s="282"/>
      <c r="AM93" s="283"/>
      <c r="AN93" s="283"/>
      <c r="AO93" s="283"/>
      <c r="AP93" s="283"/>
      <c r="AU93" s="284"/>
      <c r="BB93" s="274"/>
      <c r="BD93" s="274"/>
      <c r="BF93" s="274"/>
      <c r="BH93" s="274"/>
    </row>
    <row r="94" spans="4:60" s="270" customFormat="1" x14ac:dyDescent="0.25">
      <c r="D94" s="271"/>
      <c r="L94" s="282"/>
      <c r="AM94" s="283"/>
      <c r="AN94" s="283"/>
      <c r="AO94" s="283"/>
      <c r="AP94" s="283"/>
      <c r="AU94" s="284"/>
      <c r="BB94" s="274"/>
      <c r="BD94" s="274"/>
      <c r="BF94" s="274"/>
      <c r="BH94" s="274"/>
    </row>
    <row r="95" spans="4:60" s="270" customFormat="1" x14ac:dyDescent="0.25">
      <c r="D95" s="271"/>
      <c r="L95" s="282"/>
      <c r="AM95" s="283"/>
      <c r="AN95" s="283"/>
      <c r="AO95" s="283"/>
      <c r="AP95" s="283"/>
      <c r="AU95" s="284"/>
      <c r="BB95" s="274"/>
      <c r="BD95" s="274"/>
      <c r="BF95" s="274"/>
      <c r="BH95" s="274"/>
    </row>
    <row r="96" spans="4:60" s="270" customFormat="1" x14ac:dyDescent="0.25">
      <c r="D96" s="271"/>
      <c r="L96" s="282"/>
      <c r="AM96" s="283"/>
      <c r="AN96" s="283"/>
      <c r="AO96" s="283"/>
      <c r="AP96" s="283"/>
      <c r="AU96" s="284"/>
      <c r="BB96" s="274"/>
      <c r="BD96" s="274"/>
      <c r="BF96" s="274"/>
      <c r="BH96" s="274"/>
    </row>
    <row r="97" spans="4:60" s="270" customFormat="1" x14ac:dyDescent="0.25">
      <c r="D97" s="271"/>
      <c r="L97" s="282"/>
      <c r="AM97" s="283"/>
      <c r="AN97" s="283"/>
      <c r="AO97" s="283"/>
      <c r="AP97" s="283"/>
      <c r="AU97" s="284"/>
      <c r="BB97" s="274"/>
      <c r="BD97" s="274"/>
      <c r="BF97" s="274"/>
      <c r="BH97" s="274"/>
    </row>
    <row r="98" spans="4:60" s="270" customFormat="1" x14ac:dyDescent="0.25">
      <c r="D98" s="271"/>
      <c r="L98" s="282"/>
      <c r="AM98" s="283"/>
      <c r="AN98" s="283"/>
      <c r="AO98" s="283"/>
      <c r="AP98" s="283"/>
      <c r="AU98" s="284"/>
      <c r="BB98" s="274"/>
      <c r="BD98" s="274"/>
      <c r="BF98" s="274"/>
      <c r="BH98" s="274"/>
    </row>
    <row r="99" spans="4:60" s="270" customFormat="1" x14ac:dyDescent="0.25">
      <c r="D99" s="271"/>
      <c r="L99" s="282"/>
      <c r="AM99" s="283"/>
      <c r="AN99" s="283"/>
      <c r="AO99" s="283"/>
      <c r="AP99" s="283"/>
      <c r="AU99" s="284"/>
      <c r="BB99" s="274"/>
      <c r="BD99" s="274"/>
      <c r="BF99" s="274"/>
      <c r="BH99" s="274"/>
    </row>
    <row r="100" spans="4:60" s="270" customFormat="1" x14ac:dyDescent="0.25">
      <c r="D100" s="271"/>
      <c r="L100" s="282"/>
      <c r="AM100" s="283"/>
      <c r="AN100" s="283"/>
      <c r="AO100" s="283"/>
      <c r="AP100" s="283"/>
      <c r="AU100" s="284"/>
      <c r="BB100" s="274"/>
      <c r="BD100" s="274"/>
      <c r="BF100" s="274"/>
      <c r="BH100" s="274"/>
    </row>
    <row r="101" spans="4:60" s="270" customFormat="1" x14ac:dyDescent="0.25">
      <c r="D101" s="271"/>
      <c r="L101" s="282"/>
      <c r="AM101" s="283"/>
      <c r="AN101" s="283"/>
      <c r="AO101" s="283"/>
      <c r="AP101" s="283"/>
      <c r="AU101" s="284"/>
      <c r="BB101" s="274"/>
      <c r="BD101" s="274"/>
      <c r="BF101" s="274"/>
      <c r="BH101" s="274"/>
    </row>
    <row r="102" spans="4:60" s="270" customFormat="1" x14ac:dyDescent="0.25">
      <c r="D102" s="271"/>
      <c r="L102" s="282"/>
      <c r="AM102" s="283"/>
      <c r="AN102" s="283"/>
      <c r="AO102" s="283"/>
      <c r="AP102" s="283"/>
      <c r="AU102" s="284"/>
      <c r="BB102" s="274"/>
      <c r="BD102" s="274"/>
      <c r="BF102" s="274"/>
      <c r="BH102" s="274"/>
    </row>
    <row r="103" spans="4:60" s="270" customFormat="1" x14ac:dyDescent="0.25">
      <c r="D103" s="271"/>
      <c r="L103" s="282"/>
      <c r="AM103" s="283"/>
      <c r="AN103" s="283"/>
      <c r="AO103" s="283"/>
      <c r="AP103" s="283"/>
      <c r="AU103" s="284"/>
      <c r="BB103" s="274"/>
      <c r="BD103" s="274"/>
      <c r="BF103" s="274"/>
      <c r="BH103" s="274"/>
    </row>
    <row r="104" spans="4:60" s="270" customFormat="1" x14ac:dyDescent="0.25">
      <c r="D104" s="271"/>
      <c r="L104" s="282"/>
      <c r="AM104" s="283"/>
      <c r="AN104" s="283"/>
      <c r="AO104" s="283"/>
      <c r="AP104" s="283"/>
      <c r="AU104" s="284"/>
      <c r="BB104" s="274"/>
      <c r="BD104" s="274"/>
      <c r="BF104" s="274"/>
      <c r="BH104" s="274"/>
    </row>
    <row r="105" spans="4:60" s="270" customFormat="1" x14ac:dyDescent="0.25">
      <c r="D105" s="271"/>
      <c r="L105" s="282"/>
      <c r="AM105" s="283"/>
      <c r="AN105" s="283"/>
      <c r="AO105" s="283"/>
      <c r="AP105" s="283"/>
      <c r="AU105" s="284"/>
      <c r="BB105" s="274"/>
      <c r="BD105" s="274"/>
      <c r="BF105" s="274"/>
      <c r="BH105" s="274"/>
    </row>
    <row r="106" spans="4:60" s="270" customFormat="1" x14ac:dyDescent="0.25">
      <c r="D106" s="271"/>
      <c r="L106" s="282"/>
      <c r="AM106" s="283"/>
      <c r="AN106" s="283"/>
      <c r="AO106" s="283"/>
      <c r="AP106" s="283"/>
      <c r="AU106" s="284"/>
      <c r="BB106" s="274"/>
      <c r="BD106" s="274"/>
      <c r="BF106" s="274"/>
      <c r="BH106" s="274"/>
    </row>
    <row r="107" spans="4:60" s="270" customFormat="1" x14ac:dyDescent="0.25">
      <c r="D107" s="271"/>
      <c r="L107" s="282"/>
      <c r="AM107" s="283"/>
      <c r="AN107" s="283"/>
      <c r="AO107" s="283"/>
      <c r="AP107" s="283"/>
      <c r="AU107" s="284"/>
      <c r="BB107" s="274"/>
      <c r="BD107" s="274"/>
      <c r="BF107" s="274"/>
      <c r="BH107" s="274"/>
    </row>
    <row r="108" spans="4:60" s="270" customFormat="1" x14ac:dyDescent="0.25">
      <c r="D108" s="271"/>
      <c r="L108" s="282"/>
      <c r="AM108" s="283"/>
      <c r="AN108" s="283"/>
      <c r="AO108" s="283"/>
      <c r="AP108" s="283"/>
      <c r="AU108" s="284"/>
      <c r="BB108" s="274"/>
      <c r="BD108" s="274"/>
      <c r="BF108" s="274"/>
      <c r="BH108" s="274"/>
    </row>
    <row r="109" spans="4:60" s="270" customFormat="1" x14ac:dyDescent="0.25">
      <c r="D109" s="271"/>
      <c r="L109" s="282"/>
      <c r="AM109" s="283"/>
      <c r="AN109" s="283"/>
      <c r="AO109" s="283"/>
      <c r="AP109" s="283"/>
      <c r="AU109" s="284"/>
      <c r="BB109" s="274"/>
      <c r="BD109" s="274"/>
      <c r="BF109" s="274"/>
      <c r="BH109" s="274"/>
    </row>
    <row r="110" spans="4:60" s="270" customFormat="1" x14ac:dyDescent="0.25">
      <c r="D110" s="271"/>
      <c r="L110" s="282"/>
      <c r="AM110" s="283"/>
      <c r="AN110" s="283"/>
      <c r="AO110" s="283"/>
      <c r="AP110" s="283"/>
      <c r="AU110" s="284"/>
      <c r="BB110" s="274"/>
      <c r="BD110" s="274"/>
      <c r="BF110" s="274"/>
      <c r="BH110" s="274"/>
    </row>
    <row r="111" spans="4:60" s="270" customFormat="1" x14ac:dyDescent="0.25">
      <c r="D111" s="271"/>
      <c r="L111" s="282"/>
      <c r="AM111" s="283"/>
      <c r="AN111" s="283"/>
      <c r="AO111" s="283"/>
      <c r="AP111" s="283"/>
      <c r="AU111" s="284"/>
      <c r="BB111" s="274"/>
      <c r="BD111" s="274"/>
      <c r="BF111" s="274"/>
      <c r="BH111" s="274"/>
    </row>
    <row r="112" spans="4:60" s="270" customFormat="1" x14ac:dyDescent="0.25">
      <c r="D112" s="271"/>
      <c r="L112" s="282"/>
      <c r="AM112" s="283"/>
      <c r="AN112" s="283"/>
      <c r="AO112" s="283"/>
      <c r="AP112" s="283"/>
      <c r="AU112" s="284"/>
      <c r="BB112" s="274"/>
      <c r="BD112" s="274"/>
      <c r="BF112" s="274"/>
      <c r="BH112" s="274"/>
    </row>
    <row r="113" spans="4:60" s="270" customFormat="1" x14ac:dyDescent="0.25">
      <c r="D113" s="271"/>
      <c r="L113" s="282"/>
      <c r="AM113" s="283"/>
      <c r="AN113" s="283"/>
      <c r="AO113" s="283"/>
      <c r="AP113" s="283"/>
      <c r="AU113" s="284"/>
      <c r="BB113" s="274"/>
      <c r="BD113" s="274"/>
      <c r="BF113" s="274"/>
      <c r="BH113" s="274"/>
    </row>
    <row r="114" spans="4:60" s="270" customFormat="1" x14ac:dyDescent="0.25">
      <c r="D114" s="271"/>
      <c r="L114" s="282"/>
      <c r="AM114" s="283"/>
      <c r="AN114" s="283"/>
      <c r="AO114" s="283"/>
      <c r="AP114" s="283"/>
      <c r="AU114" s="284"/>
      <c r="BB114" s="274"/>
      <c r="BD114" s="274"/>
      <c r="BF114" s="274"/>
      <c r="BH114" s="274"/>
    </row>
    <row r="115" spans="4:60" s="270" customFormat="1" x14ac:dyDescent="0.25">
      <c r="D115" s="271"/>
      <c r="L115" s="282"/>
      <c r="AM115" s="283"/>
      <c r="AN115" s="283"/>
      <c r="AO115" s="283"/>
      <c r="AP115" s="283"/>
      <c r="AU115" s="284"/>
      <c r="BB115" s="274"/>
      <c r="BD115" s="274"/>
      <c r="BF115" s="274"/>
      <c r="BH115" s="274"/>
    </row>
    <row r="116" spans="4:60" s="270" customFormat="1" x14ac:dyDescent="0.25">
      <c r="D116" s="271"/>
      <c r="L116" s="282"/>
      <c r="AM116" s="283"/>
      <c r="AN116" s="283"/>
      <c r="AO116" s="283"/>
      <c r="AP116" s="283"/>
      <c r="AU116" s="284"/>
      <c r="BB116" s="274"/>
      <c r="BD116" s="274"/>
      <c r="BF116" s="274"/>
      <c r="BH116" s="274"/>
    </row>
    <row r="117" spans="4:60" s="270" customFormat="1" x14ac:dyDescent="0.25">
      <c r="D117" s="271"/>
      <c r="L117" s="282"/>
      <c r="AM117" s="283"/>
      <c r="AN117" s="283"/>
      <c r="AO117" s="283"/>
      <c r="AP117" s="283"/>
      <c r="AU117" s="284"/>
      <c r="BB117" s="274"/>
      <c r="BD117" s="274"/>
      <c r="BF117" s="274"/>
      <c r="BH117" s="274"/>
    </row>
    <row r="118" spans="4:60" s="270" customFormat="1" x14ac:dyDescent="0.25">
      <c r="D118" s="271"/>
      <c r="L118" s="282"/>
      <c r="AM118" s="283"/>
      <c r="AN118" s="283"/>
      <c r="AO118" s="283"/>
      <c r="AP118" s="283"/>
      <c r="AU118" s="284"/>
      <c r="BB118" s="274"/>
      <c r="BD118" s="274"/>
      <c r="BF118" s="274"/>
      <c r="BH118" s="274"/>
    </row>
    <row r="119" spans="4:60" s="270" customFormat="1" x14ac:dyDescent="0.25">
      <c r="D119" s="271"/>
      <c r="L119" s="282"/>
      <c r="AM119" s="283"/>
      <c r="AN119" s="283"/>
      <c r="AO119" s="283"/>
      <c r="AP119" s="283"/>
      <c r="AU119" s="284"/>
      <c r="BB119" s="274"/>
      <c r="BD119" s="274"/>
      <c r="BF119" s="274"/>
      <c r="BH119" s="274"/>
    </row>
    <row r="120" spans="4:60" s="270" customFormat="1" x14ac:dyDescent="0.25">
      <c r="D120" s="271"/>
      <c r="L120" s="282"/>
      <c r="AM120" s="283"/>
      <c r="AN120" s="283"/>
      <c r="AO120" s="283"/>
      <c r="AP120" s="283"/>
      <c r="AU120" s="284"/>
      <c r="BB120" s="274"/>
      <c r="BD120" s="274"/>
      <c r="BF120" s="274"/>
      <c r="BH120" s="274"/>
    </row>
    <row r="121" spans="4:60" s="270" customFormat="1" x14ac:dyDescent="0.25">
      <c r="D121" s="271"/>
      <c r="L121" s="282"/>
      <c r="AM121" s="283"/>
      <c r="AN121" s="283"/>
      <c r="AO121" s="283"/>
      <c r="AP121" s="283"/>
      <c r="AU121" s="284"/>
      <c r="BB121" s="274"/>
      <c r="BD121" s="274"/>
      <c r="BF121" s="274"/>
      <c r="BH121" s="274"/>
    </row>
    <row r="122" spans="4:60" s="270" customFormat="1" x14ac:dyDescent="0.25">
      <c r="D122" s="271"/>
      <c r="L122" s="282"/>
      <c r="AM122" s="283"/>
      <c r="AN122" s="283"/>
      <c r="AO122" s="283"/>
      <c r="AP122" s="283"/>
      <c r="AU122" s="284"/>
      <c r="BB122" s="274"/>
      <c r="BD122" s="274"/>
      <c r="BF122" s="274"/>
      <c r="BH122" s="274"/>
    </row>
    <row r="123" spans="4:60" s="270" customFormat="1" x14ac:dyDescent="0.25">
      <c r="D123" s="271"/>
      <c r="L123" s="282"/>
      <c r="AM123" s="283"/>
      <c r="AN123" s="283"/>
      <c r="AO123" s="283"/>
      <c r="AP123" s="283"/>
      <c r="AU123" s="284"/>
      <c r="BB123" s="274"/>
      <c r="BD123" s="274"/>
      <c r="BF123" s="274"/>
      <c r="BH123" s="274"/>
    </row>
    <row r="124" spans="4:60" s="270" customFormat="1" x14ac:dyDescent="0.25">
      <c r="D124" s="271"/>
      <c r="L124" s="282"/>
      <c r="AM124" s="283"/>
      <c r="AN124" s="283"/>
      <c r="AO124" s="283"/>
      <c r="AP124" s="283"/>
      <c r="AU124" s="284"/>
      <c r="BB124" s="274"/>
      <c r="BD124" s="274"/>
      <c r="BF124" s="274"/>
      <c r="BH124" s="274"/>
    </row>
    <row r="125" spans="4:60" s="270" customFormat="1" x14ac:dyDescent="0.25">
      <c r="D125" s="271"/>
      <c r="L125" s="282"/>
      <c r="AM125" s="283"/>
      <c r="AN125" s="283"/>
      <c r="AO125" s="283"/>
      <c r="AP125" s="283"/>
      <c r="AU125" s="284"/>
      <c r="BB125" s="274"/>
      <c r="BD125" s="274"/>
      <c r="BF125" s="274"/>
      <c r="BH125" s="274"/>
    </row>
    <row r="126" spans="4:60" s="270" customFormat="1" x14ac:dyDescent="0.25">
      <c r="D126" s="271"/>
      <c r="L126" s="282"/>
      <c r="AM126" s="283"/>
      <c r="AN126" s="283"/>
      <c r="AO126" s="283"/>
      <c r="AP126" s="283"/>
      <c r="AU126" s="284"/>
      <c r="BB126" s="274"/>
      <c r="BD126" s="274"/>
      <c r="BF126" s="274"/>
      <c r="BH126" s="274"/>
    </row>
    <row r="127" spans="4:60" s="270" customFormat="1" x14ac:dyDescent="0.25">
      <c r="D127" s="271"/>
      <c r="L127" s="282"/>
      <c r="AM127" s="283"/>
      <c r="AN127" s="283"/>
      <c r="AO127" s="283"/>
      <c r="AP127" s="283"/>
      <c r="AU127" s="284"/>
      <c r="BB127" s="274"/>
      <c r="BD127" s="274"/>
      <c r="BF127" s="274"/>
      <c r="BH127" s="274"/>
    </row>
    <row r="128" spans="4:60" s="270" customFormat="1" x14ac:dyDescent="0.25">
      <c r="D128" s="271"/>
      <c r="L128" s="282"/>
      <c r="AM128" s="283"/>
      <c r="AN128" s="283"/>
      <c r="AO128" s="283"/>
      <c r="AP128" s="283"/>
      <c r="AU128" s="284"/>
      <c r="BB128" s="274"/>
      <c r="BD128" s="274"/>
      <c r="BF128" s="274"/>
      <c r="BH128" s="274"/>
    </row>
    <row r="129" spans="4:60" s="270" customFormat="1" x14ac:dyDescent="0.25">
      <c r="D129" s="271"/>
      <c r="L129" s="282"/>
      <c r="AM129" s="283"/>
      <c r="AN129" s="283"/>
      <c r="AO129" s="283"/>
      <c r="AP129" s="283"/>
      <c r="AU129" s="284"/>
      <c r="BB129" s="274"/>
      <c r="BD129" s="274"/>
      <c r="BF129" s="274"/>
      <c r="BH129" s="274"/>
    </row>
    <row r="130" spans="4:60" s="270" customFormat="1" x14ac:dyDescent="0.25">
      <c r="D130" s="271"/>
      <c r="L130" s="282"/>
      <c r="AM130" s="283"/>
      <c r="AN130" s="283"/>
      <c r="AO130" s="283"/>
      <c r="AP130" s="283"/>
      <c r="AU130" s="284"/>
      <c r="BB130" s="274"/>
      <c r="BD130" s="274"/>
      <c r="BF130" s="274"/>
      <c r="BH130" s="274"/>
    </row>
    <row r="131" spans="4:60" s="270" customFormat="1" x14ac:dyDescent="0.25">
      <c r="D131" s="271"/>
      <c r="L131" s="282"/>
      <c r="AM131" s="283"/>
      <c r="AN131" s="283"/>
      <c r="AO131" s="283"/>
      <c r="AP131" s="283"/>
      <c r="AU131" s="284"/>
      <c r="BB131" s="274"/>
      <c r="BD131" s="274"/>
      <c r="BF131" s="274"/>
      <c r="BH131" s="274"/>
    </row>
    <row r="132" spans="4:60" s="270" customFormat="1" x14ac:dyDescent="0.25">
      <c r="D132" s="271"/>
      <c r="L132" s="282"/>
      <c r="AM132" s="283"/>
      <c r="AN132" s="283"/>
      <c r="AO132" s="283"/>
      <c r="AP132" s="283"/>
      <c r="AU132" s="284"/>
      <c r="BB132" s="274"/>
      <c r="BD132" s="274"/>
      <c r="BF132" s="274"/>
      <c r="BH132" s="274"/>
    </row>
    <row r="133" spans="4:60" s="270" customFormat="1" x14ac:dyDescent="0.25">
      <c r="D133" s="271"/>
      <c r="L133" s="282"/>
      <c r="AM133" s="283"/>
      <c r="AN133" s="283"/>
      <c r="AO133" s="283"/>
      <c r="AP133" s="283"/>
      <c r="AU133" s="284"/>
      <c r="BB133" s="274"/>
      <c r="BD133" s="274"/>
      <c r="BF133" s="274"/>
      <c r="BH133" s="274"/>
    </row>
    <row r="134" spans="4:60" s="270" customFormat="1" x14ac:dyDescent="0.25">
      <c r="D134" s="271"/>
      <c r="L134" s="282"/>
      <c r="AM134" s="283"/>
      <c r="AN134" s="283"/>
      <c r="AO134" s="283"/>
      <c r="AP134" s="283"/>
      <c r="AU134" s="284"/>
      <c r="BB134" s="274"/>
      <c r="BD134" s="274"/>
      <c r="BF134" s="274"/>
      <c r="BH134" s="274"/>
    </row>
    <row r="135" spans="4:60" s="270" customFormat="1" x14ac:dyDescent="0.25">
      <c r="D135" s="271"/>
      <c r="L135" s="282"/>
      <c r="AM135" s="283"/>
      <c r="AN135" s="283"/>
      <c r="AO135" s="283"/>
      <c r="AP135" s="283"/>
      <c r="AU135" s="284"/>
      <c r="BB135" s="274"/>
      <c r="BD135" s="274"/>
      <c r="BF135" s="274"/>
      <c r="BH135" s="274"/>
    </row>
    <row r="136" spans="4:60" s="270" customFormat="1" x14ac:dyDescent="0.25">
      <c r="D136" s="271"/>
      <c r="L136" s="282"/>
      <c r="AM136" s="283"/>
      <c r="AN136" s="283"/>
      <c r="AO136" s="283"/>
      <c r="AP136" s="283"/>
      <c r="AU136" s="284"/>
      <c r="BB136" s="274"/>
      <c r="BD136" s="274"/>
      <c r="BF136" s="274"/>
      <c r="BH136" s="274"/>
    </row>
    <row r="137" spans="4:60" s="270" customFormat="1" x14ac:dyDescent="0.25">
      <c r="D137" s="271"/>
      <c r="L137" s="282"/>
      <c r="AM137" s="283"/>
      <c r="AN137" s="283"/>
      <c r="AO137" s="283"/>
      <c r="AP137" s="283"/>
      <c r="AU137" s="284"/>
      <c r="BB137" s="274"/>
      <c r="BD137" s="274"/>
      <c r="BF137" s="274"/>
      <c r="BH137" s="274"/>
    </row>
    <row r="138" spans="4:60" s="270" customFormat="1" x14ac:dyDescent="0.25">
      <c r="D138" s="271"/>
      <c r="L138" s="282"/>
      <c r="AM138" s="283"/>
      <c r="AN138" s="283"/>
      <c r="AO138" s="283"/>
      <c r="AP138" s="283"/>
      <c r="AU138" s="284"/>
      <c r="BB138" s="274"/>
      <c r="BD138" s="274"/>
      <c r="BF138" s="274"/>
      <c r="BH138" s="274"/>
    </row>
    <row r="139" spans="4:60" s="270" customFormat="1" x14ac:dyDescent="0.25">
      <c r="D139" s="271"/>
      <c r="L139" s="282"/>
      <c r="AM139" s="283"/>
      <c r="AN139" s="283"/>
      <c r="AO139" s="283"/>
      <c r="AP139" s="283"/>
      <c r="AU139" s="284"/>
      <c r="BB139" s="274"/>
      <c r="BD139" s="274"/>
      <c r="BF139" s="274"/>
      <c r="BH139" s="274"/>
    </row>
    <row r="140" spans="4:60" s="270" customFormat="1" x14ac:dyDescent="0.25">
      <c r="D140" s="271"/>
      <c r="L140" s="282"/>
      <c r="AM140" s="283"/>
      <c r="AN140" s="283"/>
      <c r="AO140" s="283"/>
      <c r="AP140" s="283"/>
      <c r="AU140" s="284"/>
      <c r="BB140" s="274"/>
      <c r="BD140" s="274"/>
      <c r="BF140" s="274"/>
      <c r="BH140" s="274"/>
    </row>
    <row r="141" spans="4:60" s="270" customFormat="1" x14ac:dyDescent="0.25">
      <c r="D141" s="271"/>
      <c r="L141" s="282"/>
      <c r="AM141" s="283"/>
      <c r="AN141" s="283"/>
      <c r="AO141" s="283"/>
      <c r="AP141" s="283"/>
      <c r="AU141" s="284"/>
      <c r="BB141" s="274"/>
      <c r="BD141" s="274"/>
      <c r="BF141" s="274"/>
      <c r="BH141" s="274"/>
    </row>
    <row r="142" spans="4:60" s="270" customFormat="1" x14ac:dyDescent="0.25">
      <c r="D142" s="271"/>
      <c r="L142" s="282"/>
      <c r="AM142" s="283"/>
      <c r="AN142" s="283"/>
      <c r="AO142" s="283"/>
      <c r="AP142" s="283"/>
      <c r="AU142" s="284"/>
      <c r="BB142" s="274"/>
      <c r="BD142" s="274"/>
      <c r="BF142" s="274"/>
      <c r="BH142" s="274"/>
    </row>
    <row r="143" spans="4:60" s="270" customFormat="1" x14ac:dyDescent="0.25">
      <c r="D143" s="271"/>
      <c r="L143" s="282"/>
      <c r="AM143" s="283"/>
      <c r="AN143" s="283"/>
      <c r="AO143" s="283"/>
      <c r="AP143" s="283"/>
      <c r="AU143" s="284"/>
      <c r="BB143" s="274"/>
      <c r="BD143" s="274"/>
      <c r="BF143" s="274"/>
      <c r="BH143" s="274"/>
    </row>
    <row r="144" spans="4:60" s="270" customFormat="1" x14ac:dyDescent="0.25">
      <c r="D144" s="271"/>
      <c r="L144" s="282"/>
      <c r="AM144" s="283"/>
      <c r="AN144" s="283"/>
      <c r="AO144" s="283"/>
      <c r="AP144" s="283"/>
      <c r="AU144" s="284"/>
      <c r="BB144" s="274"/>
      <c r="BD144" s="274"/>
      <c r="BF144" s="274"/>
      <c r="BH144" s="274"/>
    </row>
    <row r="145" spans="4:60" s="270" customFormat="1" x14ac:dyDescent="0.25">
      <c r="D145" s="271"/>
      <c r="L145" s="282"/>
      <c r="AM145" s="283"/>
      <c r="AN145" s="283"/>
      <c r="AO145" s="283"/>
      <c r="AP145" s="283"/>
      <c r="AU145" s="284"/>
      <c r="BB145" s="274"/>
      <c r="BD145" s="274"/>
      <c r="BF145" s="274"/>
      <c r="BH145" s="274"/>
    </row>
    <row r="146" spans="4:60" s="270" customFormat="1" x14ac:dyDescent="0.25">
      <c r="D146" s="271"/>
      <c r="L146" s="282"/>
      <c r="AM146" s="283"/>
      <c r="AN146" s="283"/>
      <c r="AO146" s="283"/>
      <c r="AP146" s="283"/>
      <c r="AU146" s="284"/>
      <c r="BB146" s="274"/>
      <c r="BD146" s="274"/>
      <c r="BF146" s="274"/>
      <c r="BH146" s="274"/>
    </row>
    <row r="147" spans="4:60" s="270" customFormat="1" x14ac:dyDescent="0.25">
      <c r="D147" s="271"/>
      <c r="L147" s="282"/>
      <c r="AM147" s="283"/>
      <c r="AN147" s="283"/>
      <c r="AO147" s="283"/>
      <c r="AP147" s="283"/>
      <c r="AU147" s="284"/>
      <c r="BB147" s="274"/>
      <c r="BD147" s="274"/>
      <c r="BF147" s="274"/>
      <c r="BH147" s="274"/>
    </row>
    <row r="148" spans="4:60" s="270" customFormat="1" x14ac:dyDescent="0.25">
      <c r="D148" s="271"/>
      <c r="L148" s="282"/>
      <c r="AM148" s="283"/>
      <c r="AN148" s="283"/>
      <c r="AO148" s="283"/>
      <c r="AP148" s="283"/>
      <c r="AU148" s="284"/>
      <c r="BB148" s="274"/>
      <c r="BD148" s="274"/>
      <c r="BF148" s="274"/>
      <c r="BH148" s="274"/>
    </row>
    <row r="149" spans="4:60" s="270" customFormat="1" x14ac:dyDescent="0.25">
      <c r="D149" s="271"/>
      <c r="L149" s="282"/>
      <c r="AM149" s="283"/>
      <c r="AN149" s="283"/>
      <c r="AO149" s="283"/>
      <c r="AP149" s="283"/>
      <c r="AU149" s="284"/>
      <c r="BB149" s="274"/>
      <c r="BD149" s="274"/>
      <c r="BF149" s="274"/>
      <c r="BH149" s="274"/>
    </row>
    <row r="150" spans="4:60" s="270" customFormat="1" x14ac:dyDescent="0.25">
      <c r="D150" s="271"/>
      <c r="L150" s="282"/>
      <c r="AM150" s="283"/>
      <c r="AN150" s="283"/>
      <c r="AO150" s="283"/>
      <c r="AP150" s="283"/>
      <c r="AU150" s="284"/>
      <c r="BB150" s="274"/>
      <c r="BD150" s="274"/>
      <c r="BF150" s="274"/>
      <c r="BH150" s="274"/>
    </row>
    <row r="151" spans="4:60" s="270" customFormat="1" x14ac:dyDescent="0.25">
      <c r="D151" s="271"/>
      <c r="L151" s="282"/>
      <c r="AM151" s="283"/>
      <c r="AN151" s="283"/>
      <c r="AO151" s="283"/>
      <c r="AP151" s="283"/>
      <c r="AU151" s="284"/>
      <c r="BB151" s="274"/>
      <c r="BD151" s="274"/>
      <c r="BF151" s="274"/>
      <c r="BH151" s="274"/>
    </row>
    <row r="152" spans="4:60" s="270" customFormat="1" x14ac:dyDescent="0.25">
      <c r="D152" s="271"/>
      <c r="L152" s="282"/>
      <c r="AM152" s="283"/>
      <c r="AN152" s="283"/>
      <c r="AO152" s="283"/>
      <c r="AP152" s="283"/>
      <c r="AU152" s="284"/>
      <c r="BB152" s="274"/>
      <c r="BD152" s="274"/>
      <c r="BF152" s="274"/>
      <c r="BH152" s="274"/>
    </row>
    <row r="153" spans="4:60" s="270" customFormat="1" x14ac:dyDescent="0.25">
      <c r="D153" s="271"/>
      <c r="L153" s="282"/>
      <c r="AM153" s="283"/>
      <c r="AN153" s="283"/>
      <c r="AO153" s="283"/>
      <c r="AP153" s="283"/>
      <c r="AU153" s="284"/>
      <c r="BB153" s="274"/>
      <c r="BD153" s="274"/>
      <c r="BF153" s="274"/>
      <c r="BH153" s="274"/>
    </row>
    <row r="154" spans="4:60" s="270" customFormat="1" x14ac:dyDescent="0.25">
      <c r="D154" s="271"/>
      <c r="L154" s="282"/>
      <c r="AM154" s="283"/>
      <c r="AN154" s="283"/>
      <c r="AO154" s="283"/>
      <c r="AP154" s="283"/>
      <c r="AU154" s="284"/>
      <c r="BB154" s="274"/>
      <c r="BD154" s="274"/>
      <c r="BF154" s="274"/>
      <c r="BH154" s="274"/>
    </row>
    <row r="155" spans="4:60" s="270" customFormat="1" x14ac:dyDescent="0.25">
      <c r="D155" s="271"/>
      <c r="L155" s="282"/>
      <c r="AM155" s="283"/>
      <c r="AN155" s="283"/>
      <c r="AO155" s="283"/>
      <c r="AP155" s="283"/>
      <c r="AU155" s="284"/>
      <c r="BB155" s="274"/>
      <c r="BD155" s="274"/>
      <c r="BF155" s="274"/>
      <c r="BH155" s="274"/>
    </row>
    <row r="156" spans="4:60" s="270" customFormat="1" x14ac:dyDescent="0.25">
      <c r="D156" s="271"/>
      <c r="L156" s="282"/>
      <c r="AM156" s="283"/>
      <c r="AN156" s="283"/>
      <c r="AO156" s="283"/>
      <c r="AP156" s="283"/>
      <c r="AU156" s="284"/>
      <c r="BB156" s="274"/>
      <c r="BD156" s="274"/>
      <c r="BF156" s="274"/>
      <c r="BH156" s="274"/>
    </row>
    <row r="157" spans="4:60" s="270" customFormat="1" x14ac:dyDescent="0.25">
      <c r="D157" s="271"/>
      <c r="L157" s="282"/>
      <c r="AM157" s="283"/>
      <c r="AN157" s="283"/>
      <c r="AO157" s="283"/>
      <c r="AP157" s="283"/>
      <c r="AU157" s="284"/>
      <c r="BB157" s="274"/>
      <c r="BD157" s="274"/>
      <c r="BF157" s="274"/>
      <c r="BH157" s="274"/>
    </row>
    <row r="158" spans="4:60" s="270" customFormat="1" x14ac:dyDescent="0.25">
      <c r="D158" s="271"/>
      <c r="L158" s="282"/>
      <c r="AM158" s="283"/>
      <c r="AN158" s="283"/>
      <c r="AO158" s="283"/>
      <c r="AP158" s="283"/>
      <c r="AU158" s="284"/>
      <c r="BB158" s="274"/>
      <c r="BD158" s="274"/>
      <c r="BF158" s="274"/>
      <c r="BH158" s="274"/>
    </row>
    <row r="159" spans="4:60" s="270" customFormat="1" x14ac:dyDescent="0.25">
      <c r="D159" s="271"/>
      <c r="L159" s="282"/>
      <c r="AM159" s="283"/>
      <c r="AN159" s="283"/>
      <c r="AO159" s="283"/>
      <c r="AP159" s="283"/>
      <c r="AU159" s="284"/>
      <c r="BB159" s="274"/>
      <c r="BD159" s="274"/>
      <c r="BF159" s="274"/>
      <c r="BH159" s="274"/>
    </row>
    <row r="160" spans="4:60" s="270" customFormat="1" x14ac:dyDescent="0.25">
      <c r="D160" s="271"/>
      <c r="L160" s="282"/>
      <c r="AM160" s="283"/>
      <c r="AN160" s="283"/>
      <c r="AO160" s="283"/>
      <c r="AP160" s="283"/>
      <c r="AU160" s="284"/>
      <c r="BB160" s="274"/>
      <c r="BD160" s="274"/>
      <c r="BF160" s="274"/>
      <c r="BH160" s="274"/>
    </row>
    <row r="161" spans="4:60" s="270" customFormat="1" x14ac:dyDescent="0.25">
      <c r="D161" s="271"/>
      <c r="L161" s="282"/>
      <c r="AM161" s="283"/>
      <c r="AN161" s="283"/>
      <c r="AO161" s="283"/>
      <c r="AP161" s="283"/>
      <c r="AU161" s="284"/>
      <c r="BB161" s="274"/>
      <c r="BD161" s="274"/>
      <c r="BF161" s="274"/>
      <c r="BH161" s="274"/>
    </row>
    <row r="162" spans="4:60" s="270" customFormat="1" x14ac:dyDescent="0.25">
      <c r="D162" s="271"/>
      <c r="L162" s="282"/>
      <c r="AM162" s="283"/>
      <c r="AN162" s="283"/>
      <c r="AO162" s="283"/>
      <c r="AP162" s="283"/>
      <c r="AU162" s="284"/>
      <c r="BB162" s="274"/>
      <c r="BD162" s="274"/>
      <c r="BF162" s="274"/>
      <c r="BH162" s="274"/>
    </row>
    <row r="163" spans="4:60" s="270" customFormat="1" x14ac:dyDescent="0.25">
      <c r="D163" s="271"/>
      <c r="L163" s="282"/>
      <c r="AM163" s="283"/>
      <c r="AN163" s="283"/>
      <c r="AO163" s="283"/>
      <c r="AP163" s="283"/>
      <c r="AU163" s="284"/>
      <c r="BB163" s="274"/>
      <c r="BD163" s="274"/>
      <c r="BF163" s="274"/>
      <c r="BH163" s="274"/>
    </row>
    <row r="164" spans="4:60" s="270" customFormat="1" x14ac:dyDescent="0.25">
      <c r="D164" s="271"/>
      <c r="L164" s="282"/>
      <c r="AM164" s="283"/>
      <c r="AN164" s="283"/>
      <c r="AO164" s="283"/>
      <c r="AP164" s="283"/>
      <c r="AU164" s="284"/>
      <c r="BB164" s="274"/>
      <c r="BD164" s="274"/>
      <c r="BF164" s="274"/>
      <c r="BH164" s="274"/>
    </row>
    <row r="165" spans="4:60" s="270" customFormat="1" x14ac:dyDescent="0.25">
      <c r="D165" s="271"/>
      <c r="L165" s="282"/>
      <c r="AM165" s="283"/>
      <c r="AN165" s="283"/>
      <c r="AO165" s="283"/>
      <c r="AP165" s="283"/>
      <c r="AU165" s="284"/>
      <c r="BB165" s="274"/>
      <c r="BD165" s="274"/>
      <c r="BF165" s="274"/>
      <c r="BH165" s="274"/>
    </row>
    <row r="166" spans="4:60" s="270" customFormat="1" x14ac:dyDescent="0.25">
      <c r="D166" s="271"/>
      <c r="L166" s="282"/>
      <c r="AM166" s="283"/>
      <c r="AN166" s="283"/>
      <c r="AO166" s="283"/>
      <c r="AP166" s="283"/>
      <c r="AU166" s="284"/>
      <c r="BB166" s="274"/>
      <c r="BD166" s="274"/>
      <c r="BF166" s="274"/>
      <c r="BH166" s="274"/>
    </row>
    <row r="167" spans="4:60" s="270" customFormat="1" x14ac:dyDescent="0.25">
      <c r="D167" s="271"/>
      <c r="L167" s="282"/>
      <c r="AM167" s="283"/>
      <c r="AN167" s="283"/>
      <c r="AO167" s="283"/>
      <c r="AP167" s="283"/>
      <c r="AU167" s="284"/>
      <c r="BB167" s="274"/>
      <c r="BD167" s="274"/>
      <c r="BF167" s="274"/>
      <c r="BH167" s="274"/>
    </row>
    <row r="168" spans="4:60" s="270" customFormat="1" x14ac:dyDescent="0.25">
      <c r="D168" s="271"/>
      <c r="L168" s="282"/>
      <c r="AM168" s="283"/>
      <c r="AN168" s="283"/>
      <c r="AO168" s="283"/>
      <c r="AP168" s="283"/>
      <c r="AU168" s="284"/>
      <c r="BB168" s="274"/>
      <c r="BD168" s="274"/>
      <c r="BF168" s="274"/>
      <c r="BH168" s="274"/>
    </row>
    <row r="169" spans="4:60" s="270" customFormat="1" x14ac:dyDescent="0.25">
      <c r="D169" s="271"/>
      <c r="L169" s="282"/>
      <c r="AM169" s="283"/>
      <c r="AN169" s="283"/>
      <c r="AO169" s="283"/>
      <c r="AP169" s="283"/>
      <c r="AU169" s="284"/>
      <c r="BB169" s="274"/>
      <c r="BD169" s="274"/>
      <c r="BF169" s="274"/>
      <c r="BH169" s="274"/>
    </row>
    <row r="170" spans="4:60" s="270" customFormat="1" x14ac:dyDescent="0.25">
      <c r="D170" s="271"/>
      <c r="L170" s="282"/>
      <c r="AM170" s="283"/>
      <c r="AN170" s="283"/>
      <c r="AO170" s="283"/>
      <c r="AP170" s="283"/>
      <c r="AU170" s="284"/>
      <c r="BB170" s="274"/>
      <c r="BD170" s="274"/>
      <c r="BF170" s="274"/>
      <c r="BH170" s="274"/>
    </row>
    <row r="171" spans="4:60" s="270" customFormat="1" x14ac:dyDescent="0.25">
      <c r="D171" s="271"/>
      <c r="L171" s="282"/>
      <c r="AM171" s="283"/>
      <c r="AN171" s="283"/>
      <c r="AO171" s="283"/>
      <c r="AP171" s="283"/>
      <c r="AU171" s="284"/>
      <c r="BB171" s="274"/>
      <c r="BD171" s="274"/>
      <c r="BF171" s="274"/>
      <c r="BH171" s="274"/>
    </row>
    <row r="172" spans="4:60" s="270" customFormat="1" x14ac:dyDescent="0.25">
      <c r="D172" s="271"/>
      <c r="L172" s="282"/>
      <c r="AM172" s="283"/>
      <c r="AN172" s="283"/>
      <c r="AO172" s="283"/>
      <c r="AP172" s="283"/>
      <c r="AU172" s="284"/>
      <c r="BB172" s="274"/>
      <c r="BD172" s="274"/>
      <c r="BF172" s="274"/>
      <c r="BH172" s="274"/>
    </row>
    <row r="173" spans="4:60" s="270" customFormat="1" x14ac:dyDescent="0.25">
      <c r="D173" s="271"/>
      <c r="L173" s="282"/>
      <c r="AM173" s="283"/>
      <c r="AN173" s="283"/>
      <c r="AO173" s="283"/>
      <c r="AP173" s="283"/>
      <c r="AU173" s="284"/>
      <c r="BB173" s="274"/>
      <c r="BD173" s="274"/>
      <c r="BF173" s="274"/>
      <c r="BH173" s="274"/>
    </row>
    <row r="174" spans="4:60" s="270" customFormat="1" x14ac:dyDescent="0.25">
      <c r="D174" s="271"/>
      <c r="L174" s="282"/>
      <c r="AM174" s="283"/>
      <c r="AN174" s="283"/>
      <c r="AO174" s="283"/>
      <c r="AP174" s="283"/>
      <c r="AU174" s="284"/>
      <c r="BB174" s="274"/>
      <c r="BD174" s="274"/>
      <c r="BF174" s="274"/>
      <c r="BH174" s="274"/>
    </row>
    <row r="175" spans="4:60" s="270" customFormat="1" x14ac:dyDescent="0.25">
      <c r="D175" s="271"/>
      <c r="L175" s="282"/>
      <c r="AM175" s="283"/>
      <c r="AN175" s="283"/>
      <c r="AO175" s="283"/>
      <c r="AP175" s="283"/>
      <c r="AU175" s="284"/>
      <c r="BB175" s="274"/>
      <c r="BD175" s="274"/>
      <c r="BF175" s="274"/>
      <c r="BH175" s="274"/>
    </row>
    <row r="176" spans="4:60" s="270" customFormat="1" x14ac:dyDescent="0.25">
      <c r="D176" s="271"/>
      <c r="L176" s="282"/>
      <c r="AM176" s="283"/>
      <c r="AN176" s="283"/>
      <c r="AO176" s="283"/>
      <c r="AP176" s="283"/>
      <c r="AU176" s="284"/>
      <c r="BB176" s="274"/>
      <c r="BD176" s="274"/>
      <c r="BF176" s="274"/>
      <c r="BH176" s="274"/>
    </row>
    <row r="177" spans="4:60" s="270" customFormat="1" x14ac:dyDescent="0.25">
      <c r="D177" s="271"/>
      <c r="L177" s="282"/>
      <c r="AM177" s="283"/>
      <c r="AN177" s="283"/>
      <c r="AO177" s="283"/>
      <c r="AP177" s="283"/>
      <c r="AU177" s="284"/>
      <c r="BB177" s="274"/>
      <c r="BD177" s="274"/>
      <c r="BF177" s="274"/>
      <c r="BH177" s="274"/>
    </row>
    <row r="178" spans="4:60" s="270" customFormat="1" x14ac:dyDescent="0.25">
      <c r="D178" s="271"/>
      <c r="L178" s="282"/>
      <c r="AM178" s="283"/>
      <c r="AN178" s="283"/>
      <c r="AO178" s="283"/>
      <c r="AP178" s="283"/>
      <c r="AU178" s="284"/>
      <c r="BB178" s="274"/>
      <c r="BD178" s="274"/>
      <c r="BF178" s="274"/>
      <c r="BH178" s="274"/>
    </row>
    <row r="179" spans="4:60" s="270" customFormat="1" x14ac:dyDescent="0.25">
      <c r="D179" s="271"/>
      <c r="L179" s="282"/>
      <c r="AM179" s="283"/>
      <c r="AN179" s="283"/>
      <c r="AO179" s="283"/>
      <c r="AP179" s="283"/>
      <c r="AU179" s="284"/>
      <c r="BB179" s="274"/>
      <c r="BD179" s="274"/>
      <c r="BF179" s="274"/>
      <c r="BH179" s="274"/>
    </row>
    <row r="180" spans="4:60" s="270" customFormat="1" x14ac:dyDescent="0.25">
      <c r="D180" s="271"/>
      <c r="L180" s="282"/>
      <c r="AM180" s="283"/>
      <c r="AN180" s="283"/>
      <c r="AO180" s="283"/>
      <c r="AP180" s="283"/>
      <c r="AU180" s="284"/>
      <c r="BB180" s="274"/>
      <c r="BD180" s="274"/>
      <c r="BF180" s="274"/>
      <c r="BH180" s="274"/>
    </row>
    <row r="181" spans="4:60" s="270" customFormat="1" x14ac:dyDescent="0.25">
      <c r="D181" s="271"/>
      <c r="L181" s="282"/>
      <c r="AM181" s="283"/>
      <c r="AN181" s="283"/>
      <c r="AO181" s="283"/>
      <c r="AP181" s="283"/>
      <c r="AU181" s="284"/>
      <c r="BB181" s="274"/>
      <c r="BD181" s="274"/>
      <c r="BF181" s="274"/>
      <c r="BH181" s="274"/>
    </row>
    <row r="182" spans="4:60" s="270" customFormat="1" x14ac:dyDescent="0.25">
      <c r="D182" s="271"/>
      <c r="L182" s="282"/>
      <c r="AM182" s="283"/>
      <c r="AN182" s="283"/>
      <c r="AO182" s="283"/>
      <c r="AP182" s="283"/>
      <c r="AU182" s="284"/>
      <c r="BB182" s="274"/>
      <c r="BD182" s="274"/>
      <c r="BF182" s="274"/>
      <c r="BH182" s="274"/>
    </row>
    <row r="183" spans="4:60" s="270" customFormat="1" x14ac:dyDescent="0.25">
      <c r="D183" s="271"/>
      <c r="L183" s="282"/>
      <c r="AM183" s="283"/>
      <c r="AN183" s="283"/>
      <c r="AO183" s="283"/>
      <c r="AP183" s="283"/>
      <c r="AU183" s="284"/>
      <c r="BB183" s="274"/>
      <c r="BD183" s="274"/>
      <c r="BF183" s="274"/>
      <c r="BH183" s="274"/>
    </row>
    <row r="184" spans="4:60" s="270" customFormat="1" x14ac:dyDescent="0.25">
      <c r="D184" s="271"/>
      <c r="L184" s="282"/>
      <c r="AM184" s="283"/>
      <c r="AN184" s="283"/>
      <c r="AO184" s="283"/>
      <c r="AP184" s="283"/>
      <c r="AU184" s="284"/>
      <c r="BB184" s="274"/>
      <c r="BD184" s="274"/>
      <c r="BF184" s="274"/>
      <c r="BH184" s="274"/>
    </row>
    <row r="185" spans="4:60" s="270" customFormat="1" x14ac:dyDescent="0.25">
      <c r="D185" s="271"/>
      <c r="L185" s="282"/>
      <c r="AM185" s="283"/>
      <c r="AN185" s="283"/>
      <c r="AO185" s="283"/>
      <c r="AP185" s="283"/>
      <c r="AU185" s="284"/>
      <c r="BB185" s="274"/>
      <c r="BD185" s="274"/>
      <c r="BF185" s="274"/>
      <c r="BH185" s="274"/>
    </row>
    <row r="186" spans="4:60" s="270" customFormat="1" x14ac:dyDescent="0.25">
      <c r="D186" s="271"/>
      <c r="L186" s="282"/>
      <c r="AM186" s="283"/>
      <c r="AN186" s="283"/>
      <c r="AO186" s="283"/>
      <c r="AP186" s="283"/>
      <c r="AU186" s="284"/>
      <c r="BB186" s="274"/>
      <c r="BD186" s="274"/>
      <c r="BF186" s="274"/>
      <c r="BH186" s="274"/>
    </row>
    <row r="187" spans="4:60" s="270" customFormat="1" x14ac:dyDescent="0.25">
      <c r="D187" s="271"/>
      <c r="L187" s="282"/>
      <c r="AM187" s="283"/>
      <c r="AN187" s="283"/>
      <c r="AO187" s="283"/>
      <c r="AP187" s="283"/>
      <c r="AU187" s="284"/>
      <c r="BB187" s="274"/>
      <c r="BD187" s="274"/>
      <c r="BF187" s="274"/>
      <c r="BH187" s="274"/>
    </row>
    <row r="188" spans="4:60" s="270" customFormat="1" x14ac:dyDescent="0.25">
      <c r="D188" s="271"/>
      <c r="L188" s="282"/>
      <c r="AM188" s="283"/>
      <c r="AN188" s="283"/>
      <c r="AO188" s="283"/>
      <c r="AP188" s="283"/>
      <c r="AU188" s="284"/>
      <c r="BB188" s="274"/>
      <c r="BD188" s="274"/>
      <c r="BF188" s="274"/>
      <c r="BH188" s="274"/>
    </row>
    <row r="189" spans="4:60" s="270" customFormat="1" x14ac:dyDescent="0.25">
      <c r="D189" s="271"/>
      <c r="L189" s="282"/>
      <c r="AM189" s="283"/>
      <c r="AN189" s="283"/>
      <c r="AO189" s="283"/>
      <c r="AP189" s="283"/>
      <c r="AU189" s="284"/>
      <c r="BB189" s="274"/>
      <c r="BD189" s="274"/>
      <c r="BF189" s="274"/>
      <c r="BH189" s="274"/>
    </row>
    <row r="190" spans="4:60" s="270" customFormat="1" x14ac:dyDescent="0.25">
      <c r="D190" s="271"/>
      <c r="L190" s="282"/>
      <c r="AM190" s="283"/>
      <c r="AN190" s="283"/>
      <c r="AO190" s="283"/>
      <c r="AP190" s="283"/>
      <c r="AU190" s="284"/>
      <c r="BB190" s="274"/>
      <c r="BD190" s="274"/>
      <c r="BF190" s="274"/>
      <c r="BH190" s="274"/>
    </row>
    <row r="191" spans="4:60" s="270" customFormat="1" x14ac:dyDescent="0.25">
      <c r="D191" s="271"/>
      <c r="L191" s="282"/>
      <c r="AM191" s="283"/>
      <c r="AN191" s="283"/>
      <c r="AO191" s="283"/>
      <c r="AP191" s="283"/>
      <c r="AU191" s="284"/>
      <c r="BB191" s="274"/>
      <c r="BD191" s="274"/>
      <c r="BF191" s="274"/>
      <c r="BH191" s="274"/>
    </row>
    <row r="192" spans="4:60" s="270" customFormat="1" x14ac:dyDescent="0.25">
      <c r="D192" s="271"/>
      <c r="L192" s="282"/>
      <c r="AM192" s="283"/>
      <c r="AN192" s="283"/>
      <c r="AO192" s="283"/>
      <c r="AP192" s="283"/>
      <c r="AU192" s="284"/>
      <c r="BB192" s="274"/>
      <c r="BD192" s="274"/>
      <c r="BF192" s="274"/>
      <c r="BH192" s="274"/>
    </row>
    <row r="193" spans="4:60" s="270" customFormat="1" x14ac:dyDescent="0.25">
      <c r="D193" s="271"/>
      <c r="L193" s="282"/>
      <c r="AM193" s="283"/>
      <c r="AN193" s="283"/>
      <c r="AO193" s="283"/>
      <c r="AP193" s="283"/>
      <c r="AU193" s="284"/>
      <c r="BB193" s="274"/>
      <c r="BD193" s="274"/>
      <c r="BF193" s="274"/>
      <c r="BH193" s="274"/>
    </row>
    <row r="194" spans="4:60" s="270" customFormat="1" x14ac:dyDescent="0.25">
      <c r="D194" s="271"/>
      <c r="L194" s="282"/>
      <c r="AM194" s="283"/>
      <c r="AN194" s="283"/>
      <c r="AO194" s="283"/>
      <c r="AP194" s="283"/>
      <c r="AU194" s="284"/>
      <c r="BB194" s="274"/>
      <c r="BD194" s="274"/>
      <c r="BF194" s="274"/>
      <c r="BH194" s="274"/>
    </row>
    <row r="195" spans="4:60" s="270" customFormat="1" x14ac:dyDescent="0.25">
      <c r="D195" s="271"/>
      <c r="L195" s="282"/>
      <c r="AM195" s="283"/>
      <c r="AN195" s="283"/>
      <c r="AO195" s="283"/>
      <c r="AP195" s="283"/>
      <c r="AU195" s="284"/>
      <c r="BB195" s="274"/>
      <c r="BD195" s="274"/>
      <c r="BF195" s="274"/>
      <c r="BH195" s="274"/>
    </row>
    <row r="196" spans="4:60" s="270" customFormat="1" x14ac:dyDescent="0.25">
      <c r="D196" s="271"/>
      <c r="L196" s="282"/>
      <c r="AM196" s="283"/>
      <c r="AN196" s="283"/>
      <c r="AO196" s="283"/>
      <c r="AP196" s="283"/>
      <c r="AU196" s="284"/>
      <c r="BB196" s="274"/>
      <c r="BD196" s="274"/>
      <c r="BF196" s="274"/>
      <c r="BH196" s="274"/>
    </row>
    <row r="197" spans="4:60" s="270" customFormat="1" x14ac:dyDescent="0.25">
      <c r="D197" s="271"/>
      <c r="L197" s="282"/>
      <c r="AM197" s="283"/>
      <c r="AN197" s="283"/>
      <c r="AO197" s="283"/>
      <c r="AP197" s="283"/>
      <c r="AU197" s="284"/>
      <c r="BB197" s="274"/>
      <c r="BD197" s="274"/>
      <c r="BF197" s="274"/>
      <c r="BH197" s="274"/>
    </row>
    <row r="198" spans="4:60" s="270" customFormat="1" x14ac:dyDescent="0.25">
      <c r="D198" s="271"/>
      <c r="L198" s="282"/>
      <c r="AM198" s="283"/>
      <c r="AN198" s="283"/>
      <c r="AO198" s="283"/>
      <c r="AP198" s="283"/>
      <c r="AU198" s="284"/>
      <c r="BB198" s="274"/>
      <c r="BD198" s="274"/>
      <c r="BF198" s="274"/>
      <c r="BH198" s="274"/>
    </row>
    <row r="199" spans="4:60" s="270" customFormat="1" x14ac:dyDescent="0.25">
      <c r="D199" s="271"/>
      <c r="L199" s="282"/>
      <c r="AM199" s="283"/>
      <c r="AN199" s="283"/>
      <c r="AO199" s="283"/>
      <c r="AP199" s="283"/>
      <c r="AU199" s="284"/>
      <c r="BB199" s="274"/>
      <c r="BD199" s="274"/>
      <c r="BF199" s="274"/>
      <c r="BH199" s="274"/>
    </row>
    <row r="200" spans="4:60" s="270" customFormat="1" x14ac:dyDescent="0.25">
      <c r="D200" s="271"/>
      <c r="L200" s="282"/>
      <c r="AM200" s="283"/>
      <c r="AN200" s="283"/>
      <c r="AO200" s="283"/>
      <c r="AP200" s="283"/>
      <c r="AU200" s="284"/>
      <c r="BB200" s="274"/>
      <c r="BD200" s="274"/>
      <c r="BF200" s="274"/>
      <c r="BH200" s="274"/>
    </row>
    <row r="201" spans="4:60" s="270" customFormat="1" x14ac:dyDescent="0.25">
      <c r="D201" s="271"/>
      <c r="L201" s="282"/>
      <c r="AM201" s="283"/>
      <c r="AN201" s="283"/>
      <c r="AO201" s="283"/>
      <c r="AP201" s="283"/>
      <c r="AU201" s="284"/>
      <c r="BB201" s="274"/>
      <c r="BD201" s="274"/>
      <c r="BF201" s="274"/>
      <c r="BH201" s="274"/>
    </row>
    <row r="202" spans="4:60" s="270" customFormat="1" x14ac:dyDescent="0.25">
      <c r="D202" s="271"/>
      <c r="L202" s="282"/>
      <c r="AM202" s="283"/>
      <c r="AN202" s="283"/>
      <c r="AO202" s="283"/>
      <c r="AP202" s="283"/>
      <c r="AU202" s="284"/>
      <c r="BB202" s="274"/>
      <c r="BD202" s="274"/>
      <c r="BF202" s="274"/>
      <c r="BH202" s="274"/>
    </row>
    <row r="203" spans="4:60" s="270" customFormat="1" x14ac:dyDescent="0.25">
      <c r="D203" s="271"/>
      <c r="L203" s="282"/>
      <c r="AM203" s="283"/>
      <c r="AN203" s="283"/>
      <c r="AO203" s="283"/>
      <c r="AP203" s="283"/>
      <c r="AU203" s="284"/>
      <c r="BB203" s="274"/>
      <c r="BD203" s="274"/>
      <c r="BF203" s="274"/>
      <c r="BH203" s="274"/>
    </row>
    <row r="204" spans="4:60" s="270" customFormat="1" x14ac:dyDescent="0.25">
      <c r="D204" s="271"/>
      <c r="L204" s="282"/>
      <c r="AM204" s="283"/>
      <c r="AN204" s="283"/>
      <c r="AO204" s="283"/>
      <c r="AP204" s="283"/>
      <c r="AU204" s="284"/>
      <c r="BB204" s="274"/>
      <c r="BD204" s="274"/>
      <c r="BF204" s="274"/>
      <c r="BH204" s="274"/>
    </row>
    <row r="205" spans="4:60" s="270" customFormat="1" x14ac:dyDescent="0.25">
      <c r="D205" s="271"/>
      <c r="L205" s="282"/>
      <c r="AM205" s="283"/>
      <c r="AN205" s="283"/>
      <c r="AO205" s="283"/>
      <c r="AP205" s="283"/>
      <c r="AU205" s="284"/>
      <c r="BB205" s="274"/>
      <c r="BD205" s="274"/>
      <c r="BF205" s="274"/>
      <c r="BH205" s="274"/>
    </row>
    <row r="206" spans="4:60" s="270" customFormat="1" x14ac:dyDescent="0.25">
      <c r="D206" s="271"/>
      <c r="L206" s="282"/>
      <c r="AM206" s="283"/>
      <c r="AN206" s="283"/>
      <c r="AO206" s="283"/>
      <c r="AP206" s="283"/>
      <c r="AU206" s="284"/>
      <c r="BB206" s="274"/>
      <c r="BD206" s="274"/>
      <c r="BF206" s="274"/>
      <c r="BH206" s="274"/>
    </row>
    <row r="207" spans="4:60" s="270" customFormat="1" x14ac:dyDescent="0.25">
      <c r="D207" s="271"/>
      <c r="L207" s="282"/>
      <c r="AM207" s="283"/>
      <c r="AN207" s="283"/>
      <c r="AO207" s="283"/>
      <c r="AP207" s="283"/>
      <c r="AU207" s="284"/>
      <c r="BB207" s="274"/>
      <c r="BD207" s="274"/>
      <c r="BF207" s="274"/>
      <c r="BH207" s="274"/>
    </row>
    <row r="208" spans="4:60" s="270" customFormat="1" x14ac:dyDescent="0.25">
      <c r="D208" s="271"/>
      <c r="L208" s="282"/>
      <c r="AM208" s="283"/>
      <c r="AN208" s="283"/>
      <c r="AO208" s="283"/>
      <c r="AP208" s="283"/>
      <c r="AU208" s="284"/>
      <c r="BB208" s="274"/>
      <c r="BD208" s="274"/>
      <c r="BF208" s="274"/>
      <c r="BH208" s="274"/>
    </row>
    <row r="209" spans="4:60" s="270" customFormat="1" x14ac:dyDescent="0.25">
      <c r="D209" s="271"/>
      <c r="L209" s="282"/>
      <c r="AM209" s="283"/>
      <c r="AN209" s="283"/>
      <c r="AO209" s="283"/>
      <c r="AP209" s="283"/>
      <c r="AU209" s="284"/>
      <c r="BB209" s="274"/>
      <c r="BD209" s="274"/>
      <c r="BF209" s="274"/>
      <c r="BH209" s="274"/>
    </row>
    <row r="210" spans="4:60" s="270" customFormat="1" x14ac:dyDescent="0.25">
      <c r="D210" s="271"/>
      <c r="L210" s="282"/>
      <c r="AM210" s="283"/>
      <c r="AN210" s="283"/>
      <c r="AO210" s="283"/>
      <c r="AP210" s="283"/>
      <c r="AU210" s="284"/>
      <c r="BB210" s="274"/>
      <c r="BD210" s="274"/>
      <c r="BF210" s="274"/>
      <c r="BH210" s="274"/>
    </row>
    <row r="211" spans="4:60" s="270" customFormat="1" x14ac:dyDescent="0.25">
      <c r="D211" s="271"/>
      <c r="L211" s="282"/>
      <c r="AM211" s="283"/>
      <c r="AN211" s="283"/>
      <c r="AO211" s="283"/>
      <c r="AP211" s="283"/>
      <c r="AU211" s="284"/>
      <c r="BB211" s="274"/>
      <c r="BD211" s="274"/>
      <c r="BF211" s="274"/>
      <c r="BH211" s="274"/>
    </row>
    <row r="212" spans="4:60" s="270" customFormat="1" x14ac:dyDescent="0.25">
      <c r="D212" s="271"/>
      <c r="L212" s="282"/>
      <c r="AM212" s="283"/>
      <c r="AN212" s="283"/>
      <c r="AO212" s="283"/>
      <c r="AP212" s="283"/>
      <c r="AU212" s="284"/>
      <c r="BB212" s="274"/>
      <c r="BD212" s="274"/>
      <c r="BF212" s="274"/>
      <c r="BH212" s="274"/>
    </row>
    <row r="213" spans="4:60" s="270" customFormat="1" x14ac:dyDescent="0.25">
      <c r="D213" s="271"/>
      <c r="L213" s="282"/>
      <c r="AM213" s="283"/>
      <c r="AN213" s="283"/>
      <c r="AO213" s="283"/>
      <c r="AP213" s="283"/>
      <c r="AU213" s="284"/>
      <c r="BB213" s="274"/>
      <c r="BD213" s="274"/>
      <c r="BF213" s="274"/>
      <c r="BH213" s="274"/>
    </row>
    <row r="214" spans="4:60" s="270" customFormat="1" x14ac:dyDescent="0.25">
      <c r="D214" s="271"/>
      <c r="L214" s="282"/>
      <c r="AM214" s="283"/>
      <c r="AN214" s="283"/>
      <c r="AO214" s="283"/>
      <c r="AP214" s="283"/>
      <c r="AU214" s="284"/>
      <c r="BB214" s="274"/>
      <c r="BD214" s="274"/>
      <c r="BF214" s="274"/>
      <c r="BH214" s="274"/>
    </row>
    <row r="215" spans="4:60" s="270" customFormat="1" x14ac:dyDescent="0.25">
      <c r="D215" s="271"/>
      <c r="L215" s="282"/>
      <c r="AM215" s="283"/>
      <c r="AN215" s="283"/>
      <c r="AO215" s="283"/>
      <c r="AP215" s="283"/>
      <c r="AU215" s="284"/>
      <c r="BB215" s="274"/>
      <c r="BD215" s="274"/>
      <c r="BF215" s="274"/>
      <c r="BH215" s="274"/>
    </row>
    <row r="216" spans="4:60" s="270" customFormat="1" x14ac:dyDescent="0.25">
      <c r="D216" s="271"/>
      <c r="L216" s="282"/>
      <c r="AM216" s="283"/>
      <c r="AN216" s="283"/>
      <c r="AO216" s="283"/>
      <c r="AP216" s="283"/>
      <c r="AU216" s="284"/>
      <c r="BB216" s="274"/>
      <c r="BD216" s="274"/>
      <c r="BF216" s="274"/>
      <c r="BH216" s="274"/>
    </row>
    <row r="217" spans="4:60" s="270" customFormat="1" x14ac:dyDescent="0.25">
      <c r="D217" s="271"/>
      <c r="L217" s="282"/>
      <c r="AM217" s="283"/>
      <c r="AN217" s="283"/>
      <c r="AO217" s="283"/>
      <c r="AP217" s="283"/>
      <c r="AU217" s="284"/>
      <c r="BB217" s="274"/>
      <c r="BD217" s="274"/>
      <c r="BF217" s="274"/>
      <c r="BH217" s="274"/>
    </row>
    <row r="218" spans="4:60" s="270" customFormat="1" x14ac:dyDescent="0.25">
      <c r="D218" s="271"/>
      <c r="L218" s="282"/>
      <c r="AM218" s="283"/>
      <c r="AN218" s="283"/>
      <c r="AO218" s="283"/>
      <c r="AP218" s="283"/>
      <c r="AU218" s="284"/>
      <c r="BB218" s="274"/>
      <c r="BD218" s="274"/>
      <c r="BF218" s="274"/>
      <c r="BH218" s="274"/>
    </row>
    <row r="219" spans="4:60" s="270" customFormat="1" x14ac:dyDescent="0.25">
      <c r="D219" s="271"/>
      <c r="L219" s="282"/>
      <c r="AM219" s="283"/>
      <c r="AN219" s="283"/>
      <c r="AO219" s="283"/>
      <c r="AP219" s="283"/>
      <c r="AU219" s="284"/>
      <c r="BB219" s="274"/>
      <c r="BD219" s="274"/>
      <c r="BF219" s="274"/>
      <c r="BH219" s="274"/>
    </row>
    <row r="220" spans="4:60" s="270" customFormat="1" x14ac:dyDescent="0.25">
      <c r="D220" s="271"/>
      <c r="L220" s="282"/>
      <c r="AM220" s="283"/>
      <c r="AN220" s="283"/>
      <c r="AO220" s="283"/>
      <c r="AP220" s="283"/>
      <c r="AU220" s="284"/>
      <c r="BB220" s="274"/>
      <c r="BD220" s="274"/>
      <c r="BF220" s="274"/>
      <c r="BH220" s="274"/>
    </row>
    <row r="221" spans="4:60" s="270" customFormat="1" x14ac:dyDescent="0.25">
      <c r="D221" s="271"/>
      <c r="L221" s="282"/>
      <c r="AM221" s="283"/>
      <c r="AN221" s="283"/>
      <c r="AO221" s="283"/>
      <c r="AP221" s="283"/>
      <c r="AU221" s="284"/>
      <c r="BB221" s="274"/>
      <c r="BD221" s="274"/>
      <c r="BF221" s="274"/>
      <c r="BH221" s="274"/>
    </row>
    <row r="222" spans="4:60" s="270" customFormat="1" x14ac:dyDescent="0.25">
      <c r="D222" s="271"/>
      <c r="L222" s="282"/>
      <c r="AM222" s="283"/>
      <c r="AN222" s="283"/>
      <c r="AO222" s="283"/>
      <c r="AP222" s="283"/>
      <c r="AU222" s="284"/>
      <c r="BB222" s="274"/>
      <c r="BD222" s="274"/>
      <c r="BF222" s="274"/>
      <c r="BH222" s="274"/>
    </row>
    <row r="223" spans="4:60" s="270" customFormat="1" x14ac:dyDescent="0.25">
      <c r="D223" s="271"/>
      <c r="L223" s="282"/>
      <c r="AM223" s="283"/>
      <c r="AN223" s="283"/>
      <c r="AO223" s="283"/>
      <c r="AP223" s="283"/>
      <c r="AU223" s="284"/>
      <c r="BB223" s="274"/>
      <c r="BD223" s="274"/>
      <c r="BF223" s="274"/>
      <c r="BH223" s="274"/>
    </row>
    <row r="224" spans="4:60" s="270" customFormat="1" x14ac:dyDescent="0.25">
      <c r="D224" s="271"/>
      <c r="L224" s="282"/>
      <c r="AM224" s="283"/>
      <c r="AN224" s="283"/>
      <c r="AO224" s="283"/>
      <c r="AP224" s="283"/>
      <c r="AU224" s="284"/>
      <c r="BB224" s="274"/>
      <c r="BD224" s="274"/>
      <c r="BF224" s="274"/>
      <c r="BH224" s="274"/>
    </row>
    <row r="225" spans="4:60" s="270" customFormat="1" x14ac:dyDescent="0.25">
      <c r="D225" s="271"/>
      <c r="L225" s="282"/>
      <c r="AM225" s="283"/>
      <c r="AN225" s="283"/>
      <c r="AO225" s="283"/>
      <c r="AP225" s="283"/>
      <c r="AU225" s="284"/>
      <c r="BB225" s="274"/>
      <c r="BD225" s="274"/>
      <c r="BF225" s="274"/>
      <c r="BH225" s="274"/>
    </row>
    <row r="226" spans="4:60" s="270" customFormat="1" x14ac:dyDescent="0.25">
      <c r="D226" s="271"/>
      <c r="L226" s="282"/>
      <c r="AM226" s="283"/>
      <c r="AN226" s="283"/>
      <c r="AO226" s="283"/>
      <c r="AP226" s="283"/>
      <c r="AU226" s="284"/>
      <c r="BB226" s="274"/>
      <c r="BD226" s="274"/>
      <c r="BF226" s="274"/>
      <c r="BH226" s="274"/>
    </row>
    <row r="227" spans="4:60" s="270" customFormat="1" x14ac:dyDescent="0.25">
      <c r="D227" s="271"/>
      <c r="L227" s="282"/>
      <c r="AM227" s="283"/>
      <c r="AN227" s="283"/>
      <c r="AO227" s="283"/>
      <c r="AP227" s="283"/>
      <c r="AU227" s="284"/>
      <c r="BB227" s="274"/>
      <c r="BD227" s="274"/>
      <c r="BF227" s="274"/>
      <c r="BH227" s="274"/>
    </row>
    <row r="228" spans="4:60" s="270" customFormat="1" x14ac:dyDescent="0.25">
      <c r="D228" s="271"/>
      <c r="L228" s="282"/>
      <c r="AM228" s="283"/>
      <c r="AN228" s="283"/>
      <c r="AO228" s="283"/>
      <c r="AP228" s="283"/>
      <c r="AU228" s="284"/>
      <c r="BB228" s="274"/>
      <c r="BD228" s="274"/>
      <c r="BF228" s="274"/>
      <c r="BH228" s="274"/>
    </row>
    <row r="229" spans="4:60" s="270" customFormat="1" x14ac:dyDescent="0.25">
      <c r="D229" s="271"/>
      <c r="L229" s="282"/>
      <c r="AM229" s="283"/>
      <c r="AN229" s="283"/>
      <c r="AO229" s="283"/>
      <c r="AP229" s="283"/>
      <c r="AU229" s="284"/>
      <c r="BB229" s="274"/>
      <c r="BD229" s="274"/>
      <c r="BF229" s="274"/>
      <c r="BH229" s="274"/>
    </row>
    <row r="230" spans="4:60" s="270" customFormat="1" x14ac:dyDescent="0.25">
      <c r="D230" s="271"/>
      <c r="L230" s="282"/>
      <c r="AM230" s="283"/>
      <c r="AN230" s="283"/>
      <c r="AO230" s="283"/>
      <c r="AP230" s="283"/>
      <c r="AU230" s="284"/>
      <c r="BB230" s="274"/>
      <c r="BD230" s="274"/>
      <c r="BF230" s="274"/>
      <c r="BH230" s="274"/>
    </row>
    <row r="231" spans="4:60" s="270" customFormat="1" x14ac:dyDescent="0.25">
      <c r="D231" s="271"/>
      <c r="L231" s="282"/>
      <c r="AM231" s="283"/>
      <c r="AN231" s="283"/>
      <c r="AO231" s="283"/>
      <c r="AP231" s="283"/>
      <c r="AU231" s="284"/>
      <c r="BB231" s="274"/>
      <c r="BD231" s="274"/>
      <c r="BF231" s="274"/>
      <c r="BH231" s="274"/>
    </row>
    <row r="232" spans="4:60" s="270" customFormat="1" x14ac:dyDescent="0.25">
      <c r="D232" s="271"/>
      <c r="L232" s="282"/>
      <c r="AM232" s="283"/>
      <c r="AN232" s="283"/>
      <c r="AO232" s="283"/>
      <c r="AP232" s="283"/>
      <c r="AU232" s="284"/>
      <c r="BB232" s="274"/>
      <c r="BD232" s="274"/>
      <c r="BF232" s="274"/>
      <c r="BH232" s="274"/>
    </row>
    <row r="233" spans="4:60" s="270" customFormat="1" x14ac:dyDescent="0.25">
      <c r="D233" s="271"/>
      <c r="L233" s="282"/>
      <c r="AM233" s="283"/>
      <c r="AN233" s="283"/>
      <c r="AO233" s="283"/>
      <c r="AP233" s="283"/>
      <c r="AU233" s="284"/>
      <c r="BB233" s="274"/>
      <c r="BD233" s="274"/>
      <c r="BF233" s="274"/>
      <c r="BH233" s="274"/>
    </row>
    <row r="234" spans="4:60" s="270" customFormat="1" x14ac:dyDescent="0.25">
      <c r="D234" s="271"/>
      <c r="L234" s="282"/>
      <c r="AM234" s="283"/>
      <c r="AN234" s="283"/>
      <c r="AO234" s="283"/>
      <c r="AP234" s="283"/>
      <c r="AU234" s="284"/>
      <c r="BB234" s="274"/>
      <c r="BD234" s="274"/>
      <c r="BF234" s="274"/>
      <c r="BH234" s="274"/>
    </row>
    <row r="235" spans="4:60" s="270" customFormat="1" x14ac:dyDescent="0.25">
      <c r="D235" s="271"/>
      <c r="L235" s="282"/>
      <c r="AM235" s="283"/>
      <c r="AN235" s="283"/>
      <c r="AO235" s="283"/>
      <c r="AP235" s="283"/>
      <c r="AU235" s="284"/>
      <c r="BB235" s="274"/>
      <c r="BD235" s="274"/>
      <c r="BF235" s="274"/>
      <c r="BH235" s="274"/>
    </row>
    <row r="236" spans="4:60" s="270" customFormat="1" x14ac:dyDescent="0.25">
      <c r="D236" s="271"/>
      <c r="L236" s="282"/>
      <c r="AM236" s="283"/>
      <c r="AN236" s="283"/>
      <c r="AO236" s="283"/>
      <c r="AP236" s="283"/>
      <c r="AU236" s="284"/>
      <c r="BB236" s="274"/>
      <c r="BD236" s="274"/>
      <c r="BF236" s="274"/>
      <c r="BH236" s="274"/>
    </row>
    <row r="237" spans="4:60" s="270" customFormat="1" x14ac:dyDescent="0.25">
      <c r="D237" s="271"/>
      <c r="L237" s="282"/>
      <c r="AM237" s="283"/>
      <c r="AN237" s="283"/>
      <c r="AO237" s="283"/>
      <c r="AP237" s="283"/>
      <c r="AU237" s="284"/>
      <c r="BB237" s="274"/>
      <c r="BD237" s="274"/>
      <c r="BF237" s="274"/>
      <c r="BH237" s="274"/>
    </row>
    <row r="238" spans="4:60" s="270" customFormat="1" x14ac:dyDescent="0.25">
      <c r="D238" s="271"/>
      <c r="L238" s="282"/>
      <c r="AM238" s="283"/>
      <c r="AN238" s="283"/>
      <c r="AO238" s="283"/>
      <c r="AP238" s="283"/>
      <c r="AU238" s="284"/>
      <c r="BB238" s="274"/>
      <c r="BD238" s="274"/>
      <c r="BF238" s="274"/>
      <c r="BH238" s="274"/>
    </row>
    <row r="239" spans="4:60" s="270" customFormat="1" x14ac:dyDescent="0.25">
      <c r="D239" s="271"/>
      <c r="L239" s="282"/>
      <c r="AM239" s="283"/>
      <c r="AN239" s="283"/>
      <c r="AO239" s="283"/>
      <c r="AP239" s="283"/>
      <c r="AU239" s="284"/>
      <c r="BB239" s="274"/>
      <c r="BD239" s="274"/>
      <c r="BF239" s="274"/>
      <c r="BH239" s="274"/>
    </row>
    <row r="240" spans="4:60" s="270" customFormat="1" x14ac:dyDescent="0.25">
      <c r="D240" s="271"/>
      <c r="L240" s="282"/>
      <c r="AM240" s="283"/>
      <c r="AN240" s="283"/>
      <c r="AO240" s="283"/>
      <c r="AP240" s="283"/>
      <c r="AU240" s="284"/>
      <c r="BB240" s="274"/>
      <c r="BD240" s="274"/>
      <c r="BF240" s="274"/>
      <c r="BH240" s="274"/>
    </row>
    <row r="241" spans="4:60" s="270" customFormat="1" x14ac:dyDescent="0.25">
      <c r="D241" s="271"/>
      <c r="L241" s="282"/>
      <c r="AM241" s="283"/>
      <c r="AN241" s="283"/>
      <c r="AO241" s="283"/>
      <c r="AP241" s="283"/>
      <c r="AU241" s="284"/>
      <c r="BB241" s="274"/>
      <c r="BD241" s="274"/>
      <c r="BF241" s="274"/>
      <c r="BH241" s="274"/>
    </row>
    <row r="242" spans="4:60" s="270" customFormat="1" x14ac:dyDescent="0.25">
      <c r="D242" s="271"/>
      <c r="L242" s="282"/>
      <c r="AM242" s="283"/>
      <c r="AN242" s="283"/>
      <c r="AO242" s="283"/>
      <c r="AP242" s="283"/>
      <c r="AU242" s="284"/>
      <c r="BB242" s="274"/>
      <c r="BD242" s="274"/>
      <c r="BF242" s="274"/>
      <c r="BH242" s="274"/>
    </row>
    <row r="243" spans="4:60" s="270" customFormat="1" x14ac:dyDescent="0.25">
      <c r="D243" s="271"/>
      <c r="L243" s="282"/>
      <c r="AM243" s="283"/>
      <c r="AN243" s="283"/>
      <c r="AO243" s="283"/>
      <c r="AP243" s="283"/>
      <c r="AU243" s="284"/>
      <c r="BB243" s="274"/>
      <c r="BD243" s="274"/>
      <c r="BF243" s="274"/>
      <c r="BH243" s="274"/>
    </row>
    <row r="244" spans="4:60" s="270" customFormat="1" x14ac:dyDescent="0.25">
      <c r="D244" s="271"/>
      <c r="L244" s="282"/>
      <c r="AM244" s="283"/>
      <c r="AN244" s="283"/>
      <c r="AO244" s="283"/>
      <c r="AP244" s="283"/>
      <c r="AU244" s="284"/>
      <c r="BB244" s="274"/>
      <c r="BD244" s="274"/>
      <c r="BF244" s="274"/>
      <c r="BH244" s="274"/>
    </row>
    <row r="245" spans="4:60" s="270" customFormat="1" x14ac:dyDescent="0.25">
      <c r="D245" s="271"/>
      <c r="L245" s="282"/>
      <c r="AM245" s="283"/>
      <c r="AN245" s="283"/>
      <c r="AO245" s="283"/>
      <c r="AP245" s="283"/>
      <c r="AU245" s="284"/>
      <c r="BB245" s="274"/>
      <c r="BD245" s="274"/>
      <c r="BF245" s="274"/>
      <c r="BH245" s="274"/>
    </row>
    <row r="246" spans="4:60" s="270" customFormat="1" x14ac:dyDescent="0.25">
      <c r="D246" s="271"/>
      <c r="L246" s="282"/>
      <c r="AM246" s="283"/>
      <c r="AN246" s="283"/>
      <c r="AO246" s="283"/>
      <c r="AP246" s="283"/>
      <c r="AU246" s="284"/>
      <c r="BB246" s="274"/>
      <c r="BD246" s="274"/>
      <c r="BF246" s="274"/>
      <c r="BH246" s="274"/>
    </row>
    <row r="247" spans="4:60" s="270" customFormat="1" x14ac:dyDescent="0.25">
      <c r="D247" s="271"/>
      <c r="L247" s="282"/>
      <c r="AM247" s="283"/>
      <c r="AN247" s="283"/>
      <c r="AO247" s="283"/>
      <c r="AP247" s="283"/>
      <c r="AU247" s="284"/>
      <c r="BB247" s="274"/>
      <c r="BD247" s="274"/>
      <c r="BF247" s="274"/>
      <c r="BH247" s="274"/>
    </row>
    <row r="248" spans="4:60" s="270" customFormat="1" x14ac:dyDescent="0.25">
      <c r="D248" s="271"/>
      <c r="L248" s="282"/>
      <c r="AM248" s="283"/>
      <c r="AN248" s="283"/>
      <c r="AO248" s="283"/>
      <c r="AP248" s="283"/>
      <c r="AU248" s="284"/>
      <c r="BB248" s="274"/>
      <c r="BD248" s="274"/>
      <c r="BF248" s="274"/>
      <c r="BH248" s="274"/>
    </row>
    <row r="249" spans="4:60" s="270" customFormat="1" x14ac:dyDescent="0.25">
      <c r="D249" s="271"/>
      <c r="L249" s="282"/>
      <c r="AM249" s="283"/>
      <c r="AN249" s="283"/>
      <c r="AO249" s="283"/>
      <c r="AP249" s="283"/>
      <c r="AU249" s="284"/>
      <c r="BB249" s="274"/>
      <c r="BD249" s="274"/>
      <c r="BF249" s="274"/>
      <c r="BH249" s="274"/>
    </row>
    <row r="250" spans="4:60" s="270" customFormat="1" x14ac:dyDescent="0.25">
      <c r="D250" s="271"/>
      <c r="L250" s="282"/>
      <c r="AM250" s="283"/>
      <c r="AN250" s="283"/>
      <c r="AO250" s="283"/>
      <c r="AP250" s="283"/>
      <c r="AU250" s="284"/>
      <c r="BB250" s="274"/>
      <c r="BD250" s="274"/>
      <c r="BF250" s="274"/>
      <c r="BH250" s="274"/>
    </row>
    <row r="251" spans="4:60" s="270" customFormat="1" x14ac:dyDescent="0.25">
      <c r="D251" s="271"/>
      <c r="L251" s="282"/>
      <c r="AM251" s="283"/>
      <c r="AN251" s="283"/>
      <c r="AO251" s="283"/>
      <c r="AP251" s="283"/>
      <c r="AU251" s="284"/>
      <c r="BB251" s="274"/>
      <c r="BD251" s="274"/>
      <c r="BF251" s="274"/>
      <c r="BH251" s="274"/>
    </row>
    <row r="252" spans="4:60" s="270" customFormat="1" x14ac:dyDescent="0.25">
      <c r="D252" s="271"/>
      <c r="L252" s="282"/>
      <c r="AM252" s="283"/>
      <c r="AN252" s="283"/>
      <c r="AO252" s="283"/>
      <c r="AP252" s="283"/>
      <c r="AU252" s="284"/>
      <c r="BB252" s="274"/>
      <c r="BD252" s="274"/>
      <c r="BF252" s="274"/>
      <c r="BH252" s="274"/>
    </row>
    <row r="253" spans="4:60" s="270" customFormat="1" x14ac:dyDescent="0.25">
      <c r="D253" s="271"/>
      <c r="L253" s="282"/>
      <c r="AM253" s="283"/>
      <c r="AN253" s="283"/>
      <c r="AO253" s="283"/>
      <c r="AP253" s="283"/>
      <c r="AU253" s="284"/>
      <c r="BB253" s="274"/>
      <c r="BD253" s="274"/>
      <c r="BF253" s="274"/>
      <c r="BH253" s="274"/>
    </row>
    <row r="254" spans="4:60" s="270" customFormat="1" x14ac:dyDescent="0.25">
      <c r="D254" s="271"/>
      <c r="L254" s="282"/>
      <c r="AM254" s="283"/>
      <c r="AN254" s="283"/>
      <c r="AO254" s="283"/>
      <c r="AP254" s="283"/>
      <c r="AU254" s="284"/>
      <c r="BB254" s="274"/>
      <c r="BD254" s="274"/>
      <c r="BF254" s="274"/>
      <c r="BH254" s="274"/>
    </row>
    <row r="255" spans="4:60" s="270" customFormat="1" x14ac:dyDescent="0.25">
      <c r="D255" s="271"/>
      <c r="L255" s="282"/>
      <c r="AM255" s="283"/>
      <c r="AN255" s="283"/>
      <c r="AO255" s="283"/>
      <c r="AP255" s="283"/>
      <c r="AU255" s="284"/>
      <c r="BB255" s="274"/>
      <c r="BD255" s="274"/>
      <c r="BF255" s="274"/>
      <c r="BH255" s="274"/>
    </row>
    <row r="256" spans="4:60" s="270" customFormat="1" x14ac:dyDescent="0.25">
      <c r="D256" s="271"/>
      <c r="L256" s="282"/>
      <c r="AM256" s="283"/>
      <c r="AN256" s="283"/>
      <c r="AO256" s="283"/>
      <c r="AP256" s="283"/>
      <c r="AU256" s="284"/>
      <c r="BB256" s="274"/>
      <c r="BD256" s="274"/>
      <c r="BF256" s="274"/>
      <c r="BH256" s="274"/>
    </row>
    <row r="257" spans="4:60" s="270" customFormat="1" x14ac:dyDescent="0.25">
      <c r="D257" s="271"/>
      <c r="L257" s="282"/>
      <c r="AM257" s="283"/>
      <c r="AN257" s="283"/>
      <c r="AO257" s="283"/>
      <c r="AP257" s="283"/>
      <c r="AU257" s="284"/>
      <c r="BB257" s="274"/>
      <c r="BD257" s="274"/>
      <c r="BF257" s="274"/>
      <c r="BH257" s="274"/>
    </row>
    <row r="258" spans="4:60" s="270" customFormat="1" x14ac:dyDescent="0.25">
      <c r="D258" s="271"/>
      <c r="L258" s="282"/>
      <c r="AM258" s="283"/>
      <c r="AN258" s="283"/>
      <c r="AO258" s="283"/>
      <c r="AP258" s="283"/>
      <c r="AU258" s="284"/>
      <c r="BB258" s="274"/>
      <c r="BD258" s="274"/>
      <c r="BF258" s="274"/>
      <c r="BH258" s="274"/>
    </row>
    <row r="259" spans="4:60" s="270" customFormat="1" x14ac:dyDescent="0.25">
      <c r="D259" s="271"/>
      <c r="L259" s="282"/>
      <c r="AM259" s="283"/>
      <c r="AN259" s="283"/>
      <c r="AO259" s="283"/>
      <c r="AP259" s="283"/>
      <c r="AU259" s="284"/>
      <c r="BB259" s="274"/>
      <c r="BD259" s="274"/>
      <c r="BF259" s="274"/>
      <c r="BH259" s="274"/>
    </row>
    <row r="260" spans="4:60" s="270" customFormat="1" x14ac:dyDescent="0.25">
      <c r="D260" s="271"/>
      <c r="L260" s="282"/>
      <c r="AM260" s="283"/>
      <c r="AN260" s="283"/>
      <c r="AO260" s="283"/>
      <c r="AP260" s="283"/>
      <c r="AU260" s="284"/>
      <c r="BB260" s="274"/>
      <c r="BD260" s="274"/>
      <c r="BF260" s="274"/>
      <c r="BH260" s="274"/>
    </row>
    <row r="261" spans="4:60" s="270" customFormat="1" x14ac:dyDescent="0.25">
      <c r="D261" s="271"/>
      <c r="L261" s="282"/>
      <c r="AM261" s="283"/>
      <c r="AN261" s="283"/>
      <c r="AO261" s="283"/>
      <c r="AP261" s="283"/>
      <c r="AU261" s="284"/>
      <c r="BB261" s="274"/>
      <c r="BD261" s="274"/>
      <c r="BF261" s="274"/>
      <c r="BH261" s="274"/>
    </row>
    <row r="262" spans="4:60" s="270" customFormat="1" x14ac:dyDescent="0.25">
      <c r="D262" s="271"/>
      <c r="L262" s="282"/>
      <c r="AM262" s="283"/>
      <c r="AN262" s="283"/>
      <c r="AO262" s="283"/>
      <c r="AP262" s="283"/>
      <c r="AU262" s="284"/>
      <c r="BB262" s="274"/>
      <c r="BD262" s="274"/>
      <c r="BF262" s="274"/>
      <c r="BH262" s="274"/>
    </row>
    <row r="263" spans="4:60" s="270" customFormat="1" x14ac:dyDescent="0.25">
      <c r="D263" s="271"/>
      <c r="L263" s="282"/>
      <c r="AM263" s="283"/>
      <c r="AN263" s="283"/>
      <c r="AO263" s="283"/>
      <c r="AP263" s="283"/>
      <c r="AU263" s="284"/>
      <c r="BB263" s="274"/>
      <c r="BD263" s="274"/>
      <c r="BF263" s="274"/>
      <c r="BH263" s="274"/>
    </row>
    <row r="264" spans="4:60" s="270" customFormat="1" x14ac:dyDescent="0.25">
      <c r="D264" s="271"/>
      <c r="L264" s="282"/>
      <c r="AM264" s="283"/>
      <c r="AN264" s="283"/>
      <c r="AO264" s="283"/>
      <c r="AP264" s="283"/>
      <c r="AU264" s="284"/>
      <c r="BB264" s="274"/>
      <c r="BD264" s="274"/>
      <c r="BF264" s="274"/>
      <c r="BH264" s="274"/>
    </row>
    <row r="265" spans="4:60" s="270" customFormat="1" x14ac:dyDescent="0.25">
      <c r="D265" s="271"/>
      <c r="L265" s="282"/>
      <c r="AM265" s="283"/>
      <c r="AN265" s="283"/>
      <c r="AO265" s="283"/>
      <c r="AP265" s="283"/>
      <c r="AU265" s="284"/>
      <c r="BB265" s="274"/>
      <c r="BD265" s="274"/>
      <c r="BF265" s="274"/>
      <c r="BH265" s="274"/>
    </row>
    <row r="266" spans="4:60" s="270" customFormat="1" x14ac:dyDescent="0.25">
      <c r="D266" s="271"/>
      <c r="L266" s="282"/>
      <c r="AM266" s="283"/>
      <c r="AN266" s="283"/>
      <c r="AO266" s="283"/>
      <c r="AP266" s="283"/>
      <c r="AU266" s="284"/>
      <c r="BB266" s="274"/>
      <c r="BD266" s="274"/>
      <c r="BF266" s="274"/>
      <c r="BH266" s="274"/>
    </row>
    <row r="267" spans="4:60" s="270" customFormat="1" x14ac:dyDescent="0.25">
      <c r="D267" s="271"/>
      <c r="L267" s="282"/>
      <c r="AM267" s="283"/>
      <c r="AN267" s="283"/>
      <c r="AO267" s="283"/>
      <c r="AP267" s="283"/>
      <c r="AU267" s="284"/>
      <c r="BB267" s="274"/>
      <c r="BD267" s="274"/>
      <c r="BF267" s="274"/>
      <c r="BH267" s="274"/>
    </row>
    <row r="268" spans="4:60" s="270" customFormat="1" x14ac:dyDescent="0.25">
      <c r="D268" s="271"/>
      <c r="L268" s="282"/>
      <c r="AM268" s="283"/>
      <c r="AN268" s="283"/>
      <c r="AO268" s="283"/>
      <c r="AP268" s="283"/>
      <c r="AU268" s="284"/>
      <c r="BB268" s="274"/>
      <c r="BD268" s="274"/>
      <c r="BF268" s="274"/>
      <c r="BH268" s="274"/>
    </row>
    <row r="269" spans="4:60" s="270" customFormat="1" x14ac:dyDescent="0.25">
      <c r="D269" s="271"/>
      <c r="L269" s="282"/>
      <c r="AM269" s="283"/>
      <c r="AN269" s="283"/>
      <c r="AO269" s="283"/>
      <c r="AP269" s="283"/>
      <c r="AU269" s="284"/>
      <c r="BB269" s="274"/>
      <c r="BD269" s="274"/>
      <c r="BF269" s="274"/>
      <c r="BH269" s="274"/>
    </row>
    <row r="270" spans="4:60" s="270" customFormat="1" x14ac:dyDescent="0.25">
      <c r="D270" s="271"/>
      <c r="L270" s="282"/>
      <c r="AM270" s="283"/>
      <c r="AN270" s="283"/>
      <c r="AO270" s="283"/>
      <c r="AP270" s="283"/>
      <c r="AU270" s="284"/>
      <c r="BB270" s="274"/>
      <c r="BD270" s="274"/>
      <c r="BF270" s="274"/>
      <c r="BH270" s="274"/>
    </row>
    <row r="271" spans="4:60" s="270" customFormat="1" x14ac:dyDescent="0.25">
      <c r="D271" s="271"/>
      <c r="L271" s="282"/>
      <c r="AM271" s="283"/>
      <c r="AN271" s="283"/>
      <c r="AO271" s="283"/>
      <c r="AP271" s="283"/>
      <c r="AU271" s="284"/>
      <c r="BB271" s="274"/>
      <c r="BD271" s="274"/>
      <c r="BF271" s="274"/>
      <c r="BH271" s="274"/>
    </row>
    <row r="272" spans="4:60" s="270" customFormat="1" x14ac:dyDescent="0.25">
      <c r="D272" s="271"/>
      <c r="L272" s="282"/>
      <c r="AM272" s="283"/>
      <c r="AN272" s="283"/>
      <c r="AO272" s="283"/>
      <c r="AP272" s="283"/>
      <c r="AU272" s="284"/>
      <c r="BB272" s="274"/>
      <c r="BD272" s="274"/>
      <c r="BF272" s="274"/>
      <c r="BH272" s="274"/>
    </row>
    <row r="273" spans="4:60" s="270" customFormat="1" x14ac:dyDescent="0.25">
      <c r="D273" s="271"/>
      <c r="L273" s="282"/>
      <c r="AM273" s="283"/>
      <c r="AN273" s="283"/>
      <c r="AO273" s="283"/>
      <c r="AP273" s="283"/>
      <c r="AU273" s="284"/>
      <c r="BB273" s="274"/>
      <c r="BD273" s="274"/>
      <c r="BF273" s="274"/>
      <c r="BH273" s="274"/>
    </row>
    <row r="274" spans="4:60" s="270" customFormat="1" x14ac:dyDescent="0.25">
      <c r="D274" s="271"/>
      <c r="L274" s="282"/>
      <c r="AM274" s="283"/>
      <c r="AN274" s="283"/>
      <c r="AO274" s="283"/>
      <c r="AP274" s="283"/>
      <c r="AU274" s="284"/>
      <c r="BB274" s="274"/>
      <c r="BD274" s="274"/>
      <c r="BF274" s="274"/>
      <c r="BH274" s="274"/>
    </row>
    <row r="275" spans="4:60" s="270" customFormat="1" x14ac:dyDescent="0.25">
      <c r="D275" s="271"/>
      <c r="L275" s="282"/>
      <c r="AM275" s="283"/>
      <c r="AN275" s="283"/>
      <c r="AO275" s="283"/>
      <c r="AP275" s="283"/>
      <c r="AU275" s="284"/>
      <c r="BB275" s="274"/>
      <c r="BD275" s="274"/>
      <c r="BF275" s="274"/>
      <c r="BH275" s="274"/>
    </row>
    <row r="276" spans="4:60" s="270" customFormat="1" x14ac:dyDescent="0.25">
      <c r="D276" s="271"/>
      <c r="L276" s="282"/>
      <c r="AM276" s="283"/>
      <c r="AN276" s="283"/>
      <c r="AO276" s="283"/>
      <c r="AP276" s="283"/>
      <c r="AU276" s="284"/>
      <c r="BB276" s="274"/>
      <c r="BD276" s="274"/>
      <c r="BF276" s="274"/>
      <c r="BH276" s="274"/>
    </row>
    <row r="277" spans="4:60" s="270" customFormat="1" x14ac:dyDescent="0.25">
      <c r="D277" s="271"/>
      <c r="L277" s="282"/>
      <c r="AM277" s="283"/>
      <c r="AN277" s="283"/>
      <c r="AO277" s="283"/>
      <c r="AP277" s="283"/>
      <c r="AU277" s="284"/>
      <c r="BB277" s="274"/>
      <c r="BD277" s="274"/>
      <c r="BF277" s="274"/>
      <c r="BH277" s="274"/>
    </row>
    <row r="278" spans="4:60" s="270" customFormat="1" x14ac:dyDescent="0.25">
      <c r="D278" s="271"/>
      <c r="L278" s="282"/>
      <c r="AM278" s="283"/>
      <c r="AN278" s="283"/>
      <c r="AO278" s="283"/>
      <c r="AP278" s="283"/>
      <c r="AU278" s="284"/>
      <c r="BB278" s="274"/>
      <c r="BD278" s="274"/>
      <c r="BF278" s="274"/>
      <c r="BH278" s="274"/>
    </row>
    <row r="279" spans="4:60" s="270" customFormat="1" x14ac:dyDescent="0.25">
      <c r="D279" s="271"/>
      <c r="L279" s="282"/>
      <c r="AM279" s="283"/>
      <c r="AN279" s="283"/>
      <c r="AO279" s="283"/>
      <c r="AP279" s="283"/>
      <c r="AU279" s="284"/>
      <c r="BB279" s="274"/>
      <c r="BD279" s="274"/>
      <c r="BF279" s="274"/>
      <c r="BH279" s="274"/>
    </row>
    <row r="280" spans="4:60" s="270" customFormat="1" x14ac:dyDescent="0.25">
      <c r="D280" s="271"/>
      <c r="L280" s="282"/>
      <c r="AM280" s="283"/>
      <c r="AN280" s="283"/>
      <c r="AO280" s="283"/>
      <c r="AP280" s="283"/>
      <c r="AU280" s="284"/>
      <c r="BB280" s="274"/>
      <c r="BD280" s="274"/>
      <c r="BF280" s="274"/>
      <c r="BH280" s="274"/>
    </row>
    <row r="281" spans="4:60" s="270" customFormat="1" x14ac:dyDescent="0.25">
      <c r="D281" s="271"/>
      <c r="L281" s="282"/>
      <c r="AM281" s="283"/>
      <c r="AN281" s="283"/>
      <c r="AO281" s="283"/>
      <c r="AP281" s="283"/>
      <c r="AU281" s="284"/>
      <c r="BB281" s="274"/>
      <c r="BD281" s="274"/>
      <c r="BF281" s="274"/>
      <c r="BH281" s="274"/>
    </row>
    <row r="282" spans="4:60" s="270" customFormat="1" x14ac:dyDescent="0.25">
      <c r="D282" s="271"/>
      <c r="L282" s="282"/>
      <c r="AM282" s="283"/>
      <c r="AN282" s="283"/>
      <c r="AO282" s="283"/>
      <c r="AP282" s="283"/>
      <c r="AU282" s="284"/>
      <c r="BB282" s="274"/>
      <c r="BD282" s="274"/>
      <c r="BF282" s="274"/>
      <c r="BH282" s="274"/>
    </row>
    <row r="283" spans="4:60" s="270" customFormat="1" x14ac:dyDescent="0.25">
      <c r="D283" s="271"/>
      <c r="L283" s="282"/>
      <c r="AM283" s="283"/>
      <c r="AN283" s="283"/>
      <c r="AO283" s="283"/>
      <c r="AP283" s="283"/>
      <c r="AU283" s="284"/>
      <c r="BB283" s="274"/>
      <c r="BD283" s="274"/>
      <c r="BF283" s="274"/>
      <c r="BH283" s="274"/>
    </row>
    <row r="284" spans="4:60" s="270" customFormat="1" x14ac:dyDescent="0.25">
      <c r="D284" s="271"/>
      <c r="L284" s="282"/>
      <c r="AM284" s="283"/>
      <c r="AN284" s="283"/>
      <c r="AO284" s="283"/>
      <c r="AP284" s="283"/>
      <c r="AU284" s="284"/>
      <c r="BB284" s="274"/>
      <c r="BD284" s="274"/>
      <c r="BF284" s="274"/>
      <c r="BH284" s="274"/>
    </row>
    <row r="285" spans="4:60" s="270" customFormat="1" x14ac:dyDescent="0.25">
      <c r="D285" s="271"/>
      <c r="L285" s="282"/>
      <c r="AM285" s="283"/>
      <c r="AN285" s="283"/>
      <c r="AO285" s="283"/>
      <c r="AP285" s="283"/>
      <c r="AU285" s="284"/>
      <c r="BB285" s="274"/>
      <c r="BD285" s="274"/>
      <c r="BF285" s="274"/>
      <c r="BH285" s="274"/>
    </row>
    <row r="286" spans="4:60" s="270" customFormat="1" x14ac:dyDescent="0.25">
      <c r="D286" s="271"/>
      <c r="L286" s="282"/>
      <c r="AM286" s="283"/>
      <c r="AN286" s="283"/>
      <c r="AO286" s="283"/>
      <c r="AP286" s="283"/>
      <c r="AU286" s="284"/>
      <c r="BB286" s="274"/>
      <c r="BD286" s="274"/>
      <c r="BF286" s="274"/>
      <c r="BH286" s="274"/>
    </row>
    <row r="287" spans="4:60" s="270" customFormat="1" x14ac:dyDescent="0.25">
      <c r="D287" s="271"/>
      <c r="L287" s="282"/>
      <c r="AM287" s="283"/>
      <c r="AN287" s="283"/>
      <c r="AO287" s="283"/>
      <c r="AP287" s="283"/>
      <c r="AU287" s="284"/>
      <c r="BB287" s="274"/>
      <c r="BD287" s="274"/>
      <c r="BF287" s="274"/>
      <c r="BH287" s="274"/>
    </row>
    <row r="288" spans="4:60" s="270" customFormat="1" x14ac:dyDescent="0.25">
      <c r="D288" s="271"/>
      <c r="L288" s="282"/>
      <c r="AM288" s="283"/>
      <c r="AN288" s="283"/>
      <c r="AO288" s="283"/>
      <c r="AP288" s="283"/>
      <c r="AU288" s="284"/>
      <c r="BB288" s="274"/>
      <c r="BD288" s="274"/>
      <c r="BF288" s="274"/>
      <c r="BH288" s="274"/>
    </row>
    <row r="289" spans="4:60" s="270" customFormat="1" x14ac:dyDescent="0.25">
      <c r="D289" s="271"/>
      <c r="L289" s="282"/>
      <c r="AM289" s="283"/>
      <c r="AN289" s="283"/>
      <c r="AO289" s="283"/>
      <c r="AP289" s="283"/>
      <c r="AU289" s="284"/>
      <c r="BB289" s="274"/>
      <c r="BD289" s="274"/>
      <c r="BF289" s="274"/>
      <c r="BH289" s="274"/>
    </row>
    <row r="290" spans="4:60" s="270" customFormat="1" x14ac:dyDescent="0.25">
      <c r="D290" s="271"/>
      <c r="L290" s="282"/>
      <c r="AM290" s="283"/>
      <c r="AN290" s="283"/>
      <c r="AO290" s="283"/>
      <c r="AP290" s="283"/>
      <c r="AU290" s="284"/>
      <c r="BB290" s="274"/>
      <c r="BD290" s="274"/>
      <c r="BF290" s="274"/>
      <c r="BH290" s="274"/>
    </row>
    <row r="291" spans="4:60" s="270" customFormat="1" x14ac:dyDescent="0.25">
      <c r="D291" s="271"/>
      <c r="L291" s="282"/>
      <c r="AM291" s="283"/>
      <c r="AN291" s="283"/>
      <c r="AO291" s="283"/>
      <c r="AP291" s="283"/>
      <c r="AU291" s="284"/>
      <c r="BB291" s="274"/>
      <c r="BD291" s="274"/>
      <c r="BF291" s="274"/>
      <c r="BH291" s="274"/>
    </row>
    <row r="292" spans="4:60" s="270" customFormat="1" x14ac:dyDescent="0.25">
      <c r="D292" s="271"/>
      <c r="L292" s="282"/>
      <c r="AM292" s="283"/>
      <c r="AN292" s="283"/>
      <c r="AO292" s="283"/>
      <c r="AP292" s="283"/>
      <c r="AU292" s="284"/>
      <c r="BB292" s="274"/>
      <c r="BD292" s="274"/>
      <c r="BF292" s="274"/>
      <c r="BH292" s="274"/>
    </row>
    <row r="293" spans="4:60" s="270" customFormat="1" x14ac:dyDescent="0.25">
      <c r="D293" s="271"/>
      <c r="L293" s="282"/>
      <c r="AM293" s="283"/>
      <c r="AN293" s="283"/>
      <c r="AO293" s="283"/>
      <c r="AP293" s="283"/>
      <c r="AU293" s="284"/>
      <c r="BB293" s="274"/>
      <c r="BD293" s="274"/>
      <c r="BF293" s="274"/>
      <c r="BH293" s="274"/>
    </row>
    <row r="294" spans="4:60" s="270" customFormat="1" x14ac:dyDescent="0.25">
      <c r="D294" s="271"/>
      <c r="L294" s="282"/>
      <c r="AM294" s="283"/>
      <c r="AN294" s="283"/>
      <c r="AO294" s="283"/>
      <c r="AP294" s="283"/>
      <c r="AU294" s="284"/>
      <c r="BB294" s="274"/>
      <c r="BD294" s="274"/>
      <c r="BF294" s="274"/>
      <c r="BH294" s="274"/>
    </row>
    <row r="295" spans="4:60" s="270" customFormat="1" x14ac:dyDescent="0.25">
      <c r="D295" s="271"/>
      <c r="L295" s="282"/>
      <c r="AM295" s="283"/>
      <c r="AN295" s="283"/>
      <c r="AO295" s="283"/>
      <c r="AP295" s="283"/>
      <c r="AU295" s="284"/>
      <c r="BB295" s="274"/>
      <c r="BD295" s="274"/>
      <c r="BF295" s="274"/>
      <c r="BH295" s="274"/>
    </row>
    <row r="296" spans="4:60" s="270" customFormat="1" x14ac:dyDescent="0.25">
      <c r="D296" s="271"/>
      <c r="L296" s="282"/>
      <c r="AM296" s="283"/>
      <c r="AN296" s="283"/>
      <c r="AO296" s="283"/>
      <c r="AP296" s="283"/>
      <c r="AU296" s="284"/>
      <c r="BB296" s="274"/>
      <c r="BD296" s="274"/>
      <c r="BF296" s="274"/>
      <c r="BH296" s="274"/>
    </row>
    <row r="297" spans="4:60" s="270" customFormat="1" x14ac:dyDescent="0.25">
      <c r="D297" s="271"/>
      <c r="L297" s="282"/>
      <c r="AM297" s="283"/>
      <c r="AN297" s="283"/>
      <c r="AO297" s="283"/>
      <c r="AP297" s="283"/>
      <c r="AU297" s="284"/>
      <c r="BB297" s="274"/>
      <c r="BD297" s="274"/>
      <c r="BF297" s="274"/>
      <c r="BH297" s="274"/>
    </row>
    <row r="298" spans="4:60" s="270" customFormat="1" x14ac:dyDescent="0.25">
      <c r="D298" s="271"/>
      <c r="L298" s="282"/>
      <c r="AM298" s="283"/>
      <c r="AN298" s="283"/>
      <c r="AO298" s="283"/>
      <c r="AP298" s="283"/>
      <c r="AU298" s="284"/>
      <c r="BB298" s="274"/>
      <c r="BD298" s="274"/>
      <c r="BF298" s="274"/>
      <c r="BH298" s="274"/>
    </row>
    <row r="299" spans="4:60" s="270" customFormat="1" x14ac:dyDescent="0.25">
      <c r="D299" s="271"/>
      <c r="L299" s="282"/>
      <c r="AM299" s="283"/>
      <c r="AN299" s="283"/>
      <c r="AO299" s="283"/>
      <c r="AP299" s="283"/>
      <c r="AU299" s="284"/>
      <c r="BB299" s="274"/>
      <c r="BD299" s="274"/>
      <c r="BF299" s="274"/>
      <c r="BH299" s="274"/>
    </row>
    <row r="300" spans="4:60" s="270" customFormat="1" x14ac:dyDescent="0.25">
      <c r="D300" s="271"/>
      <c r="L300" s="282"/>
      <c r="AM300" s="283"/>
      <c r="AN300" s="283"/>
      <c r="AO300" s="283"/>
      <c r="AP300" s="283"/>
      <c r="AU300" s="284"/>
      <c r="BB300" s="274"/>
      <c r="BD300" s="274"/>
      <c r="BF300" s="274"/>
      <c r="BH300" s="274"/>
    </row>
    <row r="301" spans="4:60" s="270" customFormat="1" x14ac:dyDescent="0.25">
      <c r="D301" s="271"/>
      <c r="L301" s="282"/>
      <c r="AM301" s="283"/>
      <c r="AN301" s="283"/>
      <c r="AO301" s="283"/>
      <c r="AP301" s="283"/>
      <c r="AU301" s="284"/>
      <c r="BB301" s="274"/>
      <c r="BD301" s="274"/>
      <c r="BF301" s="274"/>
      <c r="BH301" s="274"/>
    </row>
    <row r="302" spans="4:60" s="270" customFormat="1" x14ac:dyDescent="0.25">
      <c r="D302" s="271"/>
      <c r="L302" s="282"/>
      <c r="AM302" s="283"/>
      <c r="AN302" s="283"/>
      <c r="AO302" s="283"/>
      <c r="AP302" s="283"/>
      <c r="AU302" s="284"/>
      <c r="BB302" s="274"/>
      <c r="BD302" s="274"/>
      <c r="BF302" s="274"/>
      <c r="BH302" s="274"/>
    </row>
    <row r="303" spans="4:60" s="270" customFormat="1" x14ac:dyDescent="0.25">
      <c r="D303" s="271"/>
      <c r="L303" s="282"/>
      <c r="AM303" s="283"/>
      <c r="AN303" s="283"/>
      <c r="AO303" s="283"/>
      <c r="AP303" s="283"/>
      <c r="AU303" s="284"/>
      <c r="BB303" s="274"/>
      <c r="BD303" s="274"/>
      <c r="BF303" s="274"/>
      <c r="BH303" s="274"/>
    </row>
    <row r="304" spans="4:60" s="270" customFormat="1" x14ac:dyDescent="0.25">
      <c r="D304" s="271"/>
      <c r="L304" s="282"/>
      <c r="AM304" s="283"/>
      <c r="AN304" s="283"/>
      <c r="AO304" s="283"/>
      <c r="AP304" s="283"/>
      <c r="AU304" s="284"/>
      <c r="BB304" s="274"/>
      <c r="BD304" s="274"/>
      <c r="BF304" s="274"/>
      <c r="BH304" s="274"/>
    </row>
    <row r="305" spans="4:60" s="270" customFormat="1" x14ac:dyDescent="0.25">
      <c r="D305" s="271"/>
      <c r="L305" s="282"/>
      <c r="AM305" s="283"/>
      <c r="AN305" s="283"/>
      <c r="AO305" s="283"/>
      <c r="AP305" s="283"/>
      <c r="AU305" s="284"/>
      <c r="BB305" s="274"/>
      <c r="BD305" s="274"/>
      <c r="BF305" s="274"/>
      <c r="BH305" s="274"/>
    </row>
    <row r="306" spans="4:60" s="270" customFormat="1" x14ac:dyDescent="0.25">
      <c r="D306" s="271"/>
      <c r="L306" s="282"/>
      <c r="AM306" s="283"/>
      <c r="AN306" s="283"/>
      <c r="AO306" s="283"/>
      <c r="AP306" s="283"/>
      <c r="AU306" s="284"/>
      <c r="BB306" s="274"/>
      <c r="BD306" s="274"/>
      <c r="BF306" s="274"/>
      <c r="BH306" s="274"/>
    </row>
    <row r="307" spans="4:60" s="270" customFormat="1" x14ac:dyDescent="0.25">
      <c r="D307" s="271"/>
      <c r="L307" s="282"/>
      <c r="AM307" s="283"/>
      <c r="AN307" s="283"/>
      <c r="AO307" s="283"/>
      <c r="AP307" s="283"/>
      <c r="AU307" s="284"/>
      <c r="BB307" s="274"/>
      <c r="BD307" s="274"/>
      <c r="BF307" s="274"/>
      <c r="BH307" s="274"/>
    </row>
    <row r="308" spans="4:60" s="270" customFormat="1" x14ac:dyDescent="0.25">
      <c r="D308" s="271"/>
      <c r="L308" s="282"/>
      <c r="AM308" s="283"/>
      <c r="AN308" s="283"/>
      <c r="AO308" s="283"/>
      <c r="AP308" s="283"/>
      <c r="AU308" s="284"/>
      <c r="BB308" s="274"/>
      <c r="BD308" s="274"/>
      <c r="BF308" s="274"/>
      <c r="BH308" s="274"/>
    </row>
    <row r="309" spans="4:60" s="270" customFormat="1" x14ac:dyDescent="0.25">
      <c r="D309" s="271"/>
      <c r="L309" s="282"/>
      <c r="AM309" s="283"/>
      <c r="AN309" s="283"/>
      <c r="AO309" s="283"/>
      <c r="AP309" s="283"/>
      <c r="AU309" s="284"/>
      <c r="BB309" s="274"/>
      <c r="BD309" s="274"/>
      <c r="BF309" s="274"/>
      <c r="BH309" s="274"/>
    </row>
    <row r="310" spans="4:60" s="270" customFormat="1" x14ac:dyDescent="0.25">
      <c r="D310" s="271"/>
      <c r="L310" s="282"/>
      <c r="AM310" s="283"/>
      <c r="AN310" s="283"/>
      <c r="AO310" s="283"/>
      <c r="AP310" s="283"/>
      <c r="AU310" s="284"/>
      <c r="BB310" s="274"/>
      <c r="BD310" s="274"/>
      <c r="BF310" s="274"/>
      <c r="BH310" s="274"/>
    </row>
    <row r="311" spans="4:60" s="270" customFormat="1" x14ac:dyDescent="0.25">
      <c r="D311" s="271"/>
      <c r="L311" s="282"/>
      <c r="AM311" s="283"/>
      <c r="AN311" s="283"/>
      <c r="AO311" s="283"/>
      <c r="AP311" s="283"/>
      <c r="AU311" s="284"/>
      <c r="BB311" s="274"/>
      <c r="BD311" s="274"/>
      <c r="BF311" s="274"/>
      <c r="BH311" s="274"/>
    </row>
    <row r="312" spans="4:60" s="270" customFormat="1" x14ac:dyDescent="0.25">
      <c r="D312" s="271"/>
      <c r="L312" s="282"/>
      <c r="AM312" s="283"/>
      <c r="AN312" s="283"/>
      <c r="AO312" s="283"/>
      <c r="AP312" s="283"/>
      <c r="AU312" s="284"/>
      <c r="BB312" s="274"/>
      <c r="BD312" s="274"/>
      <c r="BF312" s="274"/>
      <c r="BH312" s="274"/>
    </row>
    <row r="313" spans="4:60" s="270" customFormat="1" x14ac:dyDescent="0.25">
      <c r="D313" s="271"/>
      <c r="L313" s="282"/>
      <c r="AM313" s="283"/>
      <c r="AN313" s="283"/>
      <c r="AO313" s="283"/>
      <c r="AP313" s="283"/>
      <c r="AU313" s="284"/>
      <c r="BB313" s="274"/>
      <c r="BD313" s="274"/>
      <c r="BF313" s="274"/>
      <c r="BH313" s="274"/>
    </row>
    <row r="314" spans="4:60" s="270" customFormat="1" x14ac:dyDescent="0.25">
      <c r="D314" s="271"/>
      <c r="L314" s="282"/>
      <c r="AM314" s="283"/>
      <c r="AN314" s="283"/>
      <c r="AO314" s="283"/>
      <c r="AP314" s="283"/>
      <c r="AU314" s="284"/>
      <c r="BB314" s="274"/>
      <c r="BD314" s="274"/>
      <c r="BF314" s="274"/>
      <c r="BH314" s="274"/>
    </row>
    <row r="315" spans="4:60" s="270" customFormat="1" x14ac:dyDescent="0.25">
      <c r="D315" s="271"/>
      <c r="L315" s="282"/>
      <c r="AM315" s="283"/>
      <c r="AN315" s="283"/>
      <c r="AO315" s="283"/>
      <c r="AP315" s="283"/>
      <c r="AU315" s="284"/>
      <c r="BB315" s="274"/>
      <c r="BD315" s="274"/>
      <c r="BF315" s="274"/>
      <c r="BH315" s="274"/>
    </row>
    <row r="316" spans="4:60" s="270" customFormat="1" x14ac:dyDescent="0.25">
      <c r="D316" s="271"/>
      <c r="L316" s="282"/>
      <c r="AM316" s="283"/>
      <c r="AN316" s="283"/>
      <c r="AO316" s="283"/>
      <c r="AP316" s="283"/>
      <c r="AU316" s="284"/>
      <c r="BB316" s="274"/>
      <c r="BD316" s="274"/>
      <c r="BF316" s="274"/>
      <c r="BH316" s="274"/>
    </row>
    <row r="317" spans="4:60" s="270" customFormat="1" x14ac:dyDescent="0.25">
      <c r="D317" s="271"/>
      <c r="L317" s="282"/>
      <c r="AM317" s="283"/>
      <c r="AN317" s="283"/>
      <c r="AO317" s="283"/>
      <c r="AP317" s="283"/>
      <c r="AU317" s="284"/>
      <c r="BB317" s="274"/>
      <c r="BD317" s="274"/>
      <c r="BF317" s="274"/>
      <c r="BH317" s="274"/>
    </row>
    <row r="318" spans="4:60" s="270" customFormat="1" x14ac:dyDescent="0.25">
      <c r="D318" s="271"/>
      <c r="L318" s="282"/>
      <c r="AM318" s="283"/>
      <c r="AN318" s="283"/>
      <c r="AO318" s="283"/>
      <c r="AP318" s="283"/>
      <c r="AU318" s="284"/>
      <c r="BB318" s="274"/>
      <c r="BD318" s="274"/>
      <c r="BF318" s="274"/>
      <c r="BH318" s="274"/>
    </row>
    <row r="319" spans="4:60" s="270" customFormat="1" x14ac:dyDescent="0.25">
      <c r="D319" s="271"/>
      <c r="L319" s="282"/>
      <c r="AM319" s="283"/>
      <c r="AN319" s="283"/>
      <c r="AO319" s="283"/>
      <c r="AP319" s="283"/>
      <c r="AU319" s="284"/>
      <c r="BB319" s="274"/>
      <c r="BD319" s="274"/>
      <c r="BF319" s="274"/>
      <c r="BH319" s="274"/>
    </row>
    <row r="320" spans="4:60" s="270" customFormat="1" x14ac:dyDescent="0.25">
      <c r="D320" s="271"/>
      <c r="L320" s="282"/>
      <c r="AM320" s="283"/>
      <c r="AN320" s="283"/>
      <c r="AO320" s="283"/>
      <c r="AP320" s="283"/>
      <c r="AU320" s="284"/>
      <c r="BB320" s="274"/>
      <c r="BD320" s="274"/>
      <c r="BF320" s="274"/>
      <c r="BH320" s="274"/>
    </row>
    <row r="321" spans="4:60" s="270" customFormat="1" x14ac:dyDescent="0.25">
      <c r="D321" s="271"/>
      <c r="L321" s="282"/>
      <c r="AM321" s="283"/>
      <c r="AN321" s="283"/>
      <c r="AO321" s="283"/>
      <c r="AP321" s="283"/>
      <c r="AU321" s="284"/>
      <c r="BB321" s="274"/>
      <c r="BD321" s="274"/>
      <c r="BF321" s="274"/>
      <c r="BH321" s="274"/>
    </row>
    <row r="322" spans="4:60" s="270" customFormat="1" x14ac:dyDescent="0.25">
      <c r="D322" s="271"/>
      <c r="L322" s="282"/>
      <c r="AM322" s="283"/>
      <c r="AN322" s="283"/>
      <c r="AO322" s="283"/>
      <c r="AP322" s="283"/>
      <c r="AU322" s="284"/>
      <c r="BB322" s="274"/>
      <c r="BD322" s="274"/>
      <c r="BF322" s="274"/>
      <c r="BH322" s="274"/>
    </row>
    <row r="323" spans="4:60" s="270" customFormat="1" x14ac:dyDescent="0.25">
      <c r="D323" s="271"/>
      <c r="L323" s="282"/>
      <c r="AM323" s="283"/>
      <c r="AN323" s="283"/>
      <c r="AO323" s="283"/>
      <c r="AP323" s="283"/>
      <c r="AU323" s="284"/>
      <c r="BB323" s="274"/>
      <c r="BD323" s="274"/>
      <c r="BF323" s="274"/>
      <c r="BH323" s="274"/>
    </row>
    <row r="324" spans="4:60" s="270" customFormat="1" x14ac:dyDescent="0.25">
      <c r="D324" s="271"/>
      <c r="L324" s="282"/>
      <c r="AM324" s="283"/>
      <c r="AN324" s="283"/>
      <c r="AO324" s="283"/>
      <c r="AP324" s="283"/>
      <c r="AU324" s="284"/>
      <c r="BB324" s="274"/>
      <c r="BD324" s="274"/>
      <c r="BF324" s="274"/>
      <c r="BH324" s="274"/>
    </row>
    <row r="325" spans="4:60" s="270" customFormat="1" x14ac:dyDescent="0.25">
      <c r="D325" s="271"/>
      <c r="L325" s="282"/>
      <c r="AM325" s="283"/>
      <c r="AN325" s="283"/>
      <c r="AO325" s="283"/>
      <c r="AP325" s="283"/>
      <c r="AU325" s="284"/>
      <c r="BB325" s="274"/>
      <c r="BD325" s="274"/>
      <c r="BF325" s="274"/>
      <c r="BH325" s="274"/>
    </row>
    <row r="326" spans="4:60" s="270" customFormat="1" x14ac:dyDescent="0.25">
      <c r="D326" s="271"/>
      <c r="L326" s="282"/>
      <c r="AM326" s="283"/>
      <c r="AN326" s="283"/>
      <c r="AO326" s="283"/>
      <c r="AP326" s="283"/>
      <c r="AU326" s="284"/>
      <c r="BB326" s="274"/>
      <c r="BD326" s="274"/>
      <c r="BF326" s="274"/>
      <c r="BH326" s="274"/>
    </row>
    <row r="327" spans="4:60" s="270" customFormat="1" x14ac:dyDescent="0.25">
      <c r="D327" s="271"/>
      <c r="L327" s="282"/>
      <c r="AM327" s="283"/>
      <c r="AN327" s="283"/>
      <c r="AO327" s="283"/>
      <c r="AP327" s="283"/>
      <c r="AU327" s="284"/>
      <c r="BB327" s="274"/>
      <c r="BD327" s="274"/>
      <c r="BF327" s="274"/>
      <c r="BH327" s="274"/>
    </row>
    <row r="328" spans="4:60" s="270" customFormat="1" x14ac:dyDescent="0.25">
      <c r="D328" s="271"/>
      <c r="L328" s="282"/>
      <c r="AM328" s="283"/>
      <c r="AN328" s="283"/>
      <c r="AO328" s="283"/>
      <c r="AP328" s="283"/>
      <c r="AU328" s="284"/>
      <c r="BB328" s="274"/>
      <c r="BD328" s="274"/>
      <c r="BF328" s="274"/>
      <c r="BH328" s="274"/>
    </row>
    <row r="329" spans="4:60" s="270" customFormat="1" x14ac:dyDescent="0.25">
      <c r="D329" s="271"/>
      <c r="L329" s="282"/>
      <c r="AM329" s="283"/>
      <c r="AN329" s="283"/>
      <c r="AO329" s="283"/>
      <c r="AP329" s="283"/>
      <c r="AU329" s="284"/>
      <c r="BB329" s="274"/>
      <c r="BD329" s="274"/>
      <c r="BF329" s="274"/>
      <c r="BH329" s="274"/>
    </row>
    <row r="330" spans="4:60" s="270" customFormat="1" x14ac:dyDescent="0.25">
      <c r="D330" s="271"/>
      <c r="L330" s="282"/>
      <c r="AM330" s="283"/>
      <c r="AN330" s="283"/>
      <c r="AO330" s="283"/>
      <c r="AP330" s="283"/>
      <c r="AU330" s="284"/>
      <c r="BB330" s="274"/>
      <c r="BD330" s="274"/>
      <c r="BF330" s="274"/>
      <c r="BH330" s="274"/>
    </row>
    <row r="331" spans="4:60" s="270" customFormat="1" x14ac:dyDescent="0.25">
      <c r="D331" s="271"/>
      <c r="L331" s="282"/>
      <c r="AM331" s="283"/>
      <c r="AN331" s="283"/>
      <c r="AO331" s="283"/>
      <c r="AP331" s="283"/>
      <c r="AU331" s="284"/>
      <c r="BB331" s="274"/>
      <c r="BD331" s="274"/>
      <c r="BF331" s="274"/>
      <c r="BH331" s="274"/>
    </row>
    <row r="332" spans="4:60" s="270" customFormat="1" x14ac:dyDescent="0.25">
      <c r="D332" s="271"/>
      <c r="L332" s="282"/>
      <c r="AM332" s="283"/>
      <c r="AN332" s="283"/>
      <c r="AO332" s="283"/>
      <c r="AP332" s="283"/>
      <c r="AU332" s="284"/>
      <c r="BB332" s="274"/>
      <c r="BD332" s="274"/>
      <c r="BF332" s="274"/>
      <c r="BH332" s="274"/>
    </row>
    <row r="333" spans="4:60" s="270" customFormat="1" x14ac:dyDescent="0.25">
      <c r="D333" s="271"/>
      <c r="L333" s="282"/>
      <c r="AM333" s="283"/>
      <c r="AN333" s="283"/>
      <c r="AO333" s="283"/>
      <c r="AP333" s="283"/>
      <c r="AU333" s="284"/>
      <c r="BB333" s="274"/>
      <c r="BD333" s="274"/>
      <c r="BF333" s="274"/>
      <c r="BH333" s="274"/>
    </row>
    <row r="334" spans="4:60" s="270" customFormat="1" x14ac:dyDescent="0.25">
      <c r="D334" s="271"/>
      <c r="L334" s="282"/>
      <c r="AM334" s="283"/>
      <c r="AN334" s="283"/>
      <c r="AO334" s="283"/>
      <c r="AP334" s="283"/>
      <c r="AU334" s="284"/>
      <c r="BB334" s="274"/>
      <c r="BD334" s="274"/>
      <c r="BF334" s="274"/>
      <c r="BH334" s="274"/>
    </row>
    <row r="335" spans="4:60" s="270" customFormat="1" x14ac:dyDescent="0.25">
      <c r="D335" s="271"/>
      <c r="L335" s="282"/>
      <c r="AM335" s="283"/>
      <c r="AN335" s="283"/>
      <c r="AO335" s="283"/>
      <c r="AP335" s="283"/>
      <c r="AU335" s="284"/>
      <c r="BB335" s="274"/>
      <c r="BD335" s="274"/>
      <c r="BF335" s="274"/>
      <c r="BH335" s="274"/>
    </row>
    <row r="336" spans="4:60" s="270" customFormat="1" x14ac:dyDescent="0.25">
      <c r="D336" s="271"/>
      <c r="L336" s="282"/>
      <c r="AM336" s="283"/>
      <c r="AN336" s="283"/>
      <c r="AO336" s="283"/>
      <c r="AP336" s="283"/>
      <c r="AU336" s="284"/>
      <c r="BB336" s="274"/>
      <c r="BD336" s="274"/>
      <c r="BF336" s="274"/>
      <c r="BH336" s="274"/>
    </row>
    <row r="337" spans="4:60" s="270" customFormat="1" x14ac:dyDescent="0.25">
      <c r="D337" s="271"/>
      <c r="L337" s="282"/>
      <c r="AM337" s="283"/>
      <c r="AN337" s="283"/>
      <c r="AO337" s="283"/>
      <c r="AP337" s="283"/>
      <c r="AU337" s="284"/>
      <c r="BB337" s="274"/>
      <c r="BD337" s="274"/>
      <c r="BF337" s="274"/>
      <c r="BH337" s="274"/>
    </row>
    <row r="338" spans="4:60" s="270" customFormat="1" x14ac:dyDescent="0.25">
      <c r="D338" s="271"/>
      <c r="L338" s="282"/>
      <c r="AM338" s="283"/>
      <c r="AN338" s="283"/>
      <c r="AO338" s="283"/>
      <c r="AP338" s="283"/>
      <c r="AU338" s="284"/>
      <c r="BB338" s="274"/>
      <c r="BD338" s="274"/>
      <c r="BF338" s="274"/>
      <c r="BH338" s="274"/>
    </row>
    <row r="339" spans="4:60" s="270" customFormat="1" x14ac:dyDescent="0.25">
      <c r="D339" s="271"/>
      <c r="L339" s="282"/>
      <c r="AM339" s="283"/>
      <c r="AN339" s="283"/>
      <c r="AO339" s="283"/>
      <c r="AP339" s="283"/>
      <c r="AU339" s="284"/>
      <c r="BB339" s="274"/>
      <c r="BD339" s="274"/>
      <c r="BF339" s="274"/>
      <c r="BH339" s="274"/>
    </row>
    <row r="340" spans="4:60" s="270" customFormat="1" x14ac:dyDescent="0.25">
      <c r="D340" s="271"/>
      <c r="L340" s="282"/>
      <c r="AM340" s="283"/>
      <c r="AN340" s="283"/>
      <c r="AO340" s="283"/>
      <c r="AP340" s="283"/>
      <c r="AU340" s="284"/>
      <c r="BB340" s="274"/>
      <c r="BD340" s="274"/>
      <c r="BF340" s="274"/>
      <c r="BH340" s="274"/>
    </row>
    <row r="341" spans="4:60" s="270" customFormat="1" x14ac:dyDescent="0.25">
      <c r="D341" s="271"/>
      <c r="L341" s="282"/>
      <c r="AM341" s="283"/>
      <c r="AN341" s="283"/>
      <c r="AO341" s="283"/>
      <c r="AP341" s="283"/>
      <c r="AU341" s="284"/>
      <c r="BB341" s="274"/>
      <c r="BD341" s="274"/>
      <c r="BF341" s="274"/>
      <c r="BH341" s="274"/>
    </row>
    <row r="342" spans="4:60" s="270" customFormat="1" x14ac:dyDescent="0.25">
      <c r="D342" s="271"/>
      <c r="L342" s="282"/>
      <c r="AM342" s="283"/>
      <c r="AN342" s="283"/>
      <c r="AO342" s="283"/>
      <c r="AP342" s="283"/>
      <c r="AU342" s="284"/>
      <c r="BB342" s="274"/>
      <c r="BD342" s="274"/>
      <c r="BF342" s="274"/>
      <c r="BH342" s="274"/>
    </row>
    <row r="343" spans="4:60" s="270" customFormat="1" x14ac:dyDescent="0.25">
      <c r="D343" s="271"/>
      <c r="L343" s="282"/>
      <c r="AM343" s="283"/>
      <c r="AN343" s="283"/>
      <c r="AO343" s="283"/>
      <c r="AP343" s="283"/>
      <c r="AU343" s="284"/>
      <c r="BB343" s="274"/>
      <c r="BD343" s="274"/>
      <c r="BF343" s="274"/>
      <c r="BH343" s="274"/>
    </row>
    <row r="344" spans="4:60" s="270" customFormat="1" x14ac:dyDescent="0.25">
      <c r="D344" s="271"/>
      <c r="L344" s="282"/>
      <c r="AM344" s="283"/>
      <c r="AN344" s="283"/>
      <c r="AO344" s="283"/>
      <c r="AP344" s="283"/>
      <c r="AU344" s="284"/>
      <c r="BB344" s="274"/>
      <c r="BD344" s="274"/>
      <c r="BF344" s="274"/>
      <c r="BH344" s="274"/>
    </row>
    <row r="345" spans="4:60" s="270" customFormat="1" x14ac:dyDescent="0.25">
      <c r="D345" s="271"/>
      <c r="L345" s="282"/>
      <c r="AM345" s="283"/>
      <c r="AN345" s="283"/>
      <c r="AO345" s="283"/>
      <c r="AP345" s="283"/>
      <c r="AU345" s="284"/>
      <c r="BB345" s="274"/>
      <c r="BD345" s="274"/>
      <c r="BF345" s="274"/>
      <c r="BH345" s="274"/>
    </row>
    <row r="346" spans="4:60" s="270" customFormat="1" x14ac:dyDescent="0.25">
      <c r="D346" s="271"/>
      <c r="L346" s="282"/>
      <c r="AM346" s="283"/>
      <c r="AN346" s="283"/>
      <c r="AO346" s="283"/>
      <c r="AP346" s="283"/>
      <c r="AU346" s="284"/>
      <c r="BB346" s="274"/>
      <c r="BD346" s="274"/>
      <c r="BF346" s="274"/>
      <c r="BH346" s="274"/>
    </row>
    <row r="347" spans="4:60" s="270" customFormat="1" x14ac:dyDescent="0.25">
      <c r="D347" s="271"/>
      <c r="L347" s="282"/>
      <c r="AM347" s="283"/>
      <c r="AN347" s="283"/>
      <c r="AO347" s="283"/>
      <c r="AP347" s="283"/>
      <c r="AU347" s="284"/>
      <c r="BB347" s="274"/>
      <c r="BD347" s="274"/>
      <c r="BF347" s="274"/>
      <c r="BH347" s="274"/>
    </row>
    <row r="348" spans="4:60" s="270" customFormat="1" x14ac:dyDescent="0.25">
      <c r="D348" s="271"/>
      <c r="L348" s="282"/>
      <c r="AM348" s="283"/>
      <c r="AN348" s="283"/>
      <c r="AO348" s="283"/>
      <c r="AP348" s="283"/>
      <c r="AU348" s="284"/>
      <c r="BB348" s="274"/>
      <c r="BD348" s="274"/>
      <c r="BF348" s="274"/>
      <c r="BH348" s="274"/>
    </row>
    <row r="349" spans="4:60" s="270" customFormat="1" x14ac:dyDescent="0.25">
      <c r="D349" s="271"/>
      <c r="L349" s="282"/>
      <c r="AM349" s="283"/>
      <c r="AN349" s="283"/>
      <c r="AO349" s="283"/>
      <c r="AP349" s="283"/>
      <c r="AU349" s="284"/>
      <c r="BB349" s="274"/>
      <c r="BD349" s="274"/>
      <c r="BF349" s="274"/>
      <c r="BH349" s="274"/>
    </row>
    <row r="350" spans="4:60" s="270" customFormat="1" x14ac:dyDescent="0.25">
      <c r="D350" s="271"/>
      <c r="L350" s="282"/>
      <c r="AM350" s="283"/>
      <c r="AN350" s="283"/>
      <c r="AO350" s="283"/>
      <c r="AP350" s="283"/>
      <c r="AU350" s="284"/>
      <c r="BB350" s="274"/>
      <c r="BD350" s="274"/>
      <c r="BF350" s="274"/>
      <c r="BH350" s="274"/>
    </row>
    <row r="351" spans="4:60" s="270" customFormat="1" x14ac:dyDescent="0.25">
      <c r="D351" s="271"/>
      <c r="L351" s="282"/>
      <c r="AM351" s="283"/>
      <c r="AN351" s="283"/>
      <c r="AO351" s="283"/>
      <c r="AP351" s="283"/>
      <c r="AU351" s="284"/>
      <c r="BB351" s="274"/>
      <c r="BD351" s="274"/>
      <c r="BF351" s="274"/>
      <c r="BH351" s="274"/>
    </row>
    <row r="352" spans="4:60" s="270" customFormat="1" x14ac:dyDescent="0.25">
      <c r="D352" s="271"/>
      <c r="L352" s="282"/>
      <c r="AM352" s="283"/>
      <c r="AN352" s="283"/>
      <c r="AO352" s="283"/>
      <c r="AP352" s="283"/>
      <c r="AU352" s="284"/>
      <c r="BB352" s="274"/>
      <c r="BD352" s="274"/>
      <c r="BF352" s="274"/>
      <c r="BH352" s="274"/>
    </row>
    <row r="353" spans="4:60" s="270" customFormat="1" x14ac:dyDescent="0.25">
      <c r="D353" s="271"/>
      <c r="L353" s="282"/>
      <c r="AM353" s="283"/>
      <c r="AN353" s="283"/>
      <c r="AO353" s="283"/>
      <c r="AP353" s="283"/>
      <c r="AU353" s="284"/>
      <c r="BB353" s="274"/>
      <c r="BD353" s="274"/>
      <c r="BF353" s="274"/>
      <c r="BH353" s="274"/>
    </row>
    <row r="354" spans="4:60" s="270" customFormat="1" x14ac:dyDescent="0.25">
      <c r="D354" s="271"/>
      <c r="L354" s="282"/>
      <c r="AM354" s="283"/>
      <c r="AN354" s="283"/>
      <c r="AO354" s="283"/>
      <c r="AP354" s="283"/>
      <c r="AU354" s="284"/>
      <c r="BB354" s="274"/>
      <c r="BD354" s="274"/>
      <c r="BF354" s="274"/>
      <c r="BH354" s="274"/>
    </row>
    <row r="355" spans="4:60" s="270" customFormat="1" x14ac:dyDescent="0.25">
      <c r="D355" s="271"/>
      <c r="L355" s="282"/>
      <c r="AM355" s="283"/>
      <c r="AN355" s="283"/>
      <c r="AO355" s="283"/>
      <c r="AP355" s="283"/>
      <c r="AU355" s="284"/>
      <c r="BB355" s="274"/>
      <c r="BD355" s="274"/>
      <c r="BF355" s="274"/>
      <c r="BH355" s="274"/>
    </row>
    <row r="356" spans="4:60" s="270" customFormat="1" x14ac:dyDescent="0.25">
      <c r="D356" s="271"/>
      <c r="L356" s="282"/>
      <c r="AM356" s="283"/>
      <c r="AN356" s="283"/>
      <c r="AO356" s="283"/>
      <c r="AP356" s="283"/>
      <c r="AU356" s="284"/>
      <c r="BB356" s="274"/>
      <c r="BD356" s="274"/>
      <c r="BF356" s="274"/>
      <c r="BH356" s="274"/>
    </row>
    <row r="357" spans="4:60" s="270" customFormat="1" x14ac:dyDescent="0.25">
      <c r="D357" s="271"/>
      <c r="L357" s="282"/>
      <c r="AM357" s="283"/>
      <c r="AN357" s="283"/>
      <c r="AO357" s="283"/>
      <c r="AP357" s="283"/>
      <c r="AU357" s="284"/>
      <c r="BB357" s="274"/>
      <c r="BD357" s="274"/>
      <c r="BF357" s="274"/>
      <c r="BH357" s="274"/>
    </row>
    <row r="358" spans="4:60" s="270" customFormat="1" x14ac:dyDescent="0.25">
      <c r="D358" s="271"/>
      <c r="L358" s="282"/>
      <c r="AM358" s="283"/>
      <c r="AN358" s="283"/>
      <c r="AO358" s="283"/>
      <c r="AP358" s="283"/>
      <c r="AU358" s="284"/>
      <c r="BB358" s="274"/>
      <c r="BD358" s="274"/>
      <c r="BF358" s="274"/>
      <c r="BH358" s="274"/>
    </row>
    <row r="359" spans="4:60" s="270" customFormat="1" x14ac:dyDescent="0.25">
      <c r="D359" s="271"/>
      <c r="L359" s="282"/>
      <c r="AM359" s="283"/>
      <c r="AN359" s="283"/>
      <c r="AO359" s="283"/>
      <c r="AP359" s="283"/>
      <c r="AU359" s="284"/>
      <c r="BB359" s="274"/>
      <c r="BD359" s="274"/>
      <c r="BF359" s="274"/>
      <c r="BH359" s="274"/>
    </row>
    <row r="360" spans="4:60" s="270" customFormat="1" x14ac:dyDescent="0.25">
      <c r="D360" s="271"/>
      <c r="L360" s="282"/>
      <c r="AM360" s="283"/>
      <c r="AN360" s="283"/>
      <c r="AO360" s="283"/>
      <c r="AP360" s="283"/>
      <c r="AU360" s="284"/>
      <c r="BB360" s="274"/>
      <c r="BD360" s="274"/>
      <c r="BF360" s="274"/>
      <c r="BH360" s="274"/>
    </row>
    <row r="361" spans="4:60" s="270" customFormat="1" x14ac:dyDescent="0.25">
      <c r="D361" s="271"/>
      <c r="L361" s="282"/>
      <c r="AM361" s="283"/>
      <c r="AN361" s="283"/>
      <c r="AO361" s="283"/>
      <c r="AP361" s="283"/>
      <c r="AU361" s="284"/>
      <c r="BB361" s="274"/>
      <c r="BD361" s="274"/>
      <c r="BF361" s="274"/>
      <c r="BH361" s="274"/>
    </row>
    <row r="362" spans="4:60" s="270" customFormat="1" x14ac:dyDescent="0.25">
      <c r="D362" s="271"/>
      <c r="L362" s="282"/>
      <c r="AM362" s="283"/>
      <c r="AN362" s="283"/>
      <c r="AO362" s="283"/>
      <c r="AP362" s="283"/>
      <c r="AU362" s="284"/>
      <c r="BB362" s="274"/>
      <c r="BD362" s="274"/>
      <c r="BF362" s="274"/>
      <c r="BH362" s="274"/>
    </row>
    <row r="363" spans="4:60" s="270" customFormat="1" x14ac:dyDescent="0.25">
      <c r="D363" s="271"/>
      <c r="L363" s="282"/>
      <c r="AM363" s="283"/>
      <c r="AN363" s="283"/>
      <c r="AO363" s="283"/>
      <c r="AP363" s="283"/>
      <c r="AU363" s="284"/>
      <c r="BB363" s="274"/>
      <c r="BD363" s="274"/>
      <c r="BF363" s="274"/>
      <c r="BH363" s="274"/>
    </row>
    <row r="364" spans="4:60" s="270" customFormat="1" x14ac:dyDescent="0.25">
      <c r="D364" s="271"/>
      <c r="L364" s="282"/>
      <c r="AM364" s="283"/>
      <c r="AN364" s="283"/>
      <c r="AO364" s="283"/>
      <c r="AP364" s="283"/>
      <c r="AU364" s="284"/>
      <c r="BB364" s="274"/>
      <c r="BD364" s="274"/>
      <c r="BF364" s="274"/>
      <c r="BH364" s="274"/>
    </row>
    <row r="365" spans="4:60" s="270" customFormat="1" x14ac:dyDescent="0.25">
      <c r="D365" s="271"/>
      <c r="L365" s="282"/>
      <c r="AM365" s="283"/>
      <c r="AN365" s="283"/>
      <c r="AO365" s="283"/>
      <c r="AP365" s="283"/>
      <c r="AU365" s="284"/>
      <c r="BB365" s="274"/>
      <c r="BD365" s="274"/>
      <c r="BF365" s="274"/>
      <c r="BH365" s="274"/>
    </row>
    <row r="366" spans="4:60" s="270" customFormat="1" x14ac:dyDescent="0.25">
      <c r="D366" s="271"/>
      <c r="L366" s="282"/>
      <c r="AM366" s="283"/>
      <c r="AN366" s="283"/>
      <c r="AO366" s="283"/>
      <c r="AP366" s="283"/>
      <c r="AU366" s="284"/>
      <c r="BB366" s="274"/>
      <c r="BD366" s="274"/>
      <c r="BF366" s="274"/>
      <c r="BH366" s="274"/>
    </row>
    <row r="367" spans="4:60" s="270" customFormat="1" x14ac:dyDescent="0.25">
      <c r="D367" s="271"/>
      <c r="L367" s="282"/>
      <c r="AM367" s="283"/>
      <c r="AN367" s="283"/>
      <c r="AO367" s="283"/>
      <c r="AP367" s="283"/>
      <c r="AU367" s="284"/>
      <c r="BB367" s="274"/>
      <c r="BD367" s="274"/>
      <c r="BF367" s="274"/>
      <c r="BH367" s="274"/>
    </row>
    <row r="368" spans="4:60" s="270" customFormat="1" x14ac:dyDescent="0.25">
      <c r="D368" s="271"/>
      <c r="L368" s="282"/>
      <c r="AM368" s="283"/>
      <c r="AN368" s="283"/>
      <c r="AO368" s="283"/>
      <c r="AP368" s="283"/>
      <c r="AU368" s="284"/>
      <c r="BB368" s="274"/>
      <c r="BD368" s="274"/>
      <c r="BF368" s="274"/>
      <c r="BH368" s="274"/>
    </row>
    <row r="369" spans="4:60" s="270" customFormat="1" x14ac:dyDescent="0.25">
      <c r="D369" s="271"/>
      <c r="L369" s="282"/>
      <c r="AM369" s="283"/>
      <c r="AN369" s="283"/>
      <c r="AO369" s="283"/>
      <c r="AP369" s="283"/>
      <c r="AU369" s="284"/>
      <c r="BB369" s="274"/>
      <c r="BD369" s="274"/>
      <c r="BF369" s="274"/>
      <c r="BH369" s="274"/>
    </row>
    <row r="370" spans="4:60" s="270" customFormat="1" x14ac:dyDescent="0.25">
      <c r="D370" s="271"/>
      <c r="L370" s="282"/>
      <c r="AM370" s="283"/>
      <c r="AN370" s="283"/>
      <c r="AO370" s="283"/>
      <c r="AP370" s="283"/>
      <c r="AU370" s="284"/>
      <c r="BB370" s="274"/>
      <c r="BD370" s="274"/>
      <c r="BF370" s="274"/>
      <c r="BH370" s="274"/>
    </row>
    <row r="371" spans="4:60" s="270" customFormat="1" x14ac:dyDescent="0.25">
      <c r="D371" s="271"/>
      <c r="L371" s="282"/>
      <c r="AM371" s="283"/>
      <c r="AN371" s="283"/>
      <c r="AO371" s="283"/>
      <c r="AP371" s="283"/>
      <c r="AU371" s="284"/>
      <c r="BB371" s="274"/>
      <c r="BD371" s="274"/>
      <c r="BF371" s="274"/>
      <c r="BH371" s="274"/>
    </row>
    <row r="372" spans="4:60" s="270" customFormat="1" x14ac:dyDescent="0.25">
      <c r="D372" s="271"/>
      <c r="L372" s="282"/>
      <c r="AM372" s="283"/>
      <c r="AN372" s="283"/>
      <c r="AO372" s="283"/>
      <c r="AP372" s="283"/>
      <c r="AU372" s="284"/>
      <c r="BB372" s="274"/>
      <c r="BD372" s="274"/>
      <c r="BF372" s="274"/>
      <c r="BH372" s="274"/>
    </row>
    <row r="373" spans="4:60" s="270" customFormat="1" x14ac:dyDescent="0.25">
      <c r="D373" s="271"/>
      <c r="L373" s="282"/>
      <c r="AM373" s="283"/>
      <c r="AN373" s="283"/>
      <c r="AO373" s="283"/>
      <c r="AP373" s="283"/>
      <c r="AU373" s="284"/>
      <c r="BB373" s="274"/>
      <c r="BD373" s="274"/>
      <c r="BF373" s="274"/>
      <c r="BH373" s="274"/>
    </row>
    <row r="374" spans="4:60" s="270" customFormat="1" x14ac:dyDescent="0.25">
      <c r="D374" s="271"/>
      <c r="L374" s="282"/>
      <c r="AM374" s="283"/>
      <c r="AN374" s="283"/>
      <c r="AO374" s="283"/>
      <c r="AP374" s="283"/>
      <c r="AU374" s="284"/>
      <c r="BB374" s="274"/>
      <c r="BD374" s="274"/>
      <c r="BF374" s="274"/>
      <c r="BH374" s="274"/>
    </row>
    <row r="375" spans="4:60" s="270" customFormat="1" x14ac:dyDescent="0.25">
      <c r="D375" s="271"/>
      <c r="L375" s="282"/>
      <c r="AM375" s="283"/>
      <c r="AN375" s="283"/>
      <c r="AO375" s="283"/>
      <c r="AP375" s="283"/>
      <c r="AU375" s="284"/>
      <c r="BB375" s="274"/>
      <c r="BD375" s="274"/>
      <c r="BF375" s="274"/>
      <c r="BH375" s="274"/>
    </row>
    <row r="376" spans="4:60" s="270" customFormat="1" x14ac:dyDescent="0.25">
      <c r="D376" s="271"/>
      <c r="L376" s="282"/>
      <c r="AM376" s="283"/>
      <c r="AN376" s="283"/>
      <c r="AO376" s="283"/>
      <c r="AP376" s="283"/>
      <c r="AU376" s="284"/>
      <c r="BB376" s="274"/>
      <c r="BD376" s="274"/>
      <c r="BF376" s="274"/>
      <c r="BH376" s="274"/>
    </row>
    <row r="377" spans="4:60" s="270" customFormat="1" x14ac:dyDescent="0.25">
      <c r="D377" s="271"/>
      <c r="L377" s="282"/>
      <c r="AM377" s="283"/>
      <c r="AN377" s="283"/>
      <c r="AO377" s="283"/>
      <c r="AP377" s="283"/>
      <c r="AU377" s="284"/>
      <c r="BB377" s="274"/>
      <c r="BD377" s="274"/>
      <c r="BF377" s="274"/>
      <c r="BH377" s="274"/>
    </row>
    <row r="378" spans="4:60" s="270" customFormat="1" x14ac:dyDescent="0.25">
      <c r="D378" s="271"/>
      <c r="L378" s="282"/>
      <c r="AM378" s="283"/>
      <c r="AN378" s="283"/>
      <c r="AO378" s="283"/>
      <c r="AP378" s="283"/>
      <c r="AU378" s="284"/>
      <c r="BB378" s="274"/>
      <c r="BD378" s="274"/>
      <c r="BF378" s="274"/>
      <c r="BH378" s="274"/>
    </row>
    <row r="379" spans="4:60" s="270" customFormat="1" x14ac:dyDescent="0.25">
      <c r="D379" s="271"/>
      <c r="L379" s="282"/>
      <c r="AM379" s="283"/>
      <c r="AN379" s="283"/>
      <c r="AO379" s="283"/>
      <c r="AP379" s="283"/>
      <c r="AU379" s="284"/>
      <c r="BB379" s="274"/>
      <c r="BD379" s="274"/>
      <c r="BF379" s="274"/>
      <c r="BH379" s="274"/>
    </row>
    <row r="380" spans="4:60" s="270" customFormat="1" x14ac:dyDescent="0.25">
      <c r="D380" s="271"/>
      <c r="L380" s="282"/>
      <c r="AM380" s="283"/>
      <c r="AN380" s="283"/>
      <c r="AO380" s="283"/>
      <c r="AP380" s="283"/>
      <c r="AU380" s="284"/>
      <c r="BB380" s="274"/>
      <c r="BD380" s="274"/>
      <c r="BF380" s="274"/>
      <c r="BH380" s="274"/>
    </row>
    <row r="381" spans="4:60" s="270" customFormat="1" x14ac:dyDescent="0.25">
      <c r="D381" s="271"/>
      <c r="L381" s="282"/>
      <c r="AM381" s="283"/>
      <c r="AN381" s="283"/>
      <c r="AO381" s="283"/>
      <c r="AP381" s="283"/>
      <c r="AU381" s="284"/>
      <c r="BB381" s="274"/>
      <c r="BD381" s="274"/>
      <c r="BF381" s="274"/>
      <c r="BH381" s="274"/>
    </row>
    <row r="382" spans="4:60" s="270" customFormat="1" x14ac:dyDescent="0.25">
      <c r="D382" s="271"/>
      <c r="L382" s="282"/>
      <c r="AM382" s="283"/>
      <c r="AN382" s="283"/>
      <c r="AO382" s="283"/>
      <c r="AP382" s="283"/>
      <c r="AU382" s="284"/>
      <c r="BB382" s="274"/>
      <c r="BD382" s="274"/>
      <c r="BF382" s="274"/>
      <c r="BH382" s="274"/>
    </row>
    <row r="383" spans="4:60" s="270" customFormat="1" x14ac:dyDescent="0.25">
      <c r="D383" s="271"/>
      <c r="L383" s="282"/>
      <c r="AM383" s="283"/>
      <c r="AN383" s="283"/>
      <c r="AO383" s="283"/>
      <c r="AP383" s="283"/>
      <c r="AU383" s="284"/>
      <c r="BB383" s="274"/>
      <c r="BD383" s="274"/>
      <c r="BF383" s="274"/>
      <c r="BH383" s="274"/>
    </row>
    <row r="384" spans="4:60" s="270" customFormat="1" x14ac:dyDescent="0.25">
      <c r="D384" s="271"/>
      <c r="L384" s="282"/>
      <c r="AM384" s="283"/>
      <c r="AN384" s="283"/>
      <c r="AO384" s="283"/>
      <c r="AP384" s="283"/>
      <c r="AU384" s="284"/>
      <c r="BB384" s="274"/>
      <c r="BD384" s="274"/>
      <c r="BF384" s="274"/>
      <c r="BH384" s="274"/>
    </row>
    <row r="385" spans="4:60" s="270" customFormat="1" x14ac:dyDescent="0.25">
      <c r="D385" s="271"/>
      <c r="L385" s="282"/>
      <c r="AM385" s="283"/>
      <c r="AN385" s="283"/>
      <c r="AO385" s="283"/>
      <c r="AP385" s="283"/>
      <c r="AU385" s="284"/>
      <c r="BB385" s="274"/>
      <c r="BD385" s="274"/>
      <c r="BF385" s="274"/>
      <c r="BH385" s="274"/>
    </row>
    <row r="386" spans="4:60" s="270" customFormat="1" x14ac:dyDescent="0.25">
      <c r="D386" s="271"/>
      <c r="L386" s="282"/>
      <c r="AM386" s="283"/>
      <c r="AN386" s="283"/>
      <c r="AO386" s="283"/>
      <c r="AP386" s="283"/>
      <c r="AU386" s="284"/>
      <c r="BB386" s="274"/>
      <c r="BD386" s="274"/>
      <c r="BF386" s="274"/>
      <c r="BH386" s="274"/>
    </row>
    <row r="387" spans="4:60" s="270" customFormat="1" x14ac:dyDescent="0.25">
      <c r="D387" s="271"/>
      <c r="L387" s="282"/>
      <c r="AM387" s="283"/>
      <c r="AN387" s="283"/>
      <c r="AO387" s="283"/>
      <c r="AP387" s="283"/>
      <c r="AU387" s="284"/>
      <c r="BB387" s="274"/>
      <c r="BD387" s="274"/>
      <c r="BF387" s="274"/>
      <c r="BH387" s="274"/>
    </row>
    <row r="388" spans="4:60" s="270" customFormat="1" x14ac:dyDescent="0.25">
      <c r="D388" s="271"/>
      <c r="L388" s="282"/>
      <c r="AM388" s="283"/>
      <c r="AN388" s="283"/>
      <c r="AO388" s="283"/>
      <c r="AP388" s="283"/>
      <c r="AU388" s="284"/>
      <c r="BB388" s="274"/>
      <c r="BD388" s="274"/>
      <c r="BF388" s="274"/>
      <c r="BH388" s="274"/>
    </row>
    <row r="389" spans="4:60" s="270" customFormat="1" x14ac:dyDescent="0.25">
      <c r="D389" s="271"/>
      <c r="L389" s="282"/>
      <c r="AM389" s="283"/>
      <c r="AN389" s="283"/>
      <c r="AO389" s="283"/>
      <c r="AP389" s="283"/>
      <c r="AU389" s="284"/>
      <c r="BB389" s="274"/>
      <c r="BD389" s="274"/>
      <c r="BF389" s="274"/>
      <c r="BH389" s="274"/>
    </row>
    <row r="390" spans="4:60" s="270" customFormat="1" x14ac:dyDescent="0.25">
      <c r="D390" s="271"/>
      <c r="L390" s="282"/>
      <c r="AM390" s="283"/>
      <c r="AN390" s="283"/>
      <c r="AO390" s="283"/>
      <c r="AP390" s="283"/>
      <c r="AU390" s="284"/>
      <c r="BB390" s="274"/>
      <c r="BD390" s="274"/>
      <c r="BF390" s="274"/>
      <c r="BH390" s="274"/>
    </row>
    <row r="391" spans="4:60" s="270" customFormat="1" x14ac:dyDescent="0.25">
      <c r="D391" s="271"/>
      <c r="L391" s="282"/>
      <c r="AM391" s="283"/>
      <c r="AN391" s="283"/>
      <c r="AO391" s="283"/>
      <c r="AP391" s="283"/>
      <c r="AU391" s="284"/>
      <c r="BB391" s="274"/>
      <c r="BD391" s="274"/>
      <c r="BF391" s="274"/>
      <c r="BH391" s="274"/>
    </row>
    <row r="392" spans="4:60" s="270" customFormat="1" x14ac:dyDescent="0.25">
      <c r="D392" s="271"/>
      <c r="L392" s="282"/>
      <c r="AM392" s="283"/>
      <c r="AN392" s="283"/>
      <c r="AO392" s="283"/>
      <c r="AP392" s="283"/>
      <c r="AU392" s="284"/>
      <c r="BB392" s="274"/>
      <c r="BD392" s="274"/>
      <c r="BF392" s="274"/>
      <c r="BH392" s="274"/>
    </row>
    <row r="393" spans="4:60" s="270" customFormat="1" x14ac:dyDescent="0.25">
      <c r="D393" s="271"/>
      <c r="L393" s="282"/>
      <c r="AM393" s="283"/>
      <c r="AN393" s="283"/>
      <c r="AO393" s="283"/>
      <c r="AP393" s="283"/>
      <c r="AU393" s="284"/>
      <c r="BB393" s="274"/>
      <c r="BD393" s="274"/>
      <c r="BF393" s="274"/>
      <c r="BH393" s="274"/>
    </row>
    <row r="394" spans="4:60" s="270" customFormat="1" x14ac:dyDescent="0.25">
      <c r="D394" s="271"/>
      <c r="L394" s="282"/>
      <c r="AM394" s="283"/>
      <c r="AN394" s="283"/>
      <c r="AO394" s="283"/>
      <c r="AP394" s="283"/>
      <c r="AU394" s="284"/>
      <c r="BB394" s="274"/>
      <c r="BD394" s="274"/>
      <c r="BF394" s="274"/>
      <c r="BH394" s="274"/>
    </row>
    <row r="395" spans="4:60" s="270" customFormat="1" x14ac:dyDescent="0.25">
      <c r="D395" s="271"/>
      <c r="L395" s="282"/>
      <c r="AM395" s="283"/>
      <c r="AN395" s="283"/>
      <c r="AO395" s="283"/>
      <c r="AP395" s="283"/>
      <c r="AU395" s="284"/>
      <c r="BB395" s="274"/>
      <c r="BD395" s="274"/>
      <c r="BF395" s="274"/>
      <c r="BH395" s="274"/>
    </row>
    <row r="396" spans="4:60" s="270" customFormat="1" x14ac:dyDescent="0.25">
      <c r="D396" s="271"/>
      <c r="L396" s="282"/>
      <c r="AM396" s="283"/>
      <c r="AN396" s="283"/>
      <c r="AO396" s="283"/>
      <c r="AP396" s="283"/>
      <c r="AU396" s="284"/>
      <c r="BB396" s="274"/>
      <c r="BD396" s="274"/>
      <c r="BF396" s="274"/>
      <c r="BH396" s="274"/>
    </row>
    <row r="397" spans="4:60" s="270" customFormat="1" x14ac:dyDescent="0.25">
      <c r="D397" s="271"/>
      <c r="L397" s="282"/>
      <c r="AM397" s="283"/>
      <c r="AN397" s="283"/>
      <c r="AO397" s="283"/>
      <c r="AP397" s="283"/>
      <c r="AU397" s="284"/>
      <c r="BB397" s="274"/>
      <c r="BD397" s="274"/>
      <c r="BF397" s="274"/>
      <c r="BH397" s="274"/>
    </row>
    <row r="398" spans="4:60" s="270" customFormat="1" x14ac:dyDescent="0.25">
      <c r="D398" s="271"/>
      <c r="L398" s="282"/>
      <c r="AM398" s="283"/>
      <c r="AN398" s="283"/>
      <c r="AO398" s="283"/>
      <c r="AP398" s="283"/>
      <c r="AU398" s="284"/>
      <c r="BB398" s="274"/>
      <c r="BD398" s="274"/>
      <c r="BF398" s="274"/>
      <c r="BH398" s="274"/>
    </row>
    <row r="399" spans="4:60" s="270" customFormat="1" x14ac:dyDescent="0.25">
      <c r="D399" s="271"/>
      <c r="L399" s="282"/>
      <c r="AM399" s="283"/>
      <c r="AN399" s="283"/>
      <c r="AO399" s="283"/>
      <c r="AP399" s="283"/>
      <c r="AU399" s="284"/>
      <c r="BB399" s="274"/>
      <c r="BD399" s="274"/>
      <c r="BF399" s="274"/>
      <c r="BH399" s="274"/>
    </row>
    <row r="400" spans="4:60" s="270" customFormat="1" x14ac:dyDescent="0.25">
      <c r="D400" s="271"/>
      <c r="L400" s="282"/>
      <c r="AM400" s="283"/>
      <c r="AN400" s="283"/>
      <c r="AO400" s="283"/>
      <c r="AP400" s="283"/>
      <c r="AU400" s="284"/>
      <c r="BB400" s="274"/>
      <c r="BD400" s="274"/>
      <c r="BF400" s="274"/>
      <c r="BH400" s="274"/>
    </row>
    <row r="401" spans="4:60" s="270" customFormat="1" x14ac:dyDescent="0.25">
      <c r="D401" s="271"/>
      <c r="L401" s="282"/>
      <c r="AM401" s="283"/>
      <c r="AN401" s="283"/>
      <c r="AO401" s="283"/>
      <c r="AP401" s="283"/>
      <c r="AU401" s="284"/>
      <c r="BB401" s="274"/>
      <c r="BD401" s="274"/>
      <c r="BF401" s="274"/>
      <c r="BH401" s="274"/>
    </row>
    <row r="402" spans="4:60" s="270" customFormat="1" x14ac:dyDescent="0.25">
      <c r="D402" s="271"/>
      <c r="L402" s="282"/>
      <c r="AM402" s="283"/>
      <c r="AN402" s="283"/>
      <c r="AO402" s="283"/>
      <c r="AP402" s="283"/>
      <c r="AU402" s="284"/>
      <c r="BB402" s="274"/>
      <c r="BD402" s="274"/>
      <c r="BF402" s="274"/>
      <c r="BH402" s="274"/>
    </row>
    <row r="403" spans="4:60" s="270" customFormat="1" x14ac:dyDescent="0.25">
      <c r="D403" s="271"/>
      <c r="L403" s="282"/>
      <c r="AM403" s="283"/>
      <c r="AN403" s="283"/>
      <c r="AO403" s="283"/>
      <c r="AP403" s="283"/>
      <c r="AU403" s="284"/>
      <c r="BB403" s="274"/>
      <c r="BD403" s="274"/>
      <c r="BF403" s="274"/>
      <c r="BH403" s="274"/>
    </row>
    <row r="404" spans="4:60" s="270" customFormat="1" x14ac:dyDescent="0.25">
      <c r="D404" s="271"/>
      <c r="L404" s="282"/>
      <c r="AM404" s="283"/>
      <c r="AN404" s="283"/>
      <c r="AO404" s="283"/>
      <c r="AP404" s="283"/>
      <c r="AU404" s="284"/>
      <c r="BB404" s="274"/>
      <c r="BD404" s="274"/>
      <c r="BF404" s="274"/>
      <c r="BH404" s="274"/>
    </row>
    <row r="405" spans="4:60" s="270" customFormat="1" x14ac:dyDescent="0.25">
      <c r="D405" s="271"/>
      <c r="L405" s="282"/>
      <c r="AM405" s="283"/>
      <c r="AN405" s="283"/>
      <c r="AO405" s="283"/>
      <c r="AP405" s="283"/>
      <c r="AU405" s="284"/>
      <c r="BB405" s="274"/>
      <c r="BD405" s="274"/>
      <c r="BF405" s="274"/>
      <c r="BH405" s="274"/>
    </row>
    <row r="406" spans="4:60" s="270" customFormat="1" x14ac:dyDescent="0.25">
      <c r="D406" s="271"/>
      <c r="L406" s="282"/>
      <c r="AM406" s="283"/>
      <c r="AN406" s="283"/>
      <c r="AO406" s="283"/>
      <c r="AP406" s="283"/>
      <c r="AU406" s="284"/>
      <c r="BB406" s="274"/>
      <c r="BD406" s="274"/>
      <c r="BF406" s="274"/>
      <c r="BH406" s="274"/>
    </row>
    <row r="407" spans="4:60" s="270" customFormat="1" x14ac:dyDescent="0.25">
      <c r="D407" s="271"/>
      <c r="L407" s="282"/>
      <c r="AM407" s="283"/>
      <c r="AN407" s="283"/>
      <c r="AO407" s="283"/>
      <c r="AP407" s="283"/>
      <c r="AU407" s="284"/>
      <c r="BB407" s="274"/>
      <c r="BD407" s="274"/>
      <c r="BF407" s="274"/>
      <c r="BH407" s="274"/>
    </row>
    <row r="408" spans="4:60" s="270" customFormat="1" x14ac:dyDescent="0.25">
      <c r="D408" s="271"/>
      <c r="L408" s="282"/>
      <c r="AM408" s="283"/>
      <c r="AN408" s="283"/>
      <c r="AO408" s="283"/>
      <c r="AP408" s="283"/>
      <c r="AU408" s="284"/>
      <c r="BB408" s="274"/>
      <c r="BD408" s="274"/>
      <c r="BF408" s="274"/>
      <c r="BH408" s="274"/>
    </row>
    <row r="409" spans="4:60" s="270" customFormat="1" x14ac:dyDescent="0.25">
      <c r="D409" s="271"/>
      <c r="L409" s="282"/>
      <c r="AM409" s="283"/>
      <c r="AN409" s="283"/>
      <c r="AO409" s="283"/>
      <c r="AP409" s="283"/>
      <c r="AU409" s="284"/>
      <c r="BB409" s="274"/>
      <c r="BD409" s="274"/>
      <c r="BF409" s="274"/>
      <c r="BH409" s="274"/>
    </row>
    <row r="410" spans="4:60" s="270" customFormat="1" x14ac:dyDescent="0.25">
      <c r="D410" s="271"/>
      <c r="L410" s="282"/>
      <c r="AM410" s="283"/>
      <c r="AN410" s="283"/>
      <c r="AO410" s="283"/>
      <c r="AP410" s="283"/>
      <c r="AU410" s="284"/>
      <c r="BB410" s="274"/>
      <c r="BD410" s="274"/>
      <c r="BF410" s="274"/>
      <c r="BH410" s="274"/>
    </row>
    <row r="411" spans="4:60" s="270" customFormat="1" x14ac:dyDescent="0.25">
      <c r="D411" s="271"/>
      <c r="L411" s="282"/>
      <c r="AM411" s="283"/>
      <c r="AN411" s="283"/>
      <c r="AO411" s="283"/>
      <c r="AP411" s="283"/>
      <c r="AU411" s="284"/>
      <c r="BB411" s="274"/>
      <c r="BD411" s="274"/>
      <c r="BF411" s="274"/>
      <c r="BH411" s="274"/>
    </row>
    <row r="412" spans="4:60" s="270" customFormat="1" x14ac:dyDescent="0.25">
      <c r="D412" s="271"/>
      <c r="L412" s="282"/>
      <c r="AM412" s="283"/>
      <c r="AN412" s="283"/>
      <c r="AO412" s="283"/>
      <c r="AP412" s="283"/>
      <c r="AU412" s="284"/>
      <c r="BB412" s="274"/>
      <c r="BD412" s="274"/>
      <c r="BF412" s="274"/>
      <c r="BH412" s="274"/>
    </row>
    <row r="413" spans="4:60" s="270" customFormat="1" x14ac:dyDescent="0.25">
      <c r="D413" s="271"/>
      <c r="L413" s="282"/>
      <c r="AM413" s="283"/>
      <c r="AN413" s="283"/>
      <c r="AO413" s="283"/>
      <c r="AP413" s="283"/>
      <c r="AU413" s="284"/>
      <c r="BB413" s="274"/>
      <c r="BD413" s="274"/>
      <c r="BF413" s="274"/>
      <c r="BH413" s="274"/>
    </row>
    <row r="414" spans="4:60" s="270" customFormat="1" x14ac:dyDescent="0.25">
      <c r="D414" s="271"/>
      <c r="L414" s="282"/>
      <c r="AM414" s="283"/>
      <c r="AN414" s="283"/>
      <c r="AO414" s="283"/>
      <c r="AP414" s="283"/>
      <c r="AU414" s="284"/>
      <c r="BB414" s="274"/>
      <c r="BD414" s="274"/>
      <c r="BF414" s="274"/>
      <c r="BH414" s="274"/>
    </row>
    <row r="415" spans="4:60" s="270" customFormat="1" x14ac:dyDescent="0.25">
      <c r="D415" s="271"/>
      <c r="L415" s="282"/>
      <c r="AM415" s="283"/>
      <c r="AN415" s="283"/>
      <c r="AO415" s="283"/>
      <c r="AP415" s="283"/>
      <c r="AU415" s="284"/>
      <c r="BB415" s="274"/>
      <c r="BD415" s="274"/>
      <c r="BF415" s="274"/>
      <c r="BH415" s="274"/>
    </row>
    <row r="416" spans="4:60" s="270" customFormat="1" x14ac:dyDescent="0.25">
      <c r="D416" s="271"/>
      <c r="L416" s="282"/>
      <c r="AM416" s="283"/>
      <c r="AN416" s="283"/>
      <c r="AO416" s="283"/>
      <c r="AP416" s="283"/>
      <c r="AU416" s="284"/>
      <c r="BB416" s="274"/>
      <c r="BD416" s="274"/>
      <c r="BF416" s="274"/>
      <c r="BH416" s="274"/>
    </row>
    <row r="417" spans="4:60" s="270" customFormat="1" x14ac:dyDescent="0.25">
      <c r="D417" s="271"/>
      <c r="L417" s="282"/>
      <c r="AM417" s="283"/>
      <c r="AN417" s="283"/>
      <c r="AO417" s="283"/>
      <c r="AP417" s="283"/>
      <c r="AU417" s="284"/>
      <c r="BB417" s="274"/>
      <c r="BD417" s="274"/>
      <c r="BF417" s="274"/>
      <c r="BH417" s="274"/>
    </row>
    <row r="418" spans="4:60" s="270" customFormat="1" x14ac:dyDescent="0.25">
      <c r="D418" s="271"/>
      <c r="L418" s="282"/>
      <c r="AM418" s="283"/>
      <c r="AN418" s="283"/>
      <c r="AO418" s="283"/>
      <c r="AP418" s="283"/>
      <c r="AU418" s="284"/>
      <c r="BB418" s="274"/>
      <c r="BD418" s="274"/>
      <c r="BF418" s="274"/>
      <c r="BH418" s="274"/>
    </row>
    <row r="419" spans="4:60" s="270" customFormat="1" x14ac:dyDescent="0.25">
      <c r="D419" s="271"/>
      <c r="L419" s="282"/>
      <c r="AM419" s="283"/>
      <c r="AN419" s="283"/>
      <c r="AO419" s="283"/>
      <c r="AP419" s="283"/>
      <c r="AU419" s="284"/>
      <c r="BB419" s="274"/>
      <c r="BD419" s="274"/>
      <c r="BF419" s="274"/>
      <c r="BH419" s="274"/>
    </row>
    <row r="420" spans="4:60" s="270" customFormat="1" x14ac:dyDescent="0.25">
      <c r="D420" s="271"/>
      <c r="L420" s="282"/>
      <c r="AM420" s="283"/>
      <c r="AN420" s="283"/>
      <c r="AO420" s="283"/>
      <c r="AP420" s="283"/>
      <c r="AU420" s="284"/>
      <c r="BB420" s="274"/>
      <c r="BD420" s="274"/>
      <c r="BF420" s="274"/>
      <c r="BH420" s="274"/>
    </row>
    <row r="421" spans="4:60" s="270" customFormat="1" x14ac:dyDescent="0.25">
      <c r="D421" s="271"/>
      <c r="L421" s="282"/>
      <c r="AM421" s="283"/>
      <c r="AN421" s="283"/>
      <c r="AO421" s="283"/>
      <c r="AP421" s="283"/>
      <c r="AU421" s="284"/>
      <c r="BB421" s="274"/>
      <c r="BD421" s="274"/>
      <c r="BF421" s="274"/>
      <c r="BH421" s="274"/>
    </row>
    <row r="422" spans="4:60" s="270" customFormat="1" x14ac:dyDescent="0.25">
      <c r="D422" s="271"/>
      <c r="L422" s="282"/>
      <c r="AM422" s="283"/>
      <c r="AN422" s="283"/>
      <c r="AO422" s="283"/>
      <c r="AP422" s="283"/>
      <c r="AU422" s="284"/>
      <c r="BB422" s="274"/>
      <c r="BD422" s="274"/>
      <c r="BF422" s="274"/>
      <c r="BH422" s="274"/>
    </row>
    <row r="423" spans="4:60" s="270" customFormat="1" x14ac:dyDescent="0.25">
      <c r="D423" s="271"/>
      <c r="L423" s="282"/>
      <c r="AM423" s="283"/>
      <c r="AN423" s="283"/>
      <c r="AO423" s="283"/>
      <c r="AP423" s="283"/>
      <c r="AU423" s="284"/>
      <c r="BB423" s="274"/>
      <c r="BD423" s="274"/>
      <c r="BF423" s="274"/>
      <c r="BH423" s="274"/>
    </row>
    <row r="424" spans="4:60" s="270" customFormat="1" x14ac:dyDescent="0.25">
      <c r="D424" s="271"/>
      <c r="L424" s="282"/>
      <c r="AM424" s="283"/>
      <c r="AN424" s="283"/>
      <c r="AO424" s="283"/>
      <c r="AP424" s="283"/>
      <c r="AU424" s="284"/>
      <c r="BB424" s="274"/>
      <c r="BD424" s="274"/>
      <c r="BF424" s="274"/>
      <c r="BH424" s="274"/>
    </row>
    <row r="425" spans="4:60" s="270" customFormat="1" x14ac:dyDescent="0.25">
      <c r="D425" s="271"/>
      <c r="L425" s="282"/>
      <c r="AM425" s="283"/>
      <c r="AN425" s="283"/>
      <c r="AO425" s="283"/>
      <c r="AP425" s="283"/>
      <c r="AU425" s="284"/>
      <c r="BB425" s="274"/>
      <c r="BD425" s="274"/>
      <c r="BF425" s="274"/>
      <c r="BH425" s="274"/>
    </row>
    <row r="426" spans="4:60" s="270" customFormat="1" x14ac:dyDescent="0.25">
      <c r="D426" s="271"/>
      <c r="L426" s="282"/>
      <c r="AM426" s="283"/>
      <c r="AN426" s="283"/>
      <c r="AO426" s="283"/>
      <c r="AP426" s="283"/>
      <c r="AU426" s="284"/>
      <c r="BB426" s="274"/>
      <c r="BD426" s="274"/>
      <c r="BF426" s="274"/>
      <c r="BH426" s="274"/>
    </row>
    <row r="427" spans="4:60" s="270" customFormat="1" x14ac:dyDescent="0.25">
      <c r="D427" s="271"/>
      <c r="L427" s="282"/>
      <c r="AM427" s="283"/>
      <c r="AN427" s="283"/>
      <c r="AO427" s="283"/>
      <c r="AP427" s="283"/>
      <c r="AU427" s="284"/>
      <c r="BB427" s="274"/>
      <c r="BD427" s="274"/>
      <c r="BF427" s="274"/>
      <c r="BH427" s="274"/>
    </row>
    <row r="428" spans="4:60" s="270" customFormat="1" x14ac:dyDescent="0.25">
      <c r="D428" s="271"/>
      <c r="L428" s="282"/>
      <c r="AM428" s="283"/>
      <c r="AN428" s="283"/>
      <c r="AO428" s="283"/>
      <c r="AP428" s="283"/>
      <c r="AU428" s="284"/>
      <c r="BB428" s="274"/>
      <c r="BD428" s="274"/>
      <c r="BF428" s="274"/>
      <c r="BH428" s="274"/>
    </row>
    <row r="429" spans="4:60" s="270" customFormat="1" x14ac:dyDescent="0.25">
      <c r="D429" s="271"/>
      <c r="L429" s="282"/>
      <c r="AM429" s="283"/>
      <c r="AN429" s="283"/>
      <c r="AO429" s="283"/>
      <c r="AP429" s="283"/>
      <c r="AU429" s="284"/>
      <c r="BB429" s="274"/>
      <c r="BD429" s="274"/>
      <c r="BF429" s="274"/>
      <c r="BH429" s="274"/>
    </row>
    <row r="430" spans="4:60" s="270" customFormat="1" x14ac:dyDescent="0.25">
      <c r="D430" s="271"/>
      <c r="L430" s="282"/>
      <c r="AM430" s="283"/>
      <c r="AN430" s="283"/>
      <c r="AO430" s="283"/>
      <c r="AP430" s="283"/>
      <c r="AU430" s="284"/>
      <c r="BB430" s="274"/>
      <c r="BD430" s="274"/>
      <c r="BF430" s="274"/>
      <c r="BH430" s="274"/>
    </row>
    <row r="431" spans="4:60" s="270" customFormat="1" x14ac:dyDescent="0.25">
      <c r="D431" s="271"/>
      <c r="L431" s="282"/>
      <c r="AM431" s="283"/>
      <c r="AN431" s="283"/>
      <c r="AO431" s="283"/>
      <c r="AP431" s="283"/>
      <c r="AU431" s="284"/>
      <c r="BB431" s="274"/>
      <c r="BD431" s="274"/>
      <c r="BF431" s="274"/>
      <c r="BH431" s="274"/>
    </row>
    <row r="432" spans="4:60" s="270" customFormat="1" x14ac:dyDescent="0.25">
      <c r="D432" s="271"/>
      <c r="L432" s="282"/>
      <c r="AM432" s="283"/>
      <c r="AN432" s="283"/>
      <c r="AO432" s="283"/>
      <c r="AP432" s="283"/>
      <c r="AU432" s="284"/>
      <c r="BB432" s="274"/>
      <c r="BD432" s="274"/>
      <c r="BF432" s="274"/>
      <c r="BH432" s="274"/>
    </row>
    <row r="433" spans="4:60" s="270" customFormat="1" x14ac:dyDescent="0.25">
      <c r="D433" s="271"/>
      <c r="L433" s="282"/>
      <c r="AM433" s="283"/>
      <c r="AN433" s="283"/>
      <c r="AO433" s="283"/>
      <c r="AP433" s="283"/>
      <c r="AU433" s="284"/>
      <c r="BB433" s="274"/>
      <c r="BD433" s="274"/>
      <c r="BF433" s="274"/>
      <c r="BH433" s="274"/>
    </row>
    <row r="434" spans="4:60" s="270" customFormat="1" x14ac:dyDescent="0.25">
      <c r="D434" s="271"/>
      <c r="L434" s="282"/>
      <c r="AM434" s="283"/>
      <c r="AN434" s="283"/>
      <c r="AO434" s="283"/>
      <c r="AP434" s="283"/>
      <c r="AU434" s="284"/>
      <c r="BB434" s="274"/>
      <c r="BD434" s="274"/>
      <c r="BF434" s="274"/>
      <c r="BH434" s="274"/>
    </row>
    <row r="435" spans="4:60" s="270" customFormat="1" x14ac:dyDescent="0.25">
      <c r="D435" s="271"/>
      <c r="L435" s="282"/>
      <c r="AM435" s="283"/>
      <c r="AN435" s="283"/>
      <c r="AO435" s="283"/>
      <c r="AP435" s="283"/>
      <c r="AU435" s="284"/>
      <c r="BB435" s="274"/>
      <c r="BD435" s="274"/>
      <c r="BF435" s="274"/>
      <c r="BH435" s="274"/>
    </row>
    <row r="436" spans="4:60" s="270" customFormat="1" x14ac:dyDescent="0.25">
      <c r="D436" s="271"/>
      <c r="L436" s="282"/>
      <c r="AM436" s="283"/>
      <c r="AN436" s="283"/>
      <c r="AO436" s="283"/>
      <c r="AP436" s="283"/>
      <c r="AU436" s="284"/>
      <c r="BB436" s="274"/>
      <c r="BD436" s="274"/>
      <c r="BF436" s="274"/>
      <c r="BH436" s="274"/>
    </row>
    <row r="437" spans="4:60" s="270" customFormat="1" x14ac:dyDescent="0.25">
      <c r="D437" s="271"/>
      <c r="L437" s="282"/>
      <c r="AM437" s="283"/>
      <c r="AN437" s="283"/>
      <c r="AO437" s="283"/>
      <c r="AP437" s="283"/>
      <c r="AU437" s="284"/>
      <c r="BB437" s="274"/>
      <c r="BD437" s="274"/>
      <c r="BF437" s="274"/>
      <c r="BH437" s="274"/>
    </row>
    <row r="438" spans="4:60" s="270" customFormat="1" x14ac:dyDescent="0.25">
      <c r="D438" s="271"/>
      <c r="L438" s="282"/>
      <c r="AM438" s="283"/>
      <c r="AN438" s="283"/>
      <c r="AO438" s="283"/>
      <c r="AP438" s="283"/>
      <c r="AU438" s="284"/>
      <c r="BB438" s="274"/>
      <c r="BD438" s="274"/>
      <c r="BF438" s="274"/>
      <c r="BH438" s="274"/>
    </row>
    <row r="439" spans="4:60" s="270" customFormat="1" x14ac:dyDescent="0.25">
      <c r="D439" s="271"/>
      <c r="L439" s="282"/>
      <c r="AM439" s="283"/>
      <c r="AN439" s="283"/>
      <c r="AO439" s="283"/>
      <c r="AP439" s="283"/>
      <c r="AU439" s="284"/>
      <c r="BB439" s="274"/>
      <c r="BD439" s="274"/>
      <c r="BF439" s="274"/>
      <c r="BH439" s="274"/>
    </row>
    <row r="440" spans="4:60" s="270" customFormat="1" x14ac:dyDescent="0.25">
      <c r="D440" s="271"/>
      <c r="L440" s="282"/>
      <c r="AM440" s="283"/>
      <c r="AN440" s="283"/>
      <c r="AO440" s="283"/>
      <c r="AP440" s="283"/>
      <c r="AU440" s="284"/>
      <c r="BB440" s="274"/>
      <c r="BD440" s="274"/>
      <c r="BF440" s="274"/>
      <c r="BH440" s="274"/>
    </row>
    <row r="441" spans="4:60" s="270" customFormat="1" x14ac:dyDescent="0.25">
      <c r="D441" s="271"/>
      <c r="L441" s="282"/>
      <c r="AM441" s="283"/>
      <c r="AN441" s="283"/>
      <c r="AO441" s="283"/>
      <c r="AP441" s="283"/>
      <c r="AU441" s="284"/>
      <c r="BB441" s="274"/>
      <c r="BD441" s="274"/>
      <c r="BF441" s="274"/>
      <c r="BH441" s="274"/>
    </row>
    <row r="442" spans="4:60" s="270" customFormat="1" x14ac:dyDescent="0.25">
      <c r="D442" s="271"/>
      <c r="L442" s="282"/>
      <c r="AM442" s="283"/>
      <c r="AN442" s="283"/>
      <c r="AO442" s="283"/>
      <c r="AP442" s="283"/>
      <c r="AU442" s="284"/>
      <c r="BB442" s="274"/>
      <c r="BD442" s="274"/>
      <c r="BF442" s="274"/>
      <c r="BH442" s="274"/>
    </row>
    <row r="443" spans="4:60" s="270" customFormat="1" x14ac:dyDescent="0.25">
      <c r="D443" s="271"/>
      <c r="L443" s="282"/>
      <c r="AM443" s="283"/>
      <c r="AN443" s="283"/>
      <c r="AO443" s="283"/>
      <c r="AP443" s="283"/>
      <c r="AU443" s="284"/>
      <c r="BB443" s="274"/>
      <c r="BD443" s="274"/>
      <c r="BF443" s="274"/>
      <c r="BH443" s="274"/>
    </row>
    <row r="444" spans="4:60" s="270" customFormat="1" x14ac:dyDescent="0.25">
      <c r="D444" s="271"/>
      <c r="L444" s="282"/>
      <c r="AM444" s="283"/>
      <c r="AN444" s="283"/>
      <c r="AO444" s="283"/>
      <c r="AP444" s="283"/>
      <c r="AU444" s="284"/>
      <c r="BB444" s="274"/>
      <c r="BD444" s="274"/>
      <c r="BF444" s="274"/>
      <c r="BH444" s="274"/>
    </row>
    <row r="445" spans="4:60" s="270" customFormat="1" x14ac:dyDescent="0.25">
      <c r="D445" s="271"/>
      <c r="L445" s="282"/>
      <c r="AM445" s="283"/>
      <c r="AN445" s="283"/>
      <c r="AO445" s="283"/>
      <c r="AP445" s="283"/>
      <c r="AU445" s="284"/>
      <c r="BB445" s="274"/>
      <c r="BD445" s="274"/>
      <c r="BF445" s="274"/>
      <c r="BH445" s="274"/>
    </row>
    <row r="446" spans="4:60" s="270" customFormat="1" x14ac:dyDescent="0.25">
      <c r="D446" s="271"/>
      <c r="L446" s="282"/>
      <c r="AM446" s="283"/>
      <c r="AN446" s="283"/>
      <c r="AO446" s="283"/>
      <c r="AP446" s="283"/>
      <c r="AU446" s="284"/>
      <c r="BB446" s="274"/>
      <c r="BD446" s="274"/>
      <c r="BF446" s="274"/>
      <c r="BH446" s="274"/>
    </row>
    <row r="447" spans="4:60" s="270" customFormat="1" x14ac:dyDescent="0.25">
      <c r="D447" s="271"/>
      <c r="L447" s="282"/>
      <c r="AM447" s="283"/>
      <c r="AN447" s="283"/>
      <c r="AO447" s="283"/>
      <c r="AP447" s="283"/>
      <c r="AU447" s="284"/>
      <c r="BB447" s="274"/>
      <c r="BD447" s="274"/>
      <c r="BF447" s="274"/>
      <c r="BH447" s="274"/>
    </row>
    <row r="448" spans="4:60" s="270" customFormat="1" x14ac:dyDescent="0.25">
      <c r="D448" s="271"/>
      <c r="L448" s="282"/>
      <c r="AM448" s="283"/>
      <c r="AN448" s="283"/>
      <c r="AO448" s="283"/>
      <c r="AP448" s="283"/>
      <c r="AU448" s="284"/>
      <c r="BB448" s="274"/>
      <c r="BD448" s="274"/>
      <c r="BF448" s="274"/>
      <c r="BH448" s="274"/>
    </row>
    <row r="449" spans="4:60" s="270" customFormat="1" x14ac:dyDescent="0.25">
      <c r="D449" s="271"/>
      <c r="L449" s="282"/>
      <c r="AM449" s="283"/>
      <c r="AN449" s="283"/>
      <c r="AO449" s="283"/>
      <c r="AP449" s="283"/>
      <c r="AU449" s="284"/>
      <c r="BB449" s="274"/>
      <c r="BD449" s="274"/>
      <c r="BF449" s="274"/>
      <c r="BH449" s="274"/>
    </row>
    <row r="450" spans="4:60" s="270" customFormat="1" x14ac:dyDescent="0.25">
      <c r="D450" s="271"/>
      <c r="L450" s="282"/>
      <c r="AM450" s="283"/>
      <c r="AN450" s="283"/>
      <c r="AO450" s="283"/>
      <c r="AP450" s="283"/>
      <c r="AU450" s="284"/>
      <c r="BB450" s="274"/>
      <c r="BD450" s="274"/>
      <c r="BF450" s="274"/>
      <c r="BH450" s="274"/>
    </row>
    <row r="451" spans="4:60" s="270" customFormat="1" x14ac:dyDescent="0.25">
      <c r="D451" s="271"/>
      <c r="L451" s="282"/>
      <c r="AM451" s="283"/>
      <c r="AN451" s="283"/>
      <c r="AO451" s="283"/>
      <c r="AP451" s="283"/>
      <c r="AU451" s="284"/>
      <c r="BB451" s="274"/>
      <c r="BD451" s="274"/>
      <c r="BF451" s="274"/>
      <c r="BH451" s="274"/>
    </row>
    <row r="452" spans="4:60" s="270" customFormat="1" x14ac:dyDescent="0.25">
      <c r="D452" s="271"/>
      <c r="L452" s="282"/>
      <c r="AM452" s="283"/>
      <c r="AN452" s="283"/>
      <c r="AO452" s="283"/>
      <c r="AP452" s="283"/>
      <c r="AU452" s="284"/>
      <c r="BB452" s="274"/>
      <c r="BD452" s="274"/>
      <c r="BF452" s="274"/>
      <c r="BH452" s="274"/>
    </row>
    <row r="453" spans="4:60" s="270" customFormat="1" x14ac:dyDescent="0.25">
      <c r="D453" s="271"/>
      <c r="L453" s="282"/>
      <c r="AM453" s="283"/>
      <c r="AN453" s="283"/>
      <c r="AO453" s="283"/>
      <c r="AP453" s="283"/>
      <c r="AU453" s="284"/>
      <c r="BB453" s="274"/>
      <c r="BD453" s="274"/>
      <c r="BF453" s="274"/>
      <c r="BH453" s="274"/>
    </row>
    <row r="454" spans="4:60" s="270" customFormat="1" x14ac:dyDescent="0.25">
      <c r="D454" s="271"/>
      <c r="L454" s="282"/>
      <c r="AM454" s="283"/>
      <c r="AN454" s="283"/>
      <c r="AO454" s="283"/>
      <c r="AP454" s="283"/>
      <c r="AU454" s="284"/>
      <c r="BB454" s="274"/>
      <c r="BD454" s="274"/>
      <c r="BF454" s="274"/>
      <c r="BH454" s="274"/>
    </row>
    <row r="455" spans="4:60" s="270" customFormat="1" x14ac:dyDescent="0.25">
      <c r="D455" s="271"/>
      <c r="L455" s="282"/>
      <c r="AM455" s="283"/>
      <c r="AN455" s="283"/>
      <c r="AO455" s="283"/>
      <c r="AP455" s="283"/>
      <c r="AU455" s="284"/>
      <c r="BB455" s="274"/>
      <c r="BD455" s="274"/>
      <c r="BF455" s="274"/>
      <c r="BH455" s="274"/>
    </row>
    <row r="456" spans="4:60" s="270" customFormat="1" x14ac:dyDescent="0.25">
      <c r="D456" s="271"/>
      <c r="L456" s="282"/>
      <c r="AM456" s="283"/>
      <c r="AN456" s="283"/>
      <c r="AO456" s="283"/>
      <c r="AP456" s="283"/>
      <c r="AU456" s="284"/>
      <c r="BB456" s="274"/>
      <c r="BD456" s="274"/>
      <c r="BF456" s="274"/>
      <c r="BH456" s="274"/>
    </row>
    <row r="457" spans="4:60" s="270" customFormat="1" x14ac:dyDescent="0.25">
      <c r="D457" s="271"/>
      <c r="L457" s="282"/>
      <c r="AM457" s="283"/>
      <c r="AN457" s="283"/>
      <c r="AO457" s="283"/>
      <c r="AP457" s="283"/>
      <c r="AU457" s="284"/>
      <c r="BB457" s="274"/>
      <c r="BD457" s="274"/>
      <c r="BF457" s="274"/>
      <c r="BH457" s="274"/>
    </row>
    <row r="458" spans="4:60" s="270" customFormat="1" x14ac:dyDescent="0.25">
      <c r="D458" s="271"/>
      <c r="L458" s="282"/>
      <c r="AM458" s="283"/>
      <c r="AN458" s="283"/>
      <c r="AO458" s="283"/>
      <c r="AP458" s="283"/>
      <c r="AU458" s="284"/>
      <c r="BB458" s="274"/>
      <c r="BD458" s="274"/>
      <c r="BF458" s="274"/>
      <c r="BH458" s="274"/>
    </row>
    <row r="459" spans="4:60" s="270" customFormat="1" x14ac:dyDescent="0.25">
      <c r="D459" s="271"/>
      <c r="L459" s="282"/>
      <c r="AM459" s="283"/>
      <c r="AN459" s="283"/>
      <c r="AO459" s="283"/>
      <c r="AP459" s="283"/>
      <c r="AU459" s="284"/>
      <c r="BB459" s="274"/>
      <c r="BD459" s="274"/>
      <c r="BF459" s="274"/>
      <c r="BH459" s="274"/>
    </row>
    <row r="460" spans="4:60" s="270" customFormat="1" x14ac:dyDescent="0.25">
      <c r="D460" s="271"/>
      <c r="L460" s="282"/>
      <c r="AM460" s="283"/>
      <c r="AN460" s="283"/>
      <c r="AO460" s="283"/>
      <c r="AP460" s="283"/>
      <c r="AU460" s="284"/>
      <c r="BB460" s="274"/>
      <c r="BD460" s="274"/>
      <c r="BF460" s="274"/>
      <c r="BH460" s="274"/>
    </row>
    <row r="461" spans="4:60" s="270" customFormat="1" x14ac:dyDescent="0.25">
      <c r="D461" s="271"/>
      <c r="L461" s="282"/>
      <c r="AM461" s="283"/>
      <c r="AN461" s="283"/>
      <c r="AO461" s="283"/>
      <c r="AP461" s="283"/>
      <c r="AU461" s="284"/>
      <c r="BB461" s="274"/>
      <c r="BD461" s="274"/>
      <c r="BF461" s="274"/>
      <c r="BH461" s="274"/>
    </row>
    <row r="462" spans="4:60" s="270" customFormat="1" x14ac:dyDescent="0.25">
      <c r="D462" s="271"/>
      <c r="L462" s="282"/>
      <c r="AM462" s="283"/>
      <c r="AN462" s="283"/>
      <c r="AO462" s="283"/>
      <c r="AP462" s="283"/>
      <c r="AU462" s="284"/>
      <c r="BB462" s="274"/>
      <c r="BD462" s="274"/>
      <c r="BF462" s="274"/>
      <c r="BH462" s="274"/>
    </row>
    <row r="463" spans="4:60" s="270" customFormat="1" x14ac:dyDescent="0.25">
      <c r="D463" s="271"/>
      <c r="L463" s="282"/>
      <c r="AM463" s="283"/>
      <c r="AN463" s="283"/>
      <c r="AO463" s="283"/>
      <c r="AP463" s="283"/>
      <c r="AU463" s="284"/>
      <c r="BB463" s="274"/>
      <c r="BD463" s="274"/>
      <c r="BF463" s="274"/>
      <c r="BH463" s="274"/>
    </row>
    <row r="464" spans="4:60" s="270" customFormat="1" x14ac:dyDescent="0.25">
      <c r="D464" s="271"/>
      <c r="L464" s="282"/>
      <c r="AM464" s="283"/>
      <c r="AN464" s="283"/>
      <c r="AO464" s="283"/>
      <c r="AP464" s="283"/>
      <c r="AU464" s="284"/>
      <c r="BB464" s="274"/>
      <c r="BD464" s="274"/>
      <c r="BF464" s="274"/>
      <c r="BH464" s="274"/>
    </row>
    <row r="465" spans="4:60" s="270" customFormat="1" x14ac:dyDescent="0.25">
      <c r="D465" s="271"/>
      <c r="L465" s="282"/>
      <c r="AM465" s="283"/>
      <c r="AN465" s="283"/>
      <c r="AO465" s="283"/>
      <c r="AP465" s="283"/>
      <c r="AU465" s="284"/>
      <c r="BB465" s="274"/>
      <c r="BD465" s="274"/>
      <c r="BF465" s="274"/>
      <c r="BH465" s="274"/>
    </row>
    <row r="466" spans="4:60" s="270" customFormat="1" x14ac:dyDescent="0.25">
      <c r="D466" s="271"/>
      <c r="L466" s="282"/>
      <c r="AM466" s="283"/>
      <c r="AN466" s="283"/>
      <c r="AO466" s="283"/>
      <c r="AP466" s="283"/>
      <c r="AU466" s="284"/>
      <c r="BB466" s="274"/>
      <c r="BD466" s="274"/>
      <c r="BF466" s="274"/>
      <c r="BH466" s="274"/>
    </row>
    <row r="467" spans="4:60" s="270" customFormat="1" x14ac:dyDescent="0.25">
      <c r="D467" s="271"/>
      <c r="L467" s="282"/>
      <c r="AM467" s="283"/>
      <c r="AN467" s="283"/>
      <c r="AO467" s="283"/>
      <c r="AP467" s="283"/>
      <c r="AU467" s="284"/>
      <c r="BB467" s="274"/>
      <c r="BD467" s="274"/>
      <c r="BF467" s="274"/>
      <c r="BH467" s="274"/>
    </row>
    <row r="468" spans="4:60" s="270" customFormat="1" x14ac:dyDescent="0.25">
      <c r="D468" s="271"/>
      <c r="L468" s="282"/>
      <c r="AM468" s="283"/>
      <c r="AN468" s="283"/>
      <c r="AO468" s="283"/>
      <c r="AP468" s="283"/>
      <c r="AU468" s="284"/>
      <c r="BB468" s="274"/>
      <c r="BD468" s="274"/>
      <c r="BF468" s="274"/>
      <c r="BH468" s="274"/>
    </row>
    <row r="469" spans="4:60" s="270" customFormat="1" x14ac:dyDescent="0.25">
      <c r="D469" s="271"/>
      <c r="L469" s="282"/>
      <c r="AM469" s="283"/>
      <c r="AN469" s="283"/>
      <c r="AO469" s="283"/>
      <c r="AP469" s="283"/>
      <c r="AU469" s="284"/>
      <c r="BB469" s="274"/>
      <c r="BD469" s="274"/>
      <c r="BF469" s="274"/>
      <c r="BH469" s="274"/>
    </row>
    <row r="470" spans="4:60" s="270" customFormat="1" x14ac:dyDescent="0.25">
      <c r="D470" s="271"/>
      <c r="L470" s="282"/>
      <c r="AM470" s="283"/>
      <c r="AN470" s="283"/>
      <c r="AO470" s="283"/>
      <c r="AP470" s="283"/>
      <c r="AU470" s="284"/>
      <c r="BB470" s="274"/>
      <c r="BD470" s="274"/>
      <c r="BF470" s="274"/>
      <c r="BH470" s="274"/>
    </row>
    <row r="471" spans="4:60" s="270" customFormat="1" x14ac:dyDescent="0.25">
      <c r="D471" s="271"/>
      <c r="L471" s="282"/>
      <c r="AM471" s="283"/>
      <c r="AN471" s="283"/>
      <c r="AO471" s="283"/>
      <c r="AP471" s="283"/>
      <c r="AU471" s="284"/>
      <c r="BB471" s="274"/>
      <c r="BD471" s="274"/>
      <c r="BF471" s="274"/>
      <c r="BH471" s="274"/>
    </row>
    <row r="472" spans="4:60" s="270" customFormat="1" x14ac:dyDescent="0.25">
      <c r="D472" s="271"/>
      <c r="L472" s="282"/>
      <c r="AM472" s="283"/>
      <c r="AN472" s="283"/>
      <c r="AO472" s="283"/>
      <c r="AP472" s="283"/>
      <c r="AU472" s="284"/>
      <c r="BB472" s="274"/>
      <c r="BD472" s="274"/>
      <c r="BF472" s="274"/>
      <c r="BH472" s="274"/>
    </row>
    <row r="473" spans="4:60" s="270" customFormat="1" x14ac:dyDescent="0.25">
      <c r="D473" s="271"/>
      <c r="L473" s="282"/>
      <c r="AM473" s="283"/>
      <c r="AN473" s="283"/>
      <c r="AO473" s="283"/>
      <c r="AP473" s="283"/>
      <c r="AU473" s="284"/>
      <c r="BB473" s="274"/>
      <c r="BD473" s="274"/>
      <c r="BF473" s="274"/>
      <c r="BH473" s="274"/>
    </row>
    <row r="474" spans="4:60" s="270" customFormat="1" x14ac:dyDescent="0.25">
      <c r="D474" s="271"/>
      <c r="L474" s="282"/>
      <c r="AM474" s="283"/>
      <c r="AN474" s="283"/>
      <c r="AO474" s="283"/>
      <c r="AP474" s="283"/>
      <c r="AU474" s="284"/>
      <c r="BB474" s="274"/>
      <c r="BD474" s="274"/>
      <c r="BF474" s="274"/>
      <c r="BH474" s="274"/>
    </row>
    <row r="475" spans="4:60" s="270" customFormat="1" x14ac:dyDescent="0.25">
      <c r="D475" s="271"/>
      <c r="L475" s="282"/>
      <c r="AM475" s="283"/>
      <c r="AN475" s="283"/>
      <c r="AO475" s="283"/>
      <c r="AP475" s="283"/>
      <c r="AU475" s="284"/>
      <c r="BB475" s="274"/>
      <c r="BD475" s="274"/>
      <c r="BF475" s="274"/>
      <c r="BH475" s="274"/>
    </row>
    <row r="476" spans="4:60" s="270" customFormat="1" x14ac:dyDescent="0.25">
      <c r="D476" s="271"/>
      <c r="L476" s="282"/>
      <c r="AM476" s="283"/>
      <c r="AN476" s="283"/>
      <c r="AO476" s="283"/>
      <c r="AP476" s="283"/>
      <c r="AU476" s="284"/>
      <c r="BB476" s="274"/>
      <c r="BD476" s="274"/>
      <c r="BF476" s="274"/>
      <c r="BH476" s="274"/>
    </row>
    <row r="477" spans="4:60" s="270" customFormat="1" x14ac:dyDescent="0.25">
      <c r="D477" s="271"/>
      <c r="L477" s="282"/>
      <c r="AM477" s="283"/>
      <c r="AN477" s="283"/>
      <c r="AO477" s="283"/>
      <c r="AP477" s="283"/>
      <c r="AU477" s="284"/>
      <c r="BB477" s="274"/>
      <c r="BD477" s="274"/>
      <c r="BF477" s="274"/>
      <c r="BH477" s="274"/>
    </row>
    <row r="478" spans="4:60" s="270" customFormat="1" x14ac:dyDescent="0.25">
      <c r="D478" s="271"/>
      <c r="L478" s="282"/>
      <c r="AM478" s="283"/>
      <c r="AN478" s="283"/>
      <c r="AO478" s="283"/>
      <c r="AP478" s="283"/>
      <c r="AU478" s="284"/>
      <c r="BB478" s="274"/>
      <c r="BD478" s="274"/>
      <c r="BF478" s="274"/>
      <c r="BH478" s="274"/>
    </row>
    <row r="479" spans="4:60" s="270" customFormat="1" x14ac:dyDescent="0.25">
      <c r="D479" s="271"/>
      <c r="L479" s="282"/>
      <c r="AM479" s="283"/>
      <c r="AN479" s="283"/>
      <c r="AO479" s="283"/>
      <c r="AP479" s="283"/>
      <c r="AU479" s="284"/>
      <c r="BB479" s="274"/>
      <c r="BD479" s="274"/>
      <c r="BF479" s="274"/>
      <c r="BH479" s="274"/>
    </row>
    <row r="480" spans="4:60" s="270" customFormat="1" x14ac:dyDescent="0.25">
      <c r="D480" s="271"/>
      <c r="L480" s="282"/>
      <c r="AM480" s="283"/>
      <c r="AN480" s="283"/>
      <c r="AO480" s="283"/>
      <c r="AP480" s="283"/>
      <c r="AU480" s="284"/>
      <c r="BB480" s="274"/>
      <c r="BD480" s="274"/>
      <c r="BF480" s="274"/>
      <c r="BH480" s="274"/>
    </row>
    <row r="481" spans="4:60" s="270" customFormat="1" x14ac:dyDescent="0.25">
      <c r="D481" s="271"/>
      <c r="L481" s="282"/>
      <c r="AM481" s="283"/>
      <c r="AN481" s="283"/>
      <c r="AO481" s="283"/>
      <c r="AP481" s="283"/>
      <c r="AU481" s="284"/>
      <c r="BB481" s="274"/>
      <c r="BD481" s="274"/>
      <c r="BF481" s="274"/>
      <c r="BH481" s="274"/>
    </row>
    <row r="482" spans="4:60" s="270" customFormat="1" x14ac:dyDescent="0.25">
      <c r="D482" s="271"/>
      <c r="L482" s="282"/>
      <c r="AM482" s="283"/>
      <c r="AN482" s="283"/>
      <c r="AO482" s="283"/>
      <c r="AP482" s="283"/>
      <c r="AU482" s="284"/>
      <c r="BB482" s="274"/>
      <c r="BD482" s="274"/>
      <c r="BF482" s="274"/>
      <c r="BH482" s="274"/>
    </row>
    <row r="483" spans="4:60" s="270" customFormat="1" x14ac:dyDescent="0.25">
      <c r="D483" s="271"/>
      <c r="L483" s="282"/>
      <c r="AM483" s="283"/>
      <c r="AN483" s="283"/>
      <c r="AO483" s="283"/>
      <c r="AP483" s="283"/>
      <c r="AU483" s="284"/>
      <c r="BB483" s="274"/>
      <c r="BD483" s="274"/>
      <c r="BF483" s="274"/>
      <c r="BH483" s="274"/>
    </row>
    <row r="484" spans="4:60" s="270" customFormat="1" x14ac:dyDescent="0.25">
      <c r="D484" s="271"/>
      <c r="L484" s="282"/>
      <c r="AM484" s="283"/>
      <c r="AN484" s="283"/>
      <c r="AO484" s="283"/>
      <c r="AP484" s="283"/>
      <c r="AU484" s="284"/>
      <c r="BB484" s="274"/>
      <c r="BD484" s="274"/>
      <c r="BF484" s="274"/>
      <c r="BH484" s="274"/>
    </row>
    <row r="485" spans="4:60" s="270" customFormat="1" x14ac:dyDescent="0.25">
      <c r="D485" s="271"/>
      <c r="L485" s="282"/>
      <c r="AM485" s="283"/>
      <c r="AN485" s="283"/>
      <c r="AO485" s="283"/>
      <c r="AP485" s="283"/>
      <c r="AU485" s="284"/>
      <c r="BB485" s="274"/>
      <c r="BD485" s="274"/>
      <c r="BF485" s="274"/>
      <c r="BH485" s="274"/>
    </row>
    <row r="486" spans="4:60" s="270" customFormat="1" x14ac:dyDescent="0.25">
      <c r="D486" s="271"/>
      <c r="L486" s="282"/>
      <c r="AM486" s="283"/>
      <c r="AN486" s="283"/>
      <c r="AO486" s="283"/>
      <c r="AP486" s="283"/>
      <c r="AU486" s="284"/>
      <c r="BB486" s="274"/>
      <c r="BD486" s="274"/>
      <c r="BF486" s="274"/>
      <c r="BH486" s="274"/>
    </row>
    <row r="487" spans="4:60" s="270" customFormat="1" x14ac:dyDescent="0.25">
      <c r="D487" s="271"/>
      <c r="L487" s="282"/>
      <c r="AM487" s="283"/>
      <c r="AN487" s="283"/>
      <c r="AO487" s="283"/>
      <c r="AP487" s="283"/>
      <c r="AU487" s="284"/>
      <c r="BB487" s="274"/>
      <c r="BD487" s="274"/>
      <c r="BF487" s="274"/>
      <c r="BH487" s="274"/>
    </row>
    <row r="488" spans="4:60" s="270" customFormat="1" x14ac:dyDescent="0.25">
      <c r="D488" s="271"/>
      <c r="L488" s="282"/>
      <c r="AM488" s="283"/>
      <c r="AN488" s="283"/>
      <c r="AO488" s="283"/>
      <c r="AP488" s="283"/>
      <c r="AU488" s="284"/>
      <c r="BB488" s="274"/>
      <c r="BD488" s="274"/>
      <c r="BF488" s="274"/>
      <c r="BH488" s="274"/>
    </row>
    <row r="489" spans="4:60" s="270" customFormat="1" x14ac:dyDescent="0.25">
      <c r="D489" s="271"/>
      <c r="L489" s="282"/>
      <c r="AM489" s="283"/>
      <c r="AN489" s="283"/>
      <c r="AO489" s="283"/>
      <c r="AP489" s="283"/>
      <c r="AU489" s="284"/>
      <c r="BB489" s="274"/>
      <c r="BD489" s="274"/>
      <c r="BF489" s="274"/>
      <c r="BH489" s="274"/>
    </row>
    <row r="490" spans="4:60" s="270" customFormat="1" x14ac:dyDescent="0.25">
      <c r="D490" s="271"/>
      <c r="L490" s="282"/>
      <c r="AM490" s="283"/>
      <c r="AN490" s="283"/>
      <c r="AO490" s="283"/>
      <c r="AP490" s="283"/>
      <c r="AU490" s="284"/>
      <c r="BB490" s="274"/>
      <c r="BD490" s="274"/>
      <c r="BF490" s="274"/>
      <c r="BH490" s="274"/>
    </row>
    <row r="491" spans="4:60" s="270" customFormat="1" x14ac:dyDescent="0.25">
      <c r="D491" s="271"/>
      <c r="L491" s="282"/>
      <c r="AM491" s="283"/>
      <c r="AN491" s="283"/>
      <c r="AO491" s="283"/>
      <c r="AP491" s="283"/>
      <c r="AU491" s="284"/>
      <c r="BB491" s="274"/>
      <c r="BD491" s="274"/>
      <c r="BF491" s="274"/>
      <c r="BH491" s="274"/>
    </row>
    <row r="492" spans="4:60" s="270" customFormat="1" x14ac:dyDescent="0.25">
      <c r="D492" s="271"/>
      <c r="L492" s="282"/>
      <c r="AM492" s="283"/>
      <c r="AN492" s="283"/>
      <c r="AO492" s="283"/>
      <c r="AP492" s="283"/>
      <c r="AU492" s="284"/>
      <c r="BB492" s="274"/>
      <c r="BD492" s="274"/>
      <c r="BF492" s="274"/>
      <c r="BH492" s="274"/>
    </row>
    <row r="493" spans="4:60" s="270" customFormat="1" x14ac:dyDescent="0.25">
      <c r="D493" s="271"/>
      <c r="L493" s="282"/>
      <c r="AM493" s="283"/>
      <c r="AN493" s="283"/>
      <c r="AO493" s="283"/>
      <c r="AP493" s="283"/>
      <c r="AU493" s="284"/>
      <c r="BB493" s="274"/>
      <c r="BD493" s="274"/>
      <c r="BF493" s="274"/>
      <c r="BH493" s="274"/>
    </row>
    <row r="494" spans="4:60" s="270" customFormat="1" x14ac:dyDescent="0.25">
      <c r="D494" s="271"/>
      <c r="L494" s="282"/>
      <c r="AM494" s="283"/>
      <c r="AN494" s="283"/>
      <c r="AO494" s="283"/>
      <c r="AP494" s="283"/>
      <c r="AU494" s="284"/>
      <c r="BB494" s="274"/>
      <c r="BD494" s="274"/>
      <c r="BF494" s="274"/>
      <c r="BH494" s="274"/>
    </row>
    <row r="495" spans="4:60" s="270" customFormat="1" x14ac:dyDescent="0.25">
      <c r="D495" s="271"/>
      <c r="L495" s="282"/>
      <c r="AM495" s="283"/>
      <c r="AN495" s="283"/>
      <c r="AO495" s="283"/>
      <c r="AP495" s="283"/>
      <c r="AU495" s="284"/>
      <c r="BB495" s="274"/>
      <c r="BD495" s="274"/>
      <c r="BF495" s="274"/>
      <c r="BH495" s="274"/>
    </row>
    <row r="496" spans="4:60" s="270" customFormat="1" x14ac:dyDescent="0.25">
      <c r="D496" s="271"/>
      <c r="L496" s="282"/>
      <c r="AM496" s="283"/>
      <c r="AN496" s="283"/>
      <c r="AO496" s="283"/>
      <c r="AP496" s="283"/>
      <c r="AU496" s="284"/>
      <c r="BB496" s="274"/>
      <c r="BD496" s="274"/>
      <c r="BF496" s="274"/>
      <c r="BH496" s="274"/>
    </row>
    <row r="497" spans="4:60" s="270" customFormat="1" x14ac:dyDescent="0.25">
      <c r="D497" s="271"/>
      <c r="L497" s="282"/>
      <c r="AM497" s="283"/>
      <c r="AN497" s="283"/>
      <c r="AO497" s="283"/>
      <c r="AP497" s="283"/>
      <c r="AU497" s="284"/>
      <c r="BB497" s="274"/>
      <c r="BD497" s="274"/>
      <c r="BF497" s="274"/>
      <c r="BH497" s="274"/>
    </row>
    <row r="498" spans="4:60" s="270" customFormat="1" x14ac:dyDescent="0.25">
      <c r="D498" s="271"/>
      <c r="L498" s="282"/>
      <c r="AM498" s="283"/>
      <c r="AN498" s="283"/>
      <c r="AO498" s="283"/>
      <c r="AP498" s="283"/>
      <c r="AU498" s="284"/>
      <c r="BB498" s="274"/>
      <c r="BD498" s="274"/>
      <c r="BF498" s="274"/>
      <c r="BH498" s="274"/>
    </row>
    <row r="499" spans="4:60" s="270" customFormat="1" x14ac:dyDescent="0.25">
      <c r="D499" s="271"/>
      <c r="L499" s="282"/>
      <c r="AM499" s="283"/>
      <c r="AN499" s="283"/>
      <c r="AO499" s="283"/>
      <c r="AP499" s="283"/>
      <c r="AU499" s="284"/>
      <c r="BB499" s="274"/>
      <c r="BD499" s="274"/>
      <c r="BF499" s="274"/>
      <c r="BH499" s="274"/>
    </row>
    <row r="500" spans="4:60" s="270" customFormat="1" x14ac:dyDescent="0.25">
      <c r="D500" s="271"/>
      <c r="L500" s="282"/>
      <c r="AM500" s="283"/>
      <c r="AN500" s="283"/>
      <c r="AO500" s="283"/>
      <c r="AP500" s="283"/>
      <c r="AU500" s="284"/>
      <c r="BB500" s="274"/>
      <c r="BD500" s="274"/>
      <c r="BF500" s="274"/>
      <c r="BH500" s="274"/>
    </row>
    <row r="501" spans="4:60" s="270" customFormat="1" x14ac:dyDescent="0.25">
      <c r="D501" s="271"/>
      <c r="L501" s="282"/>
      <c r="AM501" s="283"/>
      <c r="AN501" s="283"/>
      <c r="AO501" s="283"/>
      <c r="AP501" s="283"/>
      <c r="AU501" s="284"/>
      <c r="BB501" s="274"/>
      <c r="BD501" s="274"/>
      <c r="BF501" s="274"/>
      <c r="BH501" s="274"/>
    </row>
    <row r="502" spans="4:60" s="270" customFormat="1" x14ac:dyDescent="0.25">
      <c r="D502" s="271"/>
      <c r="L502" s="282"/>
      <c r="AM502" s="283"/>
      <c r="AN502" s="283"/>
      <c r="AO502" s="283"/>
      <c r="AP502" s="283"/>
      <c r="AU502" s="284"/>
      <c r="BB502" s="274"/>
      <c r="BD502" s="274"/>
      <c r="BF502" s="274"/>
      <c r="BH502" s="274"/>
    </row>
    <row r="503" spans="4:60" s="270" customFormat="1" x14ac:dyDescent="0.25">
      <c r="D503" s="271"/>
      <c r="L503" s="282"/>
      <c r="AM503" s="283"/>
      <c r="AN503" s="283"/>
      <c r="AO503" s="283"/>
      <c r="AP503" s="283"/>
      <c r="AU503" s="284"/>
      <c r="BB503" s="274"/>
      <c r="BD503" s="274"/>
      <c r="BF503" s="274"/>
      <c r="BH503" s="274"/>
    </row>
    <row r="504" spans="4:60" s="270" customFormat="1" x14ac:dyDescent="0.25">
      <c r="D504" s="271"/>
      <c r="L504" s="282"/>
      <c r="AM504" s="283"/>
      <c r="AN504" s="283"/>
      <c r="AO504" s="283"/>
      <c r="AP504" s="283"/>
      <c r="AU504" s="284"/>
      <c r="BB504" s="274"/>
      <c r="BD504" s="274"/>
      <c r="BF504" s="274"/>
      <c r="BH504" s="274"/>
    </row>
    <row r="505" spans="4:60" s="270" customFormat="1" x14ac:dyDescent="0.25">
      <c r="D505" s="271"/>
      <c r="L505" s="282"/>
      <c r="AM505" s="283"/>
      <c r="AN505" s="283"/>
      <c r="AO505" s="283"/>
      <c r="AP505" s="283"/>
      <c r="AU505" s="284"/>
      <c r="BB505" s="274"/>
      <c r="BD505" s="274"/>
      <c r="BF505" s="274"/>
      <c r="BH505" s="274"/>
    </row>
    <row r="506" spans="4:60" s="270" customFormat="1" x14ac:dyDescent="0.25">
      <c r="D506" s="271"/>
      <c r="L506" s="282"/>
      <c r="AM506" s="283"/>
      <c r="AN506" s="283"/>
      <c r="AO506" s="283"/>
      <c r="AP506" s="283"/>
      <c r="AU506" s="284"/>
      <c r="BB506" s="274"/>
      <c r="BD506" s="274"/>
      <c r="BF506" s="274"/>
      <c r="BH506" s="274"/>
    </row>
    <row r="507" spans="4:60" s="270" customFormat="1" x14ac:dyDescent="0.25">
      <c r="D507" s="271"/>
      <c r="L507" s="282"/>
      <c r="AM507" s="283"/>
      <c r="AN507" s="283"/>
      <c r="AO507" s="283"/>
      <c r="AP507" s="283"/>
      <c r="AU507" s="284"/>
      <c r="BB507" s="274"/>
      <c r="BD507" s="274"/>
      <c r="BF507" s="274"/>
      <c r="BH507" s="274"/>
    </row>
    <row r="508" spans="4:60" s="270" customFormat="1" x14ac:dyDescent="0.25">
      <c r="D508" s="271"/>
      <c r="L508" s="282"/>
      <c r="AM508" s="283"/>
      <c r="AN508" s="283"/>
      <c r="AO508" s="283"/>
      <c r="AP508" s="283"/>
      <c r="AU508" s="284"/>
      <c r="BB508" s="274"/>
      <c r="BD508" s="274"/>
      <c r="BF508" s="274"/>
      <c r="BH508" s="274"/>
    </row>
    <row r="509" spans="4:60" s="270" customFormat="1" x14ac:dyDescent="0.25">
      <c r="D509" s="271"/>
      <c r="L509" s="282"/>
      <c r="AM509" s="283"/>
      <c r="AN509" s="283"/>
      <c r="AO509" s="283"/>
      <c r="AP509" s="283"/>
      <c r="AU509" s="284"/>
      <c r="BB509" s="274"/>
      <c r="BD509" s="274"/>
      <c r="BF509" s="274"/>
      <c r="BH509" s="274"/>
    </row>
    <row r="510" spans="4:60" s="270" customFormat="1" x14ac:dyDescent="0.25">
      <c r="D510" s="271"/>
      <c r="L510" s="282"/>
      <c r="AM510" s="283"/>
      <c r="AN510" s="283"/>
      <c r="AO510" s="283"/>
      <c r="AP510" s="283"/>
      <c r="AU510" s="284"/>
      <c r="BB510" s="274"/>
      <c r="BD510" s="274"/>
      <c r="BF510" s="274"/>
      <c r="BH510" s="274"/>
    </row>
    <row r="511" spans="4:60" s="270" customFormat="1" x14ac:dyDescent="0.25">
      <c r="D511" s="271"/>
      <c r="L511" s="282"/>
      <c r="AM511" s="283"/>
      <c r="AN511" s="283"/>
      <c r="AO511" s="283"/>
      <c r="AP511" s="283"/>
      <c r="AU511" s="284"/>
      <c r="BB511" s="274"/>
      <c r="BD511" s="274"/>
      <c r="BF511" s="274"/>
      <c r="BH511" s="274"/>
    </row>
    <row r="512" spans="4:60" s="270" customFormat="1" x14ac:dyDescent="0.25">
      <c r="D512" s="271"/>
      <c r="L512" s="282"/>
      <c r="AM512" s="283"/>
      <c r="AN512" s="283"/>
      <c r="AO512" s="283"/>
      <c r="AP512" s="283"/>
      <c r="AU512" s="284"/>
      <c r="BB512" s="274"/>
      <c r="BD512" s="274"/>
      <c r="BF512" s="274"/>
      <c r="BH512" s="274"/>
    </row>
    <row r="513" spans="4:60" s="270" customFormat="1" x14ac:dyDescent="0.25">
      <c r="D513" s="271"/>
      <c r="L513" s="282"/>
      <c r="AM513" s="283"/>
      <c r="AN513" s="283"/>
      <c r="AO513" s="283"/>
      <c r="AP513" s="283"/>
      <c r="AU513" s="284"/>
      <c r="BB513" s="274"/>
      <c r="BD513" s="274"/>
      <c r="BF513" s="274"/>
      <c r="BH513" s="274"/>
    </row>
    <row r="514" spans="4:60" s="270" customFormat="1" x14ac:dyDescent="0.25">
      <c r="D514" s="271"/>
      <c r="L514" s="282"/>
      <c r="AM514" s="283"/>
      <c r="AN514" s="283"/>
      <c r="AO514" s="283"/>
      <c r="AP514" s="283"/>
      <c r="AU514" s="284"/>
      <c r="BB514" s="274"/>
      <c r="BD514" s="274"/>
      <c r="BF514" s="274"/>
      <c r="BH514" s="274"/>
    </row>
    <row r="515" spans="4:60" s="270" customFormat="1" x14ac:dyDescent="0.25">
      <c r="D515" s="271"/>
      <c r="L515" s="282"/>
      <c r="AM515" s="283"/>
      <c r="AN515" s="283"/>
      <c r="AO515" s="283"/>
      <c r="AP515" s="283"/>
      <c r="AU515" s="284"/>
      <c r="BB515" s="274"/>
      <c r="BD515" s="274"/>
      <c r="BF515" s="274"/>
      <c r="BH515" s="274"/>
    </row>
    <row r="516" spans="4:60" s="270" customFormat="1" x14ac:dyDescent="0.25">
      <c r="D516" s="271"/>
      <c r="L516" s="282"/>
      <c r="AM516" s="283"/>
      <c r="AN516" s="283"/>
      <c r="AO516" s="283"/>
      <c r="AP516" s="283"/>
      <c r="AU516" s="284"/>
      <c r="BB516" s="274"/>
      <c r="BD516" s="274"/>
      <c r="BF516" s="274"/>
      <c r="BH516" s="274"/>
    </row>
    <row r="517" spans="4:60" s="270" customFormat="1" x14ac:dyDescent="0.25">
      <c r="D517" s="271"/>
      <c r="L517" s="282"/>
      <c r="AM517" s="283"/>
      <c r="AN517" s="283"/>
      <c r="AO517" s="283"/>
      <c r="AP517" s="283"/>
      <c r="AU517" s="284"/>
      <c r="BB517" s="274"/>
      <c r="BD517" s="274"/>
      <c r="BF517" s="274"/>
      <c r="BH517" s="274"/>
    </row>
    <row r="518" spans="4:60" s="270" customFormat="1" x14ac:dyDescent="0.25">
      <c r="D518" s="271"/>
      <c r="L518" s="282"/>
      <c r="AM518" s="283"/>
      <c r="AN518" s="283"/>
      <c r="AO518" s="283"/>
      <c r="AP518" s="283"/>
      <c r="AU518" s="284"/>
      <c r="BB518" s="274"/>
      <c r="BD518" s="274"/>
      <c r="BF518" s="274"/>
      <c r="BH518" s="274"/>
    </row>
    <row r="519" spans="4:60" s="270" customFormat="1" x14ac:dyDescent="0.25">
      <c r="D519" s="271"/>
      <c r="L519" s="282"/>
      <c r="AM519" s="283"/>
      <c r="AN519" s="283"/>
      <c r="AO519" s="283"/>
      <c r="AP519" s="283"/>
      <c r="AU519" s="284"/>
      <c r="BB519" s="274"/>
      <c r="BD519" s="274"/>
      <c r="BF519" s="274"/>
      <c r="BH519" s="274"/>
    </row>
    <row r="520" spans="4:60" s="270" customFormat="1" x14ac:dyDescent="0.25">
      <c r="D520" s="271"/>
      <c r="L520" s="282"/>
      <c r="AM520" s="283"/>
      <c r="AN520" s="283"/>
      <c r="AO520" s="283"/>
      <c r="AP520" s="283"/>
      <c r="AU520" s="284"/>
      <c r="BB520" s="274"/>
      <c r="BD520" s="274"/>
      <c r="BF520" s="274"/>
      <c r="BH520" s="274"/>
    </row>
    <row r="521" spans="4:60" s="270" customFormat="1" x14ac:dyDescent="0.25">
      <c r="D521" s="271"/>
      <c r="L521" s="282"/>
      <c r="AM521" s="283"/>
      <c r="AN521" s="283"/>
      <c r="AO521" s="283"/>
      <c r="AP521" s="283"/>
      <c r="AU521" s="284"/>
      <c r="BB521" s="274"/>
      <c r="BD521" s="274"/>
      <c r="BF521" s="274"/>
      <c r="BH521" s="274"/>
    </row>
    <row r="522" spans="4:60" s="270" customFormat="1" x14ac:dyDescent="0.25">
      <c r="D522" s="271"/>
      <c r="L522" s="282"/>
      <c r="AM522" s="283"/>
      <c r="AN522" s="283"/>
      <c r="AO522" s="283"/>
      <c r="AP522" s="283"/>
      <c r="AU522" s="284"/>
      <c r="BB522" s="274"/>
      <c r="BD522" s="274"/>
      <c r="BF522" s="274"/>
      <c r="BH522" s="274"/>
    </row>
    <row r="523" spans="4:60" s="270" customFormat="1" x14ac:dyDescent="0.25">
      <c r="D523" s="271"/>
      <c r="L523" s="282"/>
      <c r="AM523" s="283"/>
      <c r="AN523" s="283"/>
      <c r="AO523" s="283"/>
      <c r="AP523" s="283"/>
      <c r="AU523" s="284"/>
      <c r="BB523" s="274"/>
      <c r="BD523" s="274"/>
      <c r="BF523" s="274"/>
      <c r="BH523" s="274"/>
    </row>
    <row r="524" spans="4:60" s="270" customFormat="1" x14ac:dyDescent="0.25">
      <c r="D524" s="271"/>
      <c r="L524" s="282"/>
      <c r="AM524" s="283"/>
      <c r="AN524" s="283"/>
      <c r="AO524" s="283"/>
      <c r="AP524" s="283"/>
      <c r="AU524" s="284"/>
      <c r="BB524" s="274"/>
      <c r="BD524" s="274"/>
      <c r="BF524" s="274"/>
      <c r="BH524" s="274"/>
    </row>
    <row r="525" spans="4:60" s="270" customFormat="1" x14ac:dyDescent="0.25">
      <c r="D525" s="271"/>
      <c r="L525" s="282"/>
      <c r="AM525" s="283"/>
      <c r="AN525" s="283"/>
      <c r="AO525" s="283"/>
      <c r="AP525" s="283"/>
      <c r="AU525" s="284"/>
      <c r="BB525" s="274"/>
      <c r="BD525" s="274"/>
      <c r="BF525" s="274"/>
      <c r="BH525" s="274"/>
    </row>
    <row r="526" spans="4:60" s="270" customFormat="1" x14ac:dyDescent="0.25">
      <c r="D526" s="271"/>
      <c r="L526" s="282"/>
      <c r="AM526" s="283"/>
      <c r="AN526" s="283"/>
      <c r="AO526" s="283"/>
      <c r="AP526" s="283"/>
      <c r="AU526" s="284"/>
      <c r="BB526" s="274"/>
      <c r="BD526" s="274"/>
      <c r="BF526" s="274"/>
      <c r="BH526" s="274"/>
    </row>
    <row r="527" spans="4:60" s="270" customFormat="1" x14ac:dyDescent="0.25">
      <c r="D527" s="271"/>
      <c r="L527" s="282"/>
      <c r="AM527" s="283"/>
      <c r="AN527" s="283"/>
      <c r="AO527" s="283"/>
      <c r="AP527" s="283"/>
      <c r="AU527" s="284"/>
      <c r="BB527" s="274"/>
      <c r="BD527" s="274"/>
      <c r="BF527" s="274"/>
      <c r="BH527" s="274"/>
    </row>
    <row r="528" spans="4:60" s="270" customFormat="1" x14ac:dyDescent="0.25">
      <c r="D528" s="271"/>
      <c r="L528" s="282"/>
      <c r="AM528" s="283"/>
      <c r="AN528" s="283"/>
      <c r="AO528" s="283"/>
      <c r="AP528" s="283"/>
      <c r="AU528" s="284"/>
      <c r="BB528" s="274"/>
      <c r="BD528" s="274"/>
      <c r="BF528" s="274"/>
      <c r="BH528" s="274"/>
    </row>
    <row r="529" spans="4:60" s="270" customFormat="1" x14ac:dyDescent="0.25">
      <c r="D529" s="271"/>
      <c r="L529" s="282"/>
      <c r="AM529" s="283"/>
      <c r="AN529" s="283"/>
      <c r="AO529" s="283"/>
      <c r="AP529" s="283"/>
      <c r="AU529" s="284"/>
      <c r="BB529" s="274"/>
      <c r="BD529" s="274"/>
      <c r="BF529" s="274"/>
      <c r="BH529" s="274"/>
    </row>
    <row r="530" spans="4:60" s="270" customFormat="1" x14ac:dyDescent="0.25">
      <c r="D530" s="271"/>
      <c r="L530" s="282"/>
      <c r="AM530" s="283"/>
      <c r="AN530" s="283"/>
      <c r="AO530" s="283"/>
      <c r="AP530" s="283"/>
      <c r="AU530" s="284"/>
      <c r="BB530" s="274"/>
      <c r="BD530" s="274"/>
      <c r="BF530" s="274"/>
      <c r="BH530" s="274"/>
    </row>
    <row r="531" spans="4:60" s="270" customFormat="1" x14ac:dyDescent="0.25">
      <c r="D531" s="271"/>
      <c r="L531" s="282"/>
      <c r="AM531" s="283"/>
      <c r="AN531" s="283"/>
      <c r="AO531" s="283"/>
      <c r="AP531" s="283"/>
      <c r="AU531" s="284"/>
      <c r="BB531" s="274"/>
      <c r="BD531" s="274"/>
      <c r="BF531" s="274"/>
      <c r="BH531" s="274"/>
    </row>
    <row r="532" spans="4:60" s="270" customFormat="1" x14ac:dyDescent="0.25">
      <c r="D532" s="271"/>
      <c r="L532" s="282"/>
      <c r="AM532" s="283"/>
      <c r="AN532" s="283"/>
      <c r="AO532" s="283"/>
      <c r="AP532" s="283"/>
      <c r="AU532" s="284"/>
      <c r="BB532" s="274"/>
      <c r="BD532" s="274"/>
      <c r="BF532" s="274"/>
      <c r="BH532" s="274"/>
    </row>
    <row r="533" spans="4:60" s="270" customFormat="1" x14ac:dyDescent="0.25">
      <c r="D533" s="271"/>
      <c r="L533" s="282"/>
      <c r="AM533" s="283"/>
      <c r="AN533" s="283"/>
      <c r="AO533" s="283"/>
      <c r="AP533" s="283"/>
      <c r="AU533" s="284"/>
      <c r="BB533" s="274"/>
      <c r="BD533" s="274"/>
      <c r="BF533" s="274"/>
      <c r="BH533" s="274"/>
    </row>
    <row r="534" spans="4:60" s="270" customFormat="1" x14ac:dyDescent="0.25">
      <c r="D534" s="271"/>
      <c r="L534" s="282"/>
      <c r="AM534" s="283"/>
      <c r="AN534" s="283"/>
      <c r="AO534" s="283"/>
      <c r="AP534" s="283"/>
      <c r="AU534" s="284"/>
      <c r="BB534" s="274"/>
      <c r="BD534" s="274"/>
      <c r="BF534" s="274"/>
      <c r="BH534" s="274"/>
    </row>
    <row r="535" spans="4:60" s="270" customFormat="1" x14ac:dyDescent="0.25">
      <c r="D535" s="271"/>
      <c r="L535" s="282"/>
      <c r="AM535" s="283"/>
      <c r="AN535" s="283"/>
      <c r="AO535" s="283"/>
      <c r="AP535" s="283"/>
      <c r="AU535" s="284"/>
      <c r="BB535" s="274"/>
      <c r="BD535" s="274"/>
      <c r="BF535" s="274"/>
      <c r="BH535" s="274"/>
    </row>
    <row r="536" spans="4:60" s="270" customFormat="1" x14ac:dyDescent="0.25">
      <c r="D536" s="271"/>
      <c r="L536" s="282"/>
      <c r="AM536" s="283"/>
      <c r="AN536" s="283"/>
      <c r="AO536" s="283"/>
      <c r="AP536" s="283"/>
      <c r="AU536" s="284"/>
      <c r="BB536" s="274"/>
      <c r="BD536" s="274"/>
      <c r="BF536" s="274"/>
      <c r="BH536" s="274"/>
    </row>
    <row r="537" spans="4:60" s="270" customFormat="1" x14ac:dyDescent="0.25">
      <c r="D537" s="271"/>
      <c r="L537" s="282"/>
      <c r="AM537" s="283"/>
      <c r="AN537" s="283"/>
      <c r="AO537" s="283"/>
      <c r="AP537" s="283"/>
      <c r="AU537" s="284"/>
      <c r="BB537" s="274"/>
      <c r="BD537" s="274"/>
      <c r="BF537" s="274"/>
      <c r="BH537" s="274"/>
    </row>
    <row r="538" spans="4:60" s="270" customFormat="1" x14ac:dyDescent="0.25">
      <c r="D538" s="271"/>
      <c r="L538" s="282"/>
      <c r="AM538" s="283"/>
      <c r="AN538" s="283"/>
      <c r="AO538" s="283"/>
      <c r="AP538" s="283"/>
      <c r="AU538" s="284"/>
      <c r="BB538" s="274"/>
      <c r="BD538" s="274"/>
      <c r="BF538" s="274"/>
      <c r="BH538" s="274"/>
    </row>
    <row r="539" spans="4:60" s="270" customFormat="1" x14ac:dyDescent="0.25">
      <c r="D539" s="271"/>
      <c r="L539" s="282"/>
      <c r="AM539" s="283"/>
      <c r="AN539" s="283"/>
      <c r="AO539" s="283"/>
      <c r="AP539" s="283"/>
      <c r="AU539" s="284"/>
      <c r="BB539" s="274"/>
      <c r="BD539" s="274"/>
      <c r="BF539" s="274"/>
      <c r="BH539" s="274"/>
    </row>
    <row r="540" spans="4:60" s="270" customFormat="1" x14ac:dyDescent="0.25">
      <c r="D540" s="271"/>
      <c r="L540" s="282"/>
      <c r="AM540" s="283"/>
      <c r="AN540" s="283"/>
      <c r="AO540" s="283"/>
      <c r="AP540" s="283"/>
      <c r="AU540" s="284"/>
      <c r="BB540" s="274"/>
      <c r="BD540" s="274"/>
      <c r="BF540" s="274"/>
      <c r="BH540" s="274"/>
    </row>
    <row r="541" spans="4:60" s="270" customFormat="1" x14ac:dyDescent="0.25">
      <c r="D541" s="271"/>
      <c r="L541" s="282"/>
      <c r="AM541" s="283"/>
      <c r="AN541" s="283"/>
      <c r="AO541" s="283"/>
      <c r="AP541" s="283"/>
      <c r="AU541" s="284"/>
      <c r="BB541" s="274"/>
      <c r="BD541" s="274"/>
      <c r="BF541" s="274"/>
      <c r="BH541" s="274"/>
    </row>
    <row r="542" spans="4:60" s="270" customFormat="1" x14ac:dyDescent="0.25">
      <c r="D542" s="271"/>
      <c r="L542" s="282"/>
      <c r="AM542" s="283"/>
      <c r="AN542" s="283"/>
      <c r="AO542" s="283"/>
      <c r="AP542" s="283"/>
      <c r="AU542" s="284"/>
      <c r="BB542" s="274"/>
      <c r="BD542" s="274"/>
      <c r="BF542" s="274"/>
      <c r="BH542" s="274"/>
    </row>
    <row r="543" spans="4:60" s="270" customFormat="1" x14ac:dyDescent="0.25">
      <c r="D543" s="271"/>
      <c r="L543" s="282"/>
      <c r="AM543" s="283"/>
      <c r="AN543" s="283"/>
      <c r="AO543" s="283"/>
      <c r="AP543" s="283"/>
      <c r="AU543" s="284"/>
      <c r="BB543" s="274"/>
      <c r="BD543" s="274"/>
      <c r="BF543" s="274"/>
      <c r="BH543" s="274"/>
    </row>
    <row r="544" spans="4:60" s="270" customFormat="1" x14ac:dyDescent="0.25">
      <c r="D544" s="271"/>
      <c r="L544" s="282"/>
      <c r="AM544" s="283"/>
      <c r="AN544" s="283"/>
      <c r="AO544" s="283"/>
      <c r="AP544" s="283"/>
      <c r="AU544" s="284"/>
      <c r="BB544" s="274"/>
      <c r="BD544" s="274"/>
      <c r="BF544" s="274"/>
      <c r="BH544" s="274"/>
    </row>
    <row r="545" spans="1:60" s="270" customFormat="1" x14ac:dyDescent="0.25">
      <c r="D545" s="271"/>
      <c r="L545" s="282"/>
      <c r="AM545" s="283"/>
      <c r="AN545" s="283"/>
      <c r="AO545" s="283"/>
      <c r="AP545" s="283"/>
      <c r="AU545" s="284"/>
      <c r="BB545" s="274"/>
      <c r="BD545" s="274"/>
      <c r="BF545" s="274"/>
      <c r="BH545" s="274"/>
    </row>
    <row r="546" spans="1:60" s="270" customFormat="1" x14ac:dyDescent="0.25">
      <c r="D546" s="271"/>
      <c r="L546" s="282"/>
      <c r="AM546" s="283"/>
      <c r="AN546" s="283"/>
      <c r="AO546" s="283"/>
      <c r="AP546" s="283"/>
      <c r="AU546" s="284"/>
      <c r="BB546" s="274"/>
      <c r="BD546" s="274"/>
      <c r="BF546" s="274"/>
      <c r="BH546" s="274"/>
    </row>
    <row r="547" spans="1:60" s="270" customFormat="1" x14ac:dyDescent="0.25">
      <c r="D547" s="271"/>
      <c r="L547" s="282"/>
      <c r="AM547" s="283"/>
      <c r="AN547" s="283"/>
      <c r="AO547" s="283"/>
      <c r="AP547" s="283"/>
      <c r="AU547" s="284"/>
      <c r="BB547" s="274"/>
      <c r="BD547" s="274"/>
      <c r="BF547" s="274"/>
      <c r="BH547" s="274"/>
    </row>
    <row r="548" spans="1:60" s="270" customFormat="1" x14ac:dyDescent="0.25">
      <c r="D548" s="271"/>
      <c r="L548" s="282"/>
      <c r="AM548" s="283"/>
      <c r="AN548" s="283"/>
      <c r="AO548" s="283"/>
      <c r="AP548" s="283"/>
      <c r="AU548" s="284"/>
      <c r="BB548" s="274"/>
      <c r="BD548" s="274"/>
      <c r="BF548" s="274"/>
      <c r="BH548" s="274"/>
    </row>
    <row r="549" spans="1:60" s="270" customFormat="1" x14ac:dyDescent="0.25">
      <c r="D549" s="271"/>
      <c r="L549" s="282"/>
      <c r="AM549" s="283"/>
      <c r="AN549" s="283"/>
      <c r="AO549" s="283"/>
      <c r="AP549" s="283"/>
      <c r="AU549" s="284"/>
      <c r="BB549" s="274"/>
      <c r="BD549" s="274"/>
      <c r="BF549" s="274"/>
      <c r="BH549" s="274"/>
    </row>
    <row r="550" spans="1:60" s="270" customFormat="1" x14ac:dyDescent="0.25">
      <c r="D550" s="271"/>
      <c r="L550" s="282"/>
      <c r="AM550" s="283"/>
      <c r="AN550" s="283"/>
      <c r="AO550" s="283"/>
      <c r="AP550" s="283"/>
      <c r="AU550" s="284"/>
      <c r="BB550" s="274"/>
      <c r="BD550" s="274"/>
      <c r="BF550" s="274"/>
      <c r="BH550" s="274"/>
    </row>
    <row r="551" spans="1:60" s="270" customFormat="1" x14ac:dyDescent="0.25">
      <c r="D551" s="271"/>
      <c r="L551" s="282"/>
      <c r="AM551" s="283"/>
      <c r="AN551" s="283"/>
      <c r="AO551" s="283"/>
      <c r="AP551" s="283"/>
      <c r="AU551" s="284"/>
      <c r="BB551" s="274"/>
      <c r="BD551" s="274"/>
      <c r="BF551" s="274"/>
      <c r="BH551" s="274"/>
    </row>
    <row r="552" spans="1:60" s="270" customFormat="1" x14ac:dyDescent="0.25">
      <c r="D552" s="271"/>
      <c r="L552" s="282"/>
      <c r="AM552" s="283"/>
      <c r="AN552" s="283"/>
      <c r="AO552" s="283"/>
      <c r="AP552" s="283"/>
      <c r="AU552" s="284"/>
      <c r="BB552" s="274"/>
      <c r="BD552" s="274"/>
      <c r="BF552" s="274"/>
      <c r="BH552" s="274"/>
    </row>
    <row r="553" spans="1:60" s="270" customFormat="1" x14ac:dyDescent="0.25">
      <c r="D553" s="271"/>
      <c r="L553" s="282"/>
      <c r="AM553" s="283"/>
      <c r="AN553" s="283"/>
      <c r="AO553" s="283"/>
      <c r="AP553" s="283"/>
      <c r="AU553" s="284"/>
      <c r="BB553" s="274"/>
      <c r="BD553" s="274"/>
      <c r="BF553" s="274"/>
      <c r="BH553" s="274"/>
    </row>
    <row r="554" spans="1:60" x14ac:dyDescent="0.25">
      <c r="A554" s="270"/>
    </row>
  </sheetData>
  <sheetProtection formatCells="0" formatColumns="0" formatRows="0"/>
  <dataConsolidate/>
  <mergeCells count="106">
    <mergeCell ref="A1:E3"/>
    <mergeCell ref="F1:O1"/>
    <mergeCell ref="P1:Q1"/>
    <mergeCell ref="F2:O2"/>
    <mergeCell ref="P2:Q2"/>
    <mergeCell ref="F3:O3"/>
    <mergeCell ref="P3:S3"/>
    <mergeCell ref="B30:AA30"/>
    <mergeCell ref="BM14:BT16"/>
    <mergeCell ref="H5:AE5"/>
    <mergeCell ref="AF15:AF16"/>
    <mergeCell ref="AK15:AK16"/>
    <mergeCell ref="AV15:AV16"/>
    <mergeCell ref="AX15:AX16"/>
    <mergeCell ref="AS15:AS16"/>
    <mergeCell ref="H28:I28"/>
    <mergeCell ref="H27:I27"/>
    <mergeCell ref="H24:I24"/>
    <mergeCell ref="H22:I22"/>
    <mergeCell ref="H23:I23"/>
    <mergeCell ref="H26:I26"/>
    <mergeCell ref="H25:I25"/>
    <mergeCell ref="L15:L16"/>
    <mergeCell ref="AU15:AU16"/>
    <mergeCell ref="AY15:AY16"/>
    <mergeCell ref="H15:I16"/>
    <mergeCell ref="N15:N16"/>
    <mergeCell ref="AI14:AW14"/>
    <mergeCell ref="H14:AE14"/>
    <mergeCell ref="BM17:BT17"/>
    <mergeCell ref="BM18:BT18"/>
    <mergeCell ref="AW15:AW16"/>
    <mergeCell ref="AM15:AM16"/>
    <mergeCell ref="AG15:AG16"/>
    <mergeCell ref="BA14:BK15"/>
    <mergeCell ref="F15:F16"/>
    <mergeCell ref="P15:AE15"/>
    <mergeCell ref="AI15:AI16"/>
    <mergeCell ref="H17:I17"/>
    <mergeCell ref="H18:I18"/>
    <mergeCell ref="H19:I19"/>
    <mergeCell ref="H20:I20"/>
    <mergeCell ref="H21:I21"/>
    <mergeCell ref="AQ15:AQ16"/>
    <mergeCell ref="AO15:AO16"/>
    <mergeCell ref="BV14:CC16"/>
    <mergeCell ref="CE14:CL16"/>
    <mergeCell ref="BV17:CC17"/>
    <mergeCell ref="CE17:CL17"/>
    <mergeCell ref="BM27:BT27"/>
    <mergeCell ref="BM28:BT28"/>
    <mergeCell ref="BM22:BT22"/>
    <mergeCell ref="BM23:BT23"/>
    <mergeCell ref="BM24:BT24"/>
    <mergeCell ref="BM25:BT25"/>
    <mergeCell ref="BM26:BT26"/>
    <mergeCell ref="BM19:BT19"/>
    <mergeCell ref="BM20:BT20"/>
    <mergeCell ref="BM21:BT21"/>
    <mergeCell ref="BV23:CC23"/>
    <mergeCell ref="CE18:CL18"/>
    <mergeCell ref="CE19:CL19"/>
    <mergeCell ref="CE20:CL20"/>
    <mergeCell ref="CE21:CL21"/>
    <mergeCell ref="CE22:CL22"/>
    <mergeCell ref="CE23:CL23"/>
    <mergeCell ref="BV18:CC18"/>
    <mergeCell ref="BV19:CC19"/>
    <mergeCell ref="BV20:CC20"/>
    <mergeCell ref="BV21:CC21"/>
    <mergeCell ref="BV22:CC22"/>
    <mergeCell ref="CE29:CL29"/>
    <mergeCell ref="CE30:CL30"/>
    <mergeCell ref="CE31:CL31"/>
    <mergeCell ref="CE32:CL32"/>
    <mergeCell ref="CE33:CL33"/>
    <mergeCell ref="CE24:CL24"/>
    <mergeCell ref="CE25:CL25"/>
    <mergeCell ref="CE26:CL26"/>
    <mergeCell ref="CE27:CL27"/>
    <mergeCell ref="CE28:CL28"/>
    <mergeCell ref="BV24:CC24"/>
    <mergeCell ref="BV25:CC25"/>
    <mergeCell ref="BV26:CC26"/>
    <mergeCell ref="BV27:CC27"/>
    <mergeCell ref="BV28:CC28"/>
    <mergeCell ref="CE39:CL39"/>
    <mergeCell ref="CE40:CL40"/>
    <mergeCell ref="CE41:CL41"/>
    <mergeCell ref="CE42:CL42"/>
    <mergeCell ref="CE43:CL43"/>
    <mergeCell ref="CE34:CL34"/>
    <mergeCell ref="CE35:CL35"/>
    <mergeCell ref="CE36:CL36"/>
    <mergeCell ref="CE37:CL37"/>
    <mergeCell ref="CE38:CL38"/>
    <mergeCell ref="CE49:CL49"/>
    <mergeCell ref="CE50:CL50"/>
    <mergeCell ref="CE51:CL51"/>
    <mergeCell ref="CE52:CL52"/>
    <mergeCell ref="CE53:CL53"/>
    <mergeCell ref="CE44:CL44"/>
    <mergeCell ref="CE45:CL45"/>
    <mergeCell ref="CE46:CL46"/>
    <mergeCell ref="CE47:CL47"/>
    <mergeCell ref="CE48:CL48"/>
  </mergeCells>
  <conditionalFormatting sqref="J8 N8:N9 I9 J9:L12">
    <cfRule type="expression" dxfId="608" priority="2827">
      <formula>+IF($L$8="Sede Direccion General",1,0)</formula>
    </cfRule>
    <cfRule type="expression" dxfId="607" priority="2828">
      <formula>+IF($L$8="",1,0)</formula>
    </cfRule>
  </conditionalFormatting>
  <conditionalFormatting sqref="J8 N8 J9:L12">
    <cfRule type="expression" dxfId="606" priority="2826">
      <formula>+IF($L$9="",1,0)</formula>
    </cfRule>
  </conditionalFormatting>
  <conditionalFormatting sqref="AQ17:AR17 AE17:AG17">
    <cfRule type="cellIs" dxfId="605" priority="940" operator="equal">
      <formula>"EXTREMA-INACEPTABLE 25"</formula>
    </cfRule>
    <cfRule type="cellIs" dxfId="604" priority="941" operator="equal">
      <formula>"EXTREMA-INACEPTABLE 20"</formula>
    </cfRule>
    <cfRule type="cellIs" dxfId="603" priority="942" operator="equal">
      <formula>"EXTREMA-INACEPTABLE 15"</formula>
    </cfRule>
    <cfRule type="cellIs" dxfId="602" priority="943" operator="equal">
      <formula>"EXTREMA-INACEPTABLE 10"</formula>
    </cfRule>
    <cfRule type="cellIs" dxfId="601" priority="944" operator="equal">
      <formula>"EXTREMA-INACEPTABLE 20"</formula>
    </cfRule>
    <cfRule type="cellIs" dxfId="600" priority="945" operator="equal">
      <formula>"EXTREMA-INACEPTABLE 16"</formula>
    </cfRule>
    <cfRule type="cellIs" dxfId="599" priority="946" operator="equal">
      <formula>"EXTREMA-INACEPTABLE 12"</formula>
    </cfRule>
    <cfRule type="cellIs" dxfId="598" priority="947" operator="equal">
      <formula>"EXTREMA- INACEPTABLE 15"</formula>
    </cfRule>
    <cfRule type="cellIs" dxfId="597" priority="948" operator="equal">
      <formula>"ALTA-IMPORTANTE 5"</formula>
    </cfRule>
    <cfRule type="cellIs" dxfId="596" priority="949" operator="equal">
      <formula>"ALTA-IMPORTANTE 8"</formula>
    </cfRule>
    <cfRule type="cellIs" dxfId="595" priority="950" operator="equal">
      <formula>"ALTA-IMPORTANTE 4"</formula>
    </cfRule>
    <cfRule type="cellIs" dxfId="594" priority="951" operator="equal">
      <formula>"ALTA-IMPORTANTE 12"</formula>
    </cfRule>
    <cfRule type="cellIs" dxfId="593" priority="952" operator="equal">
      <formula>"ALTA-IMPORTANTE 9"</formula>
    </cfRule>
    <cfRule type="cellIs" dxfId="592" priority="953" operator="equal">
      <formula>"ALTA-IMPORTANTE 10"</formula>
    </cfRule>
    <cfRule type="cellIs" dxfId="591" priority="954" operator="equal">
      <formula>"ALTA-IMPORTANTE 8"</formula>
    </cfRule>
    <cfRule type="cellIs" dxfId="590" priority="955" operator="equal">
      <formula>"ALTA-IMPORTANTE 5"</formula>
    </cfRule>
    <cfRule type="cellIs" dxfId="589" priority="956" operator="equal">
      <formula>"MODERADO 4"</formula>
    </cfRule>
    <cfRule type="cellIs" dxfId="588" priority="957" operator="equal">
      <formula>"MODERADO 6"</formula>
    </cfRule>
    <cfRule type="cellIs" dxfId="587" priority="958" operator="equal">
      <formula>"MODERADO 6"</formula>
    </cfRule>
    <cfRule type="cellIs" dxfId="586" priority="959" operator="equal">
      <formula>"MODERADO 3"</formula>
    </cfRule>
    <cfRule type="cellIs" dxfId="585" priority="960" operator="equal">
      <formula>"BAJO-TRIVIAL 3"</formula>
    </cfRule>
    <cfRule type="cellIs" dxfId="584" priority="961" operator="equal">
      <formula>"BAJO-ACEPTABLE 4"</formula>
    </cfRule>
    <cfRule type="cellIs" dxfId="583" priority="962" operator="equal">
      <formula>"BAJO-TRIVIAL 2"</formula>
    </cfRule>
    <cfRule type="cellIs" dxfId="582" priority="963" operator="equal">
      <formula>"BAJO-ACEPTABLE 2"</formula>
    </cfRule>
    <cfRule type="cellIs" dxfId="581" priority="964" operator="equal">
      <formula>"BAJO-TRIVIAL 1"</formula>
    </cfRule>
  </conditionalFormatting>
  <conditionalFormatting sqref="AW17">
    <cfRule type="cellIs" dxfId="580" priority="915" operator="equal">
      <formula>"EXTREMA-INACEPTABLE 25"</formula>
    </cfRule>
    <cfRule type="cellIs" dxfId="579" priority="916" operator="equal">
      <formula>"EXTREMA-INACEPTABLE 20"</formula>
    </cfRule>
    <cfRule type="cellIs" dxfId="578" priority="917" operator="equal">
      <formula>"EXTREMA-INACEPTABLE 15"</formula>
    </cfRule>
    <cfRule type="cellIs" dxfId="577" priority="918" operator="equal">
      <formula>"EXTREMA-INACEPTABLE 5"</formula>
    </cfRule>
    <cfRule type="cellIs" dxfId="576" priority="919" operator="equal">
      <formula>"EXTREMA-INACEPTABLE 20"</formula>
    </cfRule>
    <cfRule type="cellIs" dxfId="575" priority="920" operator="equal">
      <formula>"EXTREMA-INACEPTABLE 16"</formula>
    </cfRule>
    <cfRule type="cellIs" dxfId="574" priority="921" operator="equal">
      <formula>"EXTREMA-INACEPTABLE 12"</formula>
    </cfRule>
    <cfRule type="cellIs" dxfId="573" priority="922" operator="equal">
      <formula>"EXTREMA- INACEPTABLE 15"</formula>
    </cfRule>
    <cfRule type="cellIs" dxfId="572" priority="923" operator="equal">
      <formula>"ALTA-IMPORTANTE 5"</formula>
    </cfRule>
    <cfRule type="cellIs" dxfId="571" priority="924" operator="equal">
      <formula>"ALTA-IMPORTANTE 8"</formula>
    </cfRule>
    <cfRule type="cellIs" dxfId="570" priority="925" operator="equal">
      <formula>"ALTA-IMPORTANTE 4"</formula>
    </cfRule>
    <cfRule type="cellIs" dxfId="569" priority="926" operator="equal">
      <formula>"ALTA-IMPORTANTE 12"</formula>
    </cfRule>
    <cfRule type="cellIs" dxfId="568" priority="927" operator="equal">
      <formula>"ALTA-IMPORTANTE 9"</formula>
    </cfRule>
    <cfRule type="cellIs" dxfId="567" priority="928" operator="equal">
      <formula>"ALTA-IMPORTANTE 10"</formula>
    </cfRule>
    <cfRule type="cellIs" dxfId="566" priority="929" operator="equal">
      <formula>"ALTA-IMPORTANTE 8"</formula>
    </cfRule>
    <cfRule type="cellIs" dxfId="565" priority="930" operator="equal">
      <formula>"ALTA-IMPORTANTE 5"</formula>
    </cfRule>
    <cfRule type="cellIs" dxfId="564" priority="931" operator="equal">
      <formula>"MODERADO 4"</formula>
    </cfRule>
    <cfRule type="cellIs" dxfId="563" priority="932" operator="equal">
      <formula>"MODERADO 6"</formula>
    </cfRule>
    <cfRule type="cellIs" dxfId="562" priority="933" operator="equal">
      <formula>"MODERADO 6"</formula>
    </cfRule>
    <cfRule type="cellIs" dxfId="561" priority="934" operator="equal">
      <formula>"MODERADO 3"</formula>
    </cfRule>
    <cfRule type="cellIs" dxfId="560" priority="935" operator="equal">
      <formula>"BAJO-TRIVIAL 3"</formula>
    </cfRule>
    <cfRule type="cellIs" dxfId="559" priority="936" operator="equal">
      <formula>"BAJO-ACEPTABLE 4"</formula>
    </cfRule>
    <cfRule type="cellIs" dxfId="558" priority="937" operator="equal">
      <formula>"BAJO-TRIVIAL 2"</formula>
    </cfRule>
    <cfRule type="cellIs" dxfId="557" priority="938" operator="equal">
      <formula>"BAJO-ACEPTABLE 2"</formula>
    </cfRule>
    <cfRule type="cellIs" dxfId="556" priority="939" operator="equal">
      <formula>"BAJO-TRIVIAL 1"</formula>
    </cfRule>
  </conditionalFormatting>
  <conditionalFormatting sqref="AS17">
    <cfRule type="cellIs" dxfId="555" priority="206" operator="equal">
      <formula>"EXTREMA-INACEPTABLE 25"</formula>
    </cfRule>
    <cfRule type="cellIs" dxfId="554" priority="207" operator="equal">
      <formula>"EXTREMA-INACEPTABLE 20"</formula>
    </cfRule>
    <cfRule type="cellIs" dxfId="553" priority="208" operator="equal">
      <formula>"EXTREMA-INACEPTABLE 15"</formula>
    </cfRule>
    <cfRule type="cellIs" dxfId="552" priority="209" operator="equal">
      <formula>"EXTREMA-INACEPTABLE 10"</formula>
    </cfRule>
    <cfRule type="cellIs" dxfId="551" priority="210" operator="equal">
      <formula>"EXTREMA-INACEPTABLE 20"</formula>
    </cfRule>
    <cfRule type="cellIs" dxfId="550" priority="211" operator="equal">
      <formula>"EXTREMA-INACEPTABLE 16"</formula>
    </cfRule>
    <cfRule type="cellIs" dxfId="549" priority="212" operator="equal">
      <formula>"EXTREMA-INACEPTABLE 12"</formula>
    </cfRule>
    <cfRule type="cellIs" dxfId="548" priority="213" operator="equal">
      <formula>"EXTREMA- INACEPTABLE 15"</formula>
    </cfRule>
    <cfRule type="cellIs" dxfId="547" priority="214" operator="equal">
      <formula>"ALTA-IMPORTANTE 5"</formula>
    </cfRule>
    <cfRule type="cellIs" dxfId="546" priority="215" operator="equal">
      <formula>"ALTA-IMPORTANTE 8"</formula>
    </cfRule>
    <cfRule type="cellIs" dxfId="545" priority="216" operator="equal">
      <formula>"ALTA-IMPORTANTE 4"</formula>
    </cfRule>
    <cfRule type="cellIs" dxfId="544" priority="217" operator="equal">
      <formula>"ALTA-IMPORTANTE 12"</formula>
    </cfRule>
    <cfRule type="cellIs" dxfId="543" priority="218" operator="equal">
      <formula>"ALTA-IMPORTANTE 9"</formula>
    </cfRule>
    <cfRule type="cellIs" dxfId="542" priority="219" operator="equal">
      <formula>"ALTA-IMPORTANTE 10"</formula>
    </cfRule>
    <cfRule type="cellIs" dxfId="541" priority="220" operator="equal">
      <formula>"ALTA-IMPORTANTE 8"</formula>
    </cfRule>
    <cfRule type="cellIs" dxfId="540" priority="221" operator="equal">
      <formula>"ALTA-IMPORTANTE 5"</formula>
    </cfRule>
    <cfRule type="cellIs" dxfId="539" priority="222" operator="equal">
      <formula>"MODERADO 4"</formula>
    </cfRule>
    <cfRule type="cellIs" dxfId="538" priority="223" operator="equal">
      <formula>"MODERADO 6"</formula>
    </cfRule>
    <cfRule type="cellIs" dxfId="537" priority="224" operator="equal">
      <formula>"MODERADO 6"</formula>
    </cfRule>
    <cfRule type="cellIs" dxfId="536" priority="225" operator="equal">
      <formula>"MODERADO 3"</formula>
    </cfRule>
    <cfRule type="cellIs" dxfId="535" priority="226" operator="equal">
      <formula>"BAJO-TRIVIAL 3"</formula>
    </cfRule>
    <cfRule type="cellIs" dxfId="534" priority="227" operator="equal">
      <formula>"BAJO-ACEPTABLE 4"</formula>
    </cfRule>
    <cfRule type="cellIs" dxfId="533" priority="228" operator="equal">
      <formula>"BAJO-TRIVIAL 2"</formula>
    </cfRule>
    <cfRule type="cellIs" dxfId="532" priority="229" operator="equal">
      <formula>"BAJO-ACEPTABLE 2"</formula>
    </cfRule>
    <cfRule type="cellIs" dxfId="531" priority="230" operator="equal">
      <formula>"BAJO-TRIVIAL 1"</formula>
    </cfRule>
  </conditionalFormatting>
  <conditionalFormatting sqref="AQ18:AR28 AE18:AG28">
    <cfRule type="cellIs" dxfId="530" priority="81" operator="equal">
      <formula>"EXTREMA-INACEPTABLE 25"</formula>
    </cfRule>
    <cfRule type="cellIs" dxfId="529" priority="82" operator="equal">
      <formula>"EXTREMA-INACEPTABLE 20"</formula>
    </cfRule>
    <cfRule type="cellIs" dxfId="528" priority="83" operator="equal">
      <formula>"EXTREMA-INACEPTABLE 15"</formula>
    </cfRule>
    <cfRule type="cellIs" dxfId="527" priority="84" operator="equal">
      <formula>"EXTREMA-INACEPTABLE 10"</formula>
    </cfRule>
    <cfRule type="cellIs" dxfId="526" priority="85" operator="equal">
      <formula>"EXTREMA-INACEPTABLE 20"</formula>
    </cfRule>
    <cfRule type="cellIs" dxfId="525" priority="86" operator="equal">
      <formula>"EXTREMA-INACEPTABLE 16"</formula>
    </cfRule>
    <cfRule type="cellIs" dxfId="524" priority="87" operator="equal">
      <formula>"EXTREMA-INACEPTABLE 12"</formula>
    </cfRule>
    <cfRule type="cellIs" dxfId="523" priority="88" operator="equal">
      <formula>"EXTREMA- INACEPTABLE 15"</formula>
    </cfRule>
    <cfRule type="cellIs" dxfId="522" priority="89" operator="equal">
      <formula>"ALTA-IMPORTANTE 5"</formula>
    </cfRule>
    <cfRule type="cellIs" dxfId="521" priority="90" operator="equal">
      <formula>"ALTA-IMPORTANTE 8"</formula>
    </cfRule>
    <cfRule type="cellIs" dxfId="520" priority="91" operator="equal">
      <formula>"ALTA-IMPORTANTE 4"</formula>
    </cfRule>
    <cfRule type="cellIs" dxfId="519" priority="92" operator="equal">
      <formula>"ALTA-IMPORTANTE 12"</formula>
    </cfRule>
    <cfRule type="cellIs" dxfId="518" priority="93" operator="equal">
      <formula>"ALTA-IMPORTANTE 9"</formula>
    </cfRule>
    <cfRule type="cellIs" dxfId="517" priority="94" operator="equal">
      <formula>"ALTA-IMPORTANTE 10"</formula>
    </cfRule>
    <cfRule type="cellIs" dxfId="516" priority="95" operator="equal">
      <formula>"ALTA-IMPORTANTE 8"</formula>
    </cfRule>
    <cfRule type="cellIs" dxfId="515" priority="96" operator="equal">
      <formula>"ALTA-IMPORTANTE 5"</formula>
    </cfRule>
    <cfRule type="cellIs" dxfId="514" priority="97" operator="equal">
      <formula>"MODERADO 4"</formula>
    </cfRule>
    <cfRule type="cellIs" dxfId="513" priority="98" operator="equal">
      <formula>"MODERADO 6"</formula>
    </cfRule>
    <cfRule type="cellIs" dxfId="512" priority="99" operator="equal">
      <formula>"MODERADO 6"</formula>
    </cfRule>
    <cfRule type="cellIs" dxfId="511" priority="100" operator="equal">
      <formula>"MODERADO 3"</formula>
    </cfRule>
    <cfRule type="cellIs" dxfId="510" priority="101" operator="equal">
      <formula>"BAJO-TRIVIAL 3"</formula>
    </cfRule>
    <cfRule type="cellIs" dxfId="509" priority="102" operator="equal">
      <formula>"BAJO-ACEPTABLE 4"</formula>
    </cfRule>
    <cfRule type="cellIs" dxfId="508" priority="103" operator="equal">
      <formula>"BAJO-TRIVIAL 2"</formula>
    </cfRule>
    <cfRule type="cellIs" dxfId="507" priority="104" operator="equal">
      <formula>"BAJO-ACEPTABLE 2"</formula>
    </cfRule>
    <cfRule type="cellIs" dxfId="506" priority="105" operator="equal">
      <formula>"BAJO-TRIVIAL 1"</formula>
    </cfRule>
  </conditionalFormatting>
  <conditionalFormatting sqref="AW18:AW28">
    <cfRule type="cellIs" dxfId="505" priority="56" operator="equal">
      <formula>"EXTREMA-INACEPTABLE 25"</formula>
    </cfRule>
    <cfRule type="cellIs" dxfId="504" priority="57" operator="equal">
      <formula>"EXTREMA-INACEPTABLE 20"</formula>
    </cfRule>
    <cfRule type="cellIs" dxfId="503" priority="58" operator="equal">
      <formula>"EXTREMA-INACEPTABLE 15"</formula>
    </cfRule>
    <cfRule type="cellIs" dxfId="502" priority="59" operator="equal">
      <formula>"EXTREMA-INACEPTABLE 5"</formula>
    </cfRule>
    <cfRule type="cellIs" dxfId="501" priority="60" operator="equal">
      <formula>"EXTREMA-INACEPTABLE 20"</formula>
    </cfRule>
    <cfRule type="cellIs" dxfId="500" priority="61" operator="equal">
      <formula>"EXTREMA-INACEPTABLE 16"</formula>
    </cfRule>
    <cfRule type="cellIs" dxfId="499" priority="62" operator="equal">
      <formula>"EXTREMA-INACEPTABLE 12"</formula>
    </cfRule>
    <cfRule type="cellIs" dxfId="498" priority="63" operator="equal">
      <formula>"EXTREMA- INACEPTABLE 15"</formula>
    </cfRule>
    <cfRule type="cellIs" dxfId="497" priority="64" operator="equal">
      <formula>"ALTA-IMPORTANTE 5"</formula>
    </cfRule>
    <cfRule type="cellIs" dxfId="496" priority="65" operator="equal">
      <formula>"ALTA-IMPORTANTE 8"</formula>
    </cfRule>
    <cfRule type="cellIs" dxfId="495" priority="66" operator="equal">
      <formula>"ALTA-IMPORTANTE 4"</formula>
    </cfRule>
    <cfRule type="cellIs" dxfId="494" priority="67" operator="equal">
      <formula>"ALTA-IMPORTANTE 12"</formula>
    </cfRule>
    <cfRule type="cellIs" dxfId="493" priority="68" operator="equal">
      <formula>"ALTA-IMPORTANTE 9"</formula>
    </cfRule>
    <cfRule type="cellIs" dxfId="492" priority="69" operator="equal">
      <formula>"ALTA-IMPORTANTE 10"</formula>
    </cfRule>
    <cfRule type="cellIs" dxfId="491" priority="70" operator="equal">
      <formula>"ALTA-IMPORTANTE 8"</formula>
    </cfRule>
    <cfRule type="cellIs" dxfId="490" priority="71" operator="equal">
      <formula>"ALTA-IMPORTANTE 5"</formula>
    </cfRule>
    <cfRule type="cellIs" dxfId="489" priority="72" operator="equal">
      <formula>"MODERADO 4"</formula>
    </cfRule>
    <cfRule type="cellIs" dxfId="488" priority="73" operator="equal">
      <formula>"MODERADO 6"</formula>
    </cfRule>
    <cfRule type="cellIs" dxfId="487" priority="74" operator="equal">
      <formula>"MODERADO 6"</formula>
    </cfRule>
    <cfRule type="cellIs" dxfId="486" priority="75" operator="equal">
      <formula>"MODERADO 3"</formula>
    </cfRule>
    <cfRule type="cellIs" dxfId="485" priority="76" operator="equal">
      <formula>"BAJO-TRIVIAL 3"</formula>
    </cfRule>
    <cfRule type="cellIs" dxfId="484" priority="77" operator="equal">
      <formula>"BAJO-ACEPTABLE 4"</formula>
    </cfRule>
    <cfRule type="cellIs" dxfId="483" priority="78" operator="equal">
      <formula>"BAJO-TRIVIAL 2"</formula>
    </cfRule>
    <cfRule type="cellIs" dxfId="482" priority="79" operator="equal">
      <formula>"BAJO-ACEPTABLE 2"</formula>
    </cfRule>
    <cfRule type="cellIs" dxfId="481" priority="80" operator="equal">
      <formula>"BAJO-TRIVIAL 1"</formula>
    </cfRule>
  </conditionalFormatting>
  <conditionalFormatting sqref="AS18:AS28">
    <cfRule type="cellIs" dxfId="480" priority="1" operator="equal">
      <formula>"EXTREMA-INACEPTABLE 25"</formula>
    </cfRule>
    <cfRule type="cellIs" dxfId="479" priority="2" operator="equal">
      <formula>"EXTREMA-INACEPTABLE 20"</formula>
    </cfRule>
    <cfRule type="cellIs" dxfId="478" priority="3" operator="equal">
      <formula>"EXTREMA-INACEPTABLE 15"</formula>
    </cfRule>
    <cfRule type="cellIs" dxfId="477" priority="4" operator="equal">
      <formula>"EXTREMA-INACEPTABLE 10"</formula>
    </cfRule>
    <cfRule type="cellIs" dxfId="476" priority="5" operator="equal">
      <formula>"EXTREMA-INACEPTABLE 20"</formula>
    </cfRule>
    <cfRule type="cellIs" dxfId="475" priority="6" operator="equal">
      <formula>"EXTREMA-INACEPTABLE 16"</formula>
    </cfRule>
    <cfRule type="cellIs" dxfId="474" priority="7" operator="equal">
      <formula>"EXTREMA-INACEPTABLE 12"</formula>
    </cfRule>
    <cfRule type="cellIs" dxfId="473" priority="8" operator="equal">
      <formula>"EXTREMA- INACEPTABLE 15"</formula>
    </cfRule>
    <cfRule type="cellIs" dxfId="472" priority="9" operator="equal">
      <formula>"ALTA-IMPORTANTE 5"</formula>
    </cfRule>
    <cfRule type="cellIs" dxfId="471" priority="10" operator="equal">
      <formula>"ALTA-IMPORTANTE 8"</formula>
    </cfRule>
    <cfRule type="cellIs" dxfId="470" priority="11" operator="equal">
      <formula>"ALTA-IMPORTANTE 4"</formula>
    </cfRule>
    <cfRule type="cellIs" dxfId="469" priority="12" operator="equal">
      <formula>"ALTA-IMPORTANTE 12"</formula>
    </cfRule>
    <cfRule type="cellIs" dxfId="468" priority="13" operator="equal">
      <formula>"ALTA-IMPORTANTE 9"</formula>
    </cfRule>
    <cfRule type="cellIs" dxfId="467" priority="14" operator="equal">
      <formula>"ALTA-IMPORTANTE 10"</formula>
    </cfRule>
    <cfRule type="cellIs" dxfId="466" priority="15" operator="equal">
      <formula>"ALTA-IMPORTANTE 8"</formula>
    </cfRule>
    <cfRule type="cellIs" dxfId="465" priority="16" operator="equal">
      <formula>"ALTA-IMPORTANTE 5"</formula>
    </cfRule>
    <cfRule type="cellIs" dxfId="464" priority="17" operator="equal">
      <formula>"MODERADO 4"</formula>
    </cfRule>
    <cfRule type="cellIs" dxfId="463" priority="18" operator="equal">
      <formula>"MODERADO 6"</formula>
    </cfRule>
    <cfRule type="cellIs" dxfId="462" priority="19" operator="equal">
      <formula>"MODERADO 6"</formula>
    </cfRule>
    <cfRule type="cellIs" dxfId="461" priority="20" operator="equal">
      <formula>"MODERADO 3"</formula>
    </cfRule>
    <cfRule type="cellIs" dxfId="460" priority="21" operator="equal">
      <formula>"BAJO-TRIVIAL 3"</formula>
    </cfRule>
    <cfRule type="cellIs" dxfId="459" priority="22" operator="equal">
      <formula>"BAJO-ACEPTABLE 4"</formula>
    </cfRule>
    <cfRule type="cellIs" dxfId="458" priority="23" operator="equal">
      <formula>"BAJO-TRIVIAL 2"</formula>
    </cfRule>
    <cfRule type="cellIs" dxfId="457" priority="24" operator="equal">
      <formula>"BAJO-ACEPTABLE 2"</formula>
    </cfRule>
    <cfRule type="cellIs" dxfId="456" priority="25" operator="equal">
      <formula>"BAJO-TRIVIAL 1"</formula>
    </cfRule>
  </conditionalFormatting>
  <dataValidations xWindow="142" yWindow="351" count="3">
    <dataValidation type="list" allowBlank="1" showInputMessage="1" showErrorMessage="1" sqref="AR17:AR28" xr:uid="{00000000-0002-0000-0300-000000000000}">
      <formula1>ZONA_RIESGOS</formula1>
    </dataValidation>
    <dataValidation type="list" allowBlank="1" showInputMessage="1" showErrorMessage="1" sqref="AQ17:AQ28" xr:uid="{00000000-0002-0000-0300-000001000000}">
      <formula1>CONTROLES_PROBABILIDAD</formula1>
    </dataValidation>
    <dataValidation allowBlank="1" showInputMessage="1" showErrorMessage="1" promptTitle="FECHA" prompt="INGRESE DD/MM/AA" sqref="I11" xr:uid="{00000000-0002-0000-0300-000003000000}"/>
  </dataValidations>
  <pageMargins left="0.7" right="0.7" top="0.75" bottom="0.75" header="0.3" footer="0.3"/>
  <pageSetup orientation="portrait" horizontalDpi="300" verticalDpi="300" r:id="rId1"/>
  <ignoredErrors>
    <ignoredError sqref="AI17"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17</xdr:row>
                <xdr:rowOff>0</xdr:rowOff>
              </from>
              <to>
                <xdr:col>18</xdr:col>
                <xdr:colOff>304800</xdr:colOff>
                <xdr:row>17</xdr:row>
                <xdr:rowOff>247650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256" operator="equal" id="{E0AEEC95-5EB9-4DD0-B0AA-DE331D558B14}">
            <xm:f>DATOS!$BF$22</xm:f>
            <x14:dxf>
              <fill>
                <patternFill>
                  <bgColor rgb="FFFFFF00"/>
                </patternFill>
              </fill>
            </x14:dxf>
          </x14:cfRule>
          <x14:cfRule type="cellIs" priority="257" operator="equal" id="{00741B51-0978-4779-9043-50B934713931}">
            <xm:f>DATOS!$BF$21</xm:f>
            <x14:dxf>
              <fill>
                <patternFill>
                  <bgColor rgb="FFFFC000"/>
                </patternFill>
              </fill>
            </x14:dxf>
          </x14:cfRule>
          <x14:cfRule type="cellIs" priority="258" operator="equal" id="{E84BEF85-B79A-4D7B-BCED-5D83A10F6524}">
            <xm:f>DATOS!$BF$20</xm:f>
            <x14:dxf>
              <fill>
                <patternFill>
                  <bgColor rgb="FFFF0000"/>
                </patternFill>
              </fill>
            </x14:dxf>
          </x14:cfRule>
          <x14:cfRule type="cellIs" priority="259" operator="equal" id="{72CC8BA8-5BAE-4F04-84D0-6045353EF26A}">
            <xm:f>DATOS!$BF$19</xm:f>
            <x14:dxf>
              <fill>
                <patternFill>
                  <bgColor rgb="FFFF0000"/>
                </patternFill>
              </fill>
            </x14:dxf>
          </x14:cfRule>
          <x14:cfRule type="cellIs" priority="260" operator="equal" id="{A2064864-E340-46DC-8BF1-DB49C8ECB141}">
            <xm:f>DATOS!$BF$18</xm:f>
            <x14:dxf>
              <fill>
                <patternFill>
                  <bgColor rgb="FFFF0000"/>
                </patternFill>
              </fill>
            </x14:dxf>
          </x14:cfRule>
          <x14:cfRule type="cellIs" priority="261" operator="equal" id="{6889AD77-1BA0-4464-90DB-7CD42E9A64B2}">
            <xm:f>DATOS!$BE$22</xm:f>
            <x14:dxf>
              <fill>
                <patternFill>
                  <bgColor theme="9"/>
                </patternFill>
              </fill>
            </x14:dxf>
          </x14:cfRule>
          <x14:cfRule type="cellIs" priority="262" operator="equal" id="{89F4CE92-7911-4AFA-8ECE-C994E3B7FBA3}">
            <xm:f>DATOS!$BE$21</xm:f>
            <x14:dxf>
              <fill>
                <patternFill>
                  <bgColor rgb="FFFFFF00"/>
                </patternFill>
              </fill>
            </x14:dxf>
          </x14:cfRule>
          <x14:cfRule type="cellIs" priority="263" operator="equal" id="{CA18B779-748F-4F41-8427-45562D1A3BC6}">
            <xm:f>DATOS!$BE$20</xm:f>
            <x14:dxf>
              <fill>
                <patternFill>
                  <bgColor rgb="FFFFC000"/>
                </patternFill>
              </fill>
            </x14:dxf>
          </x14:cfRule>
          <x14:cfRule type="cellIs" priority="264" operator="equal" id="{D1F941CE-9BDB-4EA6-946C-A435CD9806C2}">
            <xm:f>DATOS!$BE$19</xm:f>
            <x14:dxf>
              <fill>
                <patternFill>
                  <bgColor rgb="FFFFC000"/>
                </patternFill>
              </fill>
            </x14:dxf>
          </x14:cfRule>
          <x14:cfRule type="cellIs" priority="265" operator="equal" id="{3AA0F3F8-92CC-42C6-9752-74E1EB74DD22}">
            <xm:f>DATOS!$BE$18</xm:f>
            <x14:dxf>
              <fill>
                <patternFill>
                  <bgColor rgb="FFFFC000"/>
                </patternFill>
              </fill>
            </x14:dxf>
          </x14:cfRule>
          <x14:cfRule type="cellIs" priority="266" operator="equal" id="{47B18FD7-3B7B-451B-88DC-5E0D92F1D699}">
            <xm:f>DATOS!$BD$22</xm:f>
            <x14:dxf>
              <fill>
                <patternFill>
                  <bgColor theme="9"/>
                </patternFill>
              </fill>
            </x14:dxf>
          </x14:cfRule>
          <x14:cfRule type="cellIs" priority="267" operator="equal" id="{5D2BE9CC-475C-49EA-9A16-7C33C2F7518C}">
            <xm:f>DATOS!$BD$21</xm:f>
            <x14:dxf>
              <fill>
                <patternFill>
                  <bgColor theme="9"/>
                </patternFill>
              </fill>
            </x14:dxf>
          </x14:cfRule>
          <x14:cfRule type="cellIs" priority="268" operator="equal" id="{91F03120-B789-4ADF-B29C-E0ED80FA34BE}">
            <xm:f>DATOS!$BD$20</xm:f>
            <x14:dxf>
              <fill>
                <patternFill>
                  <bgColor rgb="FFFFFF00"/>
                </patternFill>
              </fill>
            </x14:dxf>
          </x14:cfRule>
          <x14:cfRule type="cellIs" priority="269" operator="equal" id="{037047CF-3AEE-4256-8C24-08416FDFD818}">
            <xm:f>DATOS!$BD$19</xm:f>
            <x14:dxf>
              <fill>
                <patternFill>
                  <bgColor rgb="FFFFFF00"/>
                </patternFill>
              </fill>
            </x14:dxf>
          </x14:cfRule>
          <x14:cfRule type="cellIs" priority="270" operator="equal" id="{A50FBDDE-00F7-41C9-A332-85649E4BEAD4}">
            <xm:f>DATOS!$BD$18</xm:f>
            <x14:dxf>
              <fill>
                <patternFill>
                  <bgColor rgb="FFFFFF00"/>
                </patternFill>
              </fill>
            </x14:dxf>
          </x14:cfRule>
          <xm:sqref>AW17</xm:sqref>
        </x14:conditionalFormatting>
        <x14:conditionalFormatting xmlns:xm="http://schemas.microsoft.com/office/excel/2006/main">
          <x14:cfRule type="cellIs" priority="271" operator="equal" id="{EDCD60E6-E08D-40D2-B77D-D8754211065E}">
            <xm:f>DATOS!$BF$20</xm:f>
            <x14:dxf>
              <fill>
                <patternFill>
                  <bgColor rgb="FFFF0000"/>
                </patternFill>
              </fill>
            </x14:dxf>
          </x14:cfRule>
          <x14:cfRule type="cellIs" priority="272" operator="equal" id="{013E0093-45B7-448D-A4A8-E8A2BC160DFF}">
            <xm:f>DATOS!$BF$19</xm:f>
            <x14:dxf>
              <fill>
                <patternFill>
                  <bgColor rgb="FFFF0000"/>
                </patternFill>
              </fill>
            </x14:dxf>
          </x14:cfRule>
          <x14:cfRule type="cellIs" priority="273" operator="equal" id="{F9B34DC5-C919-4D0F-9BC9-71D3D5AF53C7}">
            <xm:f>DATOS!$BF$18</xm:f>
            <x14:dxf>
              <fill>
                <patternFill>
                  <bgColor rgb="FFFF0000"/>
                </patternFill>
              </fill>
            </x14:dxf>
          </x14:cfRule>
          <x14:cfRule type="cellIs" priority="274" operator="equal" id="{F8C15B56-F5BC-4EFC-A257-7916F6AFDC06}">
            <xm:f>DATOS!$BF$21</xm:f>
            <x14:dxf>
              <fill>
                <patternFill>
                  <bgColor rgb="FFFFC000"/>
                </patternFill>
              </fill>
            </x14:dxf>
          </x14:cfRule>
          <x14:cfRule type="cellIs" priority="275" operator="equal" id="{5835E5F1-D2BB-4363-8C4A-1813ADCC600F}">
            <xm:f>DATOS!$BE$20</xm:f>
            <x14:dxf>
              <fill>
                <patternFill>
                  <bgColor rgb="FFFFC000"/>
                </patternFill>
              </fill>
            </x14:dxf>
          </x14:cfRule>
          <x14:cfRule type="cellIs" priority="276" operator="equal" id="{FE30F1E6-805B-4A7C-9D7D-E435B6B17323}">
            <xm:f>DATOS!$BE$19</xm:f>
            <x14:dxf>
              <fill>
                <patternFill>
                  <bgColor rgb="FFFFC000"/>
                </patternFill>
              </fill>
            </x14:dxf>
          </x14:cfRule>
          <x14:cfRule type="cellIs" priority="278" operator="equal" id="{266CEFC0-C77B-405E-95F0-CF4EF85EA145}">
            <xm:f>DATOS!$BE$18</xm:f>
            <x14:dxf>
              <fill>
                <patternFill>
                  <bgColor rgb="FFFFC000"/>
                </patternFill>
              </fill>
            </x14:dxf>
          </x14:cfRule>
          <x14:cfRule type="cellIs" priority="279" operator="equal" id="{650B0DC9-D1A3-467F-AB91-5128A7DE32DB}">
            <xm:f>DATOS!$BF$22</xm:f>
            <x14:dxf>
              <fill>
                <patternFill>
                  <bgColor rgb="FFFFFF00"/>
                </patternFill>
              </fill>
            </x14:dxf>
          </x14:cfRule>
          <x14:cfRule type="cellIs" priority="280" operator="equal" id="{EDEC8ED2-D9AB-4328-B9D8-2DF9094705DB}">
            <xm:f>DATOS!$BE$21</xm:f>
            <x14:dxf>
              <fill>
                <patternFill>
                  <bgColor rgb="FFFFFF00"/>
                </patternFill>
              </fill>
            </x14:dxf>
          </x14:cfRule>
          <x14:cfRule type="cellIs" priority="281" operator="equal" id="{9432A00B-B2F7-4952-8DDD-ACA7C44A99F9}">
            <xm:f>DATOS!$BD$20</xm:f>
            <x14:dxf>
              <fill>
                <patternFill>
                  <bgColor rgb="FFFFFF00"/>
                </patternFill>
              </fill>
            </x14:dxf>
          </x14:cfRule>
          <x14:cfRule type="cellIs" priority="282" operator="equal" id="{DE180D60-B768-4464-A3EB-98E059A16ECA}">
            <xm:f>DATOS!$BD$19</xm:f>
            <x14:dxf>
              <fill>
                <patternFill>
                  <bgColor rgb="FFFFFF00"/>
                </patternFill>
              </fill>
            </x14:dxf>
          </x14:cfRule>
          <x14:cfRule type="cellIs" priority="283" operator="equal" id="{7FDFEAD2-6200-4566-BBE4-40EA7630331A}">
            <xm:f>DATOS!$BD$18</xm:f>
            <x14:dxf>
              <fill>
                <patternFill>
                  <bgColor rgb="FFFFFF00"/>
                </patternFill>
              </fill>
            </x14:dxf>
          </x14:cfRule>
          <x14:cfRule type="cellIs" priority="284" operator="equal" id="{D4B26F65-617F-4ABD-86AE-FADFDA0D34A3}">
            <xm:f>DATOS!$BE$22</xm:f>
            <x14:dxf>
              <fill>
                <patternFill>
                  <bgColor theme="9"/>
                </patternFill>
              </fill>
            </x14:dxf>
          </x14:cfRule>
          <x14:cfRule type="cellIs" priority="285" operator="equal" id="{5AE04E5C-0FD4-40DE-8410-E6ADDABFF3D2}">
            <xm:f>DATOS!$BD$21</xm:f>
            <x14:dxf>
              <fill>
                <patternFill>
                  <bgColor theme="9"/>
                </patternFill>
              </fill>
            </x14:dxf>
          </x14:cfRule>
          <x14:cfRule type="cellIs" priority="286" operator="equal" id="{82509C84-6EEC-4556-961B-ACAA175C7242}">
            <xm:f>DATOS!$BD$22</xm:f>
            <x14:dxf>
              <fill>
                <patternFill>
                  <bgColor theme="9"/>
                </patternFill>
              </fill>
            </x14:dxf>
          </x14:cfRule>
          <xm:sqref>AE17</xm:sqref>
        </x14:conditionalFormatting>
        <x14:conditionalFormatting xmlns:xm="http://schemas.microsoft.com/office/excel/2006/main">
          <x14:cfRule type="cellIs" priority="26" operator="equal" id="{D798F4EB-190F-413A-832A-218BF9D6DD63}">
            <xm:f>DATOS!$BF$22</xm:f>
            <x14:dxf>
              <fill>
                <patternFill>
                  <bgColor rgb="FFFFFF00"/>
                </patternFill>
              </fill>
            </x14:dxf>
          </x14:cfRule>
          <x14:cfRule type="cellIs" priority="27" operator="equal" id="{255F70C1-314C-40BE-9A0E-3173982EC559}">
            <xm:f>DATOS!$BF$21</xm:f>
            <x14:dxf>
              <fill>
                <patternFill>
                  <bgColor rgb="FFFFC000"/>
                </patternFill>
              </fill>
            </x14:dxf>
          </x14:cfRule>
          <x14:cfRule type="cellIs" priority="28" operator="equal" id="{D350078A-599B-4F8D-934C-3F72E36EEE3A}">
            <xm:f>DATOS!$BF$20</xm:f>
            <x14:dxf>
              <fill>
                <patternFill>
                  <bgColor rgb="FFFF0000"/>
                </patternFill>
              </fill>
            </x14:dxf>
          </x14:cfRule>
          <x14:cfRule type="cellIs" priority="29" operator="equal" id="{70DA37F9-F43D-4505-B8B1-D7BE43CBEC2B}">
            <xm:f>DATOS!$BF$19</xm:f>
            <x14:dxf>
              <fill>
                <patternFill>
                  <bgColor rgb="FFFF0000"/>
                </patternFill>
              </fill>
            </x14:dxf>
          </x14:cfRule>
          <x14:cfRule type="cellIs" priority="30" operator="equal" id="{17924811-4F34-44A4-AC2C-376155A74CFE}">
            <xm:f>DATOS!$BF$18</xm:f>
            <x14:dxf>
              <fill>
                <patternFill>
                  <bgColor rgb="FFFF0000"/>
                </patternFill>
              </fill>
            </x14:dxf>
          </x14:cfRule>
          <x14:cfRule type="cellIs" priority="31" operator="equal" id="{65242BA1-CDBB-4211-9F37-75B8415C83DE}">
            <xm:f>DATOS!$BE$22</xm:f>
            <x14:dxf>
              <fill>
                <patternFill>
                  <bgColor theme="9"/>
                </patternFill>
              </fill>
            </x14:dxf>
          </x14:cfRule>
          <x14:cfRule type="cellIs" priority="32" operator="equal" id="{ABF582EC-F29F-47F5-B747-744ABCF4D573}">
            <xm:f>DATOS!$BE$21</xm:f>
            <x14:dxf>
              <fill>
                <patternFill>
                  <bgColor rgb="FFFFFF00"/>
                </patternFill>
              </fill>
            </x14:dxf>
          </x14:cfRule>
          <x14:cfRule type="cellIs" priority="33" operator="equal" id="{E5A7EE69-9FFA-45BA-93EA-00C59390E170}">
            <xm:f>DATOS!$BE$20</xm:f>
            <x14:dxf>
              <fill>
                <patternFill>
                  <bgColor rgb="FFFFC000"/>
                </patternFill>
              </fill>
            </x14:dxf>
          </x14:cfRule>
          <x14:cfRule type="cellIs" priority="34" operator="equal" id="{2AF47893-390C-433A-8122-B7A8B1E04387}">
            <xm:f>DATOS!$BE$19</xm:f>
            <x14:dxf>
              <fill>
                <patternFill>
                  <bgColor rgb="FFFFC000"/>
                </patternFill>
              </fill>
            </x14:dxf>
          </x14:cfRule>
          <x14:cfRule type="cellIs" priority="35" operator="equal" id="{C1DDC59B-57FA-41D5-8FDD-8192A6A2F524}">
            <xm:f>DATOS!$BE$18</xm:f>
            <x14:dxf>
              <fill>
                <patternFill>
                  <bgColor rgb="FFFFC000"/>
                </patternFill>
              </fill>
            </x14:dxf>
          </x14:cfRule>
          <x14:cfRule type="cellIs" priority="36" operator="equal" id="{593065FE-C118-4E22-86FB-8558E696FED8}">
            <xm:f>DATOS!$BD$22</xm:f>
            <x14:dxf>
              <fill>
                <patternFill>
                  <bgColor theme="9"/>
                </patternFill>
              </fill>
            </x14:dxf>
          </x14:cfRule>
          <x14:cfRule type="cellIs" priority="37" operator="equal" id="{6B537161-F1BE-4C0B-B4E2-FFE5817D653B}">
            <xm:f>DATOS!$BD$21</xm:f>
            <x14:dxf>
              <fill>
                <patternFill>
                  <bgColor theme="9"/>
                </patternFill>
              </fill>
            </x14:dxf>
          </x14:cfRule>
          <x14:cfRule type="cellIs" priority="38" operator="equal" id="{ACA2469E-A61B-4AD5-827B-26D336A71AB4}">
            <xm:f>DATOS!$BD$20</xm:f>
            <x14:dxf>
              <fill>
                <patternFill>
                  <bgColor rgb="FFFFFF00"/>
                </patternFill>
              </fill>
            </x14:dxf>
          </x14:cfRule>
          <x14:cfRule type="cellIs" priority="39" operator="equal" id="{3CB442C3-402A-40D4-B36F-E60ED5775A0F}">
            <xm:f>DATOS!$BD$19</xm:f>
            <x14:dxf>
              <fill>
                <patternFill>
                  <bgColor rgb="FFFFFF00"/>
                </patternFill>
              </fill>
            </x14:dxf>
          </x14:cfRule>
          <x14:cfRule type="cellIs" priority="40" operator="equal" id="{46AC3F39-3554-4F3D-A716-88FD091F7AED}">
            <xm:f>DATOS!$BD$18</xm:f>
            <x14:dxf>
              <fill>
                <patternFill>
                  <bgColor rgb="FFFFFF00"/>
                </patternFill>
              </fill>
            </x14:dxf>
          </x14:cfRule>
          <xm:sqref>AW18:AW28</xm:sqref>
        </x14:conditionalFormatting>
        <x14:conditionalFormatting xmlns:xm="http://schemas.microsoft.com/office/excel/2006/main">
          <x14:cfRule type="cellIs" priority="41" operator="equal" id="{55C3790D-EDD5-49D9-AE54-6EC0B7234B35}">
            <xm:f>DATOS!$BF$20</xm:f>
            <x14:dxf>
              <fill>
                <patternFill>
                  <bgColor rgb="FFFF0000"/>
                </patternFill>
              </fill>
            </x14:dxf>
          </x14:cfRule>
          <x14:cfRule type="cellIs" priority="42" operator="equal" id="{E4CA42A6-0798-4480-B3DA-83A6A610C4C2}">
            <xm:f>DATOS!$BF$19</xm:f>
            <x14:dxf>
              <fill>
                <patternFill>
                  <bgColor rgb="FFFF0000"/>
                </patternFill>
              </fill>
            </x14:dxf>
          </x14:cfRule>
          <x14:cfRule type="cellIs" priority="43" operator="equal" id="{EF02DC78-26C8-452A-AB9A-154D5B5DD687}">
            <xm:f>DATOS!$BF$18</xm:f>
            <x14:dxf>
              <fill>
                <patternFill>
                  <bgColor rgb="FFFF0000"/>
                </patternFill>
              </fill>
            </x14:dxf>
          </x14:cfRule>
          <x14:cfRule type="cellIs" priority="44" operator="equal" id="{58EA6505-4484-4601-95C4-E5F075F1E3D0}">
            <xm:f>DATOS!$BF$21</xm:f>
            <x14:dxf>
              <fill>
                <patternFill>
                  <bgColor rgb="FFFFC000"/>
                </patternFill>
              </fill>
            </x14:dxf>
          </x14:cfRule>
          <x14:cfRule type="cellIs" priority="45" operator="equal" id="{5B853172-9621-42BA-98A6-BECE5FFB9FCC}">
            <xm:f>DATOS!$BE$20</xm:f>
            <x14:dxf>
              <fill>
                <patternFill>
                  <bgColor rgb="FFFFC000"/>
                </patternFill>
              </fill>
            </x14:dxf>
          </x14:cfRule>
          <x14:cfRule type="cellIs" priority="46" operator="equal" id="{4950C9CB-63DB-43F2-9D35-32ED73373CED}">
            <xm:f>DATOS!$BE$19</xm:f>
            <x14:dxf>
              <fill>
                <patternFill>
                  <bgColor rgb="FFFFC000"/>
                </patternFill>
              </fill>
            </x14:dxf>
          </x14:cfRule>
          <x14:cfRule type="cellIs" priority="47" operator="equal" id="{9798F30D-CDDA-47B0-9F9B-E159C18E6994}">
            <xm:f>DATOS!$BE$18</xm:f>
            <x14:dxf>
              <fill>
                <patternFill>
                  <bgColor rgb="FFFFC000"/>
                </patternFill>
              </fill>
            </x14:dxf>
          </x14:cfRule>
          <x14:cfRule type="cellIs" priority="48" operator="equal" id="{594F6F58-D678-4E70-BD2B-E8C8F4BF384F}">
            <xm:f>DATOS!$BF$22</xm:f>
            <x14:dxf>
              <fill>
                <patternFill>
                  <bgColor rgb="FFFFFF00"/>
                </patternFill>
              </fill>
            </x14:dxf>
          </x14:cfRule>
          <x14:cfRule type="cellIs" priority="49" operator="equal" id="{FFEB0B67-EA23-4BFA-8B11-2086337A5823}">
            <xm:f>DATOS!$BE$21</xm:f>
            <x14:dxf>
              <fill>
                <patternFill>
                  <bgColor rgb="FFFFFF00"/>
                </patternFill>
              </fill>
            </x14:dxf>
          </x14:cfRule>
          <x14:cfRule type="cellIs" priority="50" operator="equal" id="{1FA735F6-1701-4696-BCD6-FA3789DAC807}">
            <xm:f>DATOS!$BD$20</xm:f>
            <x14:dxf>
              <fill>
                <patternFill>
                  <bgColor rgb="FFFFFF00"/>
                </patternFill>
              </fill>
            </x14:dxf>
          </x14:cfRule>
          <x14:cfRule type="cellIs" priority="51" operator="equal" id="{DDE9852E-A79C-4B5F-992B-26E4DD2644C9}">
            <xm:f>DATOS!$BD$19</xm:f>
            <x14:dxf>
              <fill>
                <patternFill>
                  <bgColor rgb="FFFFFF00"/>
                </patternFill>
              </fill>
            </x14:dxf>
          </x14:cfRule>
          <x14:cfRule type="cellIs" priority="52" operator="equal" id="{8E540934-692B-4712-B7FB-601F9C5A122C}">
            <xm:f>DATOS!$BD$18</xm:f>
            <x14:dxf>
              <fill>
                <patternFill>
                  <bgColor rgb="FFFFFF00"/>
                </patternFill>
              </fill>
            </x14:dxf>
          </x14:cfRule>
          <x14:cfRule type="cellIs" priority="53" operator="equal" id="{3E0271A3-42F5-408D-BF72-03735631F1B7}">
            <xm:f>DATOS!$BE$22</xm:f>
            <x14:dxf>
              <fill>
                <patternFill>
                  <bgColor theme="9"/>
                </patternFill>
              </fill>
            </x14:dxf>
          </x14:cfRule>
          <x14:cfRule type="cellIs" priority="54" operator="equal" id="{082993D0-D2B9-472E-9DF7-E16321F0C314}">
            <xm:f>DATOS!$BD$21</xm:f>
            <x14:dxf>
              <fill>
                <patternFill>
                  <bgColor theme="9"/>
                </patternFill>
              </fill>
            </x14:dxf>
          </x14:cfRule>
          <x14:cfRule type="cellIs" priority="55" operator="equal" id="{FBBA36E3-CE01-4E2B-A404-11C39D14BFE1}">
            <xm:f>DATOS!$BD$22</xm:f>
            <x14:dxf>
              <fill>
                <patternFill>
                  <bgColor theme="9"/>
                </patternFill>
              </fill>
            </x14:dxf>
          </x14:cfRule>
          <xm:sqref>AE18:AE28</xm:sqref>
        </x14:conditionalFormatting>
      </x14:conditionalFormattings>
    </ext>
    <ext xmlns:x14="http://schemas.microsoft.com/office/spreadsheetml/2009/9/main" uri="{CCE6A557-97BC-4b89-ADB6-D9C93CAAB3DF}">
      <x14:dataValidations xmlns:xm="http://schemas.microsoft.com/office/excel/2006/main" xWindow="142" yWindow="351" count="2">
        <x14:dataValidation type="list" allowBlank="1" showInputMessage="1" showErrorMessage="1" xr:uid="{00000000-0002-0000-0300-000004000000}">
          <x14:formula1>
            <xm:f>DATOS!$AU$14:$AU$18</xm:f>
          </x14:formula1>
          <xm:sqref>P17:P28</xm:sqref>
        </x14:dataValidation>
        <x14:dataValidation type="list" allowBlank="1" showInputMessage="1" showErrorMessage="1" xr:uid="{5F0DDE48-BBFA-4450-9BD3-2DE38536F327}">
          <x14:formula1>
            <xm:f>DATOS!$AS$76:$AS$78</xm:f>
          </x14:formula1>
          <xm:sqref>AS17:AS28</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8" tint="-0.249977111117893"/>
  </sheetPr>
  <dimension ref="A1:BK592"/>
  <sheetViews>
    <sheetView topLeftCell="E1" zoomScale="70" zoomScaleNormal="70" workbookViewId="0">
      <selection activeCell="F4" sqref="F4"/>
    </sheetView>
  </sheetViews>
  <sheetFormatPr baseColWidth="10" defaultRowHeight="15" x14ac:dyDescent="0.25"/>
  <cols>
    <col min="1" max="1" width="1.28515625" style="1" customWidth="1"/>
    <col min="2" max="3" width="1" style="8" customWidth="1"/>
    <col min="4" max="4" width="15.28515625" style="73" customWidth="1"/>
    <col min="5" max="5" width="0.7109375" style="8" customWidth="1"/>
    <col min="6" max="6" width="12.7109375" style="8" customWidth="1"/>
    <col min="7" max="7" width="31.42578125" customWidth="1"/>
    <col min="8" max="8" width="36.85546875" customWidth="1"/>
    <col min="9" max="9" width="39.7109375" bestFit="1" customWidth="1"/>
    <col min="10" max="10" width="36.7109375" customWidth="1"/>
    <col min="11" max="11" width="30.140625" bestFit="1" customWidth="1"/>
    <col min="12" max="12" width="20.85546875" bestFit="1" customWidth="1"/>
    <col min="13" max="13" width="26" style="106" bestFit="1" customWidth="1"/>
    <col min="14" max="14" width="26" style="106" customWidth="1"/>
    <col min="15" max="15" width="22.42578125" bestFit="1" customWidth="1"/>
    <col min="16" max="16" width="21.140625" style="106" bestFit="1" customWidth="1"/>
    <col min="17" max="17" width="21" bestFit="1" customWidth="1"/>
    <col min="18" max="18" width="27.42578125" bestFit="1" customWidth="1"/>
    <col min="19" max="19" width="55.7109375" customWidth="1"/>
    <col min="20" max="20" width="21" bestFit="1" customWidth="1"/>
    <col min="21" max="21" width="46.5703125" bestFit="1" customWidth="1"/>
    <col min="22" max="22" width="26.7109375" customWidth="1"/>
    <col min="23" max="23" width="20.28515625" bestFit="1" customWidth="1"/>
    <col min="24" max="24" width="0.7109375" customWidth="1"/>
    <col min="25" max="30" width="12.7109375" customWidth="1"/>
  </cols>
  <sheetData>
    <row r="1" spans="1:63" s="1" customFormat="1" ht="30" customHeight="1" x14ac:dyDescent="0.25">
      <c r="A1" s="602"/>
      <c r="B1" s="602"/>
      <c r="C1" s="602"/>
      <c r="D1" s="602"/>
      <c r="E1" s="602"/>
      <c r="F1" s="563" t="s">
        <v>3</v>
      </c>
      <c r="G1" s="563"/>
      <c r="H1" s="563"/>
      <c r="I1" s="563"/>
      <c r="J1" s="563"/>
      <c r="K1" s="563"/>
      <c r="L1" s="456" t="s">
        <v>1722</v>
      </c>
      <c r="M1" s="457">
        <v>43441</v>
      </c>
      <c r="N1" s="458"/>
      <c r="O1" s="459"/>
      <c r="P1" s="460"/>
      <c r="Q1" s="461"/>
      <c r="R1" s="461"/>
      <c r="S1" s="403"/>
      <c r="AA1" s="403"/>
      <c r="AB1" s="403"/>
      <c r="AC1" s="403"/>
      <c r="AD1" s="462"/>
      <c r="AE1" s="463"/>
      <c r="AF1" s="462"/>
      <c r="AG1" s="462"/>
      <c r="AH1" s="462"/>
      <c r="AM1" s="9"/>
    </row>
    <row r="2" spans="1:63" s="1" customFormat="1" ht="30" customHeight="1" x14ac:dyDescent="0.25">
      <c r="A2" s="602"/>
      <c r="B2" s="602"/>
      <c r="C2" s="602"/>
      <c r="D2" s="602"/>
      <c r="E2" s="602"/>
      <c r="F2" s="566" t="s">
        <v>1717</v>
      </c>
      <c r="G2" s="566"/>
      <c r="H2" s="566"/>
      <c r="I2" s="566"/>
      <c r="J2" s="566"/>
      <c r="K2" s="566"/>
      <c r="L2" s="464" t="s">
        <v>1767</v>
      </c>
      <c r="M2" s="464" t="s">
        <v>1770</v>
      </c>
      <c r="N2" s="465"/>
      <c r="O2" s="459"/>
      <c r="P2" s="460"/>
      <c r="Q2" s="461"/>
      <c r="R2" s="461"/>
      <c r="S2" s="403"/>
      <c r="AA2" s="403"/>
      <c r="AB2" s="403"/>
      <c r="AC2" s="403"/>
      <c r="AD2" s="462"/>
      <c r="AE2" s="463"/>
      <c r="AF2" s="462"/>
      <c r="AG2" s="462"/>
      <c r="AH2" s="462"/>
      <c r="AM2" s="9"/>
    </row>
    <row r="3" spans="1:63" s="1" customFormat="1" ht="30" customHeight="1" x14ac:dyDescent="0.25">
      <c r="A3" s="602"/>
      <c r="B3" s="602"/>
      <c r="C3" s="602"/>
      <c r="D3" s="602"/>
      <c r="E3" s="602"/>
      <c r="F3" s="567" t="s">
        <v>1805</v>
      </c>
      <c r="G3" s="567"/>
      <c r="H3" s="567"/>
      <c r="I3" s="567"/>
      <c r="J3" s="567"/>
      <c r="K3" s="567"/>
      <c r="L3" s="568" t="s">
        <v>1718</v>
      </c>
      <c r="M3" s="568"/>
      <c r="N3" s="466"/>
      <c r="O3" s="467"/>
      <c r="P3" s="467"/>
      <c r="Q3" s="461"/>
      <c r="R3" s="461"/>
      <c r="S3" s="403"/>
      <c r="V3" s="468"/>
      <c r="W3" s="468"/>
      <c r="AA3" s="403"/>
      <c r="AB3" s="403"/>
      <c r="AC3" s="403"/>
      <c r="AD3" s="462"/>
      <c r="AE3" s="463"/>
      <c r="AF3" s="462"/>
      <c r="AG3" s="462"/>
      <c r="AH3" s="462"/>
      <c r="AM3" s="9"/>
    </row>
    <row r="4" spans="1:63" s="216" customFormat="1" x14ac:dyDescent="0.25">
      <c r="A4" s="1"/>
      <c r="B4" s="407"/>
      <c r="C4" s="407"/>
      <c r="D4" s="408"/>
      <c r="E4" s="407"/>
      <c r="F4" s="407"/>
      <c r="G4" s="407"/>
      <c r="H4" s="407"/>
      <c r="I4" s="407"/>
      <c r="J4" s="407"/>
      <c r="K4" s="409"/>
      <c r="L4" s="469"/>
      <c r="M4" s="409"/>
      <c r="N4" s="409"/>
      <c r="O4" s="412"/>
      <c r="P4" s="409"/>
      <c r="Q4" s="409"/>
      <c r="R4" s="409"/>
      <c r="S4" s="409"/>
      <c r="T4" s="407"/>
      <c r="U4" s="407"/>
      <c r="V4" s="468"/>
      <c r="W4" s="468"/>
      <c r="X4" s="407"/>
      <c r="Y4" s="243"/>
      <c r="Z4" s="243"/>
      <c r="AA4" s="243"/>
      <c r="AB4" s="243"/>
      <c r="AC4" s="243"/>
      <c r="AD4" s="243"/>
      <c r="AE4" s="243"/>
      <c r="AF4" s="470"/>
      <c r="AG4" s="243"/>
      <c r="AH4" s="347"/>
      <c r="AI4" s="243"/>
      <c r="AJ4" s="243"/>
      <c r="AK4" s="243"/>
      <c r="AL4" s="243"/>
      <c r="AM4" s="243"/>
      <c r="AN4" s="243"/>
      <c r="AO4" s="243"/>
      <c r="AP4" s="243"/>
      <c r="AQ4" s="471"/>
      <c r="AR4" s="243"/>
      <c r="AS4" s="243"/>
      <c r="AT4" s="243"/>
      <c r="AU4" s="243"/>
      <c r="AV4" s="243"/>
      <c r="AW4" s="243"/>
      <c r="AX4" s="243"/>
      <c r="AY4" s="243"/>
      <c r="AZ4" s="243"/>
      <c r="BA4" s="243"/>
      <c r="BB4" s="243"/>
      <c r="BC4" s="243"/>
      <c r="BD4" s="243"/>
      <c r="BE4" s="243"/>
      <c r="BF4" s="243"/>
      <c r="BG4" s="243"/>
      <c r="BH4" s="243"/>
      <c r="BI4" s="243"/>
    </row>
    <row r="5" spans="1:63" s="216" customFormat="1" ht="15.75" hidden="1" customHeight="1" x14ac:dyDescent="0.25">
      <c r="A5" s="1"/>
      <c r="B5" s="404"/>
      <c r="C5" s="404"/>
      <c r="D5" s="414"/>
      <c r="E5" s="404"/>
      <c r="F5" s="404"/>
      <c r="G5" s="404"/>
      <c r="H5" s="598" t="s">
        <v>1719</v>
      </c>
      <c r="I5" s="598"/>
      <c r="J5" s="598"/>
      <c r="K5" s="598"/>
      <c r="L5" s="598"/>
      <c r="M5" s="598"/>
      <c r="N5" s="598"/>
      <c r="O5" s="598"/>
      <c r="P5" s="598"/>
      <c r="Q5" s="598"/>
      <c r="R5" s="598"/>
      <c r="S5" s="598"/>
      <c r="T5" s="598"/>
      <c r="U5" s="472"/>
      <c r="V5" s="468"/>
      <c r="W5" s="468"/>
      <c r="X5" s="415"/>
      <c r="Y5" s="473"/>
      <c r="Z5" s="473"/>
      <c r="AA5" s="473"/>
      <c r="AB5" s="473"/>
      <c r="AC5" s="473"/>
      <c r="AD5" s="473"/>
      <c r="AE5" s="473"/>
      <c r="AF5" s="473"/>
      <c r="AG5" s="473"/>
      <c r="AH5" s="473"/>
      <c r="AI5" s="473"/>
      <c r="AJ5" s="473"/>
      <c r="AK5" s="473"/>
      <c r="AL5" s="473"/>
      <c r="AM5" s="473"/>
      <c r="AN5" s="473"/>
      <c r="AO5" s="473"/>
      <c r="AP5" s="473"/>
      <c r="AQ5" s="474"/>
    </row>
    <row r="6" spans="1:63" s="216" customFormat="1" hidden="1" x14ac:dyDescent="0.25">
      <c r="A6" s="1"/>
      <c r="B6" s="407"/>
      <c r="C6" s="407"/>
      <c r="D6" s="408"/>
      <c r="E6" s="407"/>
      <c r="F6" s="407"/>
      <c r="G6" s="407"/>
      <c r="H6" s="407"/>
      <c r="I6" s="407"/>
      <c r="J6" s="407"/>
      <c r="K6" s="409"/>
      <c r="L6" s="469"/>
      <c r="M6" s="409"/>
      <c r="N6" s="409"/>
      <c r="O6" s="412"/>
      <c r="P6" s="409"/>
      <c r="Q6" s="409"/>
      <c r="R6" s="409"/>
      <c r="S6" s="409"/>
      <c r="T6" s="407"/>
      <c r="U6" s="407"/>
      <c r="V6" s="468"/>
      <c r="W6" s="468"/>
      <c r="X6" s="407"/>
      <c r="Y6" s="243"/>
      <c r="Z6" s="243"/>
      <c r="AA6" s="243"/>
      <c r="AB6" s="243"/>
      <c r="AC6" s="243"/>
      <c r="AD6" s="243"/>
      <c r="AE6" s="243"/>
      <c r="AF6" s="470"/>
      <c r="AG6" s="243"/>
      <c r="AH6" s="347"/>
      <c r="AI6" s="243"/>
      <c r="AJ6" s="243"/>
      <c r="AK6" s="243"/>
      <c r="AL6" s="243"/>
      <c r="AM6" s="243"/>
      <c r="AN6" s="243"/>
      <c r="AO6" s="243"/>
      <c r="AP6" s="243"/>
      <c r="AQ6" s="471"/>
      <c r="AR6" s="243"/>
      <c r="AS6" s="243"/>
      <c r="AT6" s="243"/>
      <c r="AU6" s="243"/>
      <c r="AV6" s="243"/>
      <c r="AW6" s="243"/>
      <c r="AX6" s="243"/>
      <c r="AY6" s="243"/>
      <c r="AZ6" s="243"/>
      <c r="BA6" s="243"/>
      <c r="BB6" s="243"/>
      <c r="BC6" s="243"/>
      <c r="BD6" s="243"/>
      <c r="BE6" s="243"/>
      <c r="BF6" s="243"/>
      <c r="BG6" s="243"/>
      <c r="BH6" s="243"/>
      <c r="BI6" s="243"/>
    </row>
    <row r="7" spans="1:63" s="99" customFormat="1" x14ac:dyDescent="0.25">
      <c r="A7" s="3"/>
      <c r="B7" s="331"/>
      <c r="C7" s="331"/>
      <c r="D7" s="334"/>
      <c r="E7" s="331"/>
      <c r="F7" s="331"/>
      <c r="G7" s="331"/>
      <c r="H7" s="331"/>
      <c r="I7" s="331"/>
      <c r="J7" s="331"/>
      <c r="K7" s="331"/>
      <c r="L7" s="427"/>
      <c r="M7" s="331"/>
      <c r="N7" s="331"/>
      <c r="O7" s="427"/>
      <c r="P7" s="331"/>
      <c r="Q7" s="331"/>
      <c r="R7" s="331"/>
      <c r="S7" s="331"/>
      <c r="T7" s="418"/>
      <c r="U7" s="418"/>
      <c r="V7" s="468"/>
      <c r="W7" s="468"/>
      <c r="X7" s="418"/>
      <c r="Y7" s="471"/>
      <c r="Z7" s="471"/>
      <c r="AA7" s="471"/>
      <c r="AB7" s="471"/>
      <c r="AC7" s="471"/>
      <c r="AD7" s="471"/>
      <c r="AE7" s="471"/>
      <c r="AF7" s="475"/>
      <c r="AG7" s="471"/>
      <c r="AH7" s="476"/>
      <c r="AI7" s="471"/>
      <c r="AJ7" s="471"/>
      <c r="AK7" s="471"/>
      <c r="AL7" s="471"/>
      <c r="AM7" s="471"/>
      <c r="AN7" s="471"/>
      <c r="AO7" s="471"/>
      <c r="AP7" s="471"/>
      <c r="AQ7" s="243"/>
      <c r="AR7" s="471"/>
      <c r="AS7" s="471"/>
      <c r="AT7" s="471"/>
      <c r="AU7" s="471"/>
      <c r="AV7" s="471"/>
      <c r="AW7" s="471"/>
      <c r="AX7" s="471"/>
      <c r="AY7" s="471"/>
      <c r="AZ7" s="471"/>
      <c r="BA7" s="471"/>
      <c r="BB7" s="471"/>
      <c r="BC7" s="471"/>
      <c r="BD7" s="471"/>
      <c r="BE7" s="471"/>
      <c r="BF7" s="471"/>
      <c r="BG7" s="471"/>
      <c r="BH7" s="471"/>
      <c r="BI7" s="471"/>
    </row>
    <row r="8" spans="1:63" s="99" customFormat="1" x14ac:dyDescent="0.25">
      <c r="A8" s="3"/>
      <c r="B8" s="331"/>
      <c r="C8" s="331"/>
      <c r="D8" s="334"/>
      <c r="E8" s="331"/>
      <c r="F8" s="331"/>
      <c r="G8" s="331"/>
      <c r="H8" s="384" t="s">
        <v>3</v>
      </c>
      <c r="I8" s="328" t="str">
        <f>IF('1. IDENTIFICACION DEL RIESGO'!K8="","",'1. IDENTIFICACION DEL RIESGO'!K8)</f>
        <v xml:space="preserve">Comunicación estratégica </v>
      </c>
      <c r="J8" s="331"/>
      <c r="K8" s="422"/>
      <c r="L8" s="477"/>
      <c r="M8" s="331"/>
      <c r="N8" s="331"/>
      <c r="O8" s="422"/>
      <c r="P8" s="331"/>
      <c r="Q8" s="422"/>
      <c r="R8" s="424"/>
      <c r="S8" s="424"/>
      <c r="T8" s="424"/>
      <c r="U8" s="424"/>
      <c r="V8" s="468"/>
      <c r="W8" s="468"/>
      <c r="X8" s="424"/>
      <c r="Y8" s="478"/>
      <c r="Z8" s="478"/>
      <c r="AA8" s="478"/>
      <c r="AB8" s="478"/>
      <c r="AC8" s="478"/>
      <c r="AD8" s="478"/>
      <c r="AE8" s="478"/>
      <c r="AF8" s="478"/>
      <c r="AG8" s="475"/>
      <c r="AH8" s="475"/>
      <c r="AI8" s="471"/>
      <c r="AJ8" s="471"/>
      <c r="AK8" s="471"/>
      <c r="AL8" s="478"/>
      <c r="AM8" s="479"/>
      <c r="AN8" s="471"/>
      <c r="AO8" s="471"/>
      <c r="AP8" s="471"/>
      <c r="AQ8" s="471"/>
      <c r="AR8" s="243"/>
      <c r="AS8" s="471"/>
      <c r="AT8" s="471"/>
      <c r="AU8" s="471"/>
      <c r="AV8" s="471"/>
      <c r="AW8" s="471"/>
      <c r="AX8" s="471"/>
      <c r="AY8" s="471"/>
      <c r="AZ8" s="471"/>
      <c r="BA8" s="471"/>
      <c r="BB8" s="471"/>
      <c r="BC8" s="471"/>
      <c r="BD8" s="471"/>
      <c r="BE8" s="471"/>
      <c r="BF8" s="471"/>
      <c r="BG8" s="471"/>
      <c r="BH8" s="471"/>
      <c r="BI8" s="471"/>
      <c r="BJ8" s="471"/>
      <c r="BK8" s="471"/>
    </row>
    <row r="9" spans="1:63" s="99" customFormat="1" x14ac:dyDescent="0.25">
      <c r="A9" s="3"/>
      <c r="B9" s="331"/>
      <c r="C9" s="331"/>
      <c r="D9" s="334"/>
      <c r="E9" s="331"/>
      <c r="F9" s="331"/>
      <c r="G9" s="331"/>
      <c r="H9" s="331"/>
      <c r="I9" s="427"/>
      <c r="J9" s="331"/>
      <c r="K9" s="422"/>
      <c r="L9" s="480"/>
      <c r="M9" s="331"/>
      <c r="N9" s="331"/>
      <c r="O9" s="422"/>
      <c r="P9" s="422"/>
      <c r="Q9" s="422"/>
      <c r="R9" s="424"/>
      <c r="S9" s="424"/>
      <c r="T9" s="424"/>
      <c r="U9" s="424"/>
      <c r="V9" s="468"/>
      <c r="W9" s="468"/>
      <c r="X9" s="424"/>
      <c r="Y9" s="478"/>
      <c r="Z9" s="478"/>
      <c r="AA9" s="478"/>
      <c r="AB9" s="478"/>
      <c r="AC9" s="478"/>
      <c r="AD9" s="478"/>
      <c r="AE9" s="478"/>
      <c r="AF9" s="478"/>
      <c r="AG9" s="475"/>
      <c r="AH9" s="475"/>
      <c r="AI9" s="471"/>
      <c r="AJ9" s="471"/>
      <c r="AK9" s="471"/>
      <c r="AL9" s="478"/>
      <c r="AM9" s="479"/>
      <c r="AN9" s="471"/>
      <c r="AO9" s="471"/>
      <c r="AP9" s="471"/>
      <c r="AQ9" s="471"/>
      <c r="AR9" s="243"/>
      <c r="AS9" s="471"/>
      <c r="AT9" s="471"/>
      <c r="AU9" s="471"/>
      <c r="AV9" s="471"/>
      <c r="AW9" s="471"/>
      <c r="AX9" s="471"/>
      <c r="AY9" s="471"/>
      <c r="AZ9" s="471"/>
      <c r="BA9" s="471"/>
      <c r="BB9" s="471"/>
      <c r="BC9" s="471"/>
      <c r="BD9" s="471"/>
      <c r="BE9" s="471"/>
      <c r="BF9" s="471"/>
      <c r="BG9" s="471"/>
      <c r="BH9" s="471"/>
      <c r="BI9" s="471"/>
      <c r="BJ9" s="471"/>
      <c r="BK9" s="471"/>
    </row>
    <row r="10" spans="1:63" s="99" customFormat="1" hidden="1" x14ac:dyDescent="0.25">
      <c r="A10" s="3"/>
      <c r="B10" s="331"/>
      <c r="C10" s="331"/>
      <c r="D10" s="334"/>
      <c r="E10" s="331"/>
      <c r="F10" s="331"/>
      <c r="G10" s="331"/>
      <c r="H10" s="384" t="s">
        <v>1284</v>
      </c>
      <c r="I10" s="329"/>
      <c r="J10" s="331"/>
      <c r="K10" s="422"/>
      <c r="L10" s="480"/>
      <c r="M10" s="331"/>
      <c r="N10" s="331"/>
      <c r="O10" s="422"/>
      <c r="P10" s="422"/>
      <c r="Q10" s="422"/>
      <c r="R10" s="424"/>
      <c r="S10" s="424"/>
      <c r="T10" s="424"/>
      <c r="U10" s="424"/>
      <c r="V10" s="468"/>
      <c r="W10" s="468"/>
      <c r="X10" s="424"/>
      <c r="Y10" s="478"/>
      <c r="Z10" s="478"/>
      <c r="AA10" s="478"/>
      <c r="AB10" s="478"/>
      <c r="AC10" s="478"/>
      <c r="AD10" s="478"/>
      <c r="AE10" s="478"/>
      <c r="AF10" s="478"/>
      <c r="AG10" s="475"/>
      <c r="AH10" s="475"/>
      <c r="AI10" s="471"/>
      <c r="AJ10" s="471"/>
      <c r="AK10" s="471"/>
      <c r="AL10" s="478"/>
      <c r="AM10" s="479"/>
      <c r="AN10" s="471"/>
      <c r="AO10" s="471"/>
      <c r="AP10" s="471"/>
      <c r="AQ10" s="471"/>
      <c r="AR10" s="243"/>
      <c r="AS10" s="471"/>
      <c r="AT10" s="471"/>
      <c r="AU10" s="471"/>
      <c r="AV10" s="471"/>
      <c r="AW10" s="471"/>
      <c r="AX10" s="471"/>
      <c r="AY10" s="471"/>
      <c r="AZ10" s="471"/>
      <c r="BA10" s="471"/>
      <c r="BB10" s="471"/>
      <c r="BC10" s="471"/>
      <c r="BD10" s="471"/>
      <c r="BE10" s="471"/>
      <c r="BF10" s="471"/>
      <c r="BG10" s="471"/>
      <c r="BH10" s="471"/>
      <c r="BI10" s="471"/>
      <c r="BJ10" s="471"/>
      <c r="BK10" s="471"/>
    </row>
    <row r="11" spans="1:63" s="99" customFormat="1" x14ac:dyDescent="0.25">
      <c r="A11" s="3"/>
      <c r="B11" s="331"/>
      <c r="C11" s="331"/>
      <c r="D11" s="334"/>
      <c r="E11" s="331"/>
      <c r="F11" s="331"/>
      <c r="G11" s="331"/>
      <c r="H11" s="331"/>
      <c r="I11" s="427"/>
      <c r="J11" s="331"/>
      <c r="K11" s="422"/>
      <c r="L11" s="480"/>
      <c r="M11" s="331"/>
      <c r="N11" s="331"/>
      <c r="O11" s="422"/>
      <c r="P11" s="422"/>
      <c r="Q11" s="418"/>
      <c r="R11" s="418"/>
      <c r="S11" s="418"/>
      <c r="T11" s="418"/>
      <c r="U11" s="418"/>
      <c r="V11" s="468"/>
      <c r="W11" s="468"/>
      <c r="X11" s="418"/>
      <c r="Y11" s="471"/>
      <c r="Z11" s="471"/>
      <c r="AA11" s="471"/>
      <c r="AB11" s="471"/>
      <c r="AC11" s="471"/>
      <c r="AD11" s="471"/>
      <c r="AE11" s="471"/>
      <c r="AF11" s="471"/>
      <c r="AG11" s="475"/>
      <c r="AH11" s="475"/>
      <c r="AI11" s="471"/>
      <c r="AJ11" s="471"/>
      <c r="AK11" s="471"/>
      <c r="AL11" s="471"/>
      <c r="AM11" s="476"/>
      <c r="AN11" s="471"/>
      <c r="AO11" s="471"/>
      <c r="AP11" s="471"/>
      <c r="AQ11" s="471"/>
      <c r="AR11" s="243"/>
      <c r="AS11" s="471"/>
      <c r="AT11" s="471"/>
      <c r="AU11" s="471"/>
      <c r="AV11" s="471"/>
      <c r="AW11" s="471"/>
      <c r="AX11" s="471"/>
      <c r="AY11" s="471"/>
      <c r="AZ11" s="471"/>
      <c r="BA11" s="471"/>
      <c r="BB11" s="471"/>
      <c r="BC11" s="471"/>
      <c r="BD11" s="471"/>
      <c r="BE11" s="471"/>
      <c r="BF11" s="471"/>
      <c r="BG11" s="471"/>
      <c r="BH11" s="471"/>
      <c r="BI11" s="471"/>
      <c r="BJ11" s="471"/>
      <c r="BK11" s="471"/>
    </row>
    <row r="12" spans="1:63" s="99" customFormat="1" x14ac:dyDescent="0.25">
      <c r="A12" s="3"/>
      <c r="B12" s="331"/>
      <c r="C12" s="331"/>
      <c r="D12" s="334"/>
      <c r="E12" s="331"/>
      <c r="F12" s="331"/>
      <c r="G12" s="331"/>
      <c r="H12" s="384" t="s">
        <v>1285</v>
      </c>
      <c r="I12" s="329">
        <f>IF(ISBLANK('2. ANALISIS DEL RIESGO'!$I$11),"",'2. ANALISIS DEL RIESGO'!$I$11)</f>
        <v>43420</v>
      </c>
      <c r="J12" s="331"/>
      <c r="K12" s="422"/>
      <c r="L12" s="480"/>
      <c r="M12" s="331"/>
      <c r="N12" s="331"/>
      <c r="O12" s="422"/>
      <c r="P12" s="422"/>
      <c r="Q12" s="418"/>
      <c r="R12" s="418"/>
      <c r="S12" s="418"/>
      <c r="T12" s="418"/>
      <c r="U12" s="418"/>
      <c r="V12" s="468"/>
      <c r="W12" s="468"/>
      <c r="X12" s="418"/>
      <c r="Y12" s="471"/>
      <c r="Z12" s="471"/>
      <c r="AA12" s="471"/>
      <c r="AB12" s="471"/>
      <c r="AC12" s="471"/>
      <c r="AD12" s="471"/>
      <c r="AE12" s="471"/>
      <c r="AF12" s="471"/>
      <c r="AG12" s="481"/>
      <c r="AH12" s="481"/>
      <c r="AI12" s="243"/>
      <c r="AJ12" s="243"/>
      <c r="AK12" s="243"/>
      <c r="AL12" s="471"/>
      <c r="AM12" s="476"/>
      <c r="AN12" s="471"/>
      <c r="AO12" s="243"/>
      <c r="AP12" s="482"/>
      <c r="AQ12" s="482"/>
      <c r="AR12" s="243"/>
      <c r="AS12" s="471"/>
      <c r="AT12" s="471"/>
      <c r="AU12" s="471"/>
      <c r="AV12" s="471"/>
      <c r="AW12" s="471"/>
      <c r="AX12" s="471"/>
      <c r="AY12" s="471"/>
      <c r="AZ12" s="471"/>
      <c r="BA12" s="471"/>
      <c r="BB12" s="471"/>
      <c r="BC12" s="471"/>
      <c r="BD12" s="471"/>
      <c r="BE12" s="471"/>
      <c r="BF12" s="471"/>
      <c r="BG12" s="471"/>
      <c r="BH12" s="471"/>
      <c r="BI12" s="471"/>
      <c r="BJ12" s="471"/>
      <c r="BK12" s="471"/>
    </row>
    <row r="13" spans="1:63" s="99" customFormat="1" x14ac:dyDescent="0.25">
      <c r="A13" s="3"/>
      <c r="B13" s="331"/>
      <c r="C13" s="331"/>
      <c r="D13" s="334"/>
      <c r="E13" s="331"/>
      <c r="F13" s="331"/>
      <c r="G13" s="331"/>
      <c r="H13" s="331"/>
      <c r="I13" s="331"/>
      <c r="J13" s="331"/>
      <c r="K13" s="422"/>
      <c r="L13" s="480"/>
      <c r="M13" s="331"/>
      <c r="N13" s="331"/>
      <c r="O13" s="422"/>
      <c r="P13" s="422"/>
      <c r="Q13" s="331"/>
      <c r="R13" s="331"/>
      <c r="S13" s="331"/>
      <c r="T13" s="418"/>
      <c r="U13" s="418"/>
      <c r="V13" s="468"/>
      <c r="W13" s="468"/>
      <c r="X13" s="418"/>
      <c r="Y13" s="471"/>
      <c r="Z13" s="471"/>
      <c r="AA13" s="471"/>
      <c r="AB13" s="471"/>
      <c r="AC13" s="471"/>
      <c r="AD13" s="471"/>
      <c r="AE13" s="243"/>
      <c r="AF13" s="470"/>
      <c r="AG13" s="471"/>
      <c r="AH13" s="476"/>
      <c r="AI13" s="471"/>
      <c r="AJ13" s="471"/>
      <c r="AK13" s="471"/>
      <c r="AL13" s="243"/>
      <c r="AM13" s="243"/>
      <c r="AN13" s="243"/>
      <c r="AO13" s="243"/>
      <c r="AP13" s="243"/>
      <c r="AQ13" s="243"/>
      <c r="AR13" s="471"/>
      <c r="AS13" s="471"/>
      <c r="AT13" s="471"/>
      <c r="AU13" s="471"/>
      <c r="AV13" s="471"/>
      <c r="AW13" s="471"/>
      <c r="AX13" s="471"/>
      <c r="AY13" s="471"/>
      <c r="AZ13" s="471"/>
      <c r="BA13" s="471"/>
      <c r="BB13" s="471"/>
      <c r="BC13" s="471"/>
      <c r="BD13" s="471"/>
      <c r="BE13" s="471"/>
      <c r="BF13" s="471"/>
      <c r="BG13" s="471"/>
      <c r="BH13" s="471"/>
      <c r="BI13" s="471"/>
    </row>
    <row r="14" spans="1:63" s="99" customFormat="1" x14ac:dyDescent="0.25">
      <c r="A14" s="3"/>
      <c r="B14" s="331"/>
      <c r="C14" s="331"/>
      <c r="D14" s="334"/>
      <c r="E14" s="331"/>
      <c r="F14" s="331"/>
      <c r="G14" s="483"/>
      <c r="H14" s="331"/>
      <c r="I14" s="331"/>
      <c r="J14" s="331"/>
      <c r="K14" s="331"/>
      <c r="L14" s="427"/>
      <c r="M14" s="331"/>
      <c r="N14" s="331"/>
      <c r="O14" s="427"/>
      <c r="P14" s="331"/>
      <c r="Q14" s="331"/>
      <c r="R14" s="331"/>
      <c r="S14" s="331"/>
      <c r="T14" s="331"/>
      <c r="U14" s="331"/>
      <c r="V14" s="468"/>
      <c r="W14" s="468"/>
      <c r="X14" s="331"/>
      <c r="Y14" s="243"/>
      <c r="Z14" s="243"/>
      <c r="AA14" s="243"/>
      <c r="AB14" s="243"/>
      <c r="AC14" s="243"/>
      <c r="AD14" s="243"/>
      <c r="AE14" s="243"/>
      <c r="AF14" s="470"/>
      <c r="AG14" s="243"/>
      <c r="AH14" s="347"/>
      <c r="AI14" s="470"/>
      <c r="AJ14" s="470"/>
      <c r="AK14" s="470"/>
      <c r="AL14" s="470"/>
      <c r="AM14" s="470"/>
      <c r="AN14" s="470"/>
      <c r="AO14" s="470"/>
      <c r="AP14" s="470"/>
      <c r="AQ14" s="470"/>
      <c r="AR14" s="471"/>
      <c r="AS14" s="471"/>
      <c r="AT14" s="471"/>
      <c r="AU14" s="471"/>
      <c r="AV14" s="471"/>
      <c r="AW14" s="471"/>
      <c r="AX14" s="471"/>
      <c r="AY14" s="471"/>
      <c r="AZ14" s="471"/>
      <c r="BA14" s="471"/>
      <c r="BB14" s="471"/>
      <c r="BC14" s="471"/>
      <c r="BD14" s="471"/>
      <c r="BE14" s="471"/>
      <c r="BF14" s="471"/>
      <c r="BG14" s="471"/>
      <c r="BH14" s="471"/>
      <c r="BI14" s="471"/>
    </row>
    <row r="15" spans="1:63" s="99" customFormat="1" x14ac:dyDescent="0.25">
      <c r="A15" s="3"/>
      <c r="B15" s="331"/>
      <c r="C15" s="331"/>
      <c r="D15" s="334"/>
      <c r="E15" s="433"/>
      <c r="F15" s="339"/>
      <c r="G15" s="339"/>
      <c r="H15" s="339"/>
      <c r="I15" s="339"/>
      <c r="J15" s="339"/>
      <c r="K15" s="484" t="s">
        <v>1675</v>
      </c>
      <c r="L15" s="485"/>
      <c r="M15" s="339"/>
      <c r="N15" s="339"/>
      <c r="O15" s="485"/>
      <c r="P15" s="339"/>
      <c r="Q15" s="339"/>
      <c r="R15" s="339"/>
      <c r="S15" s="339"/>
      <c r="T15" s="339"/>
      <c r="U15" s="339"/>
      <c r="V15" s="468"/>
      <c r="W15" s="468"/>
      <c r="X15" s="339"/>
      <c r="Y15" s="243"/>
      <c r="Z15" s="243"/>
      <c r="AA15" s="243"/>
      <c r="AB15" s="243"/>
      <c r="AC15" s="243"/>
      <c r="AD15" s="243"/>
      <c r="AE15" s="243"/>
      <c r="AF15" s="470"/>
      <c r="AG15" s="243"/>
      <c r="AH15" s="347"/>
      <c r="AI15" s="243"/>
      <c r="AJ15" s="243"/>
      <c r="AK15" s="243"/>
      <c r="AL15" s="470"/>
      <c r="AM15" s="470"/>
      <c r="AN15" s="470"/>
      <c r="AO15" s="599"/>
      <c r="AP15" s="599"/>
      <c r="AQ15" s="599"/>
      <c r="AR15" s="216"/>
      <c r="AS15" s="216"/>
      <c r="AT15" s="216"/>
      <c r="AU15" s="216"/>
      <c r="AV15" s="216"/>
      <c r="AW15" s="216"/>
    </row>
    <row r="16" spans="1:63" s="99" customFormat="1" x14ac:dyDescent="0.25">
      <c r="A16" s="3"/>
      <c r="B16" s="331"/>
      <c r="C16" s="331"/>
      <c r="D16" s="334"/>
      <c r="E16" s="338"/>
      <c r="F16" s="86"/>
      <c r="G16" s="601" t="s">
        <v>1676</v>
      </c>
      <c r="H16" s="601"/>
      <c r="I16" s="601"/>
      <c r="J16" s="601"/>
      <c r="K16" s="601"/>
      <c r="L16" s="601"/>
      <c r="M16" s="601"/>
      <c r="N16" s="601"/>
      <c r="O16" s="601"/>
      <c r="P16" s="601"/>
      <c r="Q16" s="601"/>
      <c r="R16" s="601"/>
      <c r="S16" s="600" t="s">
        <v>1677</v>
      </c>
      <c r="T16" s="600"/>
      <c r="U16" s="486" t="s">
        <v>1678</v>
      </c>
      <c r="V16" s="468"/>
      <c r="W16" s="468"/>
      <c r="X16" s="86"/>
      <c r="Y16" s="243"/>
      <c r="Z16" s="243"/>
      <c r="AA16" s="243"/>
      <c r="AB16" s="243"/>
      <c r="AC16" s="243"/>
      <c r="AD16" s="243"/>
      <c r="AE16" s="243"/>
      <c r="AF16" s="470"/>
      <c r="AG16" s="243"/>
      <c r="AH16" s="347"/>
      <c r="AI16" s="243"/>
      <c r="AJ16" s="243"/>
      <c r="AK16" s="243"/>
      <c r="AL16" s="470"/>
      <c r="AM16" s="470"/>
      <c r="AN16" s="470"/>
      <c r="AO16" s="487"/>
      <c r="AP16" s="487"/>
      <c r="AQ16" s="487"/>
      <c r="AR16" s="216"/>
      <c r="AS16" s="216"/>
      <c r="AT16" s="216"/>
      <c r="AU16" s="216"/>
      <c r="AV16" s="216"/>
      <c r="AW16" s="216"/>
    </row>
    <row r="17" spans="1:22" s="217" customFormat="1" ht="70.5" customHeight="1" x14ac:dyDescent="0.25">
      <c r="A17" s="3"/>
      <c r="B17" s="2"/>
      <c r="C17" s="2"/>
      <c r="D17" s="72"/>
      <c r="E17" s="4"/>
      <c r="F17" s="132" t="s">
        <v>1507</v>
      </c>
      <c r="G17" s="132" t="s">
        <v>1274</v>
      </c>
      <c r="H17" s="382" t="s">
        <v>1311</v>
      </c>
      <c r="I17" s="382" t="s">
        <v>1533</v>
      </c>
      <c r="J17" s="382" t="s">
        <v>1753</v>
      </c>
      <c r="K17" s="382" t="s">
        <v>1752</v>
      </c>
      <c r="L17" s="132" t="s">
        <v>1743</v>
      </c>
      <c r="M17" s="132" t="s">
        <v>1747</v>
      </c>
      <c r="N17" s="132" t="s">
        <v>1742</v>
      </c>
      <c r="O17" s="132" t="s">
        <v>1741</v>
      </c>
      <c r="P17" s="132" t="s">
        <v>1506</v>
      </c>
      <c r="Q17" s="132" t="s">
        <v>1514</v>
      </c>
      <c r="R17" s="132" t="s">
        <v>1688</v>
      </c>
      <c r="S17" s="132" t="s">
        <v>1545</v>
      </c>
      <c r="T17" s="132" t="s">
        <v>1522</v>
      </c>
      <c r="U17" s="132" t="s">
        <v>1759</v>
      </c>
      <c r="V17" s="106"/>
    </row>
    <row r="18" spans="1:22" s="364" customFormat="1" ht="51" x14ac:dyDescent="0.25">
      <c r="A18" s="355"/>
      <c r="B18" s="356"/>
      <c r="C18" s="356"/>
      <c r="D18" s="357"/>
      <c r="E18" s="358"/>
      <c r="F18" s="353" t="s">
        <v>1788</v>
      </c>
      <c r="G18" s="362" t="str">
        <f>IFERROR(VLOOKUP(Tabla46[[#This Row],[ID RIESGO]],'1. IDENTIFICACION DEL RIESGO'!$AB$27:$AL$52,11,0),"")</f>
        <v xml:space="preserve">Posicionamiento equivocado de la  gestión ICBF  generado por la desinformación o  ruido mediatico.
</v>
      </c>
      <c r="H18" s="353" t="s">
        <v>1789</v>
      </c>
      <c r="I18" s="353" t="s">
        <v>1790</v>
      </c>
      <c r="J18" s="353" t="s">
        <v>1754</v>
      </c>
      <c r="K18" s="353" t="s">
        <v>1537</v>
      </c>
      <c r="L18" s="353" t="s">
        <v>1744</v>
      </c>
      <c r="M18" s="353" t="s">
        <v>1748</v>
      </c>
      <c r="N18" s="353">
        <f>IF(Tabla46[[#This Row],[ID RIESGO]]="","",IF(Tabla46[[#This Row],[DESCRIPCION DEL CONTROL]]="",0,15))</f>
        <v>15</v>
      </c>
      <c r="O18" s="353">
        <f>IF(Tabla46[[#This Row],[ID RIESGO]]="","",IF(Tabla46[[#This Row],[RESPONSABLE DEL CONTROL (CARGO)]]="",0,20))</f>
        <v>20</v>
      </c>
      <c r="P18" s="353">
        <f>IF(Tabla46[[#This Row],[PERIODICIDAD DE EJECUCIÓN DEL CONTROL]]="",0,20)</f>
        <v>20</v>
      </c>
      <c r="Q18" s="36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18" s="353" t="str">
        <f>IF(ISTEXT(Tabla46[[#This Row],[VALOR EVALUACION DISENO]]),"",IF(Tabla46[[#This Row],[VALOR EVALUACION DISENO]]&gt;96,DATOS!$AV$21,IF(Tabla46[[#This Row],[VALOR EVALUACION DISENO]]&gt;=86,DATOS!$AV$22,DATOS!$AV$23)))</f>
        <v>FUERTE</v>
      </c>
      <c r="S18" s="362" t="s">
        <v>1756</v>
      </c>
      <c r="T18" s="353" t="str">
        <f>IFERROR(VLOOKUP(Tabla46[[#This Row],[% DE CUMPLIMIENTO DE LA EJECUCION DEL CONTROL]],DATOS!$AS$38:$AT$40,2,0),"")</f>
        <v>FUERTE</v>
      </c>
      <c r="U18" s="363">
        <f>IF(Tabla46[[#This Row],[RESULTADO EVALUACIÓN DEL DISEÑO DEL CONTROL]]="","",SUMIFS(DATOS!$AT$49:$AT$57,DATOS!$AR$49:$AR$57,Tabla46[[#This Row],[RESULTADO EVALUACIÓN DEL DISEÑO DEL CONTROL]],DATOS!$AS$49:$AS$57,Tabla46[[#This Row],[RESULTADO EVALUACION DE LA EJECUCION]]))</f>
        <v>100</v>
      </c>
    </row>
    <row r="19" spans="1:22" s="364" customFormat="1" ht="51" x14ac:dyDescent="0.25">
      <c r="A19" s="355"/>
      <c r="B19" s="356"/>
      <c r="C19" s="356"/>
      <c r="D19" s="357"/>
      <c r="E19" s="358"/>
      <c r="F19" s="353" t="s">
        <v>1788</v>
      </c>
      <c r="G19" s="362" t="str">
        <f>IFERROR(VLOOKUP(Tabla46[[#This Row],[ID RIESGO]],'1. IDENTIFICACION DEL RIESGO'!$AB$27:$AL$52,11,0),"")</f>
        <v xml:space="preserve">Posicionamiento equivocado de la  gestión ICBF  generado por la desinformación o  ruido mediatico.
</v>
      </c>
      <c r="H19" s="353" t="s">
        <v>1791</v>
      </c>
      <c r="I19" s="353" t="s">
        <v>1790</v>
      </c>
      <c r="J19" s="353" t="s">
        <v>1754</v>
      </c>
      <c r="K19" s="353" t="s">
        <v>1536</v>
      </c>
      <c r="L19" s="353" t="s">
        <v>1744</v>
      </c>
      <c r="M19" s="353" t="s">
        <v>1748</v>
      </c>
      <c r="N19" s="353">
        <f>IF(Tabla46[[#This Row],[ID RIESGO]]="","",IF(Tabla46[[#This Row],[DESCRIPCION DEL CONTROL]]="",0,15))</f>
        <v>15</v>
      </c>
      <c r="O19" s="353">
        <f>IF(Tabla46[[#This Row],[ID RIESGO]]="","",IF(Tabla46[[#This Row],[RESPONSABLE DEL CONTROL (CARGO)]]="",0,20))</f>
        <v>20</v>
      </c>
      <c r="P19" s="353">
        <f>IF(Tabla46[[#This Row],[PERIODICIDAD DE EJECUCIÓN DEL CONTROL]]="",0,20)</f>
        <v>20</v>
      </c>
      <c r="Q19" s="36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19" s="353" t="str">
        <f>IF(ISTEXT(Tabla46[[#This Row],[VALOR EVALUACION DISENO]]),"",IF(Tabla46[[#This Row],[VALOR EVALUACION DISENO]]&gt;96,DATOS!$AV$21,IF(Tabla46[[#This Row],[VALOR EVALUACION DISENO]]&gt;=86,DATOS!$AV$22,DATOS!$AV$23)))</f>
        <v>FUERTE</v>
      </c>
      <c r="S19" s="362" t="s">
        <v>1756</v>
      </c>
      <c r="T19" s="353" t="str">
        <f>IFERROR(VLOOKUP(Tabla46[[#This Row],[% DE CUMPLIMIENTO DE LA EJECUCION DEL CONTROL]],DATOS!$AS$38:$AT$40,2,0),"")</f>
        <v>FUERTE</v>
      </c>
      <c r="U19" s="363">
        <f>IF(Tabla46[[#This Row],[RESULTADO EVALUACIÓN DEL DISEÑO DEL CONTROL]]="","",SUMIFS(DATOS!$AT$49:$AT$57,DATOS!$AR$49:$AR$57,Tabla46[[#This Row],[RESULTADO EVALUACIÓN DEL DISEÑO DEL CONTROL]],DATOS!$AS$49:$AS$57,Tabla46[[#This Row],[RESULTADO EVALUACION DE LA EJECUCION]]))</f>
        <v>100</v>
      </c>
    </row>
    <row r="20" spans="1:22" s="364" customFormat="1" ht="51" x14ac:dyDescent="0.25">
      <c r="A20" s="355"/>
      <c r="B20" s="356"/>
      <c r="C20" s="356"/>
      <c r="D20" s="357"/>
      <c r="E20" s="358"/>
      <c r="F20" s="353" t="s">
        <v>1792</v>
      </c>
      <c r="G20" s="362" t="str">
        <f>IFERROR(VLOOKUP(Tabla46[[#This Row],[ID RIESGO]],'1. IDENTIFICACION DEL RIESGO'!$AB$27:$AL$52,11,0),"")</f>
        <v>No lograr el  cubrimiento  deseado  con las estrategias de comunicación implementadas</v>
      </c>
      <c r="H20" s="353" t="s">
        <v>1793</v>
      </c>
      <c r="I20" s="353" t="s">
        <v>1790</v>
      </c>
      <c r="J20" s="353" t="s">
        <v>1754</v>
      </c>
      <c r="K20" s="353" t="s">
        <v>1534</v>
      </c>
      <c r="L20" s="353" t="s">
        <v>1744</v>
      </c>
      <c r="M20" s="353" t="s">
        <v>1748</v>
      </c>
      <c r="N20" s="353">
        <f>IF(Tabla46[[#This Row],[ID RIESGO]]="","",IF(Tabla46[[#This Row],[DESCRIPCION DEL CONTROL]]="",0,15))</f>
        <v>15</v>
      </c>
      <c r="O20" s="353">
        <f>IF(Tabla46[[#This Row],[ID RIESGO]]="","",IF(Tabla46[[#This Row],[RESPONSABLE DEL CONTROL (CARGO)]]="",0,20))</f>
        <v>20</v>
      </c>
      <c r="P20" s="353">
        <f>IF(Tabla46[[#This Row],[PERIODICIDAD DE EJECUCIÓN DEL CONTROL]]="",0,20)</f>
        <v>20</v>
      </c>
      <c r="Q20" s="36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0" s="353" t="str">
        <f>IF(ISTEXT(Tabla46[[#This Row],[VALOR EVALUACION DISENO]]),"",IF(Tabla46[[#This Row],[VALOR EVALUACION DISENO]]&gt;96,DATOS!$AV$21,IF(Tabla46[[#This Row],[VALOR EVALUACION DISENO]]&gt;=86,DATOS!$AV$22,DATOS!$AV$23)))</f>
        <v>FUERTE</v>
      </c>
      <c r="S20" s="362" t="s">
        <v>1756</v>
      </c>
      <c r="T20" s="353" t="str">
        <f>IFERROR(VLOOKUP(Tabla46[[#This Row],[% DE CUMPLIMIENTO DE LA EJECUCION DEL CONTROL]],DATOS!$AS$38:$AT$40,2,0),"")</f>
        <v>FUERTE</v>
      </c>
      <c r="U20" s="363">
        <f>IF(Tabla46[[#This Row],[RESULTADO EVALUACIÓN DEL DISEÑO DEL CONTROL]]="","",SUMIFS(DATOS!$AT$49:$AT$57,DATOS!$AR$49:$AR$57,Tabla46[[#This Row],[RESULTADO EVALUACIÓN DEL DISEÑO DEL CONTROL]],DATOS!$AS$49:$AS$57,Tabla46[[#This Row],[RESULTADO EVALUACION DE LA EJECUCION]]))</f>
        <v>100</v>
      </c>
    </row>
    <row r="21" spans="1:22" s="364" customFormat="1" x14ac:dyDescent="0.25">
      <c r="A21" s="355"/>
      <c r="B21" s="356"/>
      <c r="C21" s="356"/>
      <c r="D21" s="357"/>
      <c r="E21" s="358"/>
      <c r="F21" s="353"/>
      <c r="G21" s="362" t="str">
        <f>IFERROR(VLOOKUP(Tabla46[[#This Row],[ID RIESGO]],'1. IDENTIFICACION DEL RIESGO'!$AB$27:$AL$52,11,0),"")</f>
        <v/>
      </c>
      <c r="H21" s="353"/>
      <c r="I21" s="353"/>
      <c r="J21" s="353"/>
      <c r="K21" s="353"/>
      <c r="L21" s="353"/>
      <c r="M21" s="353"/>
      <c r="N21" s="353" t="str">
        <f>IF(Tabla46[[#This Row],[ID RIESGO]]="","",IF(Tabla46[[#This Row],[DESCRIPCION DEL CONTROL]]="",0,15))</f>
        <v/>
      </c>
      <c r="O21" s="353" t="str">
        <f>IF(Tabla46[[#This Row],[ID RIESGO]]="","",IF(Tabla46[[#This Row],[RESPONSABLE DEL CONTROL (CARGO)]]="",0,20))</f>
        <v/>
      </c>
      <c r="P21" s="353">
        <f>IF(Tabla46[[#This Row],[PERIODICIDAD DE EJECUCIÓN DEL CONTROL]]="",0,20)</f>
        <v>0</v>
      </c>
      <c r="Q21"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 s="353" t="str">
        <f>IF(ISTEXT(Tabla46[[#This Row],[VALOR EVALUACION DISENO]]),"",IF(Tabla46[[#This Row],[VALOR EVALUACION DISENO]]&gt;96,DATOS!$AV$21,IF(Tabla46[[#This Row],[VALOR EVALUACION DISENO]]&gt;=86,DATOS!$AV$22,DATOS!$AV$23)))</f>
        <v/>
      </c>
      <c r="S21" s="362"/>
      <c r="T21" s="353" t="str">
        <f>IFERROR(VLOOKUP(Tabla46[[#This Row],[% DE CUMPLIMIENTO DE LA EJECUCION DEL CONTROL]],DATOS!$AS$38:$AT$40,2,0),"")</f>
        <v/>
      </c>
      <c r="U21" s="363" t="str">
        <f>IF(Tabla46[[#This Row],[RESULTADO EVALUACIÓN DEL DISEÑO DEL CONTROL]]="","",SUMIFS(DATOS!$AT$49:$AT$57,DATOS!$AR$49:$AR$57,Tabla46[[#This Row],[RESULTADO EVALUACIÓN DEL DISEÑO DEL CONTROL]],DATOS!$AS$49:$AS$57,Tabla46[[#This Row],[RESULTADO EVALUACION DE LA EJECUCION]]))</f>
        <v/>
      </c>
    </row>
    <row r="22" spans="1:22" s="364" customFormat="1" x14ac:dyDescent="0.25">
      <c r="A22" s="355"/>
      <c r="B22" s="356"/>
      <c r="C22" s="356"/>
      <c r="D22" s="357"/>
      <c r="E22" s="358"/>
      <c r="F22" s="353"/>
      <c r="G22" s="362" t="str">
        <f>IFERROR(VLOOKUP(Tabla46[[#This Row],[ID RIESGO]],'1. IDENTIFICACION DEL RIESGO'!$AB$27:$AL$52,11,0),"")</f>
        <v/>
      </c>
      <c r="H22" s="353"/>
      <c r="I22" s="353"/>
      <c r="J22" s="353"/>
      <c r="K22" s="353"/>
      <c r="L22" s="353"/>
      <c r="M22" s="353"/>
      <c r="N22" s="353" t="str">
        <f>IF(Tabla46[[#This Row],[ID RIESGO]]="","",IF(Tabla46[[#This Row],[DESCRIPCION DEL CONTROL]]="",0,15))</f>
        <v/>
      </c>
      <c r="O22" s="353" t="str">
        <f>IF(Tabla46[[#This Row],[ID RIESGO]]="","",IF(Tabla46[[#This Row],[RESPONSABLE DEL CONTROL (CARGO)]]="",0,20))</f>
        <v/>
      </c>
      <c r="P22" s="353">
        <f>IF(Tabla46[[#This Row],[PERIODICIDAD DE EJECUCIÓN DEL CONTROL]]="",0,20)</f>
        <v>0</v>
      </c>
      <c r="Q22"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 s="353" t="str">
        <f>IF(ISTEXT(Tabla46[[#This Row],[VALOR EVALUACION DISENO]]),"",IF(Tabla46[[#This Row],[VALOR EVALUACION DISENO]]&gt;96,DATOS!$AV$21,IF(Tabla46[[#This Row],[VALOR EVALUACION DISENO]]&gt;=86,DATOS!$AV$22,DATOS!$AV$23)))</f>
        <v/>
      </c>
      <c r="S22" s="362"/>
      <c r="T22" s="353" t="str">
        <f>IFERROR(VLOOKUP(Tabla46[[#This Row],[% DE CUMPLIMIENTO DE LA EJECUCION DEL CONTROL]],DATOS!$AS$38:$AT$40,2,0),"")</f>
        <v/>
      </c>
      <c r="U22" s="363" t="str">
        <f>IF(Tabla46[[#This Row],[RESULTADO EVALUACIÓN DEL DISEÑO DEL CONTROL]]="","",SUMIFS(DATOS!$AT$49:$AT$57,DATOS!$AR$49:$AR$57,Tabla46[[#This Row],[RESULTADO EVALUACIÓN DEL DISEÑO DEL CONTROL]],DATOS!$AS$49:$AS$57,Tabla46[[#This Row],[RESULTADO EVALUACION DE LA EJECUCION]]))</f>
        <v/>
      </c>
    </row>
    <row r="23" spans="1:22" s="364" customFormat="1" x14ac:dyDescent="0.25">
      <c r="A23" s="355"/>
      <c r="B23" s="356"/>
      <c r="C23" s="356"/>
      <c r="D23" s="357"/>
      <c r="E23" s="358"/>
      <c r="F23" s="353"/>
      <c r="G23" s="362" t="str">
        <f>IFERROR(VLOOKUP(Tabla46[[#This Row],[ID RIESGO]],'1. IDENTIFICACION DEL RIESGO'!$AB$27:$AL$52,11,0),"")</f>
        <v/>
      </c>
      <c r="H23" s="353"/>
      <c r="I23" s="353"/>
      <c r="J23" s="353"/>
      <c r="K23" s="353"/>
      <c r="L23" s="353"/>
      <c r="M23" s="353"/>
      <c r="N23" s="353" t="str">
        <f>IF(Tabla46[[#This Row],[ID RIESGO]]="","",IF(Tabla46[[#This Row],[DESCRIPCION DEL CONTROL]]="",0,15))</f>
        <v/>
      </c>
      <c r="O23" s="353" t="str">
        <f>IF(Tabla46[[#This Row],[ID RIESGO]]="","",IF(Tabla46[[#This Row],[RESPONSABLE DEL CONTROL (CARGO)]]="",0,20))</f>
        <v/>
      </c>
      <c r="P23" s="353">
        <f>IF(Tabla46[[#This Row],[PERIODICIDAD DE EJECUCIÓN DEL CONTROL]]="",0,20)</f>
        <v>0</v>
      </c>
      <c r="Q23"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 s="353" t="str">
        <f>IF(ISTEXT(Tabla46[[#This Row],[VALOR EVALUACION DISENO]]),"",IF(Tabla46[[#This Row],[VALOR EVALUACION DISENO]]&gt;96,DATOS!$AV$21,IF(Tabla46[[#This Row],[VALOR EVALUACION DISENO]]&gt;=86,DATOS!$AV$22,DATOS!$AV$23)))</f>
        <v/>
      </c>
      <c r="S23" s="362"/>
      <c r="T23" s="353" t="str">
        <f>IFERROR(VLOOKUP(Tabla46[[#This Row],[% DE CUMPLIMIENTO DE LA EJECUCION DEL CONTROL]],DATOS!$AS$38:$AT$40,2,0),"")</f>
        <v/>
      </c>
      <c r="U23" s="363" t="str">
        <f>IF(Tabla46[[#This Row],[RESULTADO EVALUACIÓN DEL DISEÑO DEL CONTROL]]="","",SUMIFS(DATOS!$AT$49:$AT$57,DATOS!$AR$49:$AR$57,Tabla46[[#This Row],[RESULTADO EVALUACIÓN DEL DISEÑO DEL CONTROL]],DATOS!$AS$49:$AS$57,Tabla46[[#This Row],[RESULTADO EVALUACION DE LA EJECUCION]]))</f>
        <v/>
      </c>
    </row>
    <row r="24" spans="1:22" s="364" customFormat="1" x14ac:dyDescent="0.25">
      <c r="A24" s="355"/>
      <c r="B24" s="356"/>
      <c r="C24" s="356"/>
      <c r="D24" s="357"/>
      <c r="E24" s="358"/>
      <c r="F24" s="353"/>
      <c r="G24" s="362" t="str">
        <f>IFERROR(VLOOKUP(Tabla46[[#This Row],[ID RIESGO]],'1. IDENTIFICACION DEL RIESGO'!$AB$27:$AL$52,11,0),"")</f>
        <v/>
      </c>
      <c r="H24" s="353"/>
      <c r="I24" s="353"/>
      <c r="J24" s="353"/>
      <c r="K24" s="353"/>
      <c r="L24" s="353"/>
      <c r="M24" s="353"/>
      <c r="N24" s="353" t="str">
        <f>IF(Tabla46[[#This Row],[ID RIESGO]]="","",IF(Tabla46[[#This Row],[DESCRIPCION DEL CONTROL]]="",0,15))</f>
        <v/>
      </c>
      <c r="O24" s="353" t="str">
        <f>IF(Tabla46[[#This Row],[ID RIESGO]]="","",IF(Tabla46[[#This Row],[RESPONSABLE DEL CONTROL (CARGO)]]="",0,20))</f>
        <v/>
      </c>
      <c r="P24" s="353">
        <f>IF(Tabla46[[#This Row],[PERIODICIDAD DE EJECUCIÓN DEL CONTROL]]="",0,20)</f>
        <v>0</v>
      </c>
      <c r="Q24"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 s="353" t="str">
        <f>IF(ISTEXT(Tabla46[[#This Row],[VALOR EVALUACION DISENO]]),"",IF(Tabla46[[#This Row],[VALOR EVALUACION DISENO]]&gt;96,DATOS!$AV$21,IF(Tabla46[[#This Row],[VALOR EVALUACION DISENO]]&gt;=86,DATOS!$AV$22,DATOS!$AV$23)))</f>
        <v/>
      </c>
      <c r="S24" s="362"/>
      <c r="T24" s="353" t="str">
        <f>IFERROR(VLOOKUP(Tabla46[[#This Row],[% DE CUMPLIMIENTO DE LA EJECUCION DEL CONTROL]],DATOS!$AS$38:$AT$40,2,0),"")</f>
        <v/>
      </c>
      <c r="U24" s="363" t="str">
        <f>IF(Tabla46[[#This Row],[RESULTADO EVALUACIÓN DEL DISEÑO DEL CONTROL]]="","",SUMIFS(DATOS!$AT$49:$AT$57,DATOS!$AR$49:$AR$57,Tabla46[[#This Row],[RESULTADO EVALUACIÓN DEL DISEÑO DEL CONTROL]],DATOS!$AS$49:$AS$57,Tabla46[[#This Row],[RESULTADO EVALUACION DE LA EJECUCION]]))</f>
        <v/>
      </c>
    </row>
    <row r="25" spans="1:22" s="364" customFormat="1" x14ac:dyDescent="0.25">
      <c r="A25" s="355"/>
      <c r="B25" s="356"/>
      <c r="C25" s="356"/>
      <c r="D25" s="357"/>
      <c r="E25" s="358"/>
      <c r="F25" s="353"/>
      <c r="G25" s="362" t="str">
        <f>IFERROR(VLOOKUP(Tabla46[[#This Row],[ID RIESGO]],'1. IDENTIFICACION DEL RIESGO'!$AB$27:$AL$52,11,0),"")</f>
        <v/>
      </c>
      <c r="H25" s="353"/>
      <c r="I25" s="353"/>
      <c r="J25" s="353"/>
      <c r="K25" s="353"/>
      <c r="L25" s="353"/>
      <c r="M25" s="353"/>
      <c r="N25" s="353" t="str">
        <f>IF(Tabla46[[#This Row],[ID RIESGO]]="","",IF(Tabla46[[#This Row],[DESCRIPCION DEL CONTROL]]="",0,15))</f>
        <v/>
      </c>
      <c r="O25" s="353" t="str">
        <f>IF(Tabla46[[#This Row],[ID RIESGO]]="","",IF(Tabla46[[#This Row],[RESPONSABLE DEL CONTROL (CARGO)]]="",0,20))</f>
        <v/>
      </c>
      <c r="P25" s="353">
        <f>IF(Tabla46[[#This Row],[PERIODICIDAD DE EJECUCIÓN DEL CONTROL]]="",0,20)</f>
        <v>0</v>
      </c>
      <c r="Q25"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 s="353" t="str">
        <f>IF(ISTEXT(Tabla46[[#This Row],[VALOR EVALUACION DISENO]]),"",IF(Tabla46[[#This Row],[VALOR EVALUACION DISENO]]&gt;96,DATOS!$AV$21,IF(Tabla46[[#This Row],[VALOR EVALUACION DISENO]]&gt;=86,DATOS!$AV$22,DATOS!$AV$23)))</f>
        <v/>
      </c>
      <c r="S25" s="362"/>
      <c r="T25" s="353" t="str">
        <f>IFERROR(VLOOKUP(Tabla46[[#This Row],[% DE CUMPLIMIENTO DE LA EJECUCION DEL CONTROL]],DATOS!$AS$38:$AT$40,2,0),"")</f>
        <v/>
      </c>
      <c r="U25" s="363" t="str">
        <f>IF(Tabla46[[#This Row],[RESULTADO EVALUACIÓN DEL DISEÑO DEL CONTROL]]="","",SUMIFS(DATOS!$AT$49:$AT$57,DATOS!$AR$49:$AR$57,Tabla46[[#This Row],[RESULTADO EVALUACIÓN DEL DISEÑO DEL CONTROL]],DATOS!$AS$49:$AS$57,Tabla46[[#This Row],[RESULTADO EVALUACION DE LA EJECUCION]]))</f>
        <v/>
      </c>
    </row>
    <row r="26" spans="1:22" s="364" customFormat="1" x14ac:dyDescent="0.25">
      <c r="A26" s="355"/>
      <c r="B26" s="356"/>
      <c r="C26" s="356"/>
      <c r="D26" s="357"/>
      <c r="E26" s="358"/>
      <c r="F26" s="353"/>
      <c r="G26" s="362" t="str">
        <f>IFERROR(VLOOKUP(Tabla46[[#This Row],[ID RIESGO]],'1. IDENTIFICACION DEL RIESGO'!$AB$27:$AL$52,11,0),"")</f>
        <v/>
      </c>
      <c r="H26" s="353"/>
      <c r="I26" s="353"/>
      <c r="J26" s="353"/>
      <c r="K26" s="353"/>
      <c r="L26" s="353"/>
      <c r="M26" s="353"/>
      <c r="N26" s="353" t="str">
        <f>IF(Tabla46[[#This Row],[ID RIESGO]]="","",IF(Tabla46[[#This Row],[DESCRIPCION DEL CONTROL]]="",0,15))</f>
        <v/>
      </c>
      <c r="O26" s="353" t="str">
        <f>IF(Tabla46[[#This Row],[ID RIESGO]]="","",IF(Tabla46[[#This Row],[RESPONSABLE DEL CONTROL (CARGO)]]="",0,20))</f>
        <v/>
      </c>
      <c r="P26" s="353">
        <f>IF(Tabla46[[#This Row],[PERIODICIDAD DE EJECUCIÓN DEL CONTROL]]="",0,20)</f>
        <v>0</v>
      </c>
      <c r="Q26"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 s="353" t="str">
        <f>IF(ISTEXT(Tabla46[[#This Row],[VALOR EVALUACION DISENO]]),"",IF(Tabla46[[#This Row],[VALOR EVALUACION DISENO]]&gt;96,DATOS!$AV$21,IF(Tabla46[[#This Row],[VALOR EVALUACION DISENO]]&gt;=86,DATOS!$AV$22,DATOS!$AV$23)))</f>
        <v/>
      </c>
      <c r="S26" s="362"/>
      <c r="T26" s="353" t="str">
        <f>IFERROR(VLOOKUP(Tabla46[[#This Row],[% DE CUMPLIMIENTO DE LA EJECUCION DEL CONTROL]],DATOS!$AS$38:$AT$40,2,0),"")</f>
        <v/>
      </c>
      <c r="U26" s="363" t="str">
        <f>IF(Tabla46[[#This Row],[RESULTADO EVALUACIÓN DEL DISEÑO DEL CONTROL]]="","",SUMIFS(DATOS!$AT$49:$AT$57,DATOS!$AR$49:$AR$57,Tabla46[[#This Row],[RESULTADO EVALUACIÓN DEL DISEÑO DEL CONTROL]],DATOS!$AS$49:$AS$57,Tabla46[[#This Row],[RESULTADO EVALUACION DE LA EJECUCION]]))</f>
        <v/>
      </c>
    </row>
    <row r="27" spans="1:22" s="364" customFormat="1" x14ac:dyDescent="0.25">
      <c r="A27" s="355"/>
      <c r="B27" s="356"/>
      <c r="C27" s="356"/>
      <c r="D27" s="357"/>
      <c r="E27" s="358"/>
      <c r="F27" s="353"/>
      <c r="G27" s="362" t="str">
        <f>IFERROR(VLOOKUP(Tabla46[[#This Row],[ID RIESGO]],'1. IDENTIFICACION DEL RIESGO'!$AB$27:$AL$52,11,0),"")</f>
        <v/>
      </c>
      <c r="H27" s="353"/>
      <c r="I27" s="353"/>
      <c r="J27" s="353"/>
      <c r="K27" s="353"/>
      <c r="L27" s="353"/>
      <c r="M27" s="353"/>
      <c r="N27" s="353" t="str">
        <f>IF(Tabla46[[#This Row],[ID RIESGO]]="","",IF(Tabla46[[#This Row],[DESCRIPCION DEL CONTROL]]="",0,15))</f>
        <v/>
      </c>
      <c r="O27" s="353" t="str">
        <f>IF(Tabla46[[#This Row],[ID RIESGO]]="","",IF(Tabla46[[#This Row],[RESPONSABLE DEL CONTROL (CARGO)]]="",0,20))</f>
        <v/>
      </c>
      <c r="P27" s="353">
        <f>IF(Tabla46[[#This Row],[PERIODICIDAD DE EJECUCIÓN DEL CONTROL]]="",0,20)</f>
        <v>0</v>
      </c>
      <c r="Q27"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 s="353" t="str">
        <f>IF(ISTEXT(Tabla46[[#This Row],[VALOR EVALUACION DISENO]]),"",IF(Tabla46[[#This Row],[VALOR EVALUACION DISENO]]&gt;96,DATOS!$AV$21,IF(Tabla46[[#This Row],[VALOR EVALUACION DISENO]]&gt;=86,DATOS!$AV$22,DATOS!$AV$23)))</f>
        <v/>
      </c>
      <c r="S27" s="362"/>
      <c r="T27" s="353" t="str">
        <f>IFERROR(VLOOKUP(Tabla46[[#This Row],[% DE CUMPLIMIENTO DE LA EJECUCION DEL CONTROL]],DATOS!$AS$38:$AT$40,2,0),"")</f>
        <v/>
      </c>
      <c r="U27" s="363" t="str">
        <f>IF(Tabla46[[#This Row],[RESULTADO EVALUACIÓN DEL DISEÑO DEL CONTROL]]="","",SUMIFS(DATOS!$AT$49:$AT$57,DATOS!$AR$49:$AR$57,Tabla46[[#This Row],[RESULTADO EVALUACIÓN DEL DISEÑO DEL CONTROL]],DATOS!$AS$49:$AS$57,Tabla46[[#This Row],[RESULTADO EVALUACION DE LA EJECUCION]]))</f>
        <v/>
      </c>
    </row>
    <row r="28" spans="1:22" s="364" customFormat="1" x14ac:dyDescent="0.25">
      <c r="A28" s="355"/>
      <c r="B28" s="356"/>
      <c r="C28" s="356"/>
      <c r="D28" s="357"/>
      <c r="E28" s="358"/>
      <c r="F28" s="353"/>
      <c r="G28" s="362" t="str">
        <f>IFERROR(VLOOKUP(Tabla46[[#This Row],[ID RIESGO]],'1. IDENTIFICACION DEL RIESGO'!$AB$27:$AL$52,11,0),"")</f>
        <v/>
      </c>
      <c r="H28" s="353"/>
      <c r="I28" s="353"/>
      <c r="J28" s="353"/>
      <c r="K28" s="353"/>
      <c r="L28" s="353"/>
      <c r="M28" s="353"/>
      <c r="N28" s="353" t="str">
        <f>IF(Tabla46[[#This Row],[ID RIESGO]]="","",IF(Tabla46[[#This Row],[DESCRIPCION DEL CONTROL]]="",0,15))</f>
        <v/>
      </c>
      <c r="O28" s="353" t="str">
        <f>IF(Tabla46[[#This Row],[ID RIESGO]]="","",IF(Tabla46[[#This Row],[RESPONSABLE DEL CONTROL (CARGO)]]="",0,20))</f>
        <v/>
      </c>
      <c r="P28" s="353">
        <f>IF(Tabla46[[#This Row],[PERIODICIDAD DE EJECUCIÓN DEL CONTROL]]="",0,20)</f>
        <v>0</v>
      </c>
      <c r="Q28"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 s="353" t="str">
        <f>IF(ISTEXT(Tabla46[[#This Row],[VALOR EVALUACION DISENO]]),"",IF(Tabla46[[#This Row],[VALOR EVALUACION DISENO]]&gt;96,DATOS!$AV$21,IF(Tabla46[[#This Row],[VALOR EVALUACION DISENO]]&gt;=86,DATOS!$AV$22,DATOS!$AV$23)))</f>
        <v/>
      </c>
      <c r="S28" s="362"/>
      <c r="T28" s="353" t="str">
        <f>IFERROR(VLOOKUP(Tabla46[[#This Row],[% DE CUMPLIMIENTO DE LA EJECUCION DEL CONTROL]],DATOS!$AS$38:$AT$40,2,0),"")</f>
        <v/>
      </c>
      <c r="U28" s="363" t="str">
        <f>IF(Tabla46[[#This Row],[RESULTADO EVALUACIÓN DEL DISEÑO DEL CONTROL]]="","",SUMIFS(DATOS!$AT$49:$AT$57,DATOS!$AR$49:$AR$57,Tabla46[[#This Row],[RESULTADO EVALUACIÓN DEL DISEÑO DEL CONTROL]],DATOS!$AS$49:$AS$57,Tabla46[[#This Row],[RESULTADO EVALUACION DE LA EJECUCION]]))</f>
        <v/>
      </c>
    </row>
    <row r="29" spans="1:22" s="364" customFormat="1" x14ac:dyDescent="0.25">
      <c r="A29" s="355"/>
      <c r="B29" s="356"/>
      <c r="C29" s="356"/>
      <c r="D29" s="357"/>
      <c r="E29" s="358"/>
      <c r="F29" s="353"/>
      <c r="G29" s="362" t="str">
        <f>IFERROR(VLOOKUP(Tabla46[[#This Row],[ID RIESGO]],'1. IDENTIFICACION DEL RIESGO'!$AB$27:$AL$52,11,0),"")</f>
        <v/>
      </c>
      <c r="H29" s="353"/>
      <c r="I29" s="353"/>
      <c r="J29" s="353"/>
      <c r="K29" s="353"/>
      <c r="L29" s="353"/>
      <c r="M29" s="353"/>
      <c r="N29" s="353" t="str">
        <f>IF(Tabla46[[#This Row],[ID RIESGO]]="","",IF(Tabla46[[#This Row],[DESCRIPCION DEL CONTROL]]="",0,15))</f>
        <v/>
      </c>
      <c r="O29" s="353" t="str">
        <f>IF(Tabla46[[#This Row],[ID RIESGO]]="","",IF(Tabla46[[#This Row],[RESPONSABLE DEL CONTROL (CARGO)]]="",0,20))</f>
        <v/>
      </c>
      <c r="P29" s="353">
        <f>IF(Tabla46[[#This Row],[PERIODICIDAD DE EJECUCIÓN DEL CONTROL]]="",0,20)</f>
        <v>0</v>
      </c>
      <c r="Q29"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 s="353" t="str">
        <f>IF(ISTEXT(Tabla46[[#This Row],[VALOR EVALUACION DISENO]]),"",IF(Tabla46[[#This Row],[VALOR EVALUACION DISENO]]&gt;96,DATOS!$AV$21,IF(Tabla46[[#This Row],[VALOR EVALUACION DISENO]]&gt;=86,DATOS!$AV$22,DATOS!$AV$23)))</f>
        <v/>
      </c>
      <c r="S29" s="362"/>
      <c r="T29" s="353" t="str">
        <f>IFERROR(VLOOKUP(Tabla46[[#This Row],[% DE CUMPLIMIENTO DE LA EJECUCION DEL CONTROL]],DATOS!$AS$38:$AT$40,2,0),"")</f>
        <v/>
      </c>
      <c r="U29" s="363" t="str">
        <f>IF(Tabla46[[#This Row],[RESULTADO EVALUACIÓN DEL DISEÑO DEL CONTROL]]="","",SUMIFS(DATOS!$AT$49:$AT$57,DATOS!$AR$49:$AR$57,Tabla46[[#This Row],[RESULTADO EVALUACIÓN DEL DISEÑO DEL CONTROL]],DATOS!$AS$49:$AS$57,Tabla46[[#This Row],[RESULTADO EVALUACION DE LA EJECUCION]]))</f>
        <v/>
      </c>
    </row>
    <row r="30" spans="1:22" s="364" customFormat="1" x14ac:dyDescent="0.25">
      <c r="A30" s="355"/>
      <c r="B30" s="356"/>
      <c r="C30" s="356"/>
      <c r="D30" s="357"/>
      <c r="E30" s="358"/>
      <c r="F30" s="353"/>
      <c r="G30" s="362" t="str">
        <f>IFERROR(VLOOKUP(Tabla46[[#This Row],[ID RIESGO]],'1. IDENTIFICACION DEL RIESGO'!$AB$27:$AL$52,11,0),"")</f>
        <v/>
      </c>
      <c r="H30" s="353"/>
      <c r="I30" s="353"/>
      <c r="J30" s="353"/>
      <c r="K30" s="353"/>
      <c r="L30" s="353"/>
      <c r="M30" s="353"/>
      <c r="N30" s="353" t="str">
        <f>IF(Tabla46[[#This Row],[ID RIESGO]]="","",IF(Tabla46[[#This Row],[DESCRIPCION DEL CONTROL]]="",0,15))</f>
        <v/>
      </c>
      <c r="O30" s="353" t="str">
        <f>IF(Tabla46[[#This Row],[ID RIESGO]]="","",IF(Tabla46[[#This Row],[RESPONSABLE DEL CONTROL (CARGO)]]="",0,20))</f>
        <v/>
      </c>
      <c r="P30" s="353">
        <f>IF(Tabla46[[#This Row],[PERIODICIDAD DE EJECUCIÓN DEL CONTROL]]="",0,20)</f>
        <v>0</v>
      </c>
      <c r="Q30"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 s="353" t="str">
        <f>IF(ISTEXT(Tabla46[[#This Row],[VALOR EVALUACION DISENO]]),"",IF(Tabla46[[#This Row],[VALOR EVALUACION DISENO]]&gt;96,DATOS!$AV$21,IF(Tabla46[[#This Row],[VALOR EVALUACION DISENO]]&gt;=86,DATOS!$AV$22,DATOS!$AV$23)))</f>
        <v/>
      </c>
      <c r="S30" s="362"/>
      <c r="T30" s="353" t="str">
        <f>IFERROR(VLOOKUP(Tabla46[[#This Row],[% DE CUMPLIMIENTO DE LA EJECUCION DEL CONTROL]],DATOS!$AS$38:$AT$40,2,0),"")</f>
        <v/>
      </c>
      <c r="U30" s="363" t="str">
        <f>IF(Tabla46[[#This Row],[RESULTADO EVALUACIÓN DEL DISEÑO DEL CONTROL]]="","",SUMIFS(DATOS!$AT$49:$AT$57,DATOS!$AR$49:$AR$57,Tabla46[[#This Row],[RESULTADO EVALUACIÓN DEL DISEÑO DEL CONTROL]],DATOS!$AS$49:$AS$57,Tabla46[[#This Row],[RESULTADO EVALUACION DE LA EJECUCION]]))</f>
        <v/>
      </c>
    </row>
    <row r="31" spans="1:22" s="364" customFormat="1" x14ac:dyDescent="0.25">
      <c r="A31" s="355"/>
      <c r="B31" s="356"/>
      <c r="C31" s="356"/>
      <c r="D31" s="357"/>
      <c r="E31" s="358"/>
      <c r="F31" s="353"/>
      <c r="G31" s="362" t="str">
        <f>IFERROR(VLOOKUP(Tabla46[[#This Row],[ID RIESGO]],'1. IDENTIFICACION DEL RIESGO'!$AB$27:$AL$52,11,0),"")</f>
        <v/>
      </c>
      <c r="H31" s="353"/>
      <c r="I31" s="353"/>
      <c r="J31" s="353"/>
      <c r="K31" s="353"/>
      <c r="L31" s="353"/>
      <c r="M31" s="353"/>
      <c r="N31" s="353" t="str">
        <f>IF(Tabla46[[#This Row],[ID RIESGO]]="","",IF(Tabla46[[#This Row],[DESCRIPCION DEL CONTROL]]="",0,15))</f>
        <v/>
      </c>
      <c r="O31" s="353" t="str">
        <f>IF(Tabla46[[#This Row],[ID RIESGO]]="","",IF(Tabla46[[#This Row],[RESPONSABLE DEL CONTROL (CARGO)]]="",0,20))</f>
        <v/>
      </c>
      <c r="P31" s="353">
        <f>IF(Tabla46[[#This Row],[PERIODICIDAD DE EJECUCIÓN DEL CONTROL]]="",0,20)</f>
        <v>0</v>
      </c>
      <c r="Q31"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 s="353" t="str">
        <f>IF(ISTEXT(Tabla46[[#This Row],[VALOR EVALUACION DISENO]]),"",IF(Tabla46[[#This Row],[VALOR EVALUACION DISENO]]&gt;96,DATOS!$AV$21,IF(Tabla46[[#This Row],[VALOR EVALUACION DISENO]]&gt;=86,DATOS!$AV$22,DATOS!$AV$23)))</f>
        <v/>
      </c>
      <c r="S31" s="362"/>
      <c r="T31" s="353" t="str">
        <f>IFERROR(VLOOKUP(Tabla46[[#This Row],[% DE CUMPLIMIENTO DE LA EJECUCION DEL CONTROL]],DATOS!$AS$38:$AT$40,2,0),"")</f>
        <v/>
      </c>
      <c r="U31" s="363" t="str">
        <f>IF(Tabla46[[#This Row],[RESULTADO EVALUACIÓN DEL DISEÑO DEL CONTROL]]="","",SUMIFS(DATOS!$AT$49:$AT$57,DATOS!$AR$49:$AR$57,Tabla46[[#This Row],[RESULTADO EVALUACIÓN DEL DISEÑO DEL CONTROL]],DATOS!$AS$49:$AS$57,Tabla46[[#This Row],[RESULTADO EVALUACION DE LA EJECUCION]]))</f>
        <v/>
      </c>
    </row>
    <row r="32" spans="1:22" s="364" customFormat="1" x14ac:dyDescent="0.25">
      <c r="A32" s="355"/>
      <c r="B32" s="356"/>
      <c r="C32" s="356"/>
      <c r="D32" s="357"/>
      <c r="E32" s="358"/>
      <c r="F32" s="353"/>
      <c r="G32" s="362" t="str">
        <f>IFERROR(VLOOKUP(Tabla46[[#This Row],[ID RIESGO]],'1. IDENTIFICACION DEL RIESGO'!$AB$27:$AL$52,11,0),"")</f>
        <v/>
      </c>
      <c r="H32" s="353"/>
      <c r="I32" s="353"/>
      <c r="J32" s="353"/>
      <c r="K32" s="353"/>
      <c r="L32" s="353"/>
      <c r="M32" s="353"/>
      <c r="N32" s="353" t="str">
        <f>IF(Tabla46[[#This Row],[ID RIESGO]]="","",IF(Tabla46[[#This Row],[DESCRIPCION DEL CONTROL]]="",0,15))</f>
        <v/>
      </c>
      <c r="O32" s="353" t="str">
        <f>IF(Tabla46[[#This Row],[ID RIESGO]]="","",IF(Tabla46[[#This Row],[RESPONSABLE DEL CONTROL (CARGO)]]="",0,20))</f>
        <v/>
      </c>
      <c r="P32" s="353">
        <f>IF(Tabla46[[#This Row],[PERIODICIDAD DE EJECUCIÓN DEL CONTROL]]="",0,20)</f>
        <v>0</v>
      </c>
      <c r="Q32"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 s="353" t="str">
        <f>IF(ISTEXT(Tabla46[[#This Row],[VALOR EVALUACION DISENO]]),"",IF(Tabla46[[#This Row],[VALOR EVALUACION DISENO]]&gt;96,DATOS!$AV$21,IF(Tabla46[[#This Row],[VALOR EVALUACION DISENO]]&gt;=86,DATOS!$AV$22,DATOS!$AV$23)))</f>
        <v/>
      </c>
      <c r="S32" s="362"/>
      <c r="T32" s="353" t="str">
        <f>IFERROR(VLOOKUP(Tabla46[[#This Row],[% DE CUMPLIMIENTO DE LA EJECUCION DEL CONTROL]],DATOS!$AS$38:$AT$40,2,0),"")</f>
        <v/>
      </c>
      <c r="U32" s="363" t="str">
        <f>IF(Tabla46[[#This Row],[RESULTADO EVALUACIÓN DEL DISEÑO DEL CONTROL]]="","",SUMIFS(DATOS!$AT$49:$AT$57,DATOS!$AR$49:$AR$57,Tabla46[[#This Row],[RESULTADO EVALUACIÓN DEL DISEÑO DEL CONTROL]],DATOS!$AS$49:$AS$57,Tabla46[[#This Row],[RESULTADO EVALUACION DE LA EJECUCION]]))</f>
        <v/>
      </c>
    </row>
    <row r="33" spans="1:21" s="364" customFormat="1" x14ac:dyDescent="0.25">
      <c r="A33" s="355"/>
      <c r="B33" s="356"/>
      <c r="C33" s="356"/>
      <c r="D33" s="357"/>
      <c r="E33" s="358"/>
      <c r="F33" s="353"/>
      <c r="G33" s="362" t="str">
        <f>IFERROR(VLOOKUP(Tabla46[[#This Row],[ID RIESGO]],'1. IDENTIFICACION DEL RIESGO'!$AB$27:$AL$52,11,0),"")</f>
        <v/>
      </c>
      <c r="H33" s="353"/>
      <c r="I33" s="353"/>
      <c r="J33" s="353"/>
      <c r="K33" s="353"/>
      <c r="L33" s="353"/>
      <c r="M33" s="353"/>
      <c r="N33" s="353" t="str">
        <f>IF(Tabla46[[#This Row],[ID RIESGO]]="","",IF(Tabla46[[#This Row],[DESCRIPCION DEL CONTROL]]="",0,15))</f>
        <v/>
      </c>
      <c r="O33" s="353" t="str">
        <f>IF(Tabla46[[#This Row],[ID RIESGO]]="","",IF(Tabla46[[#This Row],[RESPONSABLE DEL CONTROL (CARGO)]]="",0,20))</f>
        <v/>
      </c>
      <c r="P33" s="353">
        <f>IF(Tabla46[[#This Row],[PERIODICIDAD DE EJECUCIÓN DEL CONTROL]]="",0,20)</f>
        <v>0</v>
      </c>
      <c r="Q33"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 s="353" t="str">
        <f>IF(ISTEXT(Tabla46[[#This Row],[VALOR EVALUACION DISENO]]),"",IF(Tabla46[[#This Row],[VALOR EVALUACION DISENO]]&gt;96,DATOS!$AV$21,IF(Tabla46[[#This Row],[VALOR EVALUACION DISENO]]&gt;=86,DATOS!$AV$22,DATOS!$AV$23)))</f>
        <v/>
      </c>
      <c r="S33" s="362"/>
      <c r="T33" s="353" t="str">
        <f>IFERROR(VLOOKUP(Tabla46[[#This Row],[% DE CUMPLIMIENTO DE LA EJECUCION DEL CONTROL]],DATOS!$AS$38:$AT$40,2,0),"")</f>
        <v/>
      </c>
      <c r="U33" s="363" t="str">
        <f>IF(Tabla46[[#This Row],[RESULTADO EVALUACIÓN DEL DISEÑO DEL CONTROL]]="","",SUMIFS(DATOS!$AT$49:$AT$57,DATOS!$AR$49:$AR$57,Tabla46[[#This Row],[RESULTADO EVALUACIÓN DEL DISEÑO DEL CONTROL]],DATOS!$AS$49:$AS$57,Tabla46[[#This Row],[RESULTADO EVALUACION DE LA EJECUCION]]))</f>
        <v/>
      </c>
    </row>
    <row r="34" spans="1:21" s="364" customFormat="1" x14ac:dyDescent="0.25">
      <c r="A34" s="355"/>
      <c r="B34" s="356"/>
      <c r="C34" s="356"/>
      <c r="D34" s="357"/>
      <c r="E34" s="358"/>
      <c r="F34" s="353"/>
      <c r="G34" s="362" t="str">
        <f>IFERROR(VLOOKUP(Tabla46[[#This Row],[ID RIESGO]],'1. IDENTIFICACION DEL RIESGO'!$AB$27:$AL$52,11,0),"")</f>
        <v/>
      </c>
      <c r="H34" s="353"/>
      <c r="I34" s="353"/>
      <c r="J34" s="353"/>
      <c r="K34" s="353"/>
      <c r="L34" s="353"/>
      <c r="M34" s="353"/>
      <c r="N34" s="353" t="str">
        <f>IF(Tabla46[[#This Row],[ID RIESGO]]="","",IF(Tabla46[[#This Row],[DESCRIPCION DEL CONTROL]]="",0,15))</f>
        <v/>
      </c>
      <c r="O34" s="353" t="str">
        <f>IF(Tabla46[[#This Row],[ID RIESGO]]="","",IF(Tabla46[[#This Row],[RESPONSABLE DEL CONTROL (CARGO)]]="",0,20))</f>
        <v/>
      </c>
      <c r="P34" s="353">
        <f>IF(Tabla46[[#This Row],[PERIODICIDAD DE EJECUCIÓN DEL CONTROL]]="",0,20)</f>
        <v>0</v>
      </c>
      <c r="Q34"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 s="353" t="str">
        <f>IF(ISTEXT(Tabla46[[#This Row],[VALOR EVALUACION DISENO]]),"",IF(Tabla46[[#This Row],[VALOR EVALUACION DISENO]]&gt;96,DATOS!$AV$21,IF(Tabla46[[#This Row],[VALOR EVALUACION DISENO]]&gt;=86,DATOS!$AV$22,DATOS!$AV$23)))</f>
        <v/>
      </c>
      <c r="S34" s="362"/>
      <c r="T34" s="353" t="str">
        <f>IFERROR(VLOOKUP(Tabla46[[#This Row],[% DE CUMPLIMIENTO DE LA EJECUCION DEL CONTROL]],DATOS!$AS$38:$AT$40,2,0),"")</f>
        <v/>
      </c>
      <c r="U34" s="363" t="str">
        <f>IF(Tabla46[[#This Row],[RESULTADO EVALUACIÓN DEL DISEÑO DEL CONTROL]]="","",SUMIFS(DATOS!$AT$49:$AT$57,DATOS!$AR$49:$AR$57,Tabla46[[#This Row],[RESULTADO EVALUACIÓN DEL DISEÑO DEL CONTROL]],DATOS!$AS$49:$AS$57,Tabla46[[#This Row],[RESULTADO EVALUACION DE LA EJECUCION]]))</f>
        <v/>
      </c>
    </row>
    <row r="35" spans="1:21" s="364" customFormat="1" x14ac:dyDescent="0.25">
      <c r="A35" s="355"/>
      <c r="B35" s="356"/>
      <c r="C35" s="356"/>
      <c r="D35" s="357"/>
      <c r="E35" s="358"/>
      <c r="F35" s="353"/>
      <c r="G35" s="362" t="str">
        <f>IFERROR(VLOOKUP(Tabla46[[#This Row],[ID RIESGO]],'1. IDENTIFICACION DEL RIESGO'!$AB$27:$AL$52,11,0),"")</f>
        <v/>
      </c>
      <c r="H35" s="353"/>
      <c r="I35" s="353"/>
      <c r="J35" s="353"/>
      <c r="K35" s="353"/>
      <c r="L35" s="353"/>
      <c r="M35" s="353"/>
      <c r="N35" s="353" t="str">
        <f>IF(Tabla46[[#This Row],[ID RIESGO]]="","",IF(Tabla46[[#This Row],[DESCRIPCION DEL CONTROL]]="",0,15))</f>
        <v/>
      </c>
      <c r="O35" s="353" t="str">
        <f>IF(Tabla46[[#This Row],[ID RIESGO]]="","",IF(Tabla46[[#This Row],[RESPONSABLE DEL CONTROL (CARGO)]]="",0,20))</f>
        <v/>
      </c>
      <c r="P35" s="353">
        <f>IF(Tabla46[[#This Row],[PERIODICIDAD DE EJECUCIÓN DEL CONTROL]]="",0,20)</f>
        <v>0</v>
      </c>
      <c r="Q35"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 s="353" t="str">
        <f>IF(ISTEXT(Tabla46[[#This Row],[VALOR EVALUACION DISENO]]),"",IF(Tabla46[[#This Row],[VALOR EVALUACION DISENO]]&gt;96,DATOS!$AV$21,IF(Tabla46[[#This Row],[VALOR EVALUACION DISENO]]&gt;=86,DATOS!$AV$22,DATOS!$AV$23)))</f>
        <v/>
      </c>
      <c r="S35" s="362"/>
      <c r="T35" s="353" t="str">
        <f>IFERROR(VLOOKUP(Tabla46[[#This Row],[% DE CUMPLIMIENTO DE LA EJECUCION DEL CONTROL]],DATOS!$AS$38:$AT$40,2,0),"")</f>
        <v/>
      </c>
      <c r="U35" s="363" t="str">
        <f>IF(Tabla46[[#This Row],[RESULTADO EVALUACIÓN DEL DISEÑO DEL CONTROL]]="","",SUMIFS(DATOS!$AT$49:$AT$57,DATOS!$AR$49:$AR$57,Tabla46[[#This Row],[RESULTADO EVALUACIÓN DEL DISEÑO DEL CONTROL]],DATOS!$AS$49:$AS$57,Tabla46[[#This Row],[RESULTADO EVALUACION DE LA EJECUCION]]))</f>
        <v/>
      </c>
    </row>
    <row r="36" spans="1:21" s="364" customFormat="1" x14ac:dyDescent="0.25">
      <c r="A36" s="355"/>
      <c r="B36" s="356"/>
      <c r="C36" s="356"/>
      <c r="D36" s="357"/>
      <c r="E36" s="358"/>
      <c r="F36" s="353"/>
      <c r="G36" s="362" t="str">
        <f>IFERROR(VLOOKUP(Tabla46[[#This Row],[ID RIESGO]],'1. IDENTIFICACION DEL RIESGO'!$AB$27:$AL$52,11,0),"")</f>
        <v/>
      </c>
      <c r="H36" s="353"/>
      <c r="I36" s="353"/>
      <c r="J36" s="353"/>
      <c r="K36" s="353"/>
      <c r="L36" s="353"/>
      <c r="M36" s="353"/>
      <c r="N36" s="353" t="str">
        <f>IF(Tabla46[[#This Row],[ID RIESGO]]="","",IF(Tabla46[[#This Row],[DESCRIPCION DEL CONTROL]]="",0,15))</f>
        <v/>
      </c>
      <c r="O36" s="353" t="str">
        <f>IF(Tabla46[[#This Row],[ID RIESGO]]="","",IF(Tabla46[[#This Row],[RESPONSABLE DEL CONTROL (CARGO)]]="",0,20))</f>
        <v/>
      </c>
      <c r="P36" s="353">
        <f>IF(Tabla46[[#This Row],[PERIODICIDAD DE EJECUCIÓN DEL CONTROL]]="",0,20)</f>
        <v>0</v>
      </c>
      <c r="Q36"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 s="353" t="str">
        <f>IF(ISTEXT(Tabla46[[#This Row],[VALOR EVALUACION DISENO]]),"",IF(Tabla46[[#This Row],[VALOR EVALUACION DISENO]]&gt;96,DATOS!$AV$21,IF(Tabla46[[#This Row],[VALOR EVALUACION DISENO]]&gt;=86,DATOS!$AV$22,DATOS!$AV$23)))</f>
        <v/>
      </c>
      <c r="S36" s="362"/>
      <c r="T36" s="353" t="str">
        <f>IFERROR(VLOOKUP(Tabla46[[#This Row],[% DE CUMPLIMIENTO DE LA EJECUCION DEL CONTROL]],DATOS!$AS$38:$AT$40,2,0),"")</f>
        <v/>
      </c>
      <c r="U36" s="363" t="str">
        <f>IF(Tabla46[[#This Row],[RESULTADO EVALUACIÓN DEL DISEÑO DEL CONTROL]]="","",SUMIFS(DATOS!$AT$49:$AT$57,DATOS!$AR$49:$AR$57,Tabla46[[#This Row],[RESULTADO EVALUACIÓN DEL DISEÑO DEL CONTROL]],DATOS!$AS$49:$AS$57,Tabla46[[#This Row],[RESULTADO EVALUACION DE LA EJECUCION]]))</f>
        <v/>
      </c>
    </row>
    <row r="37" spans="1:21" s="364" customFormat="1" x14ac:dyDescent="0.25">
      <c r="A37" s="355"/>
      <c r="B37" s="356"/>
      <c r="C37" s="356"/>
      <c r="D37" s="357"/>
      <c r="E37" s="358"/>
      <c r="F37" s="353"/>
      <c r="G37" s="362" t="str">
        <f>IFERROR(VLOOKUP(Tabla46[[#This Row],[ID RIESGO]],'1. IDENTIFICACION DEL RIESGO'!$AB$27:$AL$52,11,0),"")</f>
        <v/>
      </c>
      <c r="H37" s="353"/>
      <c r="I37" s="353"/>
      <c r="J37" s="353"/>
      <c r="K37" s="353"/>
      <c r="L37" s="353"/>
      <c r="M37" s="353"/>
      <c r="N37" s="353" t="str">
        <f>IF(Tabla46[[#This Row],[ID RIESGO]]="","",IF(Tabla46[[#This Row],[DESCRIPCION DEL CONTROL]]="",0,15))</f>
        <v/>
      </c>
      <c r="O37" s="353" t="str">
        <f>IF(Tabla46[[#This Row],[ID RIESGO]]="","",IF(Tabla46[[#This Row],[RESPONSABLE DEL CONTROL (CARGO)]]="",0,20))</f>
        <v/>
      </c>
      <c r="P37" s="353">
        <f>IF(Tabla46[[#This Row],[PERIODICIDAD DE EJECUCIÓN DEL CONTROL]]="",0,20)</f>
        <v>0</v>
      </c>
      <c r="Q37"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 s="353" t="str">
        <f>IF(ISTEXT(Tabla46[[#This Row],[VALOR EVALUACION DISENO]]),"",IF(Tabla46[[#This Row],[VALOR EVALUACION DISENO]]&gt;96,DATOS!$AV$21,IF(Tabla46[[#This Row],[VALOR EVALUACION DISENO]]&gt;=86,DATOS!$AV$22,DATOS!$AV$23)))</f>
        <v/>
      </c>
      <c r="S37" s="362"/>
      <c r="T37" s="353" t="str">
        <f>IFERROR(VLOOKUP(Tabla46[[#This Row],[% DE CUMPLIMIENTO DE LA EJECUCION DEL CONTROL]],DATOS!$AS$38:$AT$40,2,0),"")</f>
        <v/>
      </c>
      <c r="U37" s="363" t="str">
        <f>IF(Tabla46[[#This Row],[RESULTADO EVALUACIÓN DEL DISEÑO DEL CONTROL]]="","",SUMIFS(DATOS!$AT$49:$AT$57,DATOS!$AR$49:$AR$57,Tabla46[[#This Row],[RESULTADO EVALUACIÓN DEL DISEÑO DEL CONTROL]],DATOS!$AS$49:$AS$57,Tabla46[[#This Row],[RESULTADO EVALUACION DE LA EJECUCION]]))</f>
        <v/>
      </c>
    </row>
    <row r="38" spans="1:21" s="365" customFormat="1" x14ac:dyDescent="0.25">
      <c r="A38" s="355"/>
      <c r="B38" s="356"/>
      <c r="C38" s="356"/>
      <c r="D38" s="357"/>
      <c r="E38" s="358"/>
      <c r="F38" s="354"/>
      <c r="G38" s="451" t="str">
        <f>IFERROR(VLOOKUP(Tabla46[[#This Row],[ID RIESGO]],'1. IDENTIFICACION DEL RIESGO'!$AB$27:$AL$52,11,0),"")</f>
        <v/>
      </c>
      <c r="H38" s="354"/>
      <c r="I38" s="353"/>
      <c r="J38" s="353"/>
      <c r="K38" s="354"/>
      <c r="L38" s="354"/>
      <c r="M38" s="354"/>
      <c r="N38" s="354" t="str">
        <f>IF(Tabla46[[#This Row],[ID RIESGO]]="","",IF(Tabla46[[#This Row],[DESCRIPCION DEL CONTROL]]="",0,15))</f>
        <v/>
      </c>
      <c r="O38" s="354" t="str">
        <f>IF(Tabla46[[#This Row],[ID RIESGO]]="","",IF(Tabla46[[#This Row],[RESPONSABLE DEL CONTROL (CARGO)]]="",0,20))</f>
        <v/>
      </c>
      <c r="P38" s="353">
        <f>IF(Tabla46[[#This Row],[PERIODICIDAD DE EJECUCIÓN DEL CONTROL]]="",0,20)</f>
        <v>0</v>
      </c>
      <c r="Q38"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 s="353" t="str">
        <f>IF(ISTEXT(Tabla46[[#This Row],[VALOR EVALUACION DISENO]]),"",IF(Tabla46[[#This Row],[VALOR EVALUACION DISENO]]&gt;96,DATOS!$AV$21,IF(Tabla46[[#This Row],[VALOR EVALUACION DISENO]]&gt;=86,DATOS!$AV$22,DATOS!$AV$23)))</f>
        <v/>
      </c>
      <c r="S38" s="362"/>
      <c r="T38" s="354" t="str">
        <f>IFERROR(VLOOKUP(Tabla46[[#This Row],[% DE CUMPLIMIENTO DE LA EJECUCION DEL CONTROL]],DATOS!$AS$38:$AT$40,2,0),"")</f>
        <v/>
      </c>
      <c r="U38" s="359" t="str">
        <f>IF(Tabla46[[#This Row],[RESULTADO EVALUACIÓN DEL DISEÑO DEL CONTROL]]="","",SUMIFS(DATOS!$AT$49:$AT$57,DATOS!$AR$49:$AR$57,Tabla46[[#This Row],[RESULTADO EVALUACIÓN DEL DISEÑO DEL CONTROL]],DATOS!$AS$49:$AS$57,Tabla46[[#This Row],[RESULTADO EVALUACION DE LA EJECUCION]]))</f>
        <v/>
      </c>
    </row>
    <row r="39" spans="1:21" s="365" customFormat="1" x14ac:dyDescent="0.25">
      <c r="A39" s="355"/>
      <c r="B39" s="356"/>
      <c r="C39" s="356"/>
      <c r="D39" s="357"/>
      <c r="E39" s="358"/>
      <c r="F39" s="354"/>
      <c r="G39" s="451" t="str">
        <f>IFERROR(VLOOKUP(Tabla46[[#This Row],[ID RIESGO]],'1. IDENTIFICACION DEL RIESGO'!$AB$27:$AL$52,11,0),"")</f>
        <v/>
      </c>
      <c r="H39" s="354"/>
      <c r="I39" s="353"/>
      <c r="J39" s="353"/>
      <c r="K39" s="354"/>
      <c r="L39" s="354"/>
      <c r="M39" s="354"/>
      <c r="N39" s="354" t="str">
        <f>IF(Tabla46[[#This Row],[ID RIESGO]]="","",IF(Tabla46[[#This Row],[DESCRIPCION DEL CONTROL]]="",0,15))</f>
        <v/>
      </c>
      <c r="O39" s="354" t="str">
        <f>IF(Tabla46[[#This Row],[ID RIESGO]]="","",IF(Tabla46[[#This Row],[RESPONSABLE DEL CONTROL (CARGO)]]="",0,20))</f>
        <v/>
      </c>
      <c r="P39" s="353">
        <f>IF(Tabla46[[#This Row],[PERIODICIDAD DE EJECUCIÓN DEL CONTROL]]="",0,20)</f>
        <v>0</v>
      </c>
      <c r="Q39"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 s="353" t="str">
        <f>IF(ISTEXT(Tabla46[[#This Row],[VALOR EVALUACION DISENO]]),"",IF(Tabla46[[#This Row],[VALOR EVALUACION DISENO]]&gt;96,DATOS!$AV$21,IF(Tabla46[[#This Row],[VALOR EVALUACION DISENO]]&gt;=86,DATOS!$AV$22,DATOS!$AV$23)))</f>
        <v/>
      </c>
      <c r="S39" s="362"/>
      <c r="T39" s="354" t="str">
        <f>IFERROR(VLOOKUP(Tabla46[[#This Row],[% DE CUMPLIMIENTO DE LA EJECUCION DEL CONTROL]],DATOS!$AS$38:$AT$40,2,0),"")</f>
        <v/>
      </c>
      <c r="U39" s="359" t="str">
        <f>IF(Tabla46[[#This Row],[RESULTADO EVALUACIÓN DEL DISEÑO DEL CONTROL]]="","",SUMIFS(DATOS!$AT$49:$AT$57,DATOS!$AR$49:$AR$57,Tabla46[[#This Row],[RESULTADO EVALUACIÓN DEL DISEÑO DEL CONTROL]],DATOS!$AS$49:$AS$57,Tabla46[[#This Row],[RESULTADO EVALUACION DE LA EJECUCION]]))</f>
        <v/>
      </c>
    </row>
    <row r="40" spans="1:21" s="365" customFormat="1" x14ac:dyDescent="0.25">
      <c r="A40" s="355"/>
      <c r="B40" s="356"/>
      <c r="C40" s="356"/>
      <c r="D40" s="357"/>
      <c r="E40" s="358"/>
      <c r="F40" s="354"/>
      <c r="G40" s="451" t="str">
        <f>IFERROR(VLOOKUP(Tabla46[[#This Row],[ID RIESGO]],'1. IDENTIFICACION DEL RIESGO'!$AB$27:$AL$52,11,0),"")</f>
        <v/>
      </c>
      <c r="H40" s="354"/>
      <c r="I40" s="353"/>
      <c r="J40" s="353"/>
      <c r="K40" s="354"/>
      <c r="L40" s="354"/>
      <c r="M40" s="354"/>
      <c r="N40" s="354" t="str">
        <f>IF(Tabla46[[#This Row],[ID RIESGO]]="","",IF(Tabla46[[#This Row],[DESCRIPCION DEL CONTROL]]="",0,15))</f>
        <v/>
      </c>
      <c r="O40" s="354" t="str">
        <f>IF(Tabla46[[#This Row],[ID RIESGO]]="","",IF(Tabla46[[#This Row],[RESPONSABLE DEL CONTROL (CARGO)]]="",0,20))</f>
        <v/>
      </c>
      <c r="P40" s="353">
        <f>IF(Tabla46[[#This Row],[PERIODICIDAD DE EJECUCIÓN DEL CONTROL]]="",0,20)</f>
        <v>0</v>
      </c>
      <c r="Q40"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 s="353" t="str">
        <f>IF(ISTEXT(Tabla46[[#This Row],[VALOR EVALUACION DISENO]]),"",IF(Tabla46[[#This Row],[VALOR EVALUACION DISENO]]&gt;96,DATOS!$AV$21,IF(Tabla46[[#This Row],[VALOR EVALUACION DISENO]]&gt;=86,DATOS!$AV$22,DATOS!$AV$23)))</f>
        <v/>
      </c>
      <c r="S40" s="362"/>
      <c r="T40" s="354" t="str">
        <f>IFERROR(VLOOKUP(Tabla46[[#This Row],[% DE CUMPLIMIENTO DE LA EJECUCION DEL CONTROL]],DATOS!$AS$38:$AT$40,2,0),"")</f>
        <v/>
      </c>
      <c r="U40" s="359" t="str">
        <f>IF(Tabla46[[#This Row],[RESULTADO EVALUACIÓN DEL DISEÑO DEL CONTROL]]="","",SUMIFS(DATOS!$AT$49:$AT$57,DATOS!$AR$49:$AR$57,Tabla46[[#This Row],[RESULTADO EVALUACIÓN DEL DISEÑO DEL CONTROL]],DATOS!$AS$49:$AS$57,Tabla46[[#This Row],[RESULTADO EVALUACION DE LA EJECUCION]]))</f>
        <v/>
      </c>
    </row>
    <row r="41" spans="1:21" s="365" customFormat="1" x14ac:dyDescent="0.25">
      <c r="A41" s="355"/>
      <c r="B41" s="356"/>
      <c r="C41" s="356"/>
      <c r="D41" s="357"/>
      <c r="E41" s="358"/>
      <c r="F41" s="354"/>
      <c r="G41" s="451" t="str">
        <f>IFERROR(VLOOKUP(Tabla46[[#This Row],[ID RIESGO]],'1. IDENTIFICACION DEL RIESGO'!$AB$27:$AL$52,11,0),"")</f>
        <v/>
      </c>
      <c r="H41" s="354"/>
      <c r="I41" s="353"/>
      <c r="J41" s="353"/>
      <c r="K41" s="354"/>
      <c r="L41" s="354"/>
      <c r="M41" s="354"/>
      <c r="N41" s="354" t="str">
        <f>IF(Tabla46[[#This Row],[ID RIESGO]]="","",IF(Tabla46[[#This Row],[DESCRIPCION DEL CONTROL]]="",0,15))</f>
        <v/>
      </c>
      <c r="O41" s="354" t="str">
        <f>IF(Tabla46[[#This Row],[ID RIESGO]]="","",IF(Tabla46[[#This Row],[RESPONSABLE DEL CONTROL (CARGO)]]="",0,20))</f>
        <v/>
      </c>
      <c r="P41" s="353">
        <f>IF(Tabla46[[#This Row],[PERIODICIDAD DE EJECUCIÓN DEL CONTROL]]="",0,20)</f>
        <v>0</v>
      </c>
      <c r="Q41"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 s="353" t="str">
        <f>IF(ISTEXT(Tabla46[[#This Row],[VALOR EVALUACION DISENO]]),"",IF(Tabla46[[#This Row],[VALOR EVALUACION DISENO]]&gt;96,DATOS!$AV$21,IF(Tabla46[[#This Row],[VALOR EVALUACION DISENO]]&gt;=86,DATOS!$AV$22,DATOS!$AV$23)))</f>
        <v/>
      </c>
      <c r="S41" s="362"/>
      <c r="T41" s="354" t="str">
        <f>IFERROR(VLOOKUP(Tabla46[[#This Row],[% DE CUMPLIMIENTO DE LA EJECUCION DEL CONTROL]],DATOS!$AS$38:$AT$40,2,0),"")</f>
        <v/>
      </c>
      <c r="U41" s="359" t="str">
        <f>IF(Tabla46[[#This Row],[RESULTADO EVALUACIÓN DEL DISEÑO DEL CONTROL]]="","",SUMIFS(DATOS!$AT$49:$AT$57,DATOS!$AR$49:$AR$57,Tabla46[[#This Row],[RESULTADO EVALUACIÓN DEL DISEÑO DEL CONTROL]],DATOS!$AS$49:$AS$57,Tabla46[[#This Row],[RESULTADO EVALUACION DE LA EJECUCION]]))</f>
        <v/>
      </c>
    </row>
    <row r="42" spans="1:21" s="365" customFormat="1" x14ac:dyDescent="0.25">
      <c r="A42" s="355"/>
      <c r="B42" s="356"/>
      <c r="C42" s="356"/>
      <c r="D42" s="357"/>
      <c r="E42" s="358"/>
      <c r="F42" s="354"/>
      <c r="G42" s="451" t="str">
        <f>IFERROR(VLOOKUP(Tabla46[[#This Row],[ID RIESGO]],'1. IDENTIFICACION DEL RIESGO'!$AB$27:$AL$52,11,0),"")</f>
        <v/>
      </c>
      <c r="H42" s="354"/>
      <c r="I42" s="353"/>
      <c r="J42" s="353"/>
      <c r="K42" s="354"/>
      <c r="L42" s="354"/>
      <c r="M42" s="354"/>
      <c r="N42" s="354" t="str">
        <f>IF(Tabla46[[#This Row],[ID RIESGO]]="","",IF(Tabla46[[#This Row],[DESCRIPCION DEL CONTROL]]="",0,15))</f>
        <v/>
      </c>
      <c r="O42" s="354" t="str">
        <f>IF(Tabla46[[#This Row],[ID RIESGO]]="","",IF(Tabla46[[#This Row],[RESPONSABLE DEL CONTROL (CARGO)]]="",0,20))</f>
        <v/>
      </c>
      <c r="P42" s="353">
        <f>IF(Tabla46[[#This Row],[PERIODICIDAD DE EJECUCIÓN DEL CONTROL]]="",0,20)</f>
        <v>0</v>
      </c>
      <c r="Q42"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 s="353" t="str">
        <f>IF(ISTEXT(Tabla46[[#This Row],[VALOR EVALUACION DISENO]]),"",IF(Tabla46[[#This Row],[VALOR EVALUACION DISENO]]&gt;96,DATOS!$AV$21,IF(Tabla46[[#This Row],[VALOR EVALUACION DISENO]]&gt;=86,DATOS!$AV$22,DATOS!$AV$23)))</f>
        <v/>
      </c>
      <c r="S42" s="362"/>
      <c r="T42" s="354" t="str">
        <f>IFERROR(VLOOKUP(Tabla46[[#This Row],[% DE CUMPLIMIENTO DE LA EJECUCION DEL CONTROL]],DATOS!$AS$38:$AT$40,2,0),"")</f>
        <v/>
      </c>
      <c r="U42" s="359" t="str">
        <f>IF(Tabla46[[#This Row],[RESULTADO EVALUACIÓN DEL DISEÑO DEL CONTROL]]="","",SUMIFS(DATOS!$AT$49:$AT$57,DATOS!$AR$49:$AR$57,Tabla46[[#This Row],[RESULTADO EVALUACIÓN DEL DISEÑO DEL CONTROL]],DATOS!$AS$49:$AS$57,Tabla46[[#This Row],[RESULTADO EVALUACION DE LA EJECUCION]]))</f>
        <v/>
      </c>
    </row>
    <row r="43" spans="1:21" s="364" customFormat="1" x14ac:dyDescent="0.25">
      <c r="A43" s="355"/>
      <c r="B43" s="356"/>
      <c r="C43" s="356"/>
      <c r="D43" s="357"/>
      <c r="E43" s="358"/>
      <c r="F43" s="353"/>
      <c r="G43" s="362" t="str">
        <f>IFERROR(VLOOKUP(Tabla46[[#This Row],[ID RIESGO]],'1. IDENTIFICACION DEL RIESGO'!$AB$27:$AL$52,11,0),"")</f>
        <v/>
      </c>
      <c r="H43" s="353"/>
      <c r="I43" s="353"/>
      <c r="J43" s="353"/>
      <c r="K43" s="353"/>
      <c r="L43" s="353"/>
      <c r="M43" s="353"/>
      <c r="N43" s="353" t="str">
        <f>IF(Tabla46[[#This Row],[ID RIESGO]]="","",IF(Tabla46[[#This Row],[DESCRIPCION DEL CONTROL]]="",0,15))</f>
        <v/>
      </c>
      <c r="O43" s="353" t="str">
        <f>IF(Tabla46[[#This Row],[ID RIESGO]]="","",IF(Tabla46[[#This Row],[RESPONSABLE DEL CONTROL (CARGO)]]="",0,20))</f>
        <v/>
      </c>
      <c r="P43" s="353">
        <f>IF(Tabla46[[#This Row],[PERIODICIDAD DE EJECUCIÓN DEL CONTROL]]="",0,20)</f>
        <v>0</v>
      </c>
      <c r="Q43"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 s="353" t="str">
        <f>IF(ISTEXT(Tabla46[[#This Row],[VALOR EVALUACION DISENO]]),"",IF(Tabla46[[#This Row],[VALOR EVALUACION DISENO]]&gt;96,DATOS!$AV$21,IF(Tabla46[[#This Row],[VALOR EVALUACION DISENO]]&gt;=86,DATOS!$AV$22,DATOS!$AV$23)))</f>
        <v/>
      </c>
      <c r="S43" s="362"/>
      <c r="T43" s="353" t="str">
        <f>IFERROR(VLOOKUP(Tabla46[[#This Row],[% DE CUMPLIMIENTO DE LA EJECUCION DEL CONTROL]],DATOS!$AS$38:$AT$40,2,0),"")</f>
        <v/>
      </c>
      <c r="U43" s="363" t="str">
        <f>IF(Tabla46[[#This Row],[RESULTADO EVALUACIÓN DEL DISEÑO DEL CONTROL]]="","",SUMIFS(DATOS!$AT$49:$AT$57,DATOS!$AR$49:$AR$57,Tabla46[[#This Row],[RESULTADO EVALUACIÓN DEL DISEÑO DEL CONTROL]],DATOS!$AS$49:$AS$57,Tabla46[[#This Row],[RESULTADO EVALUACION DE LA EJECUCION]]))</f>
        <v/>
      </c>
    </row>
    <row r="44" spans="1:21" s="364" customFormat="1" x14ac:dyDescent="0.25">
      <c r="A44" s="355"/>
      <c r="B44" s="356"/>
      <c r="C44" s="356"/>
      <c r="D44" s="357"/>
      <c r="E44" s="358"/>
      <c r="F44" s="353"/>
      <c r="G44" s="362" t="str">
        <f>IFERROR(VLOOKUP(Tabla46[[#This Row],[ID RIESGO]],'1. IDENTIFICACION DEL RIESGO'!$AB$27:$AL$52,11,0),"")</f>
        <v/>
      </c>
      <c r="H44" s="353"/>
      <c r="I44" s="353"/>
      <c r="J44" s="353"/>
      <c r="K44" s="353"/>
      <c r="L44" s="353"/>
      <c r="M44" s="353"/>
      <c r="N44" s="353" t="str">
        <f>IF(Tabla46[[#This Row],[ID RIESGO]]="","",IF(Tabla46[[#This Row],[DESCRIPCION DEL CONTROL]]="",0,15))</f>
        <v/>
      </c>
      <c r="O44" s="353" t="str">
        <f>IF(Tabla46[[#This Row],[ID RIESGO]]="","",IF(Tabla46[[#This Row],[RESPONSABLE DEL CONTROL (CARGO)]]="",0,20))</f>
        <v/>
      </c>
      <c r="P44" s="353">
        <f>IF(Tabla46[[#This Row],[PERIODICIDAD DE EJECUCIÓN DEL CONTROL]]="",0,20)</f>
        <v>0</v>
      </c>
      <c r="Q44"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 s="353" t="str">
        <f>IF(ISTEXT(Tabla46[[#This Row],[VALOR EVALUACION DISENO]]),"",IF(Tabla46[[#This Row],[VALOR EVALUACION DISENO]]&gt;96,DATOS!$AV$21,IF(Tabla46[[#This Row],[VALOR EVALUACION DISENO]]&gt;=86,DATOS!$AV$22,DATOS!$AV$23)))</f>
        <v/>
      </c>
      <c r="S44" s="362"/>
      <c r="T44" s="353" t="str">
        <f>IFERROR(VLOOKUP(Tabla46[[#This Row],[% DE CUMPLIMIENTO DE LA EJECUCION DEL CONTROL]],DATOS!$AS$38:$AT$40,2,0),"")</f>
        <v/>
      </c>
      <c r="U44" s="363" t="str">
        <f>IF(Tabla46[[#This Row],[RESULTADO EVALUACIÓN DEL DISEÑO DEL CONTROL]]="","",SUMIFS(DATOS!$AT$49:$AT$57,DATOS!$AR$49:$AR$57,Tabla46[[#This Row],[RESULTADO EVALUACIÓN DEL DISEÑO DEL CONTROL]],DATOS!$AS$49:$AS$57,Tabla46[[#This Row],[RESULTADO EVALUACION DE LA EJECUCION]]))</f>
        <v/>
      </c>
    </row>
    <row r="45" spans="1:21" s="364" customFormat="1" x14ac:dyDescent="0.25">
      <c r="A45" s="355"/>
      <c r="B45" s="356"/>
      <c r="C45" s="356"/>
      <c r="D45" s="357"/>
      <c r="E45" s="358"/>
      <c r="F45" s="353"/>
      <c r="G45" s="362" t="str">
        <f>IFERROR(VLOOKUP(Tabla46[[#This Row],[ID RIESGO]],'1. IDENTIFICACION DEL RIESGO'!$AB$27:$AL$52,11,0),"")</f>
        <v/>
      </c>
      <c r="H45" s="354"/>
      <c r="I45" s="353"/>
      <c r="J45" s="353"/>
      <c r="K45" s="353"/>
      <c r="L45" s="353"/>
      <c r="M45" s="353"/>
      <c r="N45" s="353" t="str">
        <f>IF(Tabla46[[#This Row],[ID RIESGO]]="","",IF(Tabla46[[#This Row],[DESCRIPCION DEL CONTROL]]="",0,15))</f>
        <v/>
      </c>
      <c r="O45" s="353" t="str">
        <f>IF(Tabla46[[#This Row],[ID RIESGO]]="","",IF(Tabla46[[#This Row],[RESPONSABLE DEL CONTROL (CARGO)]]="",0,20))</f>
        <v/>
      </c>
      <c r="P45" s="353">
        <f>IF(Tabla46[[#This Row],[PERIODICIDAD DE EJECUCIÓN DEL CONTROL]]="",0,20)</f>
        <v>0</v>
      </c>
      <c r="Q45"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 s="353" t="str">
        <f>IF(ISTEXT(Tabla46[[#This Row],[VALOR EVALUACION DISENO]]),"",IF(Tabla46[[#This Row],[VALOR EVALUACION DISENO]]&gt;96,DATOS!$AV$21,IF(Tabla46[[#This Row],[VALOR EVALUACION DISENO]]&gt;=86,DATOS!$AV$22,DATOS!$AV$23)))</f>
        <v/>
      </c>
      <c r="S45" s="362"/>
      <c r="T45" s="353" t="str">
        <f>IFERROR(VLOOKUP(Tabla46[[#This Row],[% DE CUMPLIMIENTO DE LA EJECUCION DEL CONTROL]],DATOS!$AS$38:$AT$40,2,0),"")</f>
        <v/>
      </c>
      <c r="U45" s="363" t="str">
        <f>IF(Tabla46[[#This Row],[RESULTADO EVALUACIÓN DEL DISEÑO DEL CONTROL]]="","",SUMIFS(DATOS!$AT$49:$AT$57,DATOS!$AR$49:$AR$57,Tabla46[[#This Row],[RESULTADO EVALUACIÓN DEL DISEÑO DEL CONTROL]],DATOS!$AS$49:$AS$57,Tabla46[[#This Row],[RESULTADO EVALUACION DE LA EJECUCION]]))</f>
        <v/>
      </c>
    </row>
    <row r="46" spans="1:21" s="364" customFormat="1" x14ac:dyDescent="0.25">
      <c r="A46" s="355"/>
      <c r="B46" s="356"/>
      <c r="C46" s="356"/>
      <c r="D46" s="357"/>
      <c r="E46" s="358"/>
      <c r="F46" s="353"/>
      <c r="G46" s="362" t="str">
        <f>IFERROR(VLOOKUP(Tabla46[[#This Row],[ID RIESGO]],'1. IDENTIFICACION DEL RIESGO'!$AB$27:$AL$52,11,0),"")</f>
        <v/>
      </c>
      <c r="H46" s="353"/>
      <c r="I46" s="353"/>
      <c r="J46" s="353"/>
      <c r="K46" s="353"/>
      <c r="L46" s="353"/>
      <c r="M46" s="353"/>
      <c r="N46" s="353" t="str">
        <f>IF(Tabla46[[#This Row],[ID RIESGO]]="","",IF(Tabla46[[#This Row],[DESCRIPCION DEL CONTROL]]="",0,15))</f>
        <v/>
      </c>
      <c r="O46" s="353" t="str">
        <f>IF(Tabla46[[#This Row],[ID RIESGO]]="","",IF(Tabla46[[#This Row],[RESPONSABLE DEL CONTROL (CARGO)]]="",0,20))</f>
        <v/>
      </c>
      <c r="P46" s="353">
        <f>IF(Tabla46[[#This Row],[PERIODICIDAD DE EJECUCIÓN DEL CONTROL]]="",0,20)</f>
        <v>0</v>
      </c>
      <c r="Q46"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 s="353" t="str">
        <f>IF(ISTEXT(Tabla46[[#This Row],[VALOR EVALUACION DISENO]]),"",IF(Tabla46[[#This Row],[VALOR EVALUACION DISENO]]&gt;96,DATOS!$AV$21,IF(Tabla46[[#This Row],[VALOR EVALUACION DISENO]]&gt;=86,DATOS!$AV$22,DATOS!$AV$23)))</f>
        <v/>
      </c>
      <c r="S46" s="362"/>
      <c r="T46" s="353" t="str">
        <f>IFERROR(VLOOKUP(Tabla46[[#This Row],[% DE CUMPLIMIENTO DE LA EJECUCION DEL CONTROL]],DATOS!$AS$38:$AT$40,2,0),"")</f>
        <v/>
      </c>
      <c r="U46" s="363" t="str">
        <f>IF(Tabla46[[#This Row],[RESULTADO EVALUACIÓN DEL DISEÑO DEL CONTROL]]="","",SUMIFS(DATOS!$AT$49:$AT$57,DATOS!$AR$49:$AR$57,Tabla46[[#This Row],[RESULTADO EVALUACIÓN DEL DISEÑO DEL CONTROL]],DATOS!$AS$49:$AS$57,Tabla46[[#This Row],[RESULTADO EVALUACION DE LA EJECUCION]]))</f>
        <v/>
      </c>
    </row>
    <row r="47" spans="1:21" s="364" customFormat="1" x14ac:dyDescent="0.25">
      <c r="A47" s="355"/>
      <c r="B47" s="356"/>
      <c r="C47" s="356"/>
      <c r="D47" s="357"/>
      <c r="E47" s="358"/>
      <c r="F47" s="353"/>
      <c r="G47" s="362" t="str">
        <f>IFERROR(VLOOKUP(Tabla46[[#This Row],[ID RIESGO]],'1. IDENTIFICACION DEL RIESGO'!$AB$27:$AL$52,11,0),"")</f>
        <v/>
      </c>
      <c r="H47" s="353"/>
      <c r="I47" s="353"/>
      <c r="J47" s="353"/>
      <c r="K47" s="353"/>
      <c r="L47" s="353"/>
      <c r="M47" s="353"/>
      <c r="N47" s="353" t="str">
        <f>IF(Tabla46[[#This Row],[ID RIESGO]]="","",IF(Tabla46[[#This Row],[DESCRIPCION DEL CONTROL]]="",0,15))</f>
        <v/>
      </c>
      <c r="O47" s="353" t="str">
        <f>IF(Tabla46[[#This Row],[ID RIESGO]]="","",IF(Tabla46[[#This Row],[RESPONSABLE DEL CONTROL (CARGO)]]="",0,20))</f>
        <v/>
      </c>
      <c r="P47" s="353">
        <f>IF(Tabla46[[#This Row],[PERIODICIDAD DE EJECUCIÓN DEL CONTROL]]="",0,20)</f>
        <v>0</v>
      </c>
      <c r="Q47"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 s="353" t="str">
        <f>IF(ISTEXT(Tabla46[[#This Row],[VALOR EVALUACION DISENO]]),"",IF(Tabla46[[#This Row],[VALOR EVALUACION DISENO]]&gt;96,DATOS!$AV$21,IF(Tabla46[[#This Row],[VALOR EVALUACION DISENO]]&gt;=86,DATOS!$AV$22,DATOS!$AV$23)))</f>
        <v/>
      </c>
      <c r="S47" s="362"/>
      <c r="T47" s="353" t="str">
        <f>IFERROR(VLOOKUP(Tabla46[[#This Row],[% DE CUMPLIMIENTO DE LA EJECUCION DEL CONTROL]],DATOS!$AS$38:$AT$40,2,0),"")</f>
        <v/>
      </c>
      <c r="U47" s="363" t="str">
        <f>IF(Tabla46[[#This Row],[RESULTADO EVALUACIÓN DEL DISEÑO DEL CONTROL]]="","",SUMIFS(DATOS!$AT$49:$AT$57,DATOS!$AR$49:$AR$57,Tabla46[[#This Row],[RESULTADO EVALUACIÓN DEL DISEÑO DEL CONTROL]],DATOS!$AS$49:$AS$57,Tabla46[[#This Row],[RESULTADO EVALUACION DE LA EJECUCION]]))</f>
        <v/>
      </c>
    </row>
    <row r="48" spans="1:21" s="364" customFormat="1" x14ac:dyDescent="0.25">
      <c r="A48" s="355"/>
      <c r="B48" s="356"/>
      <c r="C48" s="356"/>
      <c r="D48" s="357"/>
      <c r="E48" s="358"/>
      <c r="F48" s="353"/>
      <c r="G48" s="362" t="str">
        <f>IFERROR(VLOOKUP(Tabla46[[#This Row],[ID RIESGO]],'1. IDENTIFICACION DEL RIESGO'!$AB$27:$AL$52,11,0),"")</f>
        <v/>
      </c>
      <c r="H48" s="353"/>
      <c r="I48" s="353"/>
      <c r="J48" s="353"/>
      <c r="K48" s="353"/>
      <c r="L48" s="353"/>
      <c r="M48" s="353"/>
      <c r="N48" s="353" t="str">
        <f>IF(Tabla46[[#This Row],[ID RIESGO]]="","",IF(Tabla46[[#This Row],[DESCRIPCION DEL CONTROL]]="",0,15))</f>
        <v/>
      </c>
      <c r="O48" s="353" t="str">
        <f>IF(Tabla46[[#This Row],[ID RIESGO]]="","",IF(Tabla46[[#This Row],[RESPONSABLE DEL CONTROL (CARGO)]]="",0,20))</f>
        <v/>
      </c>
      <c r="P48" s="353">
        <f>IF(Tabla46[[#This Row],[PERIODICIDAD DE EJECUCIÓN DEL CONTROL]]="",0,20)</f>
        <v>0</v>
      </c>
      <c r="Q48"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 s="353" t="str">
        <f>IF(ISTEXT(Tabla46[[#This Row],[VALOR EVALUACION DISENO]]),"",IF(Tabla46[[#This Row],[VALOR EVALUACION DISENO]]&gt;96,DATOS!$AV$21,IF(Tabla46[[#This Row],[VALOR EVALUACION DISENO]]&gt;=86,DATOS!$AV$22,DATOS!$AV$23)))</f>
        <v/>
      </c>
      <c r="S48" s="362"/>
      <c r="T48" s="353" t="str">
        <f>IFERROR(VLOOKUP(Tabla46[[#This Row],[% DE CUMPLIMIENTO DE LA EJECUCION DEL CONTROL]],DATOS!$AS$38:$AT$40,2,0),"")</f>
        <v/>
      </c>
      <c r="U48" s="363" t="str">
        <f>IF(Tabla46[[#This Row],[RESULTADO EVALUACIÓN DEL DISEÑO DEL CONTROL]]="","",SUMIFS(DATOS!$AT$49:$AT$57,DATOS!$AR$49:$AR$57,Tabla46[[#This Row],[RESULTADO EVALUACIÓN DEL DISEÑO DEL CONTROL]],DATOS!$AS$49:$AS$57,Tabla46[[#This Row],[RESULTADO EVALUACION DE LA EJECUCION]]))</f>
        <v/>
      </c>
    </row>
    <row r="49" spans="1:21" s="364" customFormat="1" x14ac:dyDescent="0.25">
      <c r="A49" s="355"/>
      <c r="B49" s="356"/>
      <c r="C49" s="356"/>
      <c r="D49" s="357"/>
      <c r="E49" s="358"/>
      <c r="F49" s="353"/>
      <c r="G49" s="452" t="str">
        <f>IFERROR(VLOOKUP(Tabla46[[#This Row],[ID RIESGO]],'1. IDENTIFICACION DEL RIESGO'!$AB$27:$AL$52,11,0),"")</f>
        <v/>
      </c>
      <c r="H49" s="366"/>
      <c r="I49" s="366"/>
      <c r="J49" s="353"/>
      <c r="K49" s="366"/>
      <c r="L49" s="366"/>
      <c r="M49" s="366"/>
      <c r="N49" s="366" t="str">
        <f>IF(Tabla46[[#This Row],[ID RIESGO]]="","",IF(Tabla46[[#This Row],[DESCRIPCION DEL CONTROL]]="",0,15))</f>
        <v/>
      </c>
      <c r="O49" s="353" t="str">
        <f>IF(Tabla46[[#This Row],[ID RIESGO]]="","",IF(Tabla46[[#This Row],[RESPONSABLE DEL CONTROL (CARGO)]]="",0,20))</f>
        <v/>
      </c>
      <c r="P49" s="353">
        <f>IF(Tabla46[[#This Row],[PERIODICIDAD DE EJECUCIÓN DEL CONTROL]]="",0,20)</f>
        <v>0</v>
      </c>
      <c r="Q49"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 s="353" t="str">
        <f>IF(ISTEXT(Tabla46[[#This Row],[VALOR EVALUACION DISENO]]),"",IF(Tabla46[[#This Row],[VALOR EVALUACION DISENO]]&gt;96,DATOS!$AV$21,IF(Tabla46[[#This Row],[VALOR EVALUACION DISENO]]&gt;=86,DATOS!$AV$22,DATOS!$AV$23)))</f>
        <v/>
      </c>
      <c r="S49" s="362"/>
      <c r="T49" s="353" t="str">
        <f>IFERROR(VLOOKUP(Tabla46[[#This Row],[% DE CUMPLIMIENTO DE LA EJECUCION DEL CONTROL]],DATOS!$AS$38:$AT$40,2,0),"")</f>
        <v/>
      </c>
      <c r="U49" s="363" t="str">
        <f>IF(Tabla46[[#This Row],[RESULTADO EVALUACIÓN DEL DISEÑO DEL CONTROL]]="","",SUMIFS(DATOS!$AT$49:$AT$57,DATOS!$AR$49:$AR$57,Tabla46[[#This Row],[RESULTADO EVALUACIÓN DEL DISEÑO DEL CONTROL]],DATOS!$AS$49:$AS$57,Tabla46[[#This Row],[RESULTADO EVALUACION DE LA EJECUCION]]))</f>
        <v/>
      </c>
    </row>
    <row r="50" spans="1:21" s="364" customFormat="1" x14ac:dyDescent="0.25">
      <c r="A50" s="355"/>
      <c r="B50" s="356"/>
      <c r="C50" s="356"/>
      <c r="D50" s="357"/>
      <c r="E50" s="358"/>
      <c r="F50" s="353"/>
      <c r="G50" s="452" t="str">
        <f>IFERROR(VLOOKUP(Tabla46[[#This Row],[ID RIESGO]],'1. IDENTIFICACION DEL RIESGO'!$AB$27:$AL$52,11,0),"")</f>
        <v/>
      </c>
      <c r="H50" s="353"/>
      <c r="I50" s="353"/>
      <c r="J50" s="353"/>
      <c r="K50" s="366"/>
      <c r="L50" s="366"/>
      <c r="M50" s="366"/>
      <c r="N50" s="366" t="str">
        <f>IF(Tabla46[[#This Row],[ID RIESGO]]="","",IF(Tabla46[[#This Row],[DESCRIPCION DEL CONTROL]]="",0,15))</f>
        <v/>
      </c>
      <c r="O50" s="353" t="str">
        <f>IF(Tabla46[[#This Row],[ID RIESGO]]="","",IF(Tabla46[[#This Row],[RESPONSABLE DEL CONTROL (CARGO)]]="",0,20))</f>
        <v/>
      </c>
      <c r="P50" s="353">
        <f>IF(Tabla46[[#This Row],[PERIODICIDAD DE EJECUCIÓN DEL CONTROL]]="",0,20)</f>
        <v>0</v>
      </c>
      <c r="Q50"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 s="353" t="str">
        <f>IF(ISTEXT(Tabla46[[#This Row],[VALOR EVALUACION DISENO]]),"",IF(Tabla46[[#This Row],[VALOR EVALUACION DISENO]]&gt;96,DATOS!$AV$21,IF(Tabla46[[#This Row],[VALOR EVALUACION DISENO]]&gt;=86,DATOS!$AV$22,DATOS!$AV$23)))</f>
        <v/>
      </c>
      <c r="S50" s="362"/>
      <c r="T50" s="353" t="str">
        <f>IFERROR(VLOOKUP(Tabla46[[#This Row],[% DE CUMPLIMIENTO DE LA EJECUCION DEL CONTROL]],DATOS!$AS$38:$AT$40,2,0),"")</f>
        <v/>
      </c>
      <c r="U50" s="363" t="str">
        <f>IF(Tabla46[[#This Row],[RESULTADO EVALUACIÓN DEL DISEÑO DEL CONTROL]]="","",SUMIFS(DATOS!$AT$49:$AT$57,DATOS!$AR$49:$AR$57,Tabla46[[#This Row],[RESULTADO EVALUACIÓN DEL DISEÑO DEL CONTROL]],DATOS!$AS$49:$AS$57,Tabla46[[#This Row],[RESULTADO EVALUACION DE LA EJECUCION]]))</f>
        <v/>
      </c>
    </row>
    <row r="51" spans="1:21" s="364" customFormat="1" x14ac:dyDescent="0.25">
      <c r="A51" s="355"/>
      <c r="B51" s="356"/>
      <c r="C51" s="356"/>
      <c r="D51" s="357"/>
      <c r="E51" s="358"/>
      <c r="F51" s="353"/>
      <c r="G51" s="452" t="str">
        <f>IFERROR(VLOOKUP(Tabla46[[#This Row],[ID RIESGO]],'1. IDENTIFICACION DEL RIESGO'!$AB$27:$AL$52,11,0),"")</f>
        <v/>
      </c>
      <c r="H51" s="366"/>
      <c r="I51" s="366"/>
      <c r="J51" s="353"/>
      <c r="K51" s="366"/>
      <c r="L51" s="366"/>
      <c r="M51" s="366"/>
      <c r="N51" s="366" t="str">
        <f>IF(Tabla46[[#This Row],[ID RIESGO]]="","",IF(Tabla46[[#This Row],[DESCRIPCION DEL CONTROL]]="",0,15))</f>
        <v/>
      </c>
      <c r="O51" s="353" t="str">
        <f>IF(Tabla46[[#This Row],[ID RIESGO]]="","",IF(Tabla46[[#This Row],[RESPONSABLE DEL CONTROL (CARGO)]]="",0,20))</f>
        <v/>
      </c>
      <c r="P51" s="353">
        <f>IF(Tabla46[[#This Row],[PERIODICIDAD DE EJECUCIÓN DEL CONTROL]]="",0,20)</f>
        <v>0</v>
      </c>
      <c r="Q51"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 s="353" t="str">
        <f>IF(ISTEXT(Tabla46[[#This Row],[VALOR EVALUACION DISENO]]),"",IF(Tabla46[[#This Row],[VALOR EVALUACION DISENO]]&gt;96,DATOS!$AV$21,IF(Tabla46[[#This Row],[VALOR EVALUACION DISENO]]&gt;=86,DATOS!$AV$22,DATOS!$AV$23)))</f>
        <v/>
      </c>
      <c r="S51" s="362"/>
      <c r="T51" s="353" t="str">
        <f>IFERROR(VLOOKUP(Tabla46[[#This Row],[% DE CUMPLIMIENTO DE LA EJECUCION DEL CONTROL]],DATOS!$AS$38:$AT$40,2,0),"")</f>
        <v/>
      </c>
      <c r="U51" s="363" t="str">
        <f>IF(Tabla46[[#This Row],[RESULTADO EVALUACIÓN DEL DISEÑO DEL CONTROL]]="","",SUMIFS(DATOS!$AT$49:$AT$57,DATOS!$AR$49:$AR$57,Tabla46[[#This Row],[RESULTADO EVALUACIÓN DEL DISEÑO DEL CONTROL]],DATOS!$AS$49:$AS$57,Tabla46[[#This Row],[RESULTADO EVALUACION DE LA EJECUCION]]))</f>
        <v/>
      </c>
    </row>
    <row r="52" spans="1:21" s="364" customFormat="1" x14ac:dyDescent="0.25">
      <c r="A52" s="355"/>
      <c r="B52" s="356"/>
      <c r="C52" s="356"/>
      <c r="D52" s="357"/>
      <c r="E52" s="358"/>
      <c r="F52" s="353"/>
      <c r="G52" s="452" t="str">
        <f>IFERROR(VLOOKUP(Tabla46[[#This Row],[ID RIESGO]],'1. IDENTIFICACION DEL RIESGO'!$AB$27:$AL$52,11,0),"")</f>
        <v/>
      </c>
      <c r="H52" s="366"/>
      <c r="I52" s="366"/>
      <c r="J52" s="353"/>
      <c r="K52" s="366"/>
      <c r="L52" s="366"/>
      <c r="M52" s="366"/>
      <c r="N52" s="366" t="str">
        <f>IF(Tabla46[[#This Row],[ID RIESGO]]="","",IF(Tabla46[[#This Row],[DESCRIPCION DEL CONTROL]]="",0,15))</f>
        <v/>
      </c>
      <c r="O52" s="353" t="str">
        <f>IF(Tabla46[[#This Row],[ID RIESGO]]="","",IF(Tabla46[[#This Row],[RESPONSABLE DEL CONTROL (CARGO)]]="",0,20))</f>
        <v/>
      </c>
      <c r="P52" s="353">
        <f>IF(Tabla46[[#This Row],[PERIODICIDAD DE EJECUCIÓN DEL CONTROL]]="",0,20)</f>
        <v>0</v>
      </c>
      <c r="Q52"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2" s="353" t="str">
        <f>IF(ISTEXT(Tabla46[[#This Row],[VALOR EVALUACION DISENO]]),"",IF(Tabla46[[#This Row],[VALOR EVALUACION DISENO]]&gt;96,DATOS!$AV$21,IF(Tabla46[[#This Row],[VALOR EVALUACION DISENO]]&gt;=86,DATOS!$AV$22,DATOS!$AV$23)))</f>
        <v/>
      </c>
      <c r="S52" s="362"/>
      <c r="T52" s="353" t="str">
        <f>IFERROR(VLOOKUP(Tabla46[[#This Row],[% DE CUMPLIMIENTO DE LA EJECUCION DEL CONTROL]],DATOS!$AS$38:$AT$40,2,0),"")</f>
        <v/>
      </c>
      <c r="U52" s="363" t="str">
        <f>IF(Tabla46[[#This Row],[RESULTADO EVALUACIÓN DEL DISEÑO DEL CONTROL]]="","",SUMIFS(DATOS!$AT$49:$AT$57,DATOS!$AR$49:$AR$57,Tabla46[[#This Row],[RESULTADO EVALUACIÓN DEL DISEÑO DEL CONTROL]],DATOS!$AS$49:$AS$57,Tabla46[[#This Row],[RESULTADO EVALUACION DE LA EJECUCION]]))</f>
        <v/>
      </c>
    </row>
    <row r="53" spans="1:21" s="364" customFormat="1" x14ac:dyDescent="0.25">
      <c r="A53" s="355"/>
      <c r="B53" s="356"/>
      <c r="C53" s="356"/>
      <c r="D53" s="357"/>
      <c r="E53" s="358"/>
      <c r="F53" s="353"/>
      <c r="G53" s="362" t="str">
        <f>IFERROR(VLOOKUP(Tabla46[[#This Row],[ID RIESGO]],'1. IDENTIFICACION DEL RIESGO'!$AB$27:$AL$52,11,0),"")</f>
        <v/>
      </c>
      <c r="H53" s="353"/>
      <c r="I53" s="353"/>
      <c r="J53" s="353"/>
      <c r="K53" s="353"/>
      <c r="L53" s="353"/>
      <c r="M53" s="354"/>
      <c r="N53" s="353" t="str">
        <f>IF(Tabla46[[#This Row],[ID RIESGO]]="","",IF(Tabla46[[#This Row],[DESCRIPCION DEL CONTROL]]="",0,15))</f>
        <v/>
      </c>
      <c r="O53" s="353" t="str">
        <f>IF(Tabla46[[#This Row],[ID RIESGO]]="","",IF(Tabla46[[#This Row],[RESPONSABLE DEL CONTROL (CARGO)]]="",0,20))</f>
        <v/>
      </c>
      <c r="P53" s="353">
        <f>IF(Tabla46[[#This Row],[PERIODICIDAD DE EJECUCIÓN DEL CONTROL]]="",0,20)</f>
        <v>0</v>
      </c>
      <c r="Q53"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3" s="353" t="str">
        <f>IF(ISTEXT(Tabla46[[#This Row],[VALOR EVALUACION DISENO]]),"",IF(Tabla46[[#This Row],[VALOR EVALUACION DISENO]]&gt;96,DATOS!$AV$21,IF(Tabla46[[#This Row],[VALOR EVALUACION DISENO]]&gt;=86,DATOS!$AV$22,DATOS!$AV$23)))</f>
        <v/>
      </c>
      <c r="S53" s="362"/>
      <c r="T53" s="353" t="str">
        <f>IFERROR(VLOOKUP(Tabla46[[#This Row],[% DE CUMPLIMIENTO DE LA EJECUCION DEL CONTROL]],DATOS!$AS$38:$AT$40,2,0),"")</f>
        <v/>
      </c>
      <c r="U53" s="363" t="str">
        <f>IF(Tabla46[[#This Row],[RESULTADO EVALUACIÓN DEL DISEÑO DEL CONTROL]]="","",SUMIFS(DATOS!$AT$49:$AT$57,DATOS!$AR$49:$AR$57,Tabla46[[#This Row],[RESULTADO EVALUACIÓN DEL DISEÑO DEL CONTROL]],DATOS!$AS$49:$AS$57,Tabla46[[#This Row],[RESULTADO EVALUACION DE LA EJECUCION]]))</f>
        <v/>
      </c>
    </row>
    <row r="54" spans="1:21" s="364" customFormat="1" x14ac:dyDescent="0.25">
      <c r="A54" s="355"/>
      <c r="B54" s="356"/>
      <c r="C54" s="356"/>
      <c r="D54" s="357"/>
      <c r="E54" s="358"/>
      <c r="F54" s="353"/>
      <c r="G54" s="362" t="str">
        <f>IFERROR(VLOOKUP(Tabla46[[#This Row],[ID RIESGO]],'1. IDENTIFICACION DEL RIESGO'!$AB$27:$AL$52,11,0),"")</f>
        <v/>
      </c>
      <c r="H54" s="353"/>
      <c r="I54" s="353"/>
      <c r="J54" s="353"/>
      <c r="K54" s="353"/>
      <c r="L54" s="353"/>
      <c r="M54" s="353"/>
      <c r="N54" s="353" t="str">
        <f>IF(Tabla46[[#This Row],[ID RIESGO]]="","",IF(Tabla46[[#This Row],[DESCRIPCION DEL CONTROL]]="",0,15))</f>
        <v/>
      </c>
      <c r="O54" s="353" t="str">
        <f>IF(Tabla46[[#This Row],[ID RIESGO]]="","",IF(Tabla46[[#This Row],[RESPONSABLE DEL CONTROL (CARGO)]]="",0,20))</f>
        <v/>
      </c>
      <c r="P54" s="353">
        <f>IF(Tabla46[[#This Row],[PERIODICIDAD DE EJECUCIÓN DEL CONTROL]]="",0,20)</f>
        <v>0</v>
      </c>
      <c r="Q54"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4" s="353" t="str">
        <f>IF(ISTEXT(Tabla46[[#This Row],[VALOR EVALUACION DISENO]]),"",IF(Tabla46[[#This Row],[VALOR EVALUACION DISENO]]&gt;96,DATOS!$AV$21,IF(Tabla46[[#This Row],[VALOR EVALUACION DISENO]]&gt;=86,DATOS!$AV$22,DATOS!$AV$23)))</f>
        <v/>
      </c>
      <c r="S54" s="362"/>
      <c r="T54" s="353" t="str">
        <f>IFERROR(VLOOKUP(Tabla46[[#This Row],[% DE CUMPLIMIENTO DE LA EJECUCION DEL CONTROL]],DATOS!$AS$38:$AT$40,2,0),"")</f>
        <v/>
      </c>
      <c r="U54" s="363" t="str">
        <f>IF(Tabla46[[#This Row],[RESULTADO EVALUACIÓN DEL DISEÑO DEL CONTROL]]="","",SUMIFS(DATOS!$AT$49:$AT$57,DATOS!$AR$49:$AR$57,Tabla46[[#This Row],[RESULTADO EVALUACIÓN DEL DISEÑO DEL CONTROL]],DATOS!$AS$49:$AS$57,Tabla46[[#This Row],[RESULTADO EVALUACION DE LA EJECUCION]]))</f>
        <v/>
      </c>
    </row>
    <row r="55" spans="1:21" s="364" customFormat="1" x14ac:dyDescent="0.25">
      <c r="A55" s="355"/>
      <c r="B55" s="356"/>
      <c r="C55" s="356"/>
      <c r="D55" s="357"/>
      <c r="E55" s="358"/>
      <c r="F55" s="360"/>
      <c r="G55" s="453" t="str">
        <f>IFERROR(VLOOKUP(Tabla46[[#This Row],[ID RIESGO]],'1. IDENTIFICACION DEL RIESGO'!$AB$27:$AL$52,11,0),"")</f>
        <v/>
      </c>
      <c r="H55" s="353"/>
      <c r="I55" s="353"/>
      <c r="J55" s="353"/>
      <c r="K55" s="361"/>
      <c r="L55" s="361"/>
      <c r="M55" s="361"/>
      <c r="N55" s="361" t="str">
        <f>IF(Tabla46[[#This Row],[ID RIESGO]]="","",IF(Tabla46[[#This Row],[DESCRIPCION DEL CONTROL]]="",0,15))</f>
        <v/>
      </c>
      <c r="O55" s="361" t="str">
        <f>IF(Tabla46[[#This Row],[ID RIESGO]]="","",IF(Tabla46[[#This Row],[RESPONSABLE DEL CONTROL (CARGO)]]="",0,20))</f>
        <v/>
      </c>
      <c r="P55" s="353">
        <f>IF(Tabla46[[#This Row],[PERIODICIDAD DE EJECUCIÓN DEL CONTROL]]="",0,20)</f>
        <v>0</v>
      </c>
      <c r="Q55"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5" s="353" t="str">
        <f>IF(ISTEXT(Tabla46[[#This Row],[VALOR EVALUACION DISENO]]),"",IF(Tabla46[[#This Row],[VALOR EVALUACION DISENO]]&gt;96,DATOS!$AV$21,IF(Tabla46[[#This Row],[VALOR EVALUACION DISENO]]&gt;=86,DATOS!$AV$22,DATOS!$AV$23)))</f>
        <v/>
      </c>
      <c r="S55" s="362"/>
      <c r="T55" s="353" t="str">
        <f>IFERROR(VLOOKUP(Tabla46[[#This Row],[% DE CUMPLIMIENTO DE LA EJECUCION DEL CONTROL]],DATOS!$AS$38:$AT$40,2,0),"")</f>
        <v/>
      </c>
      <c r="U55" s="367" t="str">
        <f>IF(Tabla46[[#This Row],[RESULTADO EVALUACIÓN DEL DISEÑO DEL CONTROL]]="","",SUMIFS(DATOS!$AT$49:$AT$57,DATOS!$AR$49:$AR$57,Tabla46[[#This Row],[RESULTADO EVALUACIÓN DEL DISEÑO DEL CONTROL]],DATOS!$AS$49:$AS$57,Tabla46[[#This Row],[RESULTADO EVALUACION DE LA EJECUCION]]))</f>
        <v/>
      </c>
    </row>
    <row r="56" spans="1:21" s="364" customFormat="1" x14ac:dyDescent="0.25">
      <c r="A56" s="355"/>
      <c r="B56" s="356"/>
      <c r="C56" s="356"/>
      <c r="D56" s="357"/>
      <c r="E56" s="358"/>
      <c r="F56" s="353"/>
      <c r="G56" s="362" t="str">
        <f>IFERROR(VLOOKUP(Tabla46[[#This Row],[ID RIESGO]],'1. IDENTIFICACION DEL RIESGO'!$AB$27:$AL$52,11,0),"")</f>
        <v/>
      </c>
      <c r="H56" s="353"/>
      <c r="I56" s="353"/>
      <c r="J56" s="353"/>
      <c r="K56" s="353"/>
      <c r="L56" s="353"/>
      <c r="M56" s="353"/>
      <c r="N56" s="353" t="str">
        <f>IF(Tabla46[[#This Row],[ID RIESGO]]="","",IF(Tabla46[[#This Row],[DESCRIPCION DEL CONTROL]]="",0,15))</f>
        <v/>
      </c>
      <c r="O56" s="353" t="str">
        <f>IF(Tabla46[[#This Row],[ID RIESGO]]="","",IF(Tabla46[[#This Row],[RESPONSABLE DEL CONTROL (CARGO)]]="",0,20))</f>
        <v/>
      </c>
      <c r="P56" s="353">
        <f>IF(Tabla46[[#This Row],[PERIODICIDAD DE EJECUCIÓN DEL CONTROL]]="",0,20)</f>
        <v>0</v>
      </c>
      <c r="Q56"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6" s="353" t="str">
        <f>IF(ISTEXT(Tabla46[[#This Row],[VALOR EVALUACION DISENO]]),"",IF(Tabla46[[#This Row],[VALOR EVALUACION DISENO]]&gt;96,DATOS!$AV$21,IF(Tabla46[[#This Row],[VALOR EVALUACION DISENO]]&gt;=86,DATOS!$AV$22,DATOS!$AV$23)))</f>
        <v/>
      </c>
      <c r="S56" s="362"/>
      <c r="T56" s="353" t="str">
        <f>IFERROR(VLOOKUP(Tabla46[[#This Row],[% DE CUMPLIMIENTO DE LA EJECUCION DEL CONTROL]],DATOS!$AS$38:$AT$40,2,0),"")</f>
        <v/>
      </c>
      <c r="U56" s="363" t="str">
        <f>IF(Tabla46[[#This Row],[RESULTADO EVALUACIÓN DEL DISEÑO DEL CONTROL]]="","",SUMIFS(DATOS!$AT$49:$AT$57,DATOS!$AR$49:$AR$57,Tabla46[[#This Row],[RESULTADO EVALUACIÓN DEL DISEÑO DEL CONTROL]],DATOS!$AS$49:$AS$57,Tabla46[[#This Row],[RESULTADO EVALUACION DE LA EJECUCION]]))</f>
        <v/>
      </c>
    </row>
    <row r="57" spans="1:21" s="364" customFormat="1" x14ac:dyDescent="0.25">
      <c r="A57" s="355"/>
      <c r="B57" s="356"/>
      <c r="C57" s="356"/>
      <c r="D57" s="357"/>
      <c r="E57" s="358"/>
      <c r="F57" s="353"/>
      <c r="G57" s="362" t="str">
        <f>IFERROR(VLOOKUP(Tabla46[[#This Row],[ID RIESGO]],'1. IDENTIFICACION DEL RIESGO'!$AB$27:$AL$52,11,0),"")</f>
        <v/>
      </c>
      <c r="H57" s="353"/>
      <c r="I57" s="353"/>
      <c r="J57" s="353"/>
      <c r="K57" s="353"/>
      <c r="L57" s="353"/>
      <c r="M57" s="353"/>
      <c r="N57" s="353" t="str">
        <f>IF(Tabla46[[#This Row],[ID RIESGO]]="","",IF(Tabla46[[#This Row],[DESCRIPCION DEL CONTROL]]="",0,15))</f>
        <v/>
      </c>
      <c r="O57" s="353" t="str">
        <f>IF(Tabla46[[#This Row],[ID RIESGO]]="","",IF(Tabla46[[#This Row],[RESPONSABLE DEL CONTROL (CARGO)]]="",0,20))</f>
        <v/>
      </c>
      <c r="P57" s="353">
        <f>IF(Tabla46[[#This Row],[PERIODICIDAD DE EJECUCIÓN DEL CONTROL]]="",0,20)</f>
        <v>0</v>
      </c>
      <c r="Q57"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7" s="353" t="str">
        <f>IF(ISTEXT(Tabla46[[#This Row],[VALOR EVALUACION DISENO]]),"",IF(Tabla46[[#This Row],[VALOR EVALUACION DISENO]]&gt;96,DATOS!$AV$21,IF(Tabla46[[#This Row],[VALOR EVALUACION DISENO]]&gt;=86,DATOS!$AV$22,DATOS!$AV$23)))</f>
        <v/>
      </c>
      <c r="S57" s="362"/>
      <c r="T57" s="353" t="str">
        <f>IFERROR(VLOOKUP(Tabla46[[#This Row],[% DE CUMPLIMIENTO DE LA EJECUCION DEL CONTROL]],DATOS!$AS$38:$AT$40,2,0),"")</f>
        <v/>
      </c>
      <c r="U57" s="363" t="str">
        <f>IF(Tabla46[[#This Row],[RESULTADO EVALUACIÓN DEL DISEÑO DEL CONTROL]]="","",SUMIFS(DATOS!$AT$49:$AT$57,DATOS!$AR$49:$AR$57,Tabla46[[#This Row],[RESULTADO EVALUACIÓN DEL DISEÑO DEL CONTROL]],DATOS!$AS$49:$AS$57,Tabla46[[#This Row],[RESULTADO EVALUACION DE LA EJECUCION]]))</f>
        <v/>
      </c>
    </row>
    <row r="58" spans="1:21" s="364" customFormat="1" x14ac:dyDescent="0.25">
      <c r="A58" s="355"/>
      <c r="B58" s="356"/>
      <c r="C58" s="356"/>
      <c r="D58" s="357"/>
      <c r="E58" s="358"/>
      <c r="F58" s="353"/>
      <c r="G58" s="362" t="str">
        <f>IFERROR(VLOOKUP(Tabla46[[#This Row],[ID RIESGO]],'1. IDENTIFICACION DEL RIESGO'!$AB$27:$AL$52,11,0),"")</f>
        <v/>
      </c>
      <c r="H58" s="353"/>
      <c r="I58" s="353"/>
      <c r="J58" s="353"/>
      <c r="K58" s="353"/>
      <c r="L58" s="353"/>
      <c r="M58" s="353"/>
      <c r="N58" s="353" t="str">
        <f>IF(Tabla46[[#This Row],[ID RIESGO]]="","",IF(Tabla46[[#This Row],[DESCRIPCION DEL CONTROL]]="",0,15))</f>
        <v/>
      </c>
      <c r="O58" s="353" t="str">
        <f>IF(Tabla46[[#This Row],[ID RIESGO]]="","",IF(Tabla46[[#This Row],[RESPONSABLE DEL CONTROL (CARGO)]]="",0,20))</f>
        <v/>
      </c>
      <c r="P58" s="353">
        <f>IF(Tabla46[[#This Row],[PERIODICIDAD DE EJECUCIÓN DEL CONTROL]]="",0,20)</f>
        <v>0</v>
      </c>
      <c r="Q58"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8" s="353" t="str">
        <f>IF(ISTEXT(Tabla46[[#This Row],[VALOR EVALUACION DISENO]]),"",IF(Tabla46[[#This Row],[VALOR EVALUACION DISENO]]&gt;96,DATOS!$AV$21,IF(Tabla46[[#This Row],[VALOR EVALUACION DISENO]]&gt;=86,DATOS!$AV$22,DATOS!$AV$23)))</f>
        <v/>
      </c>
      <c r="S58" s="362"/>
      <c r="T58" s="353" t="str">
        <f>IFERROR(VLOOKUP(Tabla46[[#This Row],[% DE CUMPLIMIENTO DE LA EJECUCION DEL CONTROL]],DATOS!$AS$38:$AT$40,2,0),"")</f>
        <v/>
      </c>
      <c r="U58" s="363" t="str">
        <f>IF(Tabla46[[#This Row],[RESULTADO EVALUACIÓN DEL DISEÑO DEL CONTROL]]="","",SUMIFS(DATOS!$AT$49:$AT$57,DATOS!$AR$49:$AR$57,Tabla46[[#This Row],[RESULTADO EVALUACIÓN DEL DISEÑO DEL CONTROL]],DATOS!$AS$49:$AS$57,Tabla46[[#This Row],[RESULTADO EVALUACION DE LA EJECUCION]]))</f>
        <v/>
      </c>
    </row>
    <row r="59" spans="1:21" s="106" customFormat="1" x14ac:dyDescent="0.25">
      <c r="A59" s="369"/>
      <c r="B59" s="62"/>
      <c r="C59" s="62"/>
      <c r="D59" s="72"/>
      <c r="E59" s="370"/>
      <c r="F59" s="371"/>
      <c r="G59" s="362" t="str">
        <f>IFERROR(VLOOKUP(Tabla46[[#This Row],[ID RIESGO]],'1. IDENTIFICACION DEL RIESGO'!$AB$27:$AL$52,11,0),"")</f>
        <v/>
      </c>
      <c r="H59" s="372"/>
      <c r="I59" s="353"/>
      <c r="J59" s="353"/>
      <c r="K59" s="180"/>
      <c r="L59" s="180"/>
      <c r="M59" s="180"/>
      <c r="N59" s="180" t="str">
        <f>IF(Tabla46[[#This Row],[ID RIESGO]]="","",IF(Tabla46[[#This Row],[DESCRIPCION DEL CONTROL]]="",0,15))</f>
        <v/>
      </c>
      <c r="O59" s="174" t="str">
        <f>IF(Tabla46[[#This Row],[ID RIESGO]]="","",IF(Tabla46[[#This Row],[RESPONSABLE DEL CONTROL (CARGO)]]="",0,20))</f>
        <v/>
      </c>
      <c r="P59" s="353">
        <f>IF(Tabla46[[#This Row],[PERIODICIDAD DE EJECUCIÓN DEL CONTROL]]="",0,20)</f>
        <v>0</v>
      </c>
      <c r="Q59" s="66"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9" s="353" t="str">
        <f>IF(ISTEXT(Tabla46[[#This Row],[VALOR EVALUACION DISENO]]),"",IF(Tabla46[[#This Row],[VALOR EVALUACION DISENO]]&gt;96,DATOS!$AV$21,IF(Tabla46[[#This Row],[VALOR EVALUACION DISENO]]&gt;=86,DATOS!$AV$22,DATOS!$AV$23)))</f>
        <v/>
      </c>
      <c r="S59" s="362"/>
      <c r="T59" s="174" t="str">
        <f>IFERROR(VLOOKUP(Tabla46[[#This Row],[% DE CUMPLIMIENTO DE LA EJECUCION DEL CONTROL]],DATOS!$AS$38:$AT$40,2,0),"")</f>
        <v/>
      </c>
      <c r="U59" s="373" t="str">
        <f>IF(Tabla46[[#This Row],[RESULTADO EVALUACIÓN DEL DISEÑO DEL CONTROL]]="","",SUMIFS(DATOS!$AT$49:$AT$57,DATOS!$AR$49:$AR$57,Tabla46[[#This Row],[RESULTADO EVALUACIÓN DEL DISEÑO DEL CONTROL]],DATOS!$AS$49:$AS$57,Tabla46[[#This Row],[RESULTADO EVALUACION DE LA EJECUCION]]))</f>
        <v/>
      </c>
    </row>
    <row r="60" spans="1:21" x14ac:dyDescent="0.25">
      <c r="A60" s="3"/>
      <c r="B60" s="2"/>
      <c r="C60" s="2"/>
      <c r="D60" s="72"/>
      <c r="E60" s="4"/>
      <c r="F60" s="236"/>
      <c r="G60" s="454" t="str">
        <f>IFERROR(VLOOKUP(Tabla46[[#This Row],[ID RIESGO]],'1. IDENTIFICACION DEL RIESGO'!$AB$27:$AL$52,11,0),"")</f>
        <v/>
      </c>
      <c r="H60" s="237"/>
      <c r="I60" s="353"/>
      <c r="J60" s="353"/>
      <c r="K60" s="178"/>
      <c r="L60" s="180"/>
      <c r="M60" s="180"/>
      <c r="N60" s="178" t="str">
        <f>IF(Tabla46[[#This Row],[ID RIESGO]]="","",IF(Tabla46[[#This Row],[DESCRIPCION DEL CONTROL]]="",0,15))</f>
        <v/>
      </c>
      <c r="O60" s="174" t="str">
        <f>IF(Tabla46[[#This Row],[ID RIESGO]]="","",IF(Tabla46[[#This Row],[RESPONSABLE DEL CONTROL (CARGO)]]="",0,20))</f>
        <v/>
      </c>
      <c r="P60" s="353">
        <f>IF(Tabla46[[#This Row],[PERIODICIDAD DE EJECUCIÓN DEL CONTROL]]="",0,20)</f>
        <v>0</v>
      </c>
      <c r="Q6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0" s="353" t="str">
        <f>IF(ISTEXT(Tabla46[[#This Row],[VALOR EVALUACION DISENO]]),"",IF(Tabla46[[#This Row],[VALOR EVALUACION DISENO]]&gt;96,DATOS!$AV$21,IF(Tabla46[[#This Row],[VALOR EVALUACION DISENO]]&gt;=86,DATOS!$AV$22,DATOS!$AV$23)))</f>
        <v/>
      </c>
      <c r="S60" s="362"/>
      <c r="T60" s="133" t="str">
        <f>IFERROR(VLOOKUP(Tabla46[[#This Row],[% DE CUMPLIMIENTO DE LA EJECUCION DEL CONTROL]],DATOS!$AS$38:$AT$40,2,0),"")</f>
        <v/>
      </c>
      <c r="U60" s="134" t="str">
        <f>IF(Tabla46[[#This Row],[RESULTADO EVALUACIÓN DEL DISEÑO DEL CONTROL]]="","",SUMIFS(DATOS!$AT$49:$AT$57,DATOS!$AR$49:$AR$57,Tabla46[[#This Row],[RESULTADO EVALUACIÓN DEL DISEÑO DEL CONTROL]],DATOS!$AS$49:$AS$57,Tabla46[[#This Row],[RESULTADO EVALUACION DE LA EJECUCION]]))</f>
        <v/>
      </c>
    </row>
    <row r="61" spans="1:21" ht="15" customHeight="1" x14ac:dyDescent="0.25">
      <c r="A61" s="3"/>
      <c r="B61" s="2"/>
      <c r="C61" s="2"/>
      <c r="D61" s="72"/>
      <c r="E61" s="4"/>
      <c r="F61" s="178"/>
      <c r="G61" s="455" t="str">
        <f>IFERROR(VLOOKUP(Tabla46[[#This Row],[ID RIESGO]],'1. IDENTIFICACION DEL RIESGO'!$AB$27:$AL$52,11,0),"")</f>
        <v/>
      </c>
      <c r="H61" s="178"/>
      <c r="I61" s="353"/>
      <c r="J61" s="353"/>
      <c r="K61" s="178"/>
      <c r="L61" s="180"/>
      <c r="M61" s="180"/>
      <c r="N61" s="178" t="str">
        <f>IF(Tabla46[[#This Row],[ID RIESGO]]="","",IF(Tabla46[[#This Row],[DESCRIPCION DEL CONTROL]]="",0,15))</f>
        <v/>
      </c>
      <c r="O61" s="238" t="str">
        <f>IF(Tabla46[[#This Row],[ID RIESGO]]="","",IF(Tabla46[[#This Row],[RESPONSABLE DEL CONTROL (CARGO)]]="",0,20))</f>
        <v/>
      </c>
      <c r="P61" s="353">
        <f>IF(Tabla46[[#This Row],[PERIODICIDAD DE EJECUCIÓN DEL CONTROL]]="",0,20)</f>
        <v>0</v>
      </c>
      <c r="Q6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1" s="353" t="str">
        <f>IF(ISTEXT(Tabla46[[#This Row],[VALOR EVALUACION DISENO]]),"",IF(Tabla46[[#This Row],[VALOR EVALUACION DISENO]]&gt;96,DATOS!$AV$21,IF(Tabla46[[#This Row],[VALOR EVALUACION DISENO]]&gt;=86,DATOS!$AV$22,DATOS!$AV$23)))</f>
        <v/>
      </c>
      <c r="S61" s="362"/>
      <c r="T61" s="133" t="str">
        <f>IFERROR(VLOOKUP(Tabla46[[#This Row],[% DE CUMPLIMIENTO DE LA EJECUCION DEL CONTROL]],DATOS!$AS$38:$AT$40,2,0),"")</f>
        <v/>
      </c>
      <c r="U61" s="239" t="str">
        <f>IF(Tabla46[[#This Row],[RESULTADO EVALUACIÓN DEL DISEÑO DEL CONTROL]]="","",SUMIFS(DATOS!$AT$49:$AT$57,DATOS!$AR$49:$AR$57,Tabla46[[#This Row],[RESULTADO EVALUACIÓN DEL DISEÑO DEL CONTROL]],DATOS!$AS$49:$AS$57,Tabla46[[#This Row],[RESULTADO EVALUACION DE LA EJECUCION]]))</f>
        <v/>
      </c>
    </row>
    <row r="62" spans="1:21" ht="15" customHeight="1" x14ac:dyDescent="0.25">
      <c r="A62" s="3"/>
      <c r="B62" s="2"/>
      <c r="C62" s="2"/>
      <c r="D62" s="72"/>
      <c r="E62" s="4"/>
      <c r="F62" s="178"/>
      <c r="G62" s="455" t="str">
        <f>IFERROR(VLOOKUP(Tabla46[[#This Row],[ID RIESGO]],'1. IDENTIFICACION DEL RIESGO'!$AB$27:$AL$52,11,0),"")</f>
        <v/>
      </c>
      <c r="H62" s="178"/>
      <c r="I62" s="353"/>
      <c r="J62" s="353"/>
      <c r="K62" s="178"/>
      <c r="L62" s="180"/>
      <c r="M62" s="180"/>
      <c r="N62" s="178" t="str">
        <f>IF(Tabla46[[#This Row],[ID RIESGO]]="","",IF(Tabla46[[#This Row],[DESCRIPCION DEL CONTROL]]="",0,15))</f>
        <v/>
      </c>
      <c r="O62" s="238" t="str">
        <f>IF(Tabla46[[#This Row],[ID RIESGO]]="","",IF(Tabla46[[#This Row],[RESPONSABLE DEL CONTROL (CARGO)]]="",0,20))</f>
        <v/>
      </c>
      <c r="P62" s="353">
        <f>IF(Tabla46[[#This Row],[PERIODICIDAD DE EJECUCIÓN DEL CONTROL]]="",0,20)</f>
        <v>0</v>
      </c>
      <c r="Q6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2" s="353" t="str">
        <f>IF(ISTEXT(Tabla46[[#This Row],[VALOR EVALUACION DISENO]]),"",IF(Tabla46[[#This Row],[VALOR EVALUACION DISENO]]&gt;96,DATOS!$AV$21,IF(Tabla46[[#This Row],[VALOR EVALUACION DISENO]]&gt;=86,DATOS!$AV$22,DATOS!$AV$23)))</f>
        <v/>
      </c>
      <c r="S62" s="362"/>
      <c r="T62" s="133" t="str">
        <f>IFERROR(VLOOKUP(Tabla46[[#This Row],[% DE CUMPLIMIENTO DE LA EJECUCION DEL CONTROL]],DATOS!$AS$38:$AT$40,2,0),"")</f>
        <v/>
      </c>
      <c r="U62" s="239" t="str">
        <f>IF(Tabla46[[#This Row],[RESULTADO EVALUACIÓN DEL DISEÑO DEL CONTROL]]="","",SUMIFS(DATOS!$AT$49:$AT$57,DATOS!$AR$49:$AR$57,Tabla46[[#This Row],[RESULTADO EVALUACIÓN DEL DISEÑO DEL CONTROL]],DATOS!$AS$49:$AS$57,Tabla46[[#This Row],[RESULTADO EVALUACION DE LA EJECUCION]]))</f>
        <v/>
      </c>
    </row>
    <row r="63" spans="1:21" ht="15" customHeight="1" x14ac:dyDescent="0.25">
      <c r="A63" s="3"/>
      <c r="B63" s="2"/>
      <c r="C63" s="2"/>
      <c r="D63" s="72"/>
      <c r="E63" s="4"/>
      <c r="F63" s="178"/>
      <c r="G63" s="455" t="str">
        <f>IFERROR(VLOOKUP(Tabla46[[#This Row],[ID RIESGO]],'1. IDENTIFICACION DEL RIESGO'!$AB$27:$AL$52,11,0),"")</f>
        <v/>
      </c>
      <c r="H63" s="178"/>
      <c r="I63" s="353"/>
      <c r="J63" s="353"/>
      <c r="K63" s="178"/>
      <c r="L63" s="180"/>
      <c r="M63" s="180"/>
      <c r="N63" s="178" t="str">
        <f>IF(Tabla46[[#This Row],[ID RIESGO]]="","",IF(Tabla46[[#This Row],[DESCRIPCION DEL CONTROL]]="",0,15))</f>
        <v/>
      </c>
      <c r="O63" s="238" t="str">
        <f>IF(Tabla46[[#This Row],[ID RIESGO]]="","",IF(Tabla46[[#This Row],[RESPONSABLE DEL CONTROL (CARGO)]]="",0,20))</f>
        <v/>
      </c>
      <c r="P63" s="353">
        <f>IF(Tabla46[[#This Row],[PERIODICIDAD DE EJECUCIÓN DEL CONTROL]]="",0,20)</f>
        <v>0</v>
      </c>
      <c r="Q6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3" s="353" t="str">
        <f>IF(ISTEXT(Tabla46[[#This Row],[VALOR EVALUACION DISENO]]),"",IF(Tabla46[[#This Row],[VALOR EVALUACION DISENO]]&gt;96,DATOS!$AV$21,IF(Tabla46[[#This Row],[VALOR EVALUACION DISENO]]&gt;=86,DATOS!$AV$22,DATOS!$AV$23)))</f>
        <v/>
      </c>
      <c r="S63" s="362"/>
      <c r="T63" s="133" t="str">
        <f>IFERROR(VLOOKUP(Tabla46[[#This Row],[% DE CUMPLIMIENTO DE LA EJECUCION DEL CONTROL]],DATOS!$AS$38:$AT$40,2,0),"")</f>
        <v/>
      </c>
      <c r="U63" s="239" t="str">
        <f>IF(Tabla46[[#This Row],[RESULTADO EVALUACIÓN DEL DISEÑO DEL CONTROL]]="","",SUMIFS(DATOS!$AT$49:$AT$57,DATOS!$AR$49:$AR$57,Tabla46[[#This Row],[RESULTADO EVALUACIÓN DEL DISEÑO DEL CONTROL]],DATOS!$AS$49:$AS$57,Tabla46[[#This Row],[RESULTADO EVALUACION DE LA EJECUCION]]))</f>
        <v/>
      </c>
    </row>
    <row r="64" spans="1:21" ht="15" customHeight="1" x14ac:dyDescent="0.25">
      <c r="A64" s="3"/>
      <c r="B64" s="2"/>
      <c r="C64" s="2"/>
      <c r="D64" s="72"/>
      <c r="E64" s="4"/>
      <c r="F64" s="178"/>
      <c r="G64" s="455" t="str">
        <f>IFERROR(VLOOKUP(Tabla46[[#This Row],[ID RIESGO]],'1. IDENTIFICACION DEL RIESGO'!$AB$27:$AL$52,11,0),"")</f>
        <v/>
      </c>
      <c r="H64" s="178"/>
      <c r="I64" s="353"/>
      <c r="J64" s="353"/>
      <c r="K64" s="178"/>
      <c r="L64" s="180"/>
      <c r="M64" s="180"/>
      <c r="N64" s="178" t="str">
        <f>IF(Tabla46[[#This Row],[ID RIESGO]]="","",IF(Tabla46[[#This Row],[DESCRIPCION DEL CONTROL]]="",0,15))</f>
        <v/>
      </c>
      <c r="O64" s="174" t="str">
        <f>IF(Tabla46[[#This Row],[ID RIESGO]]="","",IF(Tabla46[[#This Row],[RESPONSABLE DEL CONTROL (CARGO)]]="",0,20))</f>
        <v/>
      </c>
      <c r="P64" s="353">
        <f>IF(Tabla46[[#This Row],[PERIODICIDAD DE EJECUCIÓN DEL CONTROL]]="",0,20)</f>
        <v>0</v>
      </c>
      <c r="Q6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4" s="353" t="str">
        <f>IF(ISTEXT(Tabla46[[#This Row],[VALOR EVALUACION DISENO]]),"",IF(Tabla46[[#This Row],[VALOR EVALUACION DISENO]]&gt;96,DATOS!$AV$21,IF(Tabla46[[#This Row],[VALOR EVALUACION DISENO]]&gt;=86,DATOS!$AV$22,DATOS!$AV$23)))</f>
        <v/>
      </c>
      <c r="S64" s="362"/>
      <c r="T64" s="133" t="str">
        <f>IFERROR(VLOOKUP(Tabla46[[#This Row],[% DE CUMPLIMIENTO DE LA EJECUCION DEL CONTROL]],DATOS!$AS$38:$AT$40,2,0),"")</f>
        <v/>
      </c>
      <c r="U64" s="134" t="str">
        <f>IF(Tabla46[[#This Row],[RESULTADO EVALUACIÓN DEL DISEÑO DEL CONTROL]]="","",SUMIFS(DATOS!$AT$49:$AT$57,DATOS!$AR$49:$AR$57,Tabla46[[#This Row],[RESULTADO EVALUACIÓN DEL DISEÑO DEL CONTROL]],DATOS!$AS$49:$AS$57,Tabla46[[#This Row],[RESULTADO EVALUACION DE LA EJECUCION]]))</f>
        <v/>
      </c>
    </row>
    <row r="65" spans="1:21" ht="38.450000000000003" customHeight="1" x14ac:dyDescent="0.25">
      <c r="A65" s="3"/>
      <c r="B65" s="2"/>
      <c r="C65" s="2"/>
      <c r="D65" s="72"/>
      <c r="E65" s="4"/>
      <c r="F65" s="178"/>
      <c r="G65" s="455" t="str">
        <f>IFERROR(VLOOKUP(Tabla46[[#This Row],[ID RIESGO]],'1. IDENTIFICACION DEL RIESGO'!$AB$27:$AL$52,11,0),"")</f>
        <v/>
      </c>
      <c r="H65" s="374"/>
      <c r="I65" s="374"/>
      <c r="J65" s="353"/>
      <c r="K65" s="178"/>
      <c r="L65" s="180"/>
      <c r="M65" s="180"/>
      <c r="N65" s="178" t="str">
        <f>IF(Tabla46[[#This Row],[ID RIESGO]]="","",IF(Tabla46[[#This Row],[DESCRIPCION DEL CONTROL]]="",0,15))</f>
        <v/>
      </c>
      <c r="O65" s="174" t="str">
        <f>IF(Tabla46[[#This Row],[ID RIESGO]]="","",IF(Tabla46[[#This Row],[RESPONSABLE DEL CONTROL (CARGO)]]="",0,20))</f>
        <v/>
      </c>
      <c r="P65" s="353">
        <f>IF(Tabla46[[#This Row],[PERIODICIDAD DE EJECUCIÓN DEL CONTROL]]="",0,20)</f>
        <v>0</v>
      </c>
      <c r="Q6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5" s="353" t="str">
        <f>IF(ISTEXT(Tabla46[[#This Row],[VALOR EVALUACION DISENO]]),"",IF(Tabla46[[#This Row],[VALOR EVALUACION DISENO]]&gt;96,DATOS!$AV$21,IF(Tabla46[[#This Row],[VALOR EVALUACION DISENO]]&gt;=86,DATOS!$AV$22,DATOS!$AV$23)))</f>
        <v/>
      </c>
      <c r="S65" s="362"/>
      <c r="T65" s="133" t="str">
        <f>IFERROR(VLOOKUP(Tabla46[[#This Row],[% DE CUMPLIMIENTO DE LA EJECUCION DEL CONTROL]],DATOS!$AS$38:$AT$40,2,0),"")</f>
        <v/>
      </c>
      <c r="U65" s="134" t="str">
        <f>IF(Tabla46[[#This Row],[RESULTADO EVALUACIÓN DEL DISEÑO DEL CONTROL]]="","",SUMIFS(DATOS!$AT$49:$AT$57,DATOS!$AR$49:$AR$57,Tabla46[[#This Row],[RESULTADO EVALUACIÓN DEL DISEÑO DEL CONTROL]],DATOS!$AS$49:$AS$57,Tabla46[[#This Row],[RESULTADO EVALUACION DE LA EJECUCION]]))</f>
        <v/>
      </c>
    </row>
    <row r="66" spans="1:21" ht="32.450000000000003" customHeight="1" x14ac:dyDescent="0.25">
      <c r="A66" s="3"/>
      <c r="B66" s="2"/>
      <c r="C66" s="2"/>
      <c r="D66" s="72"/>
      <c r="E66" s="4"/>
      <c r="F66" s="178"/>
      <c r="G66" s="455" t="str">
        <f>IFERROR(VLOOKUP(Tabla46[[#This Row],[ID RIESGO]],'1. IDENTIFICACION DEL RIESGO'!$AB$27:$AL$52,11,0),"")</f>
        <v/>
      </c>
      <c r="H66" s="178"/>
      <c r="I66" s="374"/>
      <c r="J66" s="353"/>
      <c r="K66" s="178"/>
      <c r="L66" s="180"/>
      <c r="M66" s="180"/>
      <c r="N66" s="178" t="str">
        <f>IF(Tabla46[[#This Row],[ID RIESGO]]="","",IF(Tabla46[[#This Row],[DESCRIPCION DEL CONTROL]]="",0,15))</f>
        <v/>
      </c>
      <c r="O66" s="174" t="str">
        <f>IF(Tabla46[[#This Row],[ID RIESGO]]="","",IF(Tabla46[[#This Row],[RESPONSABLE DEL CONTROL (CARGO)]]="",0,20))</f>
        <v/>
      </c>
      <c r="P66" s="353">
        <f>IF(Tabla46[[#This Row],[PERIODICIDAD DE EJECUCIÓN DEL CONTROL]]="",0,20)</f>
        <v>0</v>
      </c>
      <c r="Q6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6" s="353" t="str">
        <f>IF(ISTEXT(Tabla46[[#This Row],[VALOR EVALUACION DISENO]]),"",IF(Tabla46[[#This Row],[VALOR EVALUACION DISENO]]&gt;96,DATOS!$AV$21,IF(Tabla46[[#This Row],[VALOR EVALUACION DISENO]]&gt;=86,DATOS!$AV$22,DATOS!$AV$23)))</f>
        <v/>
      </c>
      <c r="S66" s="362"/>
      <c r="T66" s="133" t="str">
        <f>IFERROR(VLOOKUP(Tabla46[[#This Row],[% DE CUMPLIMIENTO DE LA EJECUCION DEL CONTROL]],DATOS!$AS$38:$AT$40,2,0),"")</f>
        <v/>
      </c>
      <c r="U66" s="134" t="str">
        <f>IF(Tabla46[[#This Row],[RESULTADO EVALUACIÓN DEL DISEÑO DEL CONTROL]]="","",SUMIFS(DATOS!$AT$49:$AT$57,DATOS!$AR$49:$AR$57,Tabla46[[#This Row],[RESULTADO EVALUACIÓN DEL DISEÑO DEL CONTROL]],DATOS!$AS$49:$AS$57,Tabla46[[#This Row],[RESULTADO EVALUACION DE LA EJECUCION]]))</f>
        <v/>
      </c>
    </row>
    <row r="67" spans="1:21" ht="31.9" customHeight="1" x14ac:dyDescent="0.25">
      <c r="A67" s="3"/>
      <c r="B67" s="2"/>
      <c r="C67" s="2"/>
      <c r="D67" s="72"/>
      <c r="E67" s="4"/>
      <c r="F67" s="178"/>
      <c r="G67" s="455" t="str">
        <f>IFERROR(VLOOKUP(Tabla46[[#This Row],[ID RIESGO]],'1. IDENTIFICACION DEL RIESGO'!$AB$27:$AL$52,11,0),"")</f>
        <v/>
      </c>
      <c r="H67" s="374"/>
      <c r="I67" s="374"/>
      <c r="J67" s="353"/>
      <c r="K67" s="178"/>
      <c r="L67" s="180"/>
      <c r="M67" s="180"/>
      <c r="N67" s="178" t="str">
        <f>IF(Tabla46[[#This Row],[ID RIESGO]]="","",IF(Tabla46[[#This Row],[DESCRIPCION DEL CONTROL]]="",0,15))</f>
        <v/>
      </c>
      <c r="O67" s="174" t="str">
        <f>IF(Tabla46[[#This Row],[ID RIESGO]]="","",IF(Tabla46[[#This Row],[RESPONSABLE DEL CONTROL (CARGO)]]="",0,20))</f>
        <v/>
      </c>
      <c r="P67" s="353">
        <f>IF(Tabla46[[#This Row],[PERIODICIDAD DE EJECUCIÓN DEL CONTROL]]="",0,20)</f>
        <v>0</v>
      </c>
      <c r="Q6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7" s="353" t="str">
        <f>IF(ISTEXT(Tabla46[[#This Row],[VALOR EVALUACION DISENO]]),"",IF(Tabla46[[#This Row],[VALOR EVALUACION DISENO]]&gt;96,DATOS!$AV$21,IF(Tabla46[[#This Row],[VALOR EVALUACION DISENO]]&gt;=86,DATOS!$AV$22,DATOS!$AV$23)))</f>
        <v/>
      </c>
      <c r="S67" s="362"/>
      <c r="T67" s="133" t="str">
        <f>IFERROR(VLOOKUP(Tabla46[[#This Row],[% DE CUMPLIMIENTO DE LA EJECUCION DEL CONTROL]],DATOS!$AS$38:$AT$40,2,0),"")</f>
        <v/>
      </c>
      <c r="U67" s="134" t="str">
        <f>IF(Tabla46[[#This Row],[RESULTADO EVALUACIÓN DEL DISEÑO DEL CONTROL]]="","",SUMIFS(DATOS!$AT$49:$AT$57,DATOS!$AR$49:$AR$57,Tabla46[[#This Row],[RESULTADO EVALUACIÓN DEL DISEÑO DEL CONTROL]],DATOS!$AS$49:$AS$57,Tabla46[[#This Row],[RESULTADO EVALUACION DE LA EJECUCION]]))</f>
        <v/>
      </c>
    </row>
    <row r="68" spans="1:21" ht="27.6" customHeight="1" x14ac:dyDescent="0.25">
      <c r="A68" s="3"/>
      <c r="B68" s="2"/>
      <c r="C68" s="2"/>
      <c r="D68" s="72"/>
      <c r="E68" s="4"/>
      <c r="F68" s="178"/>
      <c r="G68" s="455" t="str">
        <f>IFERROR(VLOOKUP(Tabla46[[#This Row],[ID RIESGO]],'1. IDENTIFICACION DEL RIESGO'!$AB$27:$AL$52,11,0),"")</f>
        <v/>
      </c>
      <c r="H68" s="374"/>
      <c r="I68" s="374"/>
      <c r="J68" s="353"/>
      <c r="K68" s="178"/>
      <c r="L68" s="180"/>
      <c r="M68" s="180"/>
      <c r="N68" s="178" t="str">
        <f>IF(Tabla46[[#This Row],[ID RIESGO]]="","",IF(Tabla46[[#This Row],[DESCRIPCION DEL CONTROL]]="",0,15))</f>
        <v/>
      </c>
      <c r="O68" s="174" t="str">
        <f>IF(Tabla46[[#This Row],[ID RIESGO]]="","",IF(Tabla46[[#This Row],[RESPONSABLE DEL CONTROL (CARGO)]]="",0,20))</f>
        <v/>
      </c>
      <c r="P68" s="353">
        <f>IF(Tabla46[[#This Row],[PERIODICIDAD DE EJECUCIÓN DEL CONTROL]]="",0,20)</f>
        <v>0</v>
      </c>
      <c r="Q6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8" s="353" t="str">
        <f>IF(ISTEXT(Tabla46[[#This Row],[VALOR EVALUACION DISENO]]),"",IF(Tabla46[[#This Row],[VALOR EVALUACION DISENO]]&gt;96,DATOS!$AV$21,IF(Tabla46[[#This Row],[VALOR EVALUACION DISENO]]&gt;=86,DATOS!$AV$22,DATOS!$AV$23)))</f>
        <v/>
      </c>
      <c r="S68" s="362"/>
      <c r="T68" s="133" t="str">
        <f>IFERROR(VLOOKUP(Tabla46[[#This Row],[% DE CUMPLIMIENTO DE LA EJECUCION DEL CONTROL]],DATOS!$AS$38:$AT$40,2,0),"")</f>
        <v/>
      </c>
      <c r="U68" s="134" t="str">
        <f>IF(Tabla46[[#This Row],[RESULTADO EVALUACIÓN DEL DISEÑO DEL CONTROL]]="","",SUMIFS(DATOS!$AT$49:$AT$57,DATOS!$AR$49:$AR$57,Tabla46[[#This Row],[RESULTADO EVALUACIÓN DEL DISEÑO DEL CONTROL]],DATOS!$AS$49:$AS$57,Tabla46[[#This Row],[RESULTADO EVALUACION DE LA EJECUCION]]))</f>
        <v/>
      </c>
    </row>
    <row r="69" spans="1:21" ht="15" customHeight="1" x14ac:dyDescent="0.25">
      <c r="A69" s="3"/>
      <c r="B69" s="2"/>
      <c r="C69" s="2"/>
      <c r="D69" s="72"/>
      <c r="E69" s="4"/>
      <c r="F69" s="178"/>
      <c r="G69" s="455" t="str">
        <f>IFERROR(VLOOKUP(Tabla46[[#This Row],[ID RIESGO]],'1. IDENTIFICACION DEL RIESGO'!$AB$27:$AL$52,11,0),"")</f>
        <v/>
      </c>
      <c r="H69" s="178"/>
      <c r="I69" s="178"/>
      <c r="J69" s="353"/>
      <c r="K69" s="178"/>
      <c r="L69" s="180"/>
      <c r="M69" s="180"/>
      <c r="N69" s="178" t="str">
        <f>IF(Tabla46[[#This Row],[ID RIESGO]]="","",IF(Tabla46[[#This Row],[DESCRIPCION DEL CONTROL]]="",0,15))</f>
        <v/>
      </c>
      <c r="O69" s="174" t="str">
        <f>IF(Tabla46[[#This Row],[ID RIESGO]]="","",IF(Tabla46[[#This Row],[RESPONSABLE DEL CONTROL (CARGO)]]="",0,20))</f>
        <v/>
      </c>
      <c r="P69" s="353">
        <f>IF(Tabla46[[#This Row],[PERIODICIDAD DE EJECUCIÓN DEL CONTROL]]="",0,20)</f>
        <v>0</v>
      </c>
      <c r="Q6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9" s="353" t="str">
        <f>IF(ISTEXT(Tabla46[[#This Row],[VALOR EVALUACION DISENO]]),"",IF(Tabla46[[#This Row],[VALOR EVALUACION DISENO]]&gt;96,DATOS!$AV$21,IF(Tabla46[[#This Row],[VALOR EVALUACION DISENO]]&gt;=86,DATOS!$AV$22,DATOS!$AV$23)))</f>
        <v/>
      </c>
      <c r="S69" s="362"/>
      <c r="T69" s="133" t="str">
        <f>IFERROR(VLOOKUP(Tabla46[[#This Row],[% DE CUMPLIMIENTO DE LA EJECUCION DEL CONTROL]],DATOS!$AS$38:$AT$40,2,0),"")</f>
        <v/>
      </c>
      <c r="U69" s="134" t="str">
        <f>IF(Tabla46[[#This Row],[RESULTADO EVALUACIÓN DEL DISEÑO DEL CONTROL]]="","",SUMIFS(DATOS!$AT$49:$AT$57,DATOS!$AR$49:$AR$57,Tabla46[[#This Row],[RESULTADO EVALUACIÓN DEL DISEÑO DEL CONTROL]],DATOS!$AS$49:$AS$57,Tabla46[[#This Row],[RESULTADO EVALUACION DE LA EJECUCION]]))</f>
        <v/>
      </c>
    </row>
    <row r="70" spans="1:21" ht="15" customHeight="1" x14ac:dyDescent="0.25">
      <c r="A70" s="3"/>
      <c r="B70" s="2"/>
      <c r="C70" s="2"/>
      <c r="D70" s="72"/>
      <c r="E70" s="4"/>
      <c r="F70" s="178"/>
      <c r="G70" s="455" t="str">
        <f>IFERROR(VLOOKUP(Tabla46[[#This Row],[ID RIESGO]],'1. IDENTIFICACION DEL RIESGO'!$AB$27:$AL$52,11,0),"")</f>
        <v/>
      </c>
      <c r="H70" s="178"/>
      <c r="I70" s="178"/>
      <c r="J70" s="178"/>
      <c r="K70" s="178"/>
      <c r="L70" s="180"/>
      <c r="M70" s="180"/>
      <c r="N70" s="178" t="str">
        <f>IF(Tabla46[[#This Row],[ID RIESGO]]="","",IF(Tabla46[[#This Row],[DESCRIPCION DEL CONTROL]]="",0,15))</f>
        <v/>
      </c>
      <c r="O70" s="174" t="str">
        <f>IF(Tabla46[[#This Row],[ID RIESGO]]="","",IF(Tabla46[[#This Row],[RESPONSABLE DEL CONTROL (CARGO)]]="",0,20))</f>
        <v/>
      </c>
      <c r="P70" s="353">
        <f>IF(Tabla46[[#This Row],[PERIODICIDAD DE EJECUCIÓN DEL CONTROL]]="",0,20)</f>
        <v>0</v>
      </c>
      <c r="Q7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0" s="353" t="str">
        <f>IF(ISTEXT(Tabla46[[#This Row],[VALOR EVALUACION DISENO]]),"",IF(Tabla46[[#This Row],[VALOR EVALUACION DISENO]]&gt;96,DATOS!$AV$21,IF(Tabla46[[#This Row],[VALOR EVALUACION DISENO]]&gt;=86,DATOS!$AV$22,DATOS!$AV$23)))</f>
        <v/>
      </c>
      <c r="S70" s="286"/>
      <c r="T70" s="133" t="str">
        <f>IFERROR(VLOOKUP(Tabla46[[#This Row],[% DE CUMPLIMIENTO DE LA EJECUCION DEL CONTROL]],DATOS!$AS$38:$AT$40,2,0),"")</f>
        <v/>
      </c>
      <c r="U70" s="134" t="str">
        <f>IF(Tabla46[[#This Row],[RESULTADO EVALUACIÓN DEL DISEÑO DEL CONTROL]]="","",SUMIFS(DATOS!$AT$49:$AT$57,DATOS!$AR$49:$AR$57,Tabla46[[#This Row],[RESULTADO EVALUACIÓN DEL DISEÑO DEL CONTROL]],DATOS!$AS$49:$AS$57,Tabla46[[#This Row],[RESULTADO EVALUACION DE LA EJECUCION]]))</f>
        <v/>
      </c>
    </row>
    <row r="71" spans="1:21" ht="15" customHeight="1" x14ac:dyDescent="0.25">
      <c r="A71" s="3"/>
      <c r="B71" s="2"/>
      <c r="C71" s="2"/>
      <c r="D71" s="72"/>
      <c r="E71" s="4"/>
      <c r="F71" s="178"/>
      <c r="G71" s="455" t="str">
        <f>IFERROR(VLOOKUP(Tabla46[[#This Row],[ID RIESGO]],'1. IDENTIFICACION DEL RIESGO'!$AB$27:$AL$52,11,0),"")</f>
        <v/>
      </c>
      <c r="H71" s="178"/>
      <c r="I71" s="178"/>
      <c r="J71" s="178"/>
      <c r="K71" s="178"/>
      <c r="L71" s="180"/>
      <c r="M71" s="180"/>
      <c r="N71" s="178" t="str">
        <f>IF(Tabla46[[#This Row],[ID RIESGO]]="","",IF(Tabla46[[#This Row],[DESCRIPCION DEL CONTROL]]="",0,15))</f>
        <v/>
      </c>
      <c r="O71" s="174" t="str">
        <f>IF(Tabla46[[#This Row],[ID RIESGO]]="","",IF(Tabla46[[#This Row],[RESPONSABLE DEL CONTROL (CARGO)]]="",0,20))</f>
        <v/>
      </c>
      <c r="P71" s="353">
        <f>IF(Tabla46[[#This Row],[PERIODICIDAD DE EJECUCIÓN DEL CONTROL]]="",0,20)</f>
        <v>0</v>
      </c>
      <c r="Q7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1" s="353" t="str">
        <f>IF(ISTEXT(Tabla46[[#This Row],[VALOR EVALUACION DISENO]]),"",IF(Tabla46[[#This Row],[VALOR EVALUACION DISENO]]&gt;96,DATOS!$AV$21,IF(Tabla46[[#This Row],[VALOR EVALUACION DISENO]]&gt;=86,DATOS!$AV$22,DATOS!$AV$23)))</f>
        <v/>
      </c>
      <c r="S71" s="286"/>
      <c r="T71" s="133" t="str">
        <f>IFERROR(VLOOKUP(Tabla46[[#This Row],[% DE CUMPLIMIENTO DE LA EJECUCION DEL CONTROL]],DATOS!$AS$38:$AT$40,2,0),"")</f>
        <v/>
      </c>
      <c r="U71" s="134" t="str">
        <f>IF(Tabla46[[#This Row],[RESULTADO EVALUACIÓN DEL DISEÑO DEL CONTROL]]="","",SUMIFS(DATOS!$AT$49:$AT$57,DATOS!$AR$49:$AR$57,Tabla46[[#This Row],[RESULTADO EVALUACIÓN DEL DISEÑO DEL CONTROL]],DATOS!$AS$49:$AS$57,Tabla46[[#This Row],[RESULTADO EVALUACION DE LA EJECUCION]]))</f>
        <v/>
      </c>
    </row>
    <row r="72" spans="1:21" ht="15" customHeight="1" x14ac:dyDescent="0.25">
      <c r="A72" s="3"/>
      <c r="B72" s="2"/>
      <c r="C72" s="2"/>
      <c r="D72" s="72"/>
      <c r="E72" s="4"/>
      <c r="F72" s="178"/>
      <c r="G72" s="455" t="str">
        <f>IFERROR(VLOOKUP(Tabla46[[#This Row],[ID RIESGO]],'1. IDENTIFICACION DEL RIESGO'!$AB$27:$AL$52,11,0),"")</f>
        <v/>
      </c>
      <c r="H72" s="178"/>
      <c r="I72" s="178"/>
      <c r="J72" s="178"/>
      <c r="K72" s="178"/>
      <c r="L72" s="180"/>
      <c r="M72" s="180"/>
      <c r="N72" s="178" t="str">
        <f>IF(Tabla46[[#This Row],[ID RIESGO]]="","",IF(Tabla46[[#This Row],[DESCRIPCION DEL CONTROL]]="",0,15))</f>
        <v/>
      </c>
      <c r="O72" s="174" t="str">
        <f>IF(Tabla46[[#This Row],[ID RIESGO]]="","",IF(Tabla46[[#This Row],[RESPONSABLE DEL CONTROL (CARGO)]]="",0,20))</f>
        <v/>
      </c>
      <c r="P72" s="353">
        <f>IF(Tabla46[[#This Row],[PERIODICIDAD DE EJECUCIÓN DEL CONTROL]]="",0,20)</f>
        <v>0</v>
      </c>
      <c r="Q7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2" s="353" t="str">
        <f>IF(ISTEXT(Tabla46[[#This Row],[VALOR EVALUACION DISENO]]),"",IF(Tabla46[[#This Row],[VALOR EVALUACION DISENO]]&gt;96,DATOS!$AV$21,IF(Tabla46[[#This Row],[VALOR EVALUACION DISENO]]&gt;=86,DATOS!$AV$22,DATOS!$AV$23)))</f>
        <v/>
      </c>
      <c r="S72" s="286" t="s">
        <v>1757</v>
      </c>
      <c r="T72" s="133" t="str">
        <f>IFERROR(VLOOKUP(Tabla46[[#This Row],[% DE CUMPLIMIENTO DE LA EJECUCION DEL CONTROL]],DATOS!$AS$38:$AT$40,2,0),"")</f>
        <v>MODERADO</v>
      </c>
      <c r="U72" s="134" t="str">
        <f>IF(Tabla46[[#This Row],[RESULTADO EVALUACIÓN DEL DISEÑO DEL CONTROL]]="","",SUMIFS(DATOS!$AT$49:$AT$57,DATOS!$AR$49:$AR$57,Tabla46[[#This Row],[RESULTADO EVALUACIÓN DEL DISEÑO DEL CONTROL]],DATOS!$AS$49:$AS$57,Tabla46[[#This Row],[RESULTADO EVALUACION DE LA EJECUCION]]))</f>
        <v/>
      </c>
    </row>
    <row r="73" spans="1:21" ht="15" customHeight="1" x14ac:dyDescent="0.25">
      <c r="A73" s="3"/>
      <c r="B73" s="2"/>
      <c r="C73" s="2"/>
      <c r="D73" s="72"/>
      <c r="E73" s="4"/>
      <c r="F73" s="178"/>
      <c r="G73" s="455" t="str">
        <f>IFERROR(VLOOKUP(Tabla46[[#This Row],[ID RIESGO]],'1. IDENTIFICACION DEL RIESGO'!$AB$27:$AL$52,11,0),"")</f>
        <v/>
      </c>
      <c r="H73" s="178"/>
      <c r="I73" s="178"/>
      <c r="J73" s="178"/>
      <c r="K73" s="178"/>
      <c r="L73" s="180"/>
      <c r="M73" s="180"/>
      <c r="N73" s="178" t="str">
        <f>IF(Tabla46[[#This Row],[ID RIESGO]]="","",IF(Tabla46[[#This Row],[DESCRIPCION DEL CONTROL]]="",0,15))</f>
        <v/>
      </c>
      <c r="O73" s="174" t="str">
        <f>IF(Tabla46[[#This Row],[ID RIESGO]]="","",IF(Tabla46[[#This Row],[RESPONSABLE DEL CONTROL (CARGO)]]="",0,20))</f>
        <v/>
      </c>
      <c r="P73" s="353">
        <f>IF(Tabla46[[#This Row],[PERIODICIDAD DE EJECUCIÓN DEL CONTROL]]="",0,20)</f>
        <v>0</v>
      </c>
      <c r="Q7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3" s="353" t="str">
        <f>IF(ISTEXT(Tabla46[[#This Row],[VALOR EVALUACION DISENO]]),"",IF(Tabla46[[#This Row],[VALOR EVALUACION DISENO]]&gt;96,DATOS!$AV$21,IF(Tabla46[[#This Row],[VALOR EVALUACION DISENO]]&gt;=86,DATOS!$AV$22,DATOS!$AV$23)))</f>
        <v/>
      </c>
      <c r="S73" s="286"/>
      <c r="T73" s="133" t="str">
        <f>IFERROR(VLOOKUP(Tabla46[[#This Row],[% DE CUMPLIMIENTO DE LA EJECUCION DEL CONTROL]],DATOS!$AS$38:$AT$40,2,0),"")</f>
        <v/>
      </c>
      <c r="U73" s="134" t="str">
        <f>IF(Tabla46[[#This Row],[RESULTADO EVALUACIÓN DEL DISEÑO DEL CONTROL]]="","",SUMIFS(DATOS!$AT$49:$AT$57,DATOS!$AR$49:$AR$57,Tabla46[[#This Row],[RESULTADO EVALUACIÓN DEL DISEÑO DEL CONTROL]],DATOS!$AS$49:$AS$57,Tabla46[[#This Row],[RESULTADO EVALUACION DE LA EJECUCION]]))</f>
        <v/>
      </c>
    </row>
    <row r="74" spans="1:21" ht="15" customHeight="1" x14ac:dyDescent="0.25">
      <c r="A74" s="3"/>
      <c r="B74" s="2"/>
      <c r="C74" s="2"/>
      <c r="D74" s="72"/>
      <c r="E74" s="4"/>
      <c r="F74" s="178"/>
      <c r="G74" s="455" t="str">
        <f>IFERROR(VLOOKUP(Tabla46[[#This Row],[ID RIESGO]],'1. IDENTIFICACION DEL RIESGO'!$AB$27:$AL$52,11,0),"")</f>
        <v/>
      </c>
      <c r="H74" s="178"/>
      <c r="I74" s="178"/>
      <c r="J74" s="178"/>
      <c r="K74" s="178"/>
      <c r="L74" s="180"/>
      <c r="M74" s="180"/>
      <c r="N74" s="178" t="str">
        <f>IF(Tabla46[[#This Row],[ID RIESGO]]="","",IF(Tabla46[[#This Row],[DESCRIPCION DEL CONTROL]]="",0,15))</f>
        <v/>
      </c>
      <c r="O74" s="174" t="str">
        <f>IF(Tabla46[[#This Row],[ID RIESGO]]="","",IF(Tabla46[[#This Row],[RESPONSABLE DEL CONTROL (CARGO)]]="",0,20))</f>
        <v/>
      </c>
      <c r="P74" s="353">
        <f>IF(Tabla46[[#This Row],[PERIODICIDAD DE EJECUCIÓN DEL CONTROL]]="",0,20)</f>
        <v>0</v>
      </c>
      <c r="Q7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4" s="353" t="str">
        <f>IF(ISTEXT(Tabla46[[#This Row],[VALOR EVALUACION DISENO]]),"",IF(Tabla46[[#This Row],[VALOR EVALUACION DISENO]]&gt;96,DATOS!$AV$21,IF(Tabla46[[#This Row],[VALOR EVALUACION DISENO]]&gt;=86,DATOS!$AV$22,DATOS!$AV$23)))</f>
        <v/>
      </c>
      <c r="S74" s="286"/>
      <c r="T74" s="133" t="str">
        <f>IFERROR(VLOOKUP(Tabla46[[#This Row],[% DE CUMPLIMIENTO DE LA EJECUCION DEL CONTROL]],DATOS!$AS$38:$AT$40,2,0),"")</f>
        <v/>
      </c>
      <c r="U74" s="134" t="str">
        <f>IF(Tabla46[[#This Row],[RESULTADO EVALUACIÓN DEL DISEÑO DEL CONTROL]]="","",SUMIFS(DATOS!$AT$49:$AT$57,DATOS!$AR$49:$AR$57,Tabla46[[#This Row],[RESULTADO EVALUACIÓN DEL DISEÑO DEL CONTROL]],DATOS!$AS$49:$AS$57,Tabla46[[#This Row],[RESULTADO EVALUACION DE LA EJECUCION]]))</f>
        <v/>
      </c>
    </row>
    <row r="75" spans="1:21" ht="15" customHeight="1" x14ac:dyDescent="0.25">
      <c r="A75" s="3"/>
      <c r="B75" s="2"/>
      <c r="C75" s="2"/>
      <c r="D75" s="72"/>
      <c r="E75" s="4"/>
      <c r="F75" s="178"/>
      <c r="G75" s="455" t="str">
        <f>IFERROR(VLOOKUP(Tabla46[[#This Row],[ID RIESGO]],'1. IDENTIFICACION DEL RIESGO'!$AB$27:$AL$52,11,0),"")</f>
        <v/>
      </c>
      <c r="H75" s="178"/>
      <c r="I75" s="178"/>
      <c r="J75" s="178"/>
      <c r="K75" s="178"/>
      <c r="L75" s="180"/>
      <c r="M75" s="180"/>
      <c r="N75" s="178" t="str">
        <f>IF(Tabla46[[#This Row],[ID RIESGO]]="","",IF(Tabla46[[#This Row],[DESCRIPCION DEL CONTROL]]="",0,15))</f>
        <v/>
      </c>
      <c r="O75" s="174" t="str">
        <f>IF(Tabla46[[#This Row],[ID RIESGO]]="","",IF(Tabla46[[#This Row],[RESPONSABLE DEL CONTROL (CARGO)]]="",0,20))</f>
        <v/>
      </c>
      <c r="P75" s="353">
        <f>IF(Tabla46[[#This Row],[PERIODICIDAD DE EJECUCIÓN DEL CONTROL]]="",0,20)</f>
        <v>0</v>
      </c>
      <c r="Q7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5" s="353" t="str">
        <f>IF(ISTEXT(Tabla46[[#This Row],[VALOR EVALUACION DISENO]]),"",IF(Tabla46[[#This Row],[VALOR EVALUACION DISENO]]&gt;96,DATOS!$AV$21,IF(Tabla46[[#This Row],[VALOR EVALUACION DISENO]]&gt;=86,DATOS!$AV$22,DATOS!$AV$23)))</f>
        <v/>
      </c>
      <c r="S75" s="286"/>
      <c r="T75" s="133" t="str">
        <f>IFERROR(VLOOKUP(Tabla46[[#This Row],[% DE CUMPLIMIENTO DE LA EJECUCION DEL CONTROL]],DATOS!$AS$38:$AT$40,2,0),"")</f>
        <v/>
      </c>
      <c r="U75" s="134" t="str">
        <f>IF(Tabla46[[#This Row],[RESULTADO EVALUACIÓN DEL DISEÑO DEL CONTROL]]="","",SUMIFS(DATOS!$AT$49:$AT$57,DATOS!$AR$49:$AR$57,Tabla46[[#This Row],[RESULTADO EVALUACIÓN DEL DISEÑO DEL CONTROL]],DATOS!$AS$49:$AS$57,Tabla46[[#This Row],[RESULTADO EVALUACION DE LA EJECUCION]]))</f>
        <v/>
      </c>
    </row>
    <row r="76" spans="1:21" ht="15" customHeight="1" x14ac:dyDescent="0.25">
      <c r="A76" s="3"/>
      <c r="B76" s="2"/>
      <c r="C76" s="2"/>
      <c r="D76" s="72"/>
      <c r="E76" s="4"/>
      <c r="F76" s="178"/>
      <c r="G76" s="455" t="str">
        <f>IFERROR(VLOOKUP(Tabla46[[#This Row],[ID RIESGO]],'1. IDENTIFICACION DEL RIESGO'!$AB$27:$AL$52,11,0),"")</f>
        <v/>
      </c>
      <c r="H76" s="178"/>
      <c r="I76" s="178"/>
      <c r="J76" s="178"/>
      <c r="K76" s="178"/>
      <c r="L76" s="180"/>
      <c r="M76" s="180"/>
      <c r="N76" s="178" t="str">
        <f>IF(Tabla46[[#This Row],[ID RIESGO]]="","",IF(Tabla46[[#This Row],[DESCRIPCION DEL CONTROL]]="",0,15))</f>
        <v/>
      </c>
      <c r="O76" s="174" t="str">
        <f>IF(Tabla46[[#This Row],[ID RIESGO]]="","",IF(Tabla46[[#This Row],[RESPONSABLE DEL CONTROL (CARGO)]]="",0,20))</f>
        <v/>
      </c>
      <c r="P76" s="353">
        <f>IF(Tabla46[[#This Row],[PERIODICIDAD DE EJECUCIÓN DEL CONTROL]]="",0,20)</f>
        <v>0</v>
      </c>
      <c r="Q7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6" s="353" t="str">
        <f>IF(ISTEXT(Tabla46[[#This Row],[VALOR EVALUACION DISENO]]),"",IF(Tabla46[[#This Row],[VALOR EVALUACION DISENO]]&gt;96,DATOS!$AV$21,IF(Tabla46[[#This Row],[VALOR EVALUACION DISENO]]&gt;=86,DATOS!$AV$22,DATOS!$AV$23)))</f>
        <v/>
      </c>
      <c r="S76" s="286"/>
      <c r="T76" s="133" t="str">
        <f>IFERROR(VLOOKUP(Tabla46[[#This Row],[% DE CUMPLIMIENTO DE LA EJECUCION DEL CONTROL]],DATOS!$AS$38:$AT$40,2,0),"")</f>
        <v/>
      </c>
      <c r="U76" s="134" t="str">
        <f>IF(Tabla46[[#This Row],[RESULTADO EVALUACIÓN DEL DISEÑO DEL CONTROL]]="","",SUMIFS(DATOS!$AT$49:$AT$57,DATOS!$AR$49:$AR$57,Tabla46[[#This Row],[RESULTADO EVALUACIÓN DEL DISEÑO DEL CONTROL]],DATOS!$AS$49:$AS$57,Tabla46[[#This Row],[RESULTADO EVALUACION DE LA EJECUCION]]))</f>
        <v/>
      </c>
    </row>
    <row r="77" spans="1:21" ht="15" customHeight="1" x14ac:dyDescent="0.25">
      <c r="A77" s="3"/>
      <c r="B77" s="2"/>
      <c r="C77" s="2"/>
      <c r="D77" s="72"/>
      <c r="E77" s="4"/>
      <c r="F77" s="178"/>
      <c r="G77" s="455" t="str">
        <f>IFERROR(VLOOKUP(Tabla46[[#This Row],[ID RIESGO]],'1. IDENTIFICACION DEL RIESGO'!$AB$27:$AL$52,11,0),"")</f>
        <v/>
      </c>
      <c r="H77" s="178"/>
      <c r="I77" s="178"/>
      <c r="J77" s="178"/>
      <c r="K77" s="178"/>
      <c r="L77" s="180"/>
      <c r="M77" s="180"/>
      <c r="N77" s="178" t="str">
        <f>IF(Tabla46[[#This Row],[ID RIESGO]]="","",IF(Tabla46[[#This Row],[DESCRIPCION DEL CONTROL]]="",0,15))</f>
        <v/>
      </c>
      <c r="O77" s="174" t="str">
        <f>IF(Tabla46[[#This Row],[ID RIESGO]]="","",IF(Tabla46[[#This Row],[RESPONSABLE DEL CONTROL (CARGO)]]="",0,20))</f>
        <v/>
      </c>
      <c r="P77" s="353">
        <f>IF(Tabla46[[#This Row],[PERIODICIDAD DE EJECUCIÓN DEL CONTROL]]="",0,20)</f>
        <v>0</v>
      </c>
      <c r="Q7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7" s="353" t="str">
        <f>IF(ISTEXT(Tabla46[[#This Row],[VALOR EVALUACION DISENO]]),"",IF(Tabla46[[#This Row],[VALOR EVALUACION DISENO]]&gt;96,DATOS!$AV$21,IF(Tabla46[[#This Row],[VALOR EVALUACION DISENO]]&gt;=86,DATOS!$AV$22,DATOS!$AV$23)))</f>
        <v/>
      </c>
      <c r="S77" s="286"/>
      <c r="T77" s="133" t="str">
        <f>IFERROR(VLOOKUP(Tabla46[[#This Row],[% DE CUMPLIMIENTO DE LA EJECUCION DEL CONTROL]],DATOS!$AS$38:$AT$40,2,0),"")</f>
        <v/>
      </c>
      <c r="U77" s="134" t="str">
        <f>IF(Tabla46[[#This Row],[RESULTADO EVALUACIÓN DEL DISEÑO DEL CONTROL]]="","",SUMIFS(DATOS!$AT$49:$AT$57,DATOS!$AR$49:$AR$57,Tabla46[[#This Row],[RESULTADO EVALUACIÓN DEL DISEÑO DEL CONTROL]],DATOS!$AS$49:$AS$57,Tabla46[[#This Row],[RESULTADO EVALUACION DE LA EJECUCION]]))</f>
        <v/>
      </c>
    </row>
    <row r="78" spans="1:21" ht="15" customHeight="1" x14ac:dyDescent="0.25">
      <c r="A78" s="3"/>
      <c r="B78" s="2"/>
      <c r="C78" s="2"/>
      <c r="D78" s="72"/>
      <c r="E78" s="4"/>
      <c r="F78" s="178"/>
      <c r="G78" s="455" t="str">
        <f>IFERROR(VLOOKUP(Tabla46[[#This Row],[ID RIESGO]],'1. IDENTIFICACION DEL RIESGO'!$AB$27:$AL$52,11,0),"")</f>
        <v/>
      </c>
      <c r="H78" s="178"/>
      <c r="I78" s="178"/>
      <c r="J78" s="178"/>
      <c r="K78" s="178"/>
      <c r="L78" s="180"/>
      <c r="M78" s="180"/>
      <c r="N78" s="178" t="str">
        <f>IF(Tabla46[[#This Row],[ID RIESGO]]="","",IF(Tabla46[[#This Row],[DESCRIPCION DEL CONTROL]]="",0,15))</f>
        <v/>
      </c>
      <c r="O78" s="174" t="str">
        <f>IF(Tabla46[[#This Row],[ID RIESGO]]="","",IF(Tabla46[[#This Row],[RESPONSABLE DEL CONTROL (CARGO)]]="",0,20))</f>
        <v/>
      </c>
      <c r="P78" s="353">
        <f>IF(Tabla46[[#This Row],[PERIODICIDAD DE EJECUCIÓN DEL CONTROL]]="",0,20)</f>
        <v>0</v>
      </c>
      <c r="Q7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8" s="353" t="str">
        <f>IF(ISTEXT(Tabla46[[#This Row],[VALOR EVALUACION DISENO]]),"",IF(Tabla46[[#This Row],[VALOR EVALUACION DISENO]]&gt;96,DATOS!$AV$21,IF(Tabla46[[#This Row],[VALOR EVALUACION DISENO]]&gt;=86,DATOS!$AV$22,DATOS!$AV$23)))</f>
        <v/>
      </c>
      <c r="S78" s="286"/>
      <c r="T78" s="133" t="str">
        <f>IFERROR(VLOOKUP(Tabla46[[#This Row],[% DE CUMPLIMIENTO DE LA EJECUCION DEL CONTROL]],DATOS!$AS$38:$AT$40,2,0),"")</f>
        <v/>
      </c>
      <c r="U78" s="134" t="str">
        <f>IF(Tabla46[[#This Row],[RESULTADO EVALUACIÓN DEL DISEÑO DEL CONTROL]]="","",SUMIFS(DATOS!$AT$49:$AT$57,DATOS!$AR$49:$AR$57,Tabla46[[#This Row],[RESULTADO EVALUACIÓN DEL DISEÑO DEL CONTROL]],DATOS!$AS$49:$AS$57,Tabla46[[#This Row],[RESULTADO EVALUACION DE LA EJECUCION]]))</f>
        <v/>
      </c>
    </row>
    <row r="79" spans="1:21" ht="15" customHeight="1" x14ac:dyDescent="0.25">
      <c r="A79" s="3"/>
      <c r="B79" s="2"/>
      <c r="C79" s="2"/>
      <c r="D79" s="72"/>
      <c r="E79" s="4"/>
      <c r="F79" s="178"/>
      <c r="G79" s="455" t="str">
        <f>IFERROR(VLOOKUP(Tabla46[[#This Row],[ID RIESGO]],'1. IDENTIFICACION DEL RIESGO'!$AB$27:$AL$52,11,0),"")</f>
        <v/>
      </c>
      <c r="H79" s="178"/>
      <c r="I79" s="178"/>
      <c r="J79" s="178"/>
      <c r="K79" s="178"/>
      <c r="L79" s="180"/>
      <c r="M79" s="180"/>
      <c r="N79" s="178" t="str">
        <f>IF(Tabla46[[#This Row],[ID RIESGO]]="","",IF(Tabla46[[#This Row],[DESCRIPCION DEL CONTROL]]="",0,15))</f>
        <v/>
      </c>
      <c r="O79" s="174" t="str">
        <f>IF(Tabla46[[#This Row],[ID RIESGO]]="","",IF(Tabla46[[#This Row],[RESPONSABLE DEL CONTROL (CARGO)]]="",0,20))</f>
        <v/>
      </c>
      <c r="P79" s="353">
        <f>IF(Tabla46[[#This Row],[PERIODICIDAD DE EJECUCIÓN DEL CONTROL]]="",0,20)</f>
        <v>0</v>
      </c>
      <c r="Q7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9" s="353" t="str">
        <f>IF(ISTEXT(Tabla46[[#This Row],[VALOR EVALUACION DISENO]]),"",IF(Tabla46[[#This Row],[VALOR EVALUACION DISENO]]&gt;96,DATOS!$AV$21,IF(Tabla46[[#This Row],[VALOR EVALUACION DISENO]]&gt;=86,DATOS!$AV$22,DATOS!$AV$23)))</f>
        <v/>
      </c>
      <c r="S79" s="286"/>
      <c r="T79" s="133" t="str">
        <f>IFERROR(VLOOKUP(Tabla46[[#This Row],[% DE CUMPLIMIENTO DE LA EJECUCION DEL CONTROL]],DATOS!$AS$38:$AT$40,2,0),"")</f>
        <v/>
      </c>
      <c r="U79" s="134" t="str">
        <f>IF(Tabla46[[#This Row],[RESULTADO EVALUACIÓN DEL DISEÑO DEL CONTROL]]="","",SUMIFS(DATOS!$AT$49:$AT$57,DATOS!$AR$49:$AR$57,Tabla46[[#This Row],[RESULTADO EVALUACIÓN DEL DISEÑO DEL CONTROL]],DATOS!$AS$49:$AS$57,Tabla46[[#This Row],[RESULTADO EVALUACION DE LA EJECUCION]]))</f>
        <v/>
      </c>
    </row>
    <row r="80" spans="1:21" ht="15" customHeight="1" x14ac:dyDescent="0.25">
      <c r="A80" s="3"/>
      <c r="B80" s="2"/>
      <c r="C80" s="2"/>
      <c r="D80" s="72"/>
      <c r="E80" s="4"/>
      <c r="F80" s="178"/>
      <c r="G80" s="455" t="str">
        <f>IFERROR(VLOOKUP(Tabla46[[#This Row],[ID RIESGO]],'1. IDENTIFICACION DEL RIESGO'!$AB$27:$AL$52,11,0),"")</f>
        <v/>
      </c>
      <c r="H80" s="178"/>
      <c r="I80" s="178"/>
      <c r="J80" s="178"/>
      <c r="K80" s="178"/>
      <c r="L80" s="180"/>
      <c r="M80" s="180"/>
      <c r="N80" s="178" t="str">
        <f>IF(Tabla46[[#This Row],[ID RIESGO]]="","",IF(Tabla46[[#This Row],[DESCRIPCION DEL CONTROL]]="",0,15))</f>
        <v/>
      </c>
      <c r="O80" s="174" t="str">
        <f>IF(Tabla46[[#This Row],[ID RIESGO]]="","",IF(Tabla46[[#This Row],[RESPONSABLE DEL CONTROL (CARGO)]]="",0,20))</f>
        <v/>
      </c>
      <c r="P80" s="353">
        <f>IF(Tabla46[[#This Row],[PERIODICIDAD DE EJECUCIÓN DEL CONTROL]]="",0,20)</f>
        <v>0</v>
      </c>
      <c r="Q8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0" s="353" t="str">
        <f>IF(ISTEXT(Tabla46[[#This Row],[VALOR EVALUACION DISENO]]),"",IF(Tabla46[[#This Row],[VALOR EVALUACION DISENO]]&gt;96,DATOS!$AV$21,IF(Tabla46[[#This Row],[VALOR EVALUACION DISENO]]&gt;=86,DATOS!$AV$22,DATOS!$AV$23)))</f>
        <v/>
      </c>
      <c r="S80" s="286"/>
      <c r="T80" s="133" t="str">
        <f>IFERROR(VLOOKUP(Tabla46[[#This Row],[% DE CUMPLIMIENTO DE LA EJECUCION DEL CONTROL]],DATOS!$AS$38:$AT$40,2,0),"")</f>
        <v/>
      </c>
      <c r="U80" s="134" t="str">
        <f>IF(Tabla46[[#This Row],[RESULTADO EVALUACIÓN DEL DISEÑO DEL CONTROL]]="","",SUMIFS(DATOS!$AT$49:$AT$57,DATOS!$AR$49:$AR$57,Tabla46[[#This Row],[RESULTADO EVALUACIÓN DEL DISEÑO DEL CONTROL]],DATOS!$AS$49:$AS$57,Tabla46[[#This Row],[RESULTADO EVALUACION DE LA EJECUCION]]))</f>
        <v/>
      </c>
    </row>
    <row r="81" spans="1:21" ht="15" customHeight="1" x14ac:dyDescent="0.25">
      <c r="A81" s="3"/>
      <c r="B81" s="2"/>
      <c r="C81" s="2"/>
      <c r="D81" s="72"/>
      <c r="E81" s="4"/>
      <c r="F81" s="178"/>
      <c r="G81" s="455" t="str">
        <f>IFERROR(VLOOKUP(Tabla46[[#This Row],[ID RIESGO]],'1. IDENTIFICACION DEL RIESGO'!$AB$27:$AL$52,11,0),"")</f>
        <v/>
      </c>
      <c r="H81" s="178"/>
      <c r="I81" s="178"/>
      <c r="J81" s="178"/>
      <c r="K81" s="178"/>
      <c r="L81" s="180"/>
      <c r="M81" s="180"/>
      <c r="N81" s="178" t="str">
        <f>IF(Tabla46[[#This Row],[ID RIESGO]]="","",IF(Tabla46[[#This Row],[DESCRIPCION DEL CONTROL]]="",0,15))</f>
        <v/>
      </c>
      <c r="O81" s="174" t="str">
        <f>IF(Tabla46[[#This Row],[ID RIESGO]]="","",IF(Tabla46[[#This Row],[RESPONSABLE DEL CONTROL (CARGO)]]="",0,20))</f>
        <v/>
      </c>
      <c r="P81" s="353">
        <f>IF(Tabla46[[#This Row],[PERIODICIDAD DE EJECUCIÓN DEL CONTROL]]="",0,20)</f>
        <v>0</v>
      </c>
      <c r="Q8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1" s="353" t="str">
        <f>IF(ISTEXT(Tabla46[[#This Row],[VALOR EVALUACION DISENO]]),"",IF(Tabla46[[#This Row],[VALOR EVALUACION DISENO]]&gt;96,DATOS!$AV$21,IF(Tabla46[[#This Row],[VALOR EVALUACION DISENO]]&gt;=86,DATOS!$AV$22,DATOS!$AV$23)))</f>
        <v/>
      </c>
      <c r="S81" s="286"/>
      <c r="T81" s="133" t="str">
        <f>IFERROR(VLOOKUP(Tabla46[[#This Row],[% DE CUMPLIMIENTO DE LA EJECUCION DEL CONTROL]],DATOS!$AS$38:$AT$40,2,0),"")</f>
        <v/>
      </c>
      <c r="U81" s="134" t="str">
        <f>IF(Tabla46[[#This Row],[RESULTADO EVALUACIÓN DEL DISEÑO DEL CONTROL]]="","",SUMIFS(DATOS!$AT$49:$AT$57,DATOS!$AR$49:$AR$57,Tabla46[[#This Row],[RESULTADO EVALUACIÓN DEL DISEÑO DEL CONTROL]],DATOS!$AS$49:$AS$57,Tabla46[[#This Row],[RESULTADO EVALUACION DE LA EJECUCION]]))</f>
        <v/>
      </c>
    </row>
    <row r="82" spans="1:21" ht="15" customHeight="1" x14ac:dyDescent="0.25">
      <c r="A82" s="3"/>
      <c r="B82" s="2"/>
      <c r="C82" s="2"/>
      <c r="D82" s="72"/>
      <c r="E82" s="4"/>
      <c r="F82" s="178"/>
      <c r="G82" s="455" t="str">
        <f>IFERROR(VLOOKUP(Tabla46[[#This Row],[ID RIESGO]],'1. IDENTIFICACION DEL RIESGO'!$AB$27:$AL$52,11,0),"")</f>
        <v/>
      </c>
      <c r="H82" s="178"/>
      <c r="I82" s="178"/>
      <c r="J82" s="178"/>
      <c r="K82" s="178"/>
      <c r="L82" s="180"/>
      <c r="M82" s="180"/>
      <c r="N82" s="178" t="str">
        <f>IF(Tabla46[[#This Row],[ID RIESGO]]="","",IF(Tabla46[[#This Row],[DESCRIPCION DEL CONTROL]]="",0,15))</f>
        <v/>
      </c>
      <c r="O82" s="174" t="str">
        <f>IF(Tabla46[[#This Row],[ID RIESGO]]="","",IF(Tabla46[[#This Row],[RESPONSABLE DEL CONTROL (CARGO)]]="",0,20))</f>
        <v/>
      </c>
      <c r="P82" s="353">
        <f>IF(Tabla46[[#This Row],[PERIODICIDAD DE EJECUCIÓN DEL CONTROL]]="",0,20)</f>
        <v>0</v>
      </c>
      <c r="Q8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2" s="353" t="str">
        <f>IF(ISTEXT(Tabla46[[#This Row],[VALOR EVALUACION DISENO]]),"",IF(Tabla46[[#This Row],[VALOR EVALUACION DISENO]]&gt;96,DATOS!$AV$21,IF(Tabla46[[#This Row],[VALOR EVALUACION DISENO]]&gt;=86,DATOS!$AV$22,DATOS!$AV$23)))</f>
        <v/>
      </c>
      <c r="S82" s="286"/>
      <c r="T82" s="133" t="str">
        <f>IFERROR(VLOOKUP(Tabla46[[#This Row],[% DE CUMPLIMIENTO DE LA EJECUCION DEL CONTROL]],DATOS!$AS$38:$AT$40,2,0),"")</f>
        <v/>
      </c>
      <c r="U82" s="134" t="str">
        <f>IF(Tabla46[[#This Row],[RESULTADO EVALUACIÓN DEL DISEÑO DEL CONTROL]]="","",SUMIFS(DATOS!$AT$49:$AT$57,DATOS!$AR$49:$AR$57,Tabla46[[#This Row],[RESULTADO EVALUACIÓN DEL DISEÑO DEL CONTROL]],DATOS!$AS$49:$AS$57,Tabla46[[#This Row],[RESULTADO EVALUACION DE LA EJECUCION]]))</f>
        <v/>
      </c>
    </row>
    <row r="83" spans="1:21" ht="15" customHeight="1" x14ac:dyDescent="0.25">
      <c r="A83" s="3"/>
      <c r="B83" s="2"/>
      <c r="C83" s="2"/>
      <c r="D83" s="72"/>
      <c r="E83" s="4"/>
      <c r="F83" s="178"/>
      <c r="G83" s="455" t="str">
        <f>IFERROR(VLOOKUP(Tabla46[[#This Row],[ID RIESGO]],'1. IDENTIFICACION DEL RIESGO'!$AB$27:$AL$52,11,0),"")</f>
        <v/>
      </c>
      <c r="H83" s="178"/>
      <c r="I83" s="178"/>
      <c r="J83" s="178"/>
      <c r="K83" s="178"/>
      <c r="L83" s="180"/>
      <c r="M83" s="180"/>
      <c r="N83" s="178" t="str">
        <f>IF(Tabla46[[#This Row],[ID RIESGO]]="","",IF(Tabla46[[#This Row],[DESCRIPCION DEL CONTROL]]="",0,15))</f>
        <v/>
      </c>
      <c r="O83" s="174" t="str">
        <f>IF(Tabla46[[#This Row],[ID RIESGO]]="","",IF(Tabla46[[#This Row],[RESPONSABLE DEL CONTROL (CARGO)]]="",0,20))</f>
        <v/>
      </c>
      <c r="P83" s="353">
        <f>IF(Tabla46[[#This Row],[PERIODICIDAD DE EJECUCIÓN DEL CONTROL]]="",0,20)</f>
        <v>0</v>
      </c>
      <c r="Q8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3" s="353" t="str">
        <f>IF(ISTEXT(Tabla46[[#This Row],[VALOR EVALUACION DISENO]]),"",IF(Tabla46[[#This Row],[VALOR EVALUACION DISENO]]&gt;96,DATOS!$AV$21,IF(Tabla46[[#This Row],[VALOR EVALUACION DISENO]]&gt;=86,DATOS!$AV$22,DATOS!$AV$23)))</f>
        <v/>
      </c>
      <c r="S83" s="286"/>
      <c r="T83" s="133" t="str">
        <f>IFERROR(VLOOKUP(Tabla46[[#This Row],[% DE CUMPLIMIENTO DE LA EJECUCION DEL CONTROL]],DATOS!$AS$38:$AT$40,2,0),"")</f>
        <v/>
      </c>
      <c r="U83" s="134" t="str">
        <f>IF(Tabla46[[#This Row],[RESULTADO EVALUACIÓN DEL DISEÑO DEL CONTROL]]="","",SUMIFS(DATOS!$AT$49:$AT$57,DATOS!$AR$49:$AR$57,Tabla46[[#This Row],[RESULTADO EVALUACIÓN DEL DISEÑO DEL CONTROL]],DATOS!$AS$49:$AS$57,Tabla46[[#This Row],[RESULTADO EVALUACION DE LA EJECUCION]]))</f>
        <v/>
      </c>
    </row>
    <row r="84" spans="1:21" ht="15" customHeight="1" x14ac:dyDescent="0.25">
      <c r="A84" s="3"/>
      <c r="B84" s="2"/>
      <c r="C84" s="2"/>
      <c r="D84" s="72"/>
      <c r="E84" s="4"/>
      <c r="F84" s="178"/>
      <c r="G84" s="455" t="str">
        <f>IFERROR(VLOOKUP(Tabla46[[#This Row],[ID RIESGO]],'1. IDENTIFICACION DEL RIESGO'!$AB$27:$AL$52,11,0),"")</f>
        <v/>
      </c>
      <c r="H84" s="178"/>
      <c r="I84" s="178"/>
      <c r="J84" s="178"/>
      <c r="K84" s="178"/>
      <c r="L84" s="180"/>
      <c r="M84" s="180"/>
      <c r="N84" s="178" t="str">
        <f>IF(Tabla46[[#This Row],[ID RIESGO]]="","",IF(Tabla46[[#This Row],[DESCRIPCION DEL CONTROL]]="",0,15))</f>
        <v/>
      </c>
      <c r="O84" s="174" t="str">
        <f>IF(Tabla46[[#This Row],[ID RIESGO]]="","",IF(Tabla46[[#This Row],[RESPONSABLE DEL CONTROL (CARGO)]]="",0,20))</f>
        <v/>
      </c>
      <c r="P84" s="353">
        <f>IF(Tabla46[[#This Row],[PERIODICIDAD DE EJECUCIÓN DEL CONTROL]]="",0,20)</f>
        <v>0</v>
      </c>
      <c r="Q8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4" s="353" t="str">
        <f>IF(ISTEXT(Tabla46[[#This Row],[VALOR EVALUACION DISENO]]),"",IF(Tabla46[[#This Row],[VALOR EVALUACION DISENO]]&gt;96,DATOS!$AV$21,IF(Tabla46[[#This Row],[VALOR EVALUACION DISENO]]&gt;=86,DATOS!$AV$22,DATOS!$AV$23)))</f>
        <v/>
      </c>
      <c r="S84" s="286"/>
      <c r="T84" s="133" t="str">
        <f>IFERROR(VLOOKUP(Tabla46[[#This Row],[% DE CUMPLIMIENTO DE LA EJECUCION DEL CONTROL]],DATOS!$AS$38:$AT$40,2,0),"")</f>
        <v/>
      </c>
      <c r="U84" s="134" t="str">
        <f>IF(Tabla46[[#This Row],[RESULTADO EVALUACIÓN DEL DISEÑO DEL CONTROL]]="","",SUMIFS(DATOS!$AT$49:$AT$57,DATOS!$AR$49:$AR$57,Tabla46[[#This Row],[RESULTADO EVALUACIÓN DEL DISEÑO DEL CONTROL]],DATOS!$AS$49:$AS$57,Tabla46[[#This Row],[RESULTADO EVALUACION DE LA EJECUCION]]))</f>
        <v/>
      </c>
    </row>
    <row r="85" spans="1:21" ht="15" customHeight="1" x14ac:dyDescent="0.25">
      <c r="A85" s="3"/>
      <c r="B85" s="2"/>
      <c r="C85" s="2"/>
      <c r="D85" s="72"/>
      <c r="E85" s="4"/>
      <c r="F85" s="178"/>
      <c r="G85" s="455" t="str">
        <f>IFERROR(VLOOKUP(Tabla46[[#This Row],[ID RIESGO]],'1. IDENTIFICACION DEL RIESGO'!$AB$27:$AL$52,11,0),"")</f>
        <v/>
      </c>
      <c r="H85" s="178"/>
      <c r="I85" s="178"/>
      <c r="J85" s="178"/>
      <c r="K85" s="178"/>
      <c r="L85" s="180"/>
      <c r="M85" s="180"/>
      <c r="N85" s="178" t="str">
        <f>IF(Tabla46[[#This Row],[ID RIESGO]]="","",IF(Tabla46[[#This Row],[DESCRIPCION DEL CONTROL]]="",0,15))</f>
        <v/>
      </c>
      <c r="O85" s="174" t="str">
        <f>IF(Tabla46[[#This Row],[ID RIESGO]]="","",IF(Tabla46[[#This Row],[RESPONSABLE DEL CONTROL (CARGO)]]="",0,20))</f>
        <v/>
      </c>
      <c r="P85" s="353">
        <f>IF(Tabla46[[#This Row],[PERIODICIDAD DE EJECUCIÓN DEL CONTROL]]="",0,20)</f>
        <v>0</v>
      </c>
      <c r="Q8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5" s="353" t="str">
        <f>IF(ISTEXT(Tabla46[[#This Row],[VALOR EVALUACION DISENO]]),"",IF(Tabla46[[#This Row],[VALOR EVALUACION DISENO]]&gt;96,DATOS!$AV$21,IF(Tabla46[[#This Row],[VALOR EVALUACION DISENO]]&gt;=86,DATOS!$AV$22,DATOS!$AV$23)))</f>
        <v/>
      </c>
      <c r="S85" s="286"/>
      <c r="T85" s="133" t="str">
        <f>IFERROR(VLOOKUP(Tabla46[[#This Row],[% DE CUMPLIMIENTO DE LA EJECUCION DEL CONTROL]],DATOS!$AS$38:$AT$40,2,0),"")</f>
        <v/>
      </c>
      <c r="U85" s="134" t="str">
        <f>IF(Tabla46[[#This Row],[RESULTADO EVALUACIÓN DEL DISEÑO DEL CONTROL]]="","",SUMIFS(DATOS!$AT$49:$AT$57,DATOS!$AR$49:$AR$57,Tabla46[[#This Row],[RESULTADO EVALUACIÓN DEL DISEÑO DEL CONTROL]],DATOS!$AS$49:$AS$57,Tabla46[[#This Row],[RESULTADO EVALUACION DE LA EJECUCION]]))</f>
        <v/>
      </c>
    </row>
    <row r="86" spans="1:21" ht="15" customHeight="1" x14ac:dyDescent="0.25">
      <c r="A86" s="3"/>
      <c r="B86" s="2"/>
      <c r="C86" s="2"/>
      <c r="D86" s="72"/>
      <c r="E86" s="4"/>
      <c r="F86" s="178"/>
      <c r="G86" s="455" t="str">
        <f>IFERROR(VLOOKUP(Tabla46[[#This Row],[ID RIESGO]],'1. IDENTIFICACION DEL RIESGO'!$AB$27:$AL$52,11,0),"")</f>
        <v/>
      </c>
      <c r="H86" s="178"/>
      <c r="I86" s="178"/>
      <c r="J86" s="178"/>
      <c r="K86" s="178"/>
      <c r="L86" s="180"/>
      <c r="M86" s="180"/>
      <c r="N86" s="178" t="str">
        <f>IF(Tabla46[[#This Row],[ID RIESGO]]="","",IF(Tabla46[[#This Row],[DESCRIPCION DEL CONTROL]]="",0,15))</f>
        <v/>
      </c>
      <c r="O86" s="174" t="str">
        <f>IF(Tabla46[[#This Row],[ID RIESGO]]="","",IF(Tabla46[[#This Row],[RESPONSABLE DEL CONTROL (CARGO)]]="",0,20))</f>
        <v/>
      </c>
      <c r="P86" s="353">
        <f>IF(Tabla46[[#This Row],[PERIODICIDAD DE EJECUCIÓN DEL CONTROL]]="",0,20)</f>
        <v>0</v>
      </c>
      <c r="Q8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6" s="353" t="str">
        <f>IF(ISTEXT(Tabla46[[#This Row],[VALOR EVALUACION DISENO]]),"",IF(Tabla46[[#This Row],[VALOR EVALUACION DISENO]]&gt;96,DATOS!$AV$21,IF(Tabla46[[#This Row],[VALOR EVALUACION DISENO]]&gt;=86,DATOS!$AV$22,DATOS!$AV$23)))</f>
        <v/>
      </c>
      <c r="S86" s="286"/>
      <c r="T86" s="133" t="str">
        <f>IFERROR(VLOOKUP(Tabla46[[#This Row],[% DE CUMPLIMIENTO DE LA EJECUCION DEL CONTROL]],DATOS!$AS$38:$AT$40,2,0),"")</f>
        <v/>
      </c>
      <c r="U86" s="134" t="str">
        <f>IF(Tabla46[[#This Row],[RESULTADO EVALUACIÓN DEL DISEÑO DEL CONTROL]]="","",SUMIFS(DATOS!$AT$49:$AT$57,DATOS!$AR$49:$AR$57,Tabla46[[#This Row],[RESULTADO EVALUACIÓN DEL DISEÑO DEL CONTROL]],DATOS!$AS$49:$AS$57,Tabla46[[#This Row],[RESULTADO EVALUACION DE LA EJECUCION]]))</f>
        <v/>
      </c>
    </row>
    <row r="87" spans="1:21" ht="15" customHeight="1" x14ac:dyDescent="0.25">
      <c r="A87" s="3"/>
      <c r="B87" s="2"/>
      <c r="C87" s="2"/>
      <c r="D87" s="72"/>
      <c r="E87" s="4"/>
      <c r="F87" s="178"/>
      <c r="G87" s="455" t="str">
        <f>IFERROR(VLOOKUP(Tabla46[[#This Row],[ID RIESGO]],'1. IDENTIFICACION DEL RIESGO'!$AB$27:$AL$52,11,0),"")</f>
        <v/>
      </c>
      <c r="H87" s="178"/>
      <c r="I87" s="178"/>
      <c r="J87" s="178"/>
      <c r="K87" s="178"/>
      <c r="L87" s="180"/>
      <c r="M87" s="180"/>
      <c r="N87" s="178" t="str">
        <f>IF(Tabla46[[#This Row],[ID RIESGO]]="","",IF(Tabla46[[#This Row],[DESCRIPCION DEL CONTROL]]="",0,15))</f>
        <v/>
      </c>
      <c r="O87" s="174" t="str">
        <f>IF(Tabla46[[#This Row],[ID RIESGO]]="","",IF(Tabla46[[#This Row],[RESPONSABLE DEL CONTROL (CARGO)]]="",0,20))</f>
        <v/>
      </c>
      <c r="P87" s="353">
        <f>IF(Tabla46[[#This Row],[PERIODICIDAD DE EJECUCIÓN DEL CONTROL]]="",0,20)</f>
        <v>0</v>
      </c>
      <c r="Q8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7" s="353" t="str">
        <f>IF(ISTEXT(Tabla46[[#This Row],[VALOR EVALUACION DISENO]]),"",IF(Tabla46[[#This Row],[VALOR EVALUACION DISENO]]&gt;96,DATOS!$AV$21,IF(Tabla46[[#This Row],[VALOR EVALUACION DISENO]]&gt;=86,DATOS!$AV$22,DATOS!$AV$23)))</f>
        <v/>
      </c>
      <c r="S87" s="286"/>
      <c r="T87" s="133" t="str">
        <f>IFERROR(VLOOKUP(Tabla46[[#This Row],[% DE CUMPLIMIENTO DE LA EJECUCION DEL CONTROL]],DATOS!$AS$38:$AT$40,2,0),"")</f>
        <v/>
      </c>
      <c r="U87" s="134" t="str">
        <f>IF(Tabla46[[#This Row],[RESULTADO EVALUACIÓN DEL DISEÑO DEL CONTROL]]="","",SUMIFS(DATOS!$AT$49:$AT$57,DATOS!$AR$49:$AR$57,Tabla46[[#This Row],[RESULTADO EVALUACIÓN DEL DISEÑO DEL CONTROL]],DATOS!$AS$49:$AS$57,Tabla46[[#This Row],[RESULTADO EVALUACION DE LA EJECUCION]]))</f>
        <v/>
      </c>
    </row>
    <row r="88" spans="1:21" ht="15" customHeight="1" x14ac:dyDescent="0.25">
      <c r="A88" s="3"/>
      <c r="B88" s="2"/>
      <c r="C88" s="2"/>
      <c r="D88" s="72"/>
      <c r="E88" s="4"/>
      <c r="F88" s="178"/>
      <c r="G88" s="455" t="str">
        <f>IFERROR(VLOOKUP(Tabla46[[#This Row],[ID RIESGO]],'1. IDENTIFICACION DEL RIESGO'!$AB$27:$AL$52,11,0),"")</f>
        <v/>
      </c>
      <c r="H88" s="178"/>
      <c r="I88" s="178"/>
      <c r="J88" s="178"/>
      <c r="K88" s="178"/>
      <c r="L88" s="180"/>
      <c r="M88" s="180"/>
      <c r="N88" s="178" t="str">
        <f>IF(Tabla46[[#This Row],[ID RIESGO]]="","",IF(Tabla46[[#This Row],[DESCRIPCION DEL CONTROL]]="",0,15))</f>
        <v/>
      </c>
      <c r="O88" s="174" t="str">
        <f>IF(Tabla46[[#This Row],[ID RIESGO]]="","",IF(Tabla46[[#This Row],[RESPONSABLE DEL CONTROL (CARGO)]]="",0,20))</f>
        <v/>
      </c>
      <c r="P88" s="353">
        <f>IF(Tabla46[[#This Row],[PERIODICIDAD DE EJECUCIÓN DEL CONTROL]]="",0,20)</f>
        <v>0</v>
      </c>
      <c r="Q8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8" s="353" t="str">
        <f>IF(ISTEXT(Tabla46[[#This Row],[VALOR EVALUACION DISENO]]),"",IF(Tabla46[[#This Row],[VALOR EVALUACION DISENO]]&gt;96,DATOS!$AV$21,IF(Tabla46[[#This Row],[VALOR EVALUACION DISENO]]&gt;=86,DATOS!$AV$22,DATOS!$AV$23)))</f>
        <v/>
      </c>
      <c r="S88" s="286"/>
      <c r="T88" s="133" t="str">
        <f>IFERROR(VLOOKUP(Tabla46[[#This Row],[% DE CUMPLIMIENTO DE LA EJECUCION DEL CONTROL]],DATOS!$AS$38:$AT$40,2,0),"")</f>
        <v/>
      </c>
      <c r="U88" s="134" t="str">
        <f>IF(Tabla46[[#This Row],[RESULTADO EVALUACIÓN DEL DISEÑO DEL CONTROL]]="","",SUMIFS(DATOS!$AT$49:$AT$57,DATOS!$AR$49:$AR$57,Tabla46[[#This Row],[RESULTADO EVALUACIÓN DEL DISEÑO DEL CONTROL]],DATOS!$AS$49:$AS$57,Tabla46[[#This Row],[RESULTADO EVALUACION DE LA EJECUCION]]))</f>
        <v/>
      </c>
    </row>
    <row r="89" spans="1:21" ht="15" customHeight="1" x14ac:dyDescent="0.25">
      <c r="A89" s="3"/>
      <c r="B89" s="2"/>
      <c r="C89" s="2"/>
      <c r="D89" s="72"/>
      <c r="E89" s="4"/>
      <c r="F89" s="178"/>
      <c r="G89" s="455" t="str">
        <f>IFERROR(VLOOKUP(Tabla46[[#This Row],[ID RIESGO]],'1. IDENTIFICACION DEL RIESGO'!$AB$27:$AL$52,11,0),"")</f>
        <v/>
      </c>
      <c r="H89" s="178"/>
      <c r="I89" s="178"/>
      <c r="J89" s="178"/>
      <c r="K89" s="178"/>
      <c r="L89" s="180"/>
      <c r="M89" s="180"/>
      <c r="N89" s="178" t="str">
        <f>IF(Tabla46[[#This Row],[ID RIESGO]]="","",IF(Tabla46[[#This Row],[DESCRIPCION DEL CONTROL]]="",0,15))</f>
        <v/>
      </c>
      <c r="O89" s="174" t="str">
        <f>IF(Tabla46[[#This Row],[ID RIESGO]]="","",IF(Tabla46[[#This Row],[RESPONSABLE DEL CONTROL (CARGO)]]="",0,20))</f>
        <v/>
      </c>
      <c r="P89" s="353">
        <f>IF(Tabla46[[#This Row],[PERIODICIDAD DE EJECUCIÓN DEL CONTROL]]="",0,20)</f>
        <v>0</v>
      </c>
      <c r="Q8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9" s="353" t="str">
        <f>IF(ISTEXT(Tabla46[[#This Row],[VALOR EVALUACION DISENO]]),"",IF(Tabla46[[#This Row],[VALOR EVALUACION DISENO]]&gt;96,DATOS!$AV$21,IF(Tabla46[[#This Row],[VALOR EVALUACION DISENO]]&gt;=86,DATOS!$AV$22,DATOS!$AV$23)))</f>
        <v/>
      </c>
      <c r="S89" s="286"/>
      <c r="T89" s="133" t="str">
        <f>IFERROR(VLOOKUP(Tabla46[[#This Row],[% DE CUMPLIMIENTO DE LA EJECUCION DEL CONTROL]],DATOS!$AS$38:$AT$40,2,0),"")</f>
        <v/>
      </c>
      <c r="U89" s="134" t="str">
        <f>IF(Tabla46[[#This Row],[RESULTADO EVALUACIÓN DEL DISEÑO DEL CONTROL]]="","",SUMIFS(DATOS!$AT$49:$AT$57,DATOS!$AR$49:$AR$57,Tabla46[[#This Row],[RESULTADO EVALUACIÓN DEL DISEÑO DEL CONTROL]],DATOS!$AS$49:$AS$57,Tabla46[[#This Row],[RESULTADO EVALUACION DE LA EJECUCION]]))</f>
        <v/>
      </c>
    </row>
    <row r="90" spans="1:21" ht="15" customHeight="1" x14ac:dyDescent="0.25">
      <c r="A90" s="3"/>
      <c r="B90" s="2"/>
      <c r="C90" s="2"/>
      <c r="D90" s="72"/>
      <c r="E90" s="4"/>
      <c r="F90" s="178"/>
      <c r="G90" s="455" t="str">
        <f>IFERROR(VLOOKUP(Tabla46[[#This Row],[ID RIESGO]],'1. IDENTIFICACION DEL RIESGO'!$AB$27:$AL$52,11,0),"")</f>
        <v/>
      </c>
      <c r="H90" s="178"/>
      <c r="I90" s="178"/>
      <c r="J90" s="178"/>
      <c r="K90" s="178"/>
      <c r="L90" s="180"/>
      <c r="M90" s="180"/>
      <c r="N90" s="178" t="str">
        <f>IF(Tabla46[[#This Row],[ID RIESGO]]="","",IF(Tabla46[[#This Row],[DESCRIPCION DEL CONTROL]]="",0,15))</f>
        <v/>
      </c>
      <c r="O90" s="174" t="str">
        <f>IF(Tabla46[[#This Row],[ID RIESGO]]="","",IF(Tabla46[[#This Row],[RESPONSABLE DEL CONTROL (CARGO)]]="",0,20))</f>
        <v/>
      </c>
      <c r="P90" s="353">
        <f>IF(Tabla46[[#This Row],[PERIODICIDAD DE EJECUCIÓN DEL CONTROL]]="",0,20)</f>
        <v>0</v>
      </c>
      <c r="Q9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0" s="353" t="str">
        <f>IF(ISTEXT(Tabla46[[#This Row],[VALOR EVALUACION DISENO]]),"",IF(Tabla46[[#This Row],[VALOR EVALUACION DISENO]]&gt;96,DATOS!$AV$21,IF(Tabla46[[#This Row],[VALOR EVALUACION DISENO]]&gt;=86,DATOS!$AV$22,DATOS!$AV$23)))</f>
        <v/>
      </c>
      <c r="S90" s="286"/>
      <c r="T90" s="133" t="str">
        <f>IFERROR(VLOOKUP(Tabla46[[#This Row],[% DE CUMPLIMIENTO DE LA EJECUCION DEL CONTROL]],DATOS!$AS$38:$AT$40,2,0),"")</f>
        <v/>
      </c>
      <c r="U90" s="134" t="str">
        <f>IF(Tabla46[[#This Row],[RESULTADO EVALUACIÓN DEL DISEÑO DEL CONTROL]]="","",SUMIFS(DATOS!$AT$49:$AT$57,DATOS!$AR$49:$AR$57,Tabla46[[#This Row],[RESULTADO EVALUACIÓN DEL DISEÑO DEL CONTROL]],DATOS!$AS$49:$AS$57,Tabla46[[#This Row],[RESULTADO EVALUACION DE LA EJECUCION]]))</f>
        <v/>
      </c>
    </row>
    <row r="91" spans="1:21" ht="15" customHeight="1" x14ac:dyDescent="0.25">
      <c r="A91" s="3"/>
      <c r="B91" s="2"/>
      <c r="C91" s="2"/>
      <c r="D91" s="72"/>
      <c r="E91" s="4"/>
      <c r="F91" s="178"/>
      <c r="G91" s="455" t="str">
        <f>IFERROR(VLOOKUP(Tabla46[[#This Row],[ID RIESGO]],'1. IDENTIFICACION DEL RIESGO'!$AB$27:$AL$52,11,0),"")</f>
        <v/>
      </c>
      <c r="H91" s="178"/>
      <c r="I91" s="178"/>
      <c r="J91" s="178"/>
      <c r="K91" s="178"/>
      <c r="L91" s="180"/>
      <c r="M91" s="180"/>
      <c r="N91" s="178" t="str">
        <f>IF(Tabla46[[#This Row],[ID RIESGO]]="","",IF(Tabla46[[#This Row],[DESCRIPCION DEL CONTROL]]="",0,15))</f>
        <v/>
      </c>
      <c r="O91" s="174" t="str">
        <f>IF(Tabla46[[#This Row],[ID RIESGO]]="","",IF(Tabla46[[#This Row],[RESPONSABLE DEL CONTROL (CARGO)]]="",0,20))</f>
        <v/>
      </c>
      <c r="P91" s="353">
        <f>IF(Tabla46[[#This Row],[PERIODICIDAD DE EJECUCIÓN DEL CONTROL]]="",0,20)</f>
        <v>0</v>
      </c>
      <c r="Q9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1" s="353" t="str">
        <f>IF(ISTEXT(Tabla46[[#This Row],[VALOR EVALUACION DISENO]]),"",IF(Tabla46[[#This Row],[VALOR EVALUACION DISENO]]&gt;96,DATOS!$AV$21,IF(Tabla46[[#This Row],[VALOR EVALUACION DISENO]]&gt;=86,DATOS!$AV$22,DATOS!$AV$23)))</f>
        <v/>
      </c>
      <c r="S91" s="286"/>
      <c r="T91" s="133" t="str">
        <f>IFERROR(VLOOKUP(Tabla46[[#This Row],[% DE CUMPLIMIENTO DE LA EJECUCION DEL CONTROL]],DATOS!$AS$38:$AT$40,2,0),"")</f>
        <v/>
      </c>
      <c r="U91" s="134" t="str">
        <f>IF(Tabla46[[#This Row],[RESULTADO EVALUACIÓN DEL DISEÑO DEL CONTROL]]="","",SUMIFS(DATOS!$AT$49:$AT$57,DATOS!$AR$49:$AR$57,Tabla46[[#This Row],[RESULTADO EVALUACIÓN DEL DISEÑO DEL CONTROL]],DATOS!$AS$49:$AS$57,Tabla46[[#This Row],[RESULTADO EVALUACION DE LA EJECUCION]]))</f>
        <v/>
      </c>
    </row>
    <row r="92" spans="1:21" ht="15" customHeight="1" x14ac:dyDescent="0.25">
      <c r="A92" s="3"/>
      <c r="B92" s="2"/>
      <c r="C92" s="2"/>
      <c r="D92" s="72"/>
      <c r="E92" s="4"/>
      <c r="F92" s="178"/>
      <c r="G92" s="455" t="str">
        <f>IFERROR(VLOOKUP(Tabla46[[#This Row],[ID RIESGO]],'1. IDENTIFICACION DEL RIESGO'!$AB$27:$AL$52,11,0),"")</f>
        <v/>
      </c>
      <c r="H92" s="178"/>
      <c r="I92" s="178"/>
      <c r="J92" s="178"/>
      <c r="K92" s="178"/>
      <c r="L92" s="180"/>
      <c r="M92" s="180"/>
      <c r="N92" s="178" t="str">
        <f>IF(Tabla46[[#This Row],[ID RIESGO]]="","",IF(Tabla46[[#This Row],[DESCRIPCION DEL CONTROL]]="",0,15))</f>
        <v/>
      </c>
      <c r="O92" s="174" t="str">
        <f>IF(Tabla46[[#This Row],[ID RIESGO]]="","",IF(Tabla46[[#This Row],[RESPONSABLE DEL CONTROL (CARGO)]]="",0,20))</f>
        <v/>
      </c>
      <c r="P92" s="353">
        <f>IF(Tabla46[[#This Row],[PERIODICIDAD DE EJECUCIÓN DEL CONTROL]]="",0,20)</f>
        <v>0</v>
      </c>
      <c r="Q9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2" s="353" t="str">
        <f>IF(ISTEXT(Tabla46[[#This Row],[VALOR EVALUACION DISENO]]),"",IF(Tabla46[[#This Row],[VALOR EVALUACION DISENO]]&gt;96,DATOS!$AV$21,IF(Tabla46[[#This Row],[VALOR EVALUACION DISENO]]&gt;=86,DATOS!$AV$22,DATOS!$AV$23)))</f>
        <v/>
      </c>
      <c r="S92" s="286"/>
      <c r="T92" s="133" t="str">
        <f>IFERROR(VLOOKUP(Tabla46[[#This Row],[% DE CUMPLIMIENTO DE LA EJECUCION DEL CONTROL]],DATOS!$AS$38:$AT$40,2,0),"")</f>
        <v/>
      </c>
      <c r="U92" s="134" t="str">
        <f>IF(Tabla46[[#This Row],[RESULTADO EVALUACIÓN DEL DISEÑO DEL CONTROL]]="","",SUMIFS(DATOS!$AT$49:$AT$57,DATOS!$AR$49:$AR$57,Tabla46[[#This Row],[RESULTADO EVALUACIÓN DEL DISEÑO DEL CONTROL]],DATOS!$AS$49:$AS$57,Tabla46[[#This Row],[RESULTADO EVALUACION DE LA EJECUCION]]))</f>
        <v/>
      </c>
    </row>
    <row r="93" spans="1:21" ht="15" customHeight="1" x14ac:dyDescent="0.25">
      <c r="A93" s="3"/>
      <c r="B93" s="2"/>
      <c r="C93" s="2"/>
      <c r="D93" s="72"/>
      <c r="E93" s="4"/>
      <c r="F93" s="178"/>
      <c r="G93" s="455" t="str">
        <f>IFERROR(VLOOKUP(Tabla46[[#This Row],[ID RIESGO]],'1. IDENTIFICACION DEL RIESGO'!$AB$27:$AL$52,11,0),"")</f>
        <v/>
      </c>
      <c r="H93" s="178"/>
      <c r="I93" s="178"/>
      <c r="J93" s="178"/>
      <c r="K93" s="178"/>
      <c r="L93" s="180"/>
      <c r="M93" s="180"/>
      <c r="N93" s="178" t="str">
        <f>IF(Tabla46[[#This Row],[ID RIESGO]]="","",IF(Tabla46[[#This Row],[DESCRIPCION DEL CONTROL]]="",0,15))</f>
        <v/>
      </c>
      <c r="O93" s="174" t="str">
        <f>IF(Tabla46[[#This Row],[ID RIESGO]]="","",IF(Tabla46[[#This Row],[RESPONSABLE DEL CONTROL (CARGO)]]="",0,20))</f>
        <v/>
      </c>
      <c r="P93" s="353">
        <f>IF(Tabla46[[#This Row],[PERIODICIDAD DE EJECUCIÓN DEL CONTROL]]="",0,20)</f>
        <v>0</v>
      </c>
      <c r="Q9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3" s="353" t="str">
        <f>IF(ISTEXT(Tabla46[[#This Row],[VALOR EVALUACION DISENO]]),"",IF(Tabla46[[#This Row],[VALOR EVALUACION DISENO]]&gt;96,DATOS!$AV$21,IF(Tabla46[[#This Row],[VALOR EVALUACION DISENO]]&gt;=86,DATOS!$AV$22,DATOS!$AV$23)))</f>
        <v/>
      </c>
      <c r="S93" s="286"/>
      <c r="T93" s="133" t="str">
        <f>IFERROR(VLOOKUP(Tabla46[[#This Row],[% DE CUMPLIMIENTO DE LA EJECUCION DEL CONTROL]],DATOS!$AS$38:$AT$40,2,0),"")</f>
        <v/>
      </c>
      <c r="U93" s="134" t="str">
        <f>IF(Tabla46[[#This Row],[RESULTADO EVALUACIÓN DEL DISEÑO DEL CONTROL]]="","",SUMIFS(DATOS!$AT$49:$AT$57,DATOS!$AR$49:$AR$57,Tabla46[[#This Row],[RESULTADO EVALUACIÓN DEL DISEÑO DEL CONTROL]],DATOS!$AS$49:$AS$57,Tabla46[[#This Row],[RESULTADO EVALUACION DE LA EJECUCION]]))</f>
        <v/>
      </c>
    </row>
    <row r="94" spans="1:21" ht="15" customHeight="1" x14ac:dyDescent="0.25">
      <c r="A94" s="3"/>
      <c r="B94" s="2"/>
      <c r="C94" s="2"/>
      <c r="D94" s="72"/>
      <c r="E94" s="4"/>
      <c r="F94" s="178"/>
      <c r="G94" s="455" t="str">
        <f>IFERROR(VLOOKUP(Tabla46[[#This Row],[ID RIESGO]],'1. IDENTIFICACION DEL RIESGO'!$AB$27:$AL$52,11,0),"")</f>
        <v/>
      </c>
      <c r="H94" s="178"/>
      <c r="I94" s="178"/>
      <c r="J94" s="178"/>
      <c r="K94" s="178"/>
      <c r="L94" s="180"/>
      <c r="M94" s="180"/>
      <c r="N94" s="178" t="str">
        <f>IF(Tabla46[[#This Row],[ID RIESGO]]="","",IF(Tabla46[[#This Row],[DESCRIPCION DEL CONTROL]]="",0,15))</f>
        <v/>
      </c>
      <c r="O94" s="174" t="str">
        <f>IF(Tabla46[[#This Row],[ID RIESGO]]="","",IF(Tabla46[[#This Row],[RESPONSABLE DEL CONTROL (CARGO)]]="",0,20))</f>
        <v/>
      </c>
      <c r="P94" s="353">
        <f>IF(Tabla46[[#This Row],[PERIODICIDAD DE EJECUCIÓN DEL CONTROL]]="",0,20)</f>
        <v>0</v>
      </c>
      <c r="Q9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4" s="353" t="str">
        <f>IF(ISTEXT(Tabla46[[#This Row],[VALOR EVALUACION DISENO]]),"",IF(Tabla46[[#This Row],[VALOR EVALUACION DISENO]]&gt;96,DATOS!$AV$21,IF(Tabla46[[#This Row],[VALOR EVALUACION DISENO]]&gt;=86,DATOS!$AV$22,DATOS!$AV$23)))</f>
        <v/>
      </c>
      <c r="S94" s="286"/>
      <c r="T94" s="133" t="str">
        <f>IFERROR(VLOOKUP(Tabla46[[#This Row],[% DE CUMPLIMIENTO DE LA EJECUCION DEL CONTROL]],DATOS!$AS$38:$AT$40,2,0),"")</f>
        <v/>
      </c>
      <c r="U94" s="134" t="str">
        <f>IF(Tabla46[[#This Row],[RESULTADO EVALUACIÓN DEL DISEÑO DEL CONTROL]]="","",SUMIFS(DATOS!$AT$49:$AT$57,DATOS!$AR$49:$AR$57,Tabla46[[#This Row],[RESULTADO EVALUACIÓN DEL DISEÑO DEL CONTROL]],DATOS!$AS$49:$AS$57,Tabla46[[#This Row],[RESULTADO EVALUACION DE LA EJECUCION]]))</f>
        <v/>
      </c>
    </row>
    <row r="95" spans="1:21" ht="15" customHeight="1" x14ac:dyDescent="0.25">
      <c r="A95" s="3"/>
      <c r="B95" s="2"/>
      <c r="C95" s="2"/>
      <c r="D95" s="72"/>
      <c r="E95" s="4"/>
      <c r="F95" s="178"/>
      <c r="G95" s="455" t="str">
        <f>IFERROR(VLOOKUP(Tabla46[[#This Row],[ID RIESGO]],'1. IDENTIFICACION DEL RIESGO'!$AB$27:$AL$52,11,0),"")</f>
        <v/>
      </c>
      <c r="H95" s="178"/>
      <c r="I95" s="178"/>
      <c r="J95" s="178"/>
      <c r="K95" s="178"/>
      <c r="L95" s="180"/>
      <c r="M95" s="180"/>
      <c r="N95" s="178" t="str">
        <f>IF(Tabla46[[#This Row],[ID RIESGO]]="","",IF(Tabla46[[#This Row],[DESCRIPCION DEL CONTROL]]="",0,15))</f>
        <v/>
      </c>
      <c r="O95" s="174" t="str">
        <f>IF(Tabla46[[#This Row],[ID RIESGO]]="","",IF(Tabla46[[#This Row],[RESPONSABLE DEL CONTROL (CARGO)]]="",0,20))</f>
        <v/>
      </c>
      <c r="P95" s="353">
        <f>IF(Tabla46[[#This Row],[PERIODICIDAD DE EJECUCIÓN DEL CONTROL]]="",0,20)</f>
        <v>0</v>
      </c>
      <c r="Q9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5" s="353" t="str">
        <f>IF(ISTEXT(Tabla46[[#This Row],[VALOR EVALUACION DISENO]]),"",IF(Tabla46[[#This Row],[VALOR EVALUACION DISENO]]&gt;96,DATOS!$AV$21,IF(Tabla46[[#This Row],[VALOR EVALUACION DISENO]]&gt;=86,DATOS!$AV$22,DATOS!$AV$23)))</f>
        <v/>
      </c>
      <c r="S95" s="286"/>
      <c r="T95" s="133" t="str">
        <f>IFERROR(VLOOKUP(Tabla46[[#This Row],[% DE CUMPLIMIENTO DE LA EJECUCION DEL CONTROL]],DATOS!$AS$38:$AT$40,2,0),"")</f>
        <v/>
      </c>
      <c r="U95" s="134" t="str">
        <f>IF(Tabla46[[#This Row],[RESULTADO EVALUACIÓN DEL DISEÑO DEL CONTROL]]="","",SUMIFS(DATOS!$AT$49:$AT$57,DATOS!$AR$49:$AR$57,Tabla46[[#This Row],[RESULTADO EVALUACIÓN DEL DISEÑO DEL CONTROL]],DATOS!$AS$49:$AS$57,Tabla46[[#This Row],[RESULTADO EVALUACION DE LA EJECUCION]]))</f>
        <v/>
      </c>
    </row>
    <row r="96" spans="1:21" ht="15" customHeight="1" x14ac:dyDescent="0.25">
      <c r="A96" s="3"/>
      <c r="B96" s="2"/>
      <c r="C96" s="2"/>
      <c r="D96" s="72"/>
      <c r="E96" s="4"/>
      <c r="F96" s="178"/>
      <c r="G96" s="455" t="str">
        <f>IFERROR(VLOOKUP(Tabla46[[#This Row],[ID RIESGO]],'1. IDENTIFICACION DEL RIESGO'!$AB$27:$AL$52,11,0),"")</f>
        <v/>
      </c>
      <c r="H96" s="178"/>
      <c r="I96" s="178"/>
      <c r="J96" s="178"/>
      <c r="K96" s="178"/>
      <c r="L96" s="180"/>
      <c r="M96" s="180"/>
      <c r="N96" s="178" t="str">
        <f>IF(Tabla46[[#This Row],[ID RIESGO]]="","",IF(Tabla46[[#This Row],[DESCRIPCION DEL CONTROL]]="",0,15))</f>
        <v/>
      </c>
      <c r="O96" s="174" t="str">
        <f>IF(Tabla46[[#This Row],[ID RIESGO]]="","",IF(Tabla46[[#This Row],[RESPONSABLE DEL CONTROL (CARGO)]]="",0,20))</f>
        <v/>
      </c>
      <c r="P96" s="353">
        <f>IF(Tabla46[[#This Row],[PERIODICIDAD DE EJECUCIÓN DEL CONTROL]]="",0,20)</f>
        <v>0</v>
      </c>
      <c r="Q9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6" s="353" t="str">
        <f>IF(ISTEXT(Tabla46[[#This Row],[VALOR EVALUACION DISENO]]),"",IF(Tabla46[[#This Row],[VALOR EVALUACION DISENO]]&gt;96,DATOS!$AV$21,IF(Tabla46[[#This Row],[VALOR EVALUACION DISENO]]&gt;=86,DATOS!$AV$22,DATOS!$AV$23)))</f>
        <v/>
      </c>
      <c r="S96" s="286"/>
      <c r="T96" s="133" t="str">
        <f>IFERROR(VLOOKUP(Tabla46[[#This Row],[% DE CUMPLIMIENTO DE LA EJECUCION DEL CONTROL]],DATOS!$AS$38:$AT$40,2,0),"")</f>
        <v/>
      </c>
      <c r="U96" s="134" t="str">
        <f>IF(Tabla46[[#This Row],[RESULTADO EVALUACIÓN DEL DISEÑO DEL CONTROL]]="","",SUMIFS(DATOS!$AT$49:$AT$57,DATOS!$AR$49:$AR$57,Tabla46[[#This Row],[RESULTADO EVALUACIÓN DEL DISEÑO DEL CONTROL]],DATOS!$AS$49:$AS$57,Tabla46[[#This Row],[RESULTADO EVALUACION DE LA EJECUCION]]))</f>
        <v/>
      </c>
    </row>
    <row r="97" spans="1:21" ht="15" customHeight="1" x14ac:dyDescent="0.25">
      <c r="A97" s="3"/>
      <c r="B97" s="2"/>
      <c r="C97" s="2"/>
      <c r="D97" s="72"/>
      <c r="E97" s="4"/>
      <c r="F97" s="178"/>
      <c r="G97" s="455" t="str">
        <f>IFERROR(VLOOKUP(Tabla46[[#This Row],[ID RIESGO]],'1. IDENTIFICACION DEL RIESGO'!$AB$27:$AL$52,11,0),"")</f>
        <v/>
      </c>
      <c r="H97" s="178"/>
      <c r="I97" s="178"/>
      <c r="J97" s="178"/>
      <c r="K97" s="178"/>
      <c r="L97" s="180"/>
      <c r="M97" s="180"/>
      <c r="N97" s="178" t="str">
        <f>IF(Tabla46[[#This Row],[ID RIESGO]]="","",IF(Tabla46[[#This Row],[DESCRIPCION DEL CONTROL]]="",0,15))</f>
        <v/>
      </c>
      <c r="O97" s="174" t="str">
        <f>IF(Tabla46[[#This Row],[ID RIESGO]]="","",IF(Tabla46[[#This Row],[RESPONSABLE DEL CONTROL (CARGO)]]="",0,20))</f>
        <v/>
      </c>
      <c r="P97" s="353">
        <f>IF(Tabla46[[#This Row],[PERIODICIDAD DE EJECUCIÓN DEL CONTROL]]="",0,20)</f>
        <v>0</v>
      </c>
      <c r="Q9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7" s="353" t="str">
        <f>IF(ISTEXT(Tabla46[[#This Row],[VALOR EVALUACION DISENO]]),"",IF(Tabla46[[#This Row],[VALOR EVALUACION DISENO]]&gt;96,DATOS!$AV$21,IF(Tabla46[[#This Row],[VALOR EVALUACION DISENO]]&gt;=86,DATOS!$AV$22,DATOS!$AV$23)))</f>
        <v/>
      </c>
      <c r="S97" s="286"/>
      <c r="T97" s="133" t="str">
        <f>IFERROR(VLOOKUP(Tabla46[[#This Row],[% DE CUMPLIMIENTO DE LA EJECUCION DEL CONTROL]],DATOS!$AS$38:$AT$40,2,0),"")</f>
        <v/>
      </c>
      <c r="U97" s="134" t="str">
        <f>IF(Tabla46[[#This Row],[RESULTADO EVALUACIÓN DEL DISEÑO DEL CONTROL]]="","",SUMIFS(DATOS!$AT$49:$AT$57,DATOS!$AR$49:$AR$57,Tabla46[[#This Row],[RESULTADO EVALUACIÓN DEL DISEÑO DEL CONTROL]],DATOS!$AS$49:$AS$57,Tabla46[[#This Row],[RESULTADO EVALUACION DE LA EJECUCION]]))</f>
        <v/>
      </c>
    </row>
    <row r="98" spans="1:21" ht="15" customHeight="1" x14ac:dyDescent="0.25">
      <c r="A98" s="3"/>
      <c r="B98" s="2"/>
      <c r="C98" s="2"/>
      <c r="D98" s="72"/>
      <c r="E98" s="4"/>
      <c r="F98" s="178"/>
      <c r="G98" s="455" t="str">
        <f>IFERROR(VLOOKUP(Tabla46[[#This Row],[ID RIESGO]],'1. IDENTIFICACION DEL RIESGO'!$AB$27:$AL$52,11,0),"")</f>
        <v/>
      </c>
      <c r="H98" s="178"/>
      <c r="I98" s="178"/>
      <c r="J98" s="178"/>
      <c r="K98" s="178"/>
      <c r="L98" s="180"/>
      <c r="M98" s="180"/>
      <c r="N98" s="178" t="str">
        <f>IF(Tabla46[[#This Row],[ID RIESGO]]="","",IF(Tabla46[[#This Row],[DESCRIPCION DEL CONTROL]]="",0,15))</f>
        <v/>
      </c>
      <c r="O98" s="174" t="str">
        <f>IF(Tabla46[[#This Row],[ID RIESGO]]="","",IF(Tabla46[[#This Row],[RESPONSABLE DEL CONTROL (CARGO)]]="",0,20))</f>
        <v/>
      </c>
      <c r="P98" s="353">
        <f>IF(Tabla46[[#This Row],[PERIODICIDAD DE EJECUCIÓN DEL CONTROL]]="",0,20)</f>
        <v>0</v>
      </c>
      <c r="Q9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8" s="353" t="str">
        <f>IF(ISTEXT(Tabla46[[#This Row],[VALOR EVALUACION DISENO]]),"",IF(Tabla46[[#This Row],[VALOR EVALUACION DISENO]]&gt;96,DATOS!$AV$21,IF(Tabla46[[#This Row],[VALOR EVALUACION DISENO]]&gt;=86,DATOS!$AV$22,DATOS!$AV$23)))</f>
        <v/>
      </c>
      <c r="S98" s="286"/>
      <c r="T98" s="133" t="str">
        <f>IFERROR(VLOOKUP(Tabla46[[#This Row],[% DE CUMPLIMIENTO DE LA EJECUCION DEL CONTROL]],DATOS!$AS$38:$AT$40,2,0),"")</f>
        <v/>
      </c>
      <c r="U98" s="134" t="str">
        <f>IF(Tabla46[[#This Row],[RESULTADO EVALUACIÓN DEL DISEÑO DEL CONTROL]]="","",SUMIFS(DATOS!$AT$49:$AT$57,DATOS!$AR$49:$AR$57,Tabla46[[#This Row],[RESULTADO EVALUACIÓN DEL DISEÑO DEL CONTROL]],DATOS!$AS$49:$AS$57,Tabla46[[#This Row],[RESULTADO EVALUACION DE LA EJECUCION]]))</f>
        <v/>
      </c>
    </row>
    <row r="99" spans="1:21" ht="15" customHeight="1" x14ac:dyDescent="0.25">
      <c r="A99" s="3"/>
      <c r="B99" s="2"/>
      <c r="C99" s="2"/>
      <c r="D99" s="72"/>
      <c r="E99" s="4"/>
      <c r="F99" s="178"/>
      <c r="G99" s="455" t="str">
        <f>IFERROR(VLOOKUP(Tabla46[[#This Row],[ID RIESGO]],'1. IDENTIFICACION DEL RIESGO'!$AB$27:$AL$52,11,0),"")</f>
        <v/>
      </c>
      <c r="H99" s="178"/>
      <c r="I99" s="178"/>
      <c r="J99" s="178"/>
      <c r="K99" s="178"/>
      <c r="L99" s="180"/>
      <c r="M99" s="180"/>
      <c r="N99" s="178" t="str">
        <f>IF(Tabla46[[#This Row],[ID RIESGO]]="","",IF(Tabla46[[#This Row],[DESCRIPCION DEL CONTROL]]="",0,15))</f>
        <v/>
      </c>
      <c r="O99" s="174" t="str">
        <f>IF(Tabla46[[#This Row],[ID RIESGO]]="","",IF(Tabla46[[#This Row],[RESPONSABLE DEL CONTROL (CARGO)]]="",0,20))</f>
        <v/>
      </c>
      <c r="P99" s="353">
        <f>IF(Tabla46[[#This Row],[PERIODICIDAD DE EJECUCIÓN DEL CONTROL]]="",0,20)</f>
        <v>0</v>
      </c>
      <c r="Q9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9" s="353" t="str">
        <f>IF(ISTEXT(Tabla46[[#This Row],[VALOR EVALUACION DISENO]]),"",IF(Tabla46[[#This Row],[VALOR EVALUACION DISENO]]&gt;96,DATOS!$AV$21,IF(Tabla46[[#This Row],[VALOR EVALUACION DISENO]]&gt;=86,DATOS!$AV$22,DATOS!$AV$23)))</f>
        <v/>
      </c>
      <c r="S99" s="286"/>
      <c r="T99" s="133" t="str">
        <f>IFERROR(VLOOKUP(Tabla46[[#This Row],[% DE CUMPLIMIENTO DE LA EJECUCION DEL CONTROL]],DATOS!$AS$38:$AT$40,2,0),"")</f>
        <v/>
      </c>
      <c r="U99" s="134" t="str">
        <f>IF(Tabla46[[#This Row],[RESULTADO EVALUACIÓN DEL DISEÑO DEL CONTROL]]="","",SUMIFS(DATOS!$AT$49:$AT$57,DATOS!$AR$49:$AR$57,Tabla46[[#This Row],[RESULTADO EVALUACIÓN DEL DISEÑO DEL CONTROL]],DATOS!$AS$49:$AS$57,Tabla46[[#This Row],[RESULTADO EVALUACION DE LA EJECUCION]]))</f>
        <v/>
      </c>
    </row>
    <row r="100" spans="1:21" ht="15" customHeight="1" x14ac:dyDescent="0.25">
      <c r="A100" s="3"/>
      <c r="B100" s="2"/>
      <c r="C100" s="2"/>
      <c r="D100" s="72"/>
      <c r="E100" s="4"/>
      <c r="F100" s="178"/>
      <c r="G100" s="455" t="str">
        <f>IFERROR(VLOOKUP(Tabla46[[#This Row],[ID RIESGO]],'1. IDENTIFICACION DEL RIESGO'!$AB$27:$AL$52,11,0),"")</f>
        <v/>
      </c>
      <c r="H100" s="178"/>
      <c r="I100" s="178"/>
      <c r="J100" s="178"/>
      <c r="K100" s="178"/>
      <c r="L100" s="180"/>
      <c r="M100" s="180"/>
      <c r="N100" s="178" t="str">
        <f>IF(Tabla46[[#This Row],[ID RIESGO]]="","",IF(Tabla46[[#This Row],[DESCRIPCION DEL CONTROL]]="",0,15))</f>
        <v/>
      </c>
      <c r="O100" s="174" t="str">
        <f>IF(Tabla46[[#This Row],[ID RIESGO]]="","",IF(Tabla46[[#This Row],[RESPONSABLE DEL CONTROL (CARGO)]]="",0,20))</f>
        <v/>
      </c>
      <c r="P100" s="353">
        <f>IF(Tabla46[[#This Row],[PERIODICIDAD DE EJECUCIÓN DEL CONTROL]]="",0,20)</f>
        <v>0</v>
      </c>
      <c r="Q10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0" s="353" t="str">
        <f>IF(ISTEXT(Tabla46[[#This Row],[VALOR EVALUACION DISENO]]),"",IF(Tabla46[[#This Row],[VALOR EVALUACION DISENO]]&gt;96,DATOS!$AV$21,IF(Tabla46[[#This Row],[VALOR EVALUACION DISENO]]&gt;=86,DATOS!$AV$22,DATOS!$AV$23)))</f>
        <v/>
      </c>
      <c r="S100" s="286"/>
      <c r="T100" s="133" t="str">
        <f>IFERROR(VLOOKUP(Tabla46[[#This Row],[% DE CUMPLIMIENTO DE LA EJECUCION DEL CONTROL]],DATOS!$AS$38:$AT$40,2,0),"")</f>
        <v/>
      </c>
      <c r="U100" s="134" t="str">
        <f>IF(Tabla46[[#This Row],[RESULTADO EVALUACIÓN DEL DISEÑO DEL CONTROL]]="","",SUMIFS(DATOS!$AT$49:$AT$57,DATOS!$AR$49:$AR$57,Tabla46[[#This Row],[RESULTADO EVALUACIÓN DEL DISEÑO DEL CONTROL]],DATOS!$AS$49:$AS$57,Tabla46[[#This Row],[RESULTADO EVALUACION DE LA EJECUCION]]))</f>
        <v/>
      </c>
    </row>
    <row r="101" spans="1:21" ht="15" customHeight="1" x14ac:dyDescent="0.25">
      <c r="A101" s="3"/>
      <c r="B101" s="2"/>
      <c r="C101" s="2"/>
      <c r="D101" s="72"/>
      <c r="E101" s="4"/>
      <c r="F101" s="178"/>
      <c r="G101" s="455" t="str">
        <f>IFERROR(VLOOKUP(Tabla46[[#This Row],[ID RIESGO]],'1. IDENTIFICACION DEL RIESGO'!$AB$27:$AL$52,11,0),"")</f>
        <v/>
      </c>
      <c r="H101" s="178"/>
      <c r="I101" s="178"/>
      <c r="J101" s="178"/>
      <c r="K101" s="178"/>
      <c r="L101" s="180"/>
      <c r="M101" s="180"/>
      <c r="N101" s="178" t="str">
        <f>IF(Tabla46[[#This Row],[ID RIESGO]]="","",IF(Tabla46[[#This Row],[DESCRIPCION DEL CONTROL]]="",0,15))</f>
        <v/>
      </c>
      <c r="O101" s="174" t="str">
        <f>IF(Tabla46[[#This Row],[ID RIESGO]]="","",IF(Tabla46[[#This Row],[RESPONSABLE DEL CONTROL (CARGO)]]="",0,20))</f>
        <v/>
      </c>
      <c r="P101" s="353">
        <f>IF(Tabla46[[#This Row],[PERIODICIDAD DE EJECUCIÓN DEL CONTROL]]="",0,20)</f>
        <v>0</v>
      </c>
      <c r="Q10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1" s="353" t="str">
        <f>IF(ISTEXT(Tabla46[[#This Row],[VALOR EVALUACION DISENO]]),"",IF(Tabla46[[#This Row],[VALOR EVALUACION DISENO]]&gt;96,DATOS!$AV$21,IF(Tabla46[[#This Row],[VALOR EVALUACION DISENO]]&gt;=86,DATOS!$AV$22,DATOS!$AV$23)))</f>
        <v/>
      </c>
      <c r="S101" s="286"/>
      <c r="T101" s="133" t="str">
        <f>IFERROR(VLOOKUP(Tabla46[[#This Row],[% DE CUMPLIMIENTO DE LA EJECUCION DEL CONTROL]],DATOS!$AS$38:$AT$40,2,0),"")</f>
        <v/>
      </c>
      <c r="U101" s="134" t="str">
        <f>IF(Tabla46[[#This Row],[RESULTADO EVALUACIÓN DEL DISEÑO DEL CONTROL]]="","",SUMIFS(DATOS!$AT$49:$AT$57,DATOS!$AR$49:$AR$57,Tabla46[[#This Row],[RESULTADO EVALUACIÓN DEL DISEÑO DEL CONTROL]],DATOS!$AS$49:$AS$57,Tabla46[[#This Row],[RESULTADO EVALUACION DE LA EJECUCION]]))</f>
        <v/>
      </c>
    </row>
    <row r="102" spans="1:21" ht="15" customHeight="1" x14ac:dyDescent="0.25">
      <c r="A102" s="3"/>
      <c r="B102" s="2"/>
      <c r="C102" s="2"/>
      <c r="D102" s="72"/>
      <c r="E102" s="4"/>
      <c r="F102" s="178"/>
      <c r="G102" s="455" t="str">
        <f>IFERROR(VLOOKUP(Tabla46[[#This Row],[ID RIESGO]],'1. IDENTIFICACION DEL RIESGO'!$AB$27:$AL$52,11,0),"")</f>
        <v/>
      </c>
      <c r="H102" s="178"/>
      <c r="I102" s="178"/>
      <c r="J102" s="178"/>
      <c r="K102" s="178"/>
      <c r="L102" s="180"/>
      <c r="M102" s="180"/>
      <c r="N102" s="178" t="str">
        <f>IF(Tabla46[[#This Row],[ID RIESGO]]="","",IF(Tabla46[[#This Row],[DESCRIPCION DEL CONTROL]]="",0,15))</f>
        <v/>
      </c>
      <c r="O102" s="174" t="str">
        <f>IF(Tabla46[[#This Row],[ID RIESGO]]="","",IF(Tabla46[[#This Row],[RESPONSABLE DEL CONTROL (CARGO)]]="",0,20))</f>
        <v/>
      </c>
      <c r="P102" s="353">
        <f>IF(Tabla46[[#This Row],[PERIODICIDAD DE EJECUCIÓN DEL CONTROL]]="",0,20)</f>
        <v>0</v>
      </c>
      <c r="Q10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2" s="353" t="str">
        <f>IF(ISTEXT(Tabla46[[#This Row],[VALOR EVALUACION DISENO]]),"",IF(Tabla46[[#This Row],[VALOR EVALUACION DISENO]]&gt;96,DATOS!$AV$21,IF(Tabla46[[#This Row],[VALOR EVALUACION DISENO]]&gt;=86,DATOS!$AV$22,DATOS!$AV$23)))</f>
        <v/>
      </c>
      <c r="S102" s="286"/>
      <c r="T102" s="133" t="str">
        <f>IFERROR(VLOOKUP(Tabla46[[#This Row],[% DE CUMPLIMIENTO DE LA EJECUCION DEL CONTROL]],DATOS!$AS$38:$AT$40,2,0),"")</f>
        <v/>
      </c>
      <c r="U102" s="134" t="str">
        <f>IF(Tabla46[[#This Row],[RESULTADO EVALUACIÓN DEL DISEÑO DEL CONTROL]]="","",SUMIFS(DATOS!$AT$49:$AT$57,DATOS!$AR$49:$AR$57,Tabla46[[#This Row],[RESULTADO EVALUACIÓN DEL DISEÑO DEL CONTROL]],DATOS!$AS$49:$AS$57,Tabla46[[#This Row],[RESULTADO EVALUACION DE LA EJECUCION]]))</f>
        <v/>
      </c>
    </row>
    <row r="103" spans="1:21" ht="15" customHeight="1" x14ac:dyDescent="0.25">
      <c r="A103" s="3"/>
      <c r="B103" s="2"/>
      <c r="C103" s="2"/>
      <c r="D103" s="72"/>
      <c r="E103" s="4"/>
      <c r="F103" s="178"/>
      <c r="G103" s="455" t="str">
        <f>IFERROR(VLOOKUP(Tabla46[[#This Row],[ID RIESGO]],'1. IDENTIFICACION DEL RIESGO'!$AB$27:$AL$52,11,0),"")</f>
        <v/>
      </c>
      <c r="H103" s="178"/>
      <c r="I103" s="178"/>
      <c r="J103" s="178"/>
      <c r="K103" s="178"/>
      <c r="L103" s="180"/>
      <c r="M103" s="180"/>
      <c r="N103" s="178" t="str">
        <f>IF(Tabla46[[#This Row],[ID RIESGO]]="","",IF(Tabla46[[#This Row],[DESCRIPCION DEL CONTROL]]="",0,15))</f>
        <v/>
      </c>
      <c r="O103" s="174" t="str">
        <f>IF(Tabla46[[#This Row],[ID RIESGO]]="","",IF(Tabla46[[#This Row],[RESPONSABLE DEL CONTROL (CARGO)]]="",0,20))</f>
        <v/>
      </c>
      <c r="P103" s="353">
        <f>IF(Tabla46[[#This Row],[PERIODICIDAD DE EJECUCIÓN DEL CONTROL]]="",0,20)</f>
        <v>0</v>
      </c>
      <c r="Q10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3" s="353" t="str">
        <f>IF(ISTEXT(Tabla46[[#This Row],[VALOR EVALUACION DISENO]]),"",IF(Tabla46[[#This Row],[VALOR EVALUACION DISENO]]&gt;96,DATOS!$AV$21,IF(Tabla46[[#This Row],[VALOR EVALUACION DISENO]]&gt;=86,DATOS!$AV$22,DATOS!$AV$23)))</f>
        <v/>
      </c>
      <c r="S103" s="286"/>
      <c r="T103" s="133" t="str">
        <f>IFERROR(VLOOKUP(Tabla46[[#This Row],[% DE CUMPLIMIENTO DE LA EJECUCION DEL CONTROL]],DATOS!$AS$38:$AT$40,2,0),"")</f>
        <v/>
      </c>
      <c r="U103" s="134" t="str">
        <f>IF(Tabla46[[#This Row],[RESULTADO EVALUACIÓN DEL DISEÑO DEL CONTROL]]="","",SUMIFS(DATOS!$AT$49:$AT$57,DATOS!$AR$49:$AR$57,Tabla46[[#This Row],[RESULTADO EVALUACIÓN DEL DISEÑO DEL CONTROL]],DATOS!$AS$49:$AS$57,Tabla46[[#This Row],[RESULTADO EVALUACION DE LA EJECUCION]]))</f>
        <v/>
      </c>
    </row>
    <row r="104" spans="1:21" ht="15" customHeight="1" x14ac:dyDescent="0.25">
      <c r="A104" s="3"/>
      <c r="B104" s="2"/>
      <c r="C104" s="2"/>
      <c r="D104" s="72"/>
      <c r="E104" s="4"/>
      <c r="F104" s="178"/>
      <c r="G104" s="455" t="str">
        <f>IFERROR(VLOOKUP(Tabla46[[#This Row],[ID RIESGO]],'1. IDENTIFICACION DEL RIESGO'!$AB$27:$AL$52,11,0),"")</f>
        <v/>
      </c>
      <c r="H104" s="178"/>
      <c r="I104" s="178"/>
      <c r="J104" s="178"/>
      <c r="K104" s="178"/>
      <c r="L104" s="180"/>
      <c r="M104" s="180"/>
      <c r="N104" s="178" t="str">
        <f>IF(Tabla46[[#This Row],[ID RIESGO]]="","",IF(Tabla46[[#This Row],[DESCRIPCION DEL CONTROL]]="",0,15))</f>
        <v/>
      </c>
      <c r="O104" s="174" t="str">
        <f>IF(Tabla46[[#This Row],[ID RIESGO]]="","",IF(Tabla46[[#This Row],[RESPONSABLE DEL CONTROL (CARGO)]]="",0,20))</f>
        <v/>
      </c>
      <c r="P104" s="353">
        <f>IF(Tabla46[[#This Row],[PERIODICIDAD DE EJECUCIÓN DEL CONTROL]]="",0,20)</f>
        <v>0</v>
      </c>
      <c r="Q10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4" s="353" t="str">
        <f>IF(ISTEXT(Tabla46[[#This Row],[VALOR EVALUACION DISENO]]),"",IF(Tabla46[[#This Row],[VALOR EVALUACION DISENO]]&gt;96,DATOS!$AV$21,IF(Tabla46[[#This Row],[VALOR EVALUACION DISENO]]&gt;=86,DATOS!$AV$22,DATOS!$AV$23)))</f>
        <v/>
      </c>
      <c r="S104" s="286"/>
      <c r="T104" s="133" t="str">
        <f>IFERROR(VLOOKUP(Tabla46[[#This Row],[% DE CUMPLIMIENTO DE LA EJECUCION DEL CONTROL]],DATOS!$AS$38:$AT$40,2,0),"")</f>
        <v/>
      </c>
      <c r="U104" s="134" t="str">
        <f>IF(Tabla46[[#This Row],[RESULTADO EVALUACIÓN DEL DISEÑO DEL CONTROL]]="","",SUMIFS(DATOS!$AT$49:$AT$57,DATOS!$AR$49:$AR$57,Tabla46[[#This Row],[RESULTADO EVALUACIÓN DEL DISEÑO DEL CONTROL]],DATOS!$AS$49:$AS$57,Tabla46[[#This Row],[RESULTADO EVALUACION DE LA EJECUCION]]))</f>
        <v/>
      </c>
    </row>
    <row r="105" spans="1:21" ht="15" customHeight="1" x14ac:dyDescent="0.25">
      <c r="A105" s="3"/>
      <c r="B105" s="2"/>
      <c r="C105" s="2"/>
      <c r="D105" s="72"/>
      <c r="E105" s="4"/>
      <c r="F105" s="178"/>
      <c r="G105" s="455" t="str">
        <f>IFERROR(VLOOKUP(Tabla46[[#This Row],[ID RIESGO]],'1. IDENTIFICACION DEL RIESGO'!$AB$27:$AL$52,11,0),"")</f>
        <v/>
      </c>
      <c r="H105" s="178"/>
      <c r="I105" s="178"/>
      <c r="J105" s="178"/>
      <c r="K105" s="178"/>
      <c r="L105" s="180"/>
      <c r="M105" s="180"/>
      <c r="N105" s="178" t="str">
        <f>IF(Tabla46[[#This Row],[ID RIESGO]]="","",IF(Tabla46[[#This Row],[DESCRIPCION DEL CONTROL]]="",0,15))</f>
        <v/>
      </c>
      <c r="O105" s="174" t="str">
        <f>IF(Tabla46[[#This Row],[ID RIESGO]]="","",IF(Tabla46[[#This Row],[RESPONSABLE DEL CONTROL (CARGO)]]="",0,20))</f>
        <v/>
      </c>
      <c r="P105" s="353">
        <f>IF(Tabla46[[#This Row],[PERIODICIDAD DE EJECUCIÓN DEL CONTROL]]="",0,20)</f>
        <v>0</v>
      </c>
      <c r="Q10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5" s="353" t="str">
        <f>IF(ISTEXT(Tabla46[[#This Row],[VALOR EVALUACION DISENO]]),"",IF(Tabla46[[#This Row],[VALOR EVALUACION DISENO]]&gt;96,DATOS!$AV$21,IF(Tabla46[[#This Row],[VALOR EVALUACION DISENO]]&gt;=86,DATOS!$AV$22,DATOS!$AV$23)))</f>
        <v/>
      </c>
      <c r="S105" s="286"/>
      <c r="T105" s="133" t="str">
        <f>IFERROR(VLOOKUP(Tabla46[[#This Row],[% DE CUMPLIMIENTO DE LA EJECUCION DEL CONTROL]],DATOS!$AS$38:$AT$40,2,0),"")</f>
        <v/>
      </c>
      <c r="U105" s="134" t="str">
        <f>IF(Tabla46[[#This Row],[RESULTADO EVALUACIÓN DEL DISEÑO DEL CONTROL]]="","",SUMIFS(DATOS!$AT$49:$AT$57,DATOS!$AR$49:$AR$57,Tabla46[[#This Row],[RESULTADO EVALUACIÓN DEL DISEÑO DEL CONTROL]],DATOS!$AS$49:$AS$57,Tabla46[[#This Row],[RESULTADO EVALUACION DE LA EJECUCION]]))</f>
        <v/>
      </c>
    </row>
    <row r="106" spans="1:21" ht="15" customHeight="1" x14ac:dyDescent="0.25">
      <c r="A106" s="3"/>
      <c r="B106" s="2"/>
      <c r="C106" s="2"/>
      <c r="D106" s="72"/>
      <c r="E106" s="4"/>
      <c r="F106" s="178"/>
      <c r="G106" s="455" t="str">
        <f>IFERROR(VLOOKUP(Tabla46[[#This Row],[ID RIESGO]],'1. IDENTIFICACION DEL RIESGO'!$AB$27:$AL$52,11,0),"")</f>
        <v/>
      </c>
      <c r="H106" s="178"/>
      <c r="I106" s="178"/>
      <c r="J106" s="178"/>
      <c r="K106" s="178"/>
      <c r="L106" s="180"/>
      <c r="M106" s="180"/>
      <c r="N106" s="178" t="str">
        <f>IF(Tabla46[[#This Row],[ID RIESGO]]="","",IF(Tabla46[[#This Row],[DESCRIPCION DEL CONTROL]]="",0,15))</f>
        <v/>
      </c>
      <c r="O106" s="174" t="str">
        <f>IF(Tabla46[[#This Row],[ID RIESGO]]="","",IF(Tabla46[[#This Row],[RESPONSABLE DEL CONTROL (CARGO)]]="",0,20))</f>
        <v/>
      </c>
      <c r="P106" s="353">
        <f>IF(Tabla46[[#This Row],[PERIODICIDAD DE EJECUCIÓN DEL CONTROL]]="",0,20)</f>
        <v>0</v>
      </c>
      <c r="Q10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6" s="353" t="str">
        <f>IF(ISTEXT(Tabla46[[#This Row],[VALOR EVALUACION DISENO]]),"",IF(Tabla46[[#This Row],[VALOR EVALUACION DISENO]]&gt;96,DATOS!$AV$21,IF(Tabla46[[#This Row],[VALOR EVALUACION DISENO]]&gt;=86,DATOS!$AV$22,DATOS!$AV$23)))</f>
        <v/>
      </c>
      <c r="S106" s="286"/>
      <c r="T106" s="133" t="str">
        <f>IFERROR(VLOOKUP(Tabla46[[#This Row],[% DE CUMPLIMIENTO DE LA EJECUCION DEL CONTROL]],DATOS!$AS$38:$AT$40,2,0),"")</f>
        <v/>
      </c>
      <c r="U106" s="134" t="str">
        <f>IF(Tabla46[[#This Row],[RESULTADO EVALUACIÓN DEL DISEÑO DEL CONTROL]]="","",SUMIFS(DATOS!$AT$49:$AT$57,DATOS!$AR$49:$AR$57,Tabla46[[#This Row],[RESULTADO EVALUACIÓN DEL DISEÑO DEL CONTROL]],DATOS!$AS$49:$AS$57,Tabla46[[#This Row],[RESULTADO EVALUACION DE LA EJECUCION]]))</f>
        <v/>
      </c>
    </row>
    <row r="107" spans="1:21" ht="15" customHeight="1" x14ac:dyDescent="0.25">
      <c r="A107" s="3"/>
      <c r="B107" s="2"/>
      <c r="C107" s="2"/>
      <c r="D107" s="72"/>
      <c r="E107" s="4"/>
      <c r="F107" s="178"/>
      <c r="G107" s="455" t="str">
        <f>IFERROR(VLOOKUP(Tabla46[[#This Row],[ID RIESGO]],'1. IDENTIFICACION DEL RIESGO'!$AB$27:$AL$52,11,0),"")</f>
        <v/>
      </c>
      <c r="H107" s="178"/>
      <c r="I107" s="178"/>
      <c r="J107" s="178"/>
      <c r="K107" s="178"/>
      <c r="L107" s="180"/>
      <c r="M107" s="180"/>
      <c r="N107" s="178" t="str">
        <f>IF(Tabla46[[#This Row],[ID RIESGO]]="","",IF(Tabla46[[#This Row],[DESCRIPCION DEL CONTROL]]="",0,15))</f>
        <v/>
      </c>
      <c r="O107" s="174" t="str">
        <f>IF(Tabla46[[#This Row],[ID RIESGO]]="","",IF(Tabla46[[#This Row],[RESPONSABLE DEL CONTROL (CARGO)]]="",0,20))</f>
        <v/>
      </c>
      <c r="P107" s="353">
        <f>IF(Tabla46[[#This Row],[PERIODICIDAD DE EJECUCIÓN DEL CONTROL]]="",0,20)</f>
        <v>0</v>
      </c>
      <c r="Q10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7" s="353" t="str">
        <f>IF(ISTEXT(Tabla46[[#This Row],[VALOR EVALUACION DISENO]]),"",IF(Tabla46[[#This Row],[VALOR EVALUACION DISENO]]&gt;96,DATOS!$AV$21,IF(Tabla46[[#This Row],[VALOR EVALUACION DISENO]]&gt;=86,DATOS!$AV$22,DATOS!$AV$23)))</f>
        <v/>
      </c>
      <c r="S107" s="286"/>
      <c r="T107" s="133" t="str">
        <f>IFERROR(VLOOKUP(Tabla46[[#This Row],[% DE CUMPLIMIENTO DE LA EJECUCION DEL CONTROL]],DATOS!$AS$38:$AT$40,2,0),"")</f>
        <v/>
      </c>
      <c r="U107" s="134" t="str">
        <f>IF(Tabla46[[#This Row],[RESULTADO EVALUACIÓN DEL DISEÑO DEL CONTROL]]="","",SUMIFS(DATOS!$AT$49:$AT$57,DATOS!$AR$49:$AR$57,Tabla46[[#This Row],[RESULTADO EVALUACIÓN DEL DISEÑO DEL CONTROL]],DATOS!$AS$49:$AS$57,Tabla46[[#This Row],[RESULTADO EVALUACION DE LA EJECUCION]]))</f>
        <v/>
      </c>
    </row>
    <row r="108" spans="1:21" ht="15" customHeight="1" x14ac:dyDescent="0.25">
      <c r="A108" s="3"/>
      <c r="B108" s="2"/>
      <c r="C108" s="2"/>
      <c r="D108" s="72"/>
      <c r="E108" s="4"/>
      <c r="F108" s="178"/>
      <c r="G108" s="455" t="str">
        <f>IFERROR(VLOOKUP(Tabla46[[#This Row],[ID RIESGO]],'1. IDENTIFICACION DEL RIESGO'!$AB$27:$AL$52,11,0),"")</f>
        <v/>
      </c>
      <c r="H108" s="178"/>
      <c r="I108" s="178"/>
      <c r="J108" s="178"/>
      <c r="K108" s="178"/>
      <c r="L108" s="180"/>
      <c r="M108" s="180"/>
      <c r="N108" s="178" t="str">
        <f>IF(Tabla46[[#This Row],[ID RIESGO]]="","",IF(Tabla46[[#This Row],[DESCRIPCION DEL CONTROL]]="",0,15))</f>
        <v/>
      </c>
      <c r="O108" s="174" t="str">
        <f>IF(Tabla46[[#This Row],[ID RIESGO]]="","",IF(Tabla46[[#This Row],[RESPONSABLE DEL CONTROL (CARGO)]]="",0,20))</f>
        <v/>
      </c>
      <c r="P108" s="353">
        <f>IF(Tabla46[[#This Row],[PERIODICIDAD DE EJECUCIÓN DEL CONTROL]]="",0,20)</f>
        <v>0</v>
      </c>
      <c r="Q10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8" s="353" t="str">
        <f>IF(ISTEXT(Tabla46[[#This Row],[VALOR EVALUACION DISENO]]),"",IF(Tabla46[[#This Row],[VALOR EVALUACION DISENO]]&gt;96,DATOS!$AV$21,IF(Tabla46[[#This Row],[VALOR EVALUACION DISENO]]&gt;=86,DATOS!$AV$22,DATOS!$AV$23)))</f>
        <v/>
      </c>
      <c r="S108" s="286"/>
      <c r="T108" s="133" t="str">
        <f>IFERROR(VLOOKUP(Tabla46[[#This Row],[% DE CUMPLIMIENTO DE LA EJECUCION DEL CONTROL]],DATOS!$AS$38:$AT$40,2,0),"")</f>
        <v/>
      </c>
      <c r="U108" s="134" t="str">
        <f>IF(Tabla46[[#This Row],[RESULTADO EVALUACIÓN DEL DISEÑO DEL CONTROL]]="","",SUMIFS(DATOS!$AT$49:$AT$57,DATOS!$AR$49:$AR$57,Tabla46[[#This Row],[RESULTADO EVALUACIÓN DEL DISEÑO DEL CONTROL]],DATOS!$AS$49:$AS$57,Tabla46[[#This Row],[RESULTADO EVALUACION DE LA EJECUCION]]))</f>
        <v/>
      </c>
    </row>
    <row r="109" spans="1:21" ht="15" customHeight="1" x14ac:dyDescent="0.25">
      <c r="A109" s="3"/>
      <c r="B109" s="2"/>
      <c r="C109" s="2"/>
      <c r="D109" s="72"/>
      <c r="E109" s="4"/>
      <c r="F109" s="178"/>
      <c r="G109" s="455" t="str">
        <f>IFERROR(VLOOKUP(Tabla46[[#This Row],[ID RIESGO]],'1. IDENTIFICACION DEL RIESGO'!$AB$27:$AL$52,11,0),"")</f>
        <v/>
      </c>
      <c r="H109" s="178"/>
      <c r="I109" s="178"/>
      <c r="J109" s="178"/>
      <c r="K109" s="178"/>
      <c r="L109" s="180"/>
      <c r="M109" s="180"/>
      <c r="N109" s="178" t="str">
        <f>IF(Tabla46[[#This Row],[ID RIESGO]]="","",IF(Tabla46[[#This Row],[DESCRIPCION DEL CONTROL]]="",0,15))</f>
        <v/>
      </c>
      <c r="O109" s="174" t="str">
        <f>IF(Tabla46[[#This Row],[ID RIESGO]]="","",IF(Tabla46[[#This Row],[RESPONSABLE DEL CONTROL (CARGO)]]="",0,20))</f>
        <v/>
      </c>
      <c r="P109" s="353">
        <f>IF(Tabla46[[#This Row],[PERIODICIDAD DE EJECUCIÓN DEL CONTROL]]="",0,20)</f>
        <v>0</v>
      </c>
      <c r="Q10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9" s="353" t="str">
        <f>IF(ISTEXT(Tabla46[[#This Row],[VALOR EVALUACION DISENO]]),"",IF(Tabla46[[#This Row],[VALOR EVALUACION DISENO]]&gt;96,DATOS!$AV$21,IF(Tabla46[[#This Row],[VALOR EVALUACION DISENO]]&gt;=86,DATOS!$AV$22,DATOS!$AV$23)))</f>
        <v/>
      </c>
      <c r="S109" s="286"/>
      <c r="T109" s="133" t="str">
        <f>IFERROR(VLOOKUP(Tabla46[[#This Row],[% DE CUMPLIMIENTO DE LA EJECUCION DEL CONTROL]],DATOS!$AS$38:$AT$40,2,0),"")</f>
        <v/>
      </c>
      <c r="U109" s="134" t="str">
        <f>IF(Tabla46[[#This Row],[RESULTADO EVALUACIÓN DEL DISEÑO DEL CONTROL]]="","",SUMIFS(DATOS!$AT$49:$AT$57,DATOS!$AR$49:$AR$57,Tabla46[[#This Row],[RESULTADO EVALUACIÓN DEL DISEÑO DEL CONTROL]],DATOS!$AS$49:$AS$57,Tabla46[[#This Row],[RESULTADO EVALUACION DE LA EJECUCION]]))</f>
        <v/>
      </c>
    </row>
    <row r="110" spans="1:21" ht="15" customHeight="1" x14ac:dyDescent="0.25">
      <c r="A110" s="3"/>
      <c r="B110" s="2"/>
      <c r="C110" s="2"/>
      <c r="D110" s="72"/>
      <c r="E110" s="4"/>
      <c r="F110" s="178"/>
      <c r="G110" s="455" t="str">
        <f>IFERROR(VLOOKUP(Tabla46[[#This Row],[ID RIESGO]],'1. IDENTIFICACION DEL RIESGO'!$AB$27:$AL$52,11,0),"")</f>
        <v/>
      </c>
      <c r="H110" s="178"/>
      <c r="I110" s="178"/>
      <c r="J110" s="178"/>
      <c r="K110" s="178"/>
      <c r="L110" s="180"/>
      <c r="M110" s="180"/>
      <c r="N110" s="178" t="str">
        <f>IF(Tabla46[[#This Row],[ID RIESGO]]="","",IF(Tabla46[[#This Row],[DESCRIPCION DEL CONTROL]]="",0,15))</f>
        <v/>
      </c>
      <c r="O110" s="174" t="str">
        <f>IF(Tabla46[[#This Row],[ID RIESGO]]="","",IF(Tabla46[[#This Row],[RESPONSABLE DEL CONTROL (CARGO)]]="",0,20))</f>
        <v/>
      </c>
      <c r="P110" s="353">
        <f>IF(Tabla46[[#This Row],[PERIODICIDAD DE EJECUCIÓN DEL CONTROL]]="",0,20)</f>
        <v>0</v>
      </c>
      <c r="Q11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0" s="353" t="str">
        <f>IF(ISTEXT(Tabla46[[#This Row],[VALOR EVALUACION DISENO]]),"",IF(Tabla46[[#This Row],[VALOR EVALUACION DISENO]]&gt;96,DATOS!$AV$21,IF(Tabla46[[#This Row],[VALOR EVALUACION DISENO]]&gt;=86,DATOS!$AV$22,DATOS!$AV$23)))</f>
        <v/>
      </c>
      <c r="S110" s="286"/>
      <c r="T110" s="133" t="str">
        <f>IFERROR(VLOOKUP(Tabla46[[#This Row],[% DE CUMPLIMIENTO DE LA EJECUCION DEL CONTROL]],DATOS!$AS$38:$AT$40,2,0),"")</f>
        <v/>
      </c>
      <c r="U110" s="134" t="str">
        <f>IF(Tabla46[[#This Row],[RESULTADO EVALUACIÓN DEL DISEÑO DEL CONTROL]]="","",SUMIFS(DATOS!$AT$49:$AT$57,DATOS!$AR$49:$AR$57,Tabla46[[#This Row],[RESULTADO EVALUACIÓN DEL DISEÑO DEL CONTROL]],DATOS!$AS$49:$AS$57,Tabla46[[#This Row],[RESULTADO EVALUACION DE LA EJECUCION]]))</f>
        <v/>
      </c>
    </row>
    <row r="111" spans="1:21" ht="15" customHeight="1" x14ac:dyDescent="0.25">
      <c r="A111" s="3"/>
      <c r="B111" s="2"/>
      <c r="C111" s="2"/>
      <c r="D111" s="72"/>
      <c r="E111" s="4"/>
      <c r="F111" s="178"/>
      <c r="G111" s="455" t="str">
        <f>IFERROR(VLOOKUP(Tabla46[[#This Row],[ID RIESGO]],'1. IDENTIFICACION DEL RIESGO'!$AB$27:$AL$52,11,0),"")</f>
        <v/>
      </c>
      <c r="H111" s="178"/>
      <c r="I111" s="178"/>
      <c r="J111" s="178"/>
      <c r="K111" s="178"/>
      <c r="L111" s="180"/>
      <c r="M111" s="180"/>
      <c r="N111" s="178" t="str">
        <f>IF(Tabla46[[#This Row],[ID RIESGO]]="","",IF(Tabla46[[#This Row],[DESCRIPCION DEL CONTROL]]="",0,15))</f>
        <v/>
      </c>
      <c r="O111" s="174" t="str">
        <f>IF(Tabla46[[#This Row],[ID RIESGO]]="","",IF(Tabla46[[#This Row],[RESPONSABLE DEL CONTROL (CARGO)]]="",0,20))</f>
        <v/>
      </c>
      <c r="P111" s="353">
        <f>IF(Tabla46[[#This Row],[PERIODICIDAD DE EJECUCIÓN DEL CONTROL]]="",0,20)</f>
        <v>0</v>
      </c>
      <c r="Q11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1" s="353" t="str">
        <f>IF(ISTEXT(Tabla46[[#This Row],[VALOR EVALUACION DISENO]]),"",IF(Tabla46[[#This Row],[VALOR EVALUACION DISENO]]&gt;96,DATOS!$AV$21,IF(Tabla46[[#This Row],[VALOR EVALUACION DISENO]]&gt;=86,DATOS!$AV$22,DATOS!$AV$23)))</f>
        <v/>
      </c>
      <c r="S111" s="286"/>
      <c r="T111" s="133" t="str">
        <f>IFERROR(VLOOKUP(Tabla46[[#This Row],[% DE CUMPLIMIENTO DE LA EJECUCION DEL CONTROL]],DATOS!$AS$38:$AT$40,2,0),"")</f>
        <v/>
      </c>
      <c r="U111" s="134" t="str">
        <f>IF(Tabla46[[#This Row],[RESULTADO EVALUACIÓN DEL DISEÑO DEL CONTROL]]="","",SUMIFS(DATOS!$AT$49:$AT$57,DATOS!$AR$49:$AR$57,Tabla46[[#This Row],[RESULTADO EVALUACIÓN DEL DISEÑO DEL CONTROL]],DATOS!$AS$49:$AS$57,Tabla46[[#This Row],[RESULTADO EVALUACION DE LA EJECUCION]]))</f>
        <v/>
      </c>
    </row>
    <row r="112" spans="1:21" ht="15" customHeight="1" x14ac:dyDescent="0.25">
      <c r="A112" s="3"/>
      <c r="B112" s="2"/>
      <c r="C112" s="2"/>
      <c r="D112" s="72"/>
      <c r="E112" s="4"/>
      <c r="F112" s="178"/>
      <c r="G112" s="455" t="str">
        <f>IFERROR(VLOOKUP(Tabla46[[#This Row],[ID RIESGO]],'1. IDENTIFICACION DEL RIESGO'!$AB$27:$AL$52,11,0),"")</f>
        <v/>
      </c>
      <c r="H112" s="178"/>
      <c r="I112" s="178"/>
      <c r="J112" s="178"/>
      <c r="K112" s="178"/>
      <c r="L112" s="180"/>
      <c r="M112" s="180"/>
      <c r="N112" s="178" t="str">
        <f>IF(Tabla46[[#This Row],[ID RIESGO]]="","",IF(Tabla46[[#This Row],[DESCRIPCION DEL CONTROL]]="",0,15))</f>
        <v/>
      </c>
      <c r="O112" s="174" t="str">
        <f>IF(Tabla46[[#This Row],[ID RIESGO]]="","",IF(Tabla46[[#This Row],[RESPONSABLE DEL CONTROL (CARGO)]]="",0,20))</f>
        <v/>
      </c>
      <c r="P112" s="353">
        <f>IF(Tabla46[[#This Row],[PERIODICIDAD DE EJECUCIÓN DEL CONTROL]]="",0,20)</f>
        <v>0</v>
      </c>
      <c r="Q11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2" s="353" t="str">
        <f>IF(ISTEXT(Tabla46[[#This Row],[VALOR EVALUACION DISENO]]),"",IF(Tabla46[[#This Row],[VALOR EVALUACION DISENO]]&gt;96,DATOS!$AV$21,IF(Tabla46[[#This Row],[VALOR EVALUACION DISENO]]&gt;=86,DATOS!$AV$22,DATOS!$AV$23)))</f>
        <v/>
      </c>
      <c r="S112" s="286"/>
      <c r="T112" s="133" t="str">
        <f>IFERROR(VLOOKUP(Tabla46[[#This Row],[% DE CUMPLIMIENTO DE LA EJECUCION DEL CONTROL]],DATOS!$AS$38:$AT$40,2,0),"")</f>
        <v/>
      </c>
      <c r="U112" s="134" t="str">
        <f>IF(Tabla46[[#This Row],[RESULTADO EVALUACIÓN DEL DISEÑO DEL CONTROL]]="","",SUMIFS(DATOS!$AT$49:$AT$57,DATOS!$AR$49:$AR$57,Tabla46[[#This Row],[RESULTADO EVALUACIÓN DEL DISEÑO DEL CONTROL]],DATOS!$AS$49:$AS$57,Tabla46[[#This Row],[RESULTADO EVALUACION DE LA EJECUCION]]))</f>
        <v/>
      </c>
    </row>
    <row r="113" spans="1:21" ht="15" customHeight="1" x14ac:dyDescent="0.25">
      <c r="A113" s="3"/>
      <c r="B113" s="2"/>
      <c r="C113" s="2"/>
      <c r="D113" s="72"/>
      <c r="E113" s="4"/>
      <c r="F113" s="178"/>
      <c r="G113" s="455" t="str">
        <f>IFERROR(VLOOKUP(Tabla46[[#This Row],[ID RIESGO]],'1. IDENTIFICACION DEL RIESGO'!$AB$27:$AL$52,11,0),"")</f>
        <v/>
      </c>
      <c r="H113" s="178"/>
      <c r="I113" s="178"/>
      <c r="J113" s="178"/>
      <c r="K113" s="178"/>
      <c r="L113" s="180"/>
      <c r="M113" s="180"/>
      <c r="N113" s="178" t="str">
        <f>IF(Tabla46[[#This Row],[ID RIESGO]]="","",IF(Tabla46[[#This Row],[DESCRIPCION DEL CONTROL]]="",0,15))</f>
        <v/>
      </c>
      <c r="O113" s="174" t="str">
        <f>IF(Tabla46[[#This Row],[ID RIESGO]]="","",IF(Tabla46[[#This Row],[RESPONSABLE DEL CONTROL (CARGO)]]="",0,20))</f>
        <v/>
      </c>
      <c r="P113" s="353">
        <f>IF(Tabla46[[#This Row],[PERIODICIDAD DE EJECUCIÓN DEL CONTROL]]="",0,20)</f>
        <v>0</v>
      </c>
      <c r="Q11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3" s="353" t="str">
        <f>IF(ISTEXT(Tabla46[[#This Row],[VALOR EVALUACION DISENO]]),"",IF(Tabla46[[#This Row],[VALOR EVALUACION DISENO]]&gt;96,DATOS!$AV$21,IF(Tabla46[[#This Row],[VALOR EVALUACION DISENO]]&gt;=86,DATOS!$AV$22,DATOS!$AV$23)))</f>
        <v/>
      </c>
      <c r="S113" s="286"/>
      <c r="T113" s="133" t="str">
        <f>IFERROR(VLOOKUP(Tabla46[[#This Row],[% DE CUMPLIMIENTO DE LA EJECUCION DEL CONTROL]],DATOS!$AS$38:$AT$40,2,0),"")</f>
        <v/>
      </c>
      <c r="U113" s="134" t="str">
        <f>IF(Tabla46[[#This Row],[RESULTADO EVALUACIÓN DEL DISEÑO DEL CONTROL]]="","",SUMIFS(DATOS!$AT$49:$AT$57,DATOS!$AR$49:$AR$57,Tabla46[[#This Row],[RESULTADO EVALUACIÓN DEL DISEÑO DEL CONTROL]],DATOS!$AS$49:$AS$57,Tabla46[[#This Row],[RESULTADO EVALUACION DE LA EJECUCION]]))</f>
        <v/>
      </c>
    </row>
    <row r="114" spans="1:21" ht="15" customHeight="1" x14ac:dyDescent="0.25">
      <c r="A114" s="3"/>
      <c r="B114" s="2"/>
      <c r="C114" s="2"/>
      <c r="D114" s="72"/>
      <c r="E114" s="4"/>
      <c r="F114" s="178"/>
      <c r="G114" s="455" t="str">
        <f>IFERROR(VLOOKUP(Tabla46[[#This Row],[ID RIESGO]],'1. IDENTIFICACION DEL RIESGO'!$AB$27:$AL$52,11,0),"")</f>
        <v/>
      </c>
      <c r="H114" s="178"/>
      <c r="I114" s="178"/>
      <c r="J114" s="178"/>
      <c r="K114" s="178"/>
      <c r="L114" s="180"/>
      <c r="M114" s="180"/>
      <c r="N114" s="178" t="str">
        <f>IF(Tabla46[[#This Row],[ID RIESGO]]="","",IF(Tabla46[[#This Row],[DESCRIPCION DEL CONTROL]]="",0,15))</f>
        <v/>
      </c>
      <c r="O114" s="174" t="str">
        <f>IF(Tabla46[[#This Row],[ID RIESGO]]="","",IF(Tabla46[[#This Row],[RESPONSABLE DEL CONTROL (CARGO)]]="",0,20))</f>
        <v/>
      </c>
      <c r="P114" s="353">
        <f>IF(Tabla46[[#This Row],[PERIODICIDAD DE EJECUCIÓN DEL CONTROL]]="",0,20)</f>
        <v>0</v>
      </c>
      <c r="Q11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4" s="353" t="str">
        <f>IF(ISTEXT(Tabla46[[#This Row],[VALOR EVALUACION DISENO]]),"",IF(Tabla46[[#This Row],[VALOR EVALUACION DISENO]]&gt;96,DATOS!$AV$21,IF(Tabla46[[#This Row],[VALOR EVALUACION DISENO]]&gt;=86,DATOS!$AV$22,DATOS!$AV$23)))</f>
        <v/>
      </c>
      <c r="S114" s="286"/>
      <c r="T114" s="133" t="str">
        <f>IFERROR(VLOOKUP(Tabla46[[#This Row],[% DE CUMPLIMIENTO DE LA EJECUCION DEL CONTROL]],DATOS!$AS$38:$AT$40,2,0),"")</f>
        <v/>
      </c>
      <c r="U114" s="134" t="str">
        <f>IF(Tabla46[[#This Row],[RESULTADO EVALUACIÓN DEL DISEÑO DEL CONTROL]]="","",SUMIFS(DATOS!$AT$49:$AT$57,DATOS!$AR$49:$AR$57,Tabla46[[#This Row],[RESULTADO EVALUACIÓN DEL DISEÑO DEL CONTROL]],DATOS!$AS$49:$AS$57,Tabla46[[#This Row],[RESULTADO EVALUACION DE LA EJECUCION]]))</f>
        <v/>
      </c>
    </row>
    <row r="115" spans="1:21" ht="15" customHeight="1" x14ac:dyDescent="0.25">
      <c r="A115" s="3"/>
      <c r="B115" s="2"/>
      <c r="C115" s="2"/>
      <c r="D115" s="72"/>
      <c r="E115" s="4"/>
      <c r="F115" s="178"/>
      <c r="G115" s="455" t="str">
        <f>IFERROR(VLOOKUP(Tabla46[[#This Row],[ID RIESGO]],'1. IDENTIFICACION DEL RIESGO'!$AB$27:$AL$52,11,0),"")</f>
        <v/>
      </c>
      <c r="H115" s="178"/>
      <c r="I115" s="178"/>
      <c r="J115" s="178"/>
      <c r="K115" s="178"/>
      <c r="L115" s="180"/>
      <c r="M115" s="180"/>
      <c r="N115" s="178" t="str">
        <f>IF(Tabla46[[#This Row],[ID RIESGO]]="","",IF(Tabla46[[#This Row],[DESCRIPCION DEL CONTROL]]="",0,15))</f>
        <v/>
      </c>
      <c r="O115" s="174" t="str">
        <f>IF(Tabla46[[#This Row],[ID RIESGO]]="","",IF(Tabla46[[#This Row],[RESPONSABLE DEL CONTROL (CARGO)]]="",0,20))</f>
        <v/>
      </c>
      <c r="P115" s="353">
        <f>IF(Tabla46[[#This Row],[PERIODICIDAD DE EJECUCIÓN DEL CONTROL]]="",0,20)</f>
        <v>0</v>
      </c>
      <c r="Q11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5" s="353" t="str">
        <f>IF(ISTEXT(Tabla46[[#This Row],[VALOR EVALUACION DISENO]]),"",IF(Tabla46[[#This Row],[VALOR EVALUACION DISENO]]&gt;96,DATOS!$AV$21,IF(Tabla46[[#This Row],[VALOR EVALUACION DISENO]]&gt;=86,DATOS!$AV$22,DATOS!$AV$23)))</f>
        <v/>
      </c>
      <c r="S115" s="286"/>
      <c r="T115" s="133" t="str">
        <f>IFERROR(VLOOKUP(Tabla46[[#This Row],[% DE CUMPLIMIENTO DE LA EJECUCION DEL CONTROL]],DATOS!$AS$38:$AT$40,2,0),"")</f>
        <v/>
      </c>
      <c r="U115" s="134" t="str">
        <f>IF(Tabla46[[#This Row],[RESULTADO EVALUACIÓN DEL DISEÑO DEL CONTROL]]="","",SUMIFS(DATOS!$AT$49:$AT$57,DATOS!$AR$49:$AR$57,Tabla46[[#This Row],[RESULTADO EVALUACIÓN DEL DISEÑO DEL CONTROL]],DATOS!$AS$49:$AS$57,Tabla46[[#This Row],[RESULTADO EVALUACION DE LA EJECUCION]]))</f>
        <v/>
      </c>
    </row>
    <row r="116" spans="1:21" ht="15" customHeight="1" x14ac:dyDescent="0.25">
      <c r="A116" s="3"/>
      <c r="B116" s="2"/>
      <c r="C116" s="2"/>
      <c r="D116" s="72"/>
      <c r="E116" s="4"/>
      <c r="F116" s="178"/>
      <c r="G116" s="455" t="str">
        <f>IFERROR(VLOOKUP(Tabla46[[#This Row],[ID RIESGO]],'1. IDENTIFICACION DEL RIESGO'!$AB$27:$AL$52,11,0),"")</f>
        <v/>
      </c>
      <c r="H116" s="178"/>
      <c r="I116" s="178"/>
      <c r="J116" s="178"/>
      <c r="K116" s="178"/>
      <c r="L116" s="180"/>
      <c r="M116" s="180"/>
      <c r="N116" s="178" t="str">
        <f>IF(Tabla46[[#This Row],[ID RIESGO]]="","",IF(Tabla46[[#This Row],[DESCRIPCION DEL CONTROL]]="",0,15))</f>
        <v/>
      </c>
      <c r="O116" s="174" t="str">
        <f>IF(Tabla46[[#This Row],[ID RIESGO]]="","",IF(Tabla46[[#This Row],[RESPONSABLE DEL CONTROL (CARGO)]]="",0,20))</f>
        <v/>
      </c>
      <c r="P116" s="353">
        <f>IF(Tabla46[[#This Row],[PERIODICIDAD DE EJECUCIÓN DEL CONTROL]]="",0,20)</f>
        <v>0</v>
      </c>
      <c r="Q11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6" s="353" t="str">
        <f>IF(ISTEXT(Tabla46[[#This Row],[VALOR EVALUACION DISENO]]),"",IF(Tabla46[[#This Row],[VALOR EVALUACION DISENO]]&gt;96,DATOS!$AV$21,IF(Tabla46[[#This Row],[VALOR EVALUACION DISENO]]&gt;=86,DATOS!$AV$22,DATOS!$AV$23)))</f>
        <v/>
      </c>
      <c r="S116" s="286"/>
      <c r="T116" s="133" t="str">
        <f>IFERROR(VLOOKUP(Tabla46[[#This Row],[% DE CUMPLIMIENTO DE LA EJECUCION DEL CONTROL]],DATOS!$AS$38:$AT$40,2,0),"")</f>
        <v/>
      </c>
      <c r="U116" s="134" t="str">
        <f>IF(Tabla46[[#This Row],[RESULTADO EVALUACIÓN DEL DISEÑO DEL CONTROL]]="","",SUMIFS(DATOS!$AT$49:$AT$57,DATOS!$AR$49:$AR$57,Tabla46[[#This Row],[RESULTADO EVALUACIÓN DEL DISEÑO DEL CONTROL]],DATOS!$AS$49:$AS$57,Tabla46[[#This Row],[RESULTADO EVALUACION DE LA EJECUCION]]))</f>
        <v/>
      </c>
    </row>
    <row r="117" spans="1:21" ht="15" customHeight="1" x14ac:dyDescent="0.25">
      <c r="A117" s="3"/>
      <c r="B117" s="2"/>
      <c r="C117" s="2"/>
      <c r="D117" s="72"/>
      <c r="E117" s="4"/>
      <c r="F117" s="178"/>
      <c r="G117" s="455" t="str">
        <f>IFERROR(VLOOKUP(Tabla46[[#This Row],[ID RIESGO]],'1. IDENTIFICACION DEL RIESGO'!$AB$27:$AL$52,11,0),"")</f>
        <v/>
      </c>
      <c r="H117" s="178"/>
      <c r="I117" s="178"/>
      <c r="J117" s="178"/>
      <c r="K117" s="178"/>
      <c r="L117" s="180"/>
      <c r="M117" s="180"/>
      <c r="N117" s="178" t="str">
        <f>IF(Tabla46[[#This Row],[ID RIESGO]]="","",IF(Tabla46[[#This Row],[DESCRIPCION DEL CONTROL]]="",0,15))</f>
        <v/>
      </c>
      <c r="O117" s="174" t="str">
        <f>IF(Tabla46[[#This Row],[ID RIESGO]]="","",IF(Tabla46[[#This Row],[RESPONSABLE DEL CONTROL (CARGO)]]="",0,20))</f>
        <v/>
      </c>
      <c r="P117" s="353">
        <f>IF(Tabla46[[#This Row],[PERIODICIDAD DE EJECUCIÓN DEL CONTROL]]="",0,20)</f>
        <v>0</v>
      </c>
      <c r="Q11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7" s="353" t="str">
        <f>IF(ISTEXT(Tabla46[[#This Row],[VALOR EVALUACION DISENO]]),"",IF(Tabla46[[#This Row],[VALOR EVALUACION DISENO]]&gt;96,DATOS!$AV$21,IF(Tabla46[[#This Row],[VALOR EVALUACION DISENO]]&gt;=86,DATOS!$AV$22,DATOS!$AV$23)))</f>
        <v/>
      </c>
      <c r="S117" s="286"/>
      <c r="T117" s="133" t="str">
        <f>IFERROR(VLOOKUP(Tabla46[[#This Row],[% DE CUMPLIMIENTO DE LA EJECUCION DEL CONTROL]],DATOS!$AS$38:$AT$40,2,0),"")</f>
        <v/>
      </c>
      <c r="U117" s="134" t="str">
        <f>IF(Tabla46[[#This Row],[RESULTADO EVALUACIÓN DEL DISEÑO DEL CONTROL]]="","",SUMIFS(DATOS!$AT$49:$AT$57,DATOS!$AR$49:$AR$57,Tabla46[[#This Row],[RESULTADO EVALUACIÓN DEL DISEÑO DEL CONTROL]],DATOS!$AS$49:$AS$57,Tabla46[[#This Row],[RESULTADO EVALUACION DE LA EJECUCION]]))</f>
        <v/>
      </c>
    </row>
    <row r="118" spans="1:21" ht="15" customHeight="1" x14ac:dyDescent="0.25">
      <c r="A118" s="3"/>
      <c r="B118" s="2"/>
      <c r="C118" s="2"/>
      <c r="D118" s="72"/>
      <c r="E118" s="4"/>
      <c r="F118" s="178"/>
      <c r="G118" s="455" t="str">
        <f>IFERROR(VLOOKUP(Tabla46[[#This Row],[ID RIESGO]],'1. IDENTIFICACION DEL RIESGO'!$AB$27:$AL$52,11,0),"")</f>
        <v/>
      </c>
      <c r="H118" s="178"/>
      <c r="I118" s="178"/>
      <c r="J118" s="178"/>
      <c r="K118" s="178"/>
      <c r="L118" s="180"/>
      <c r="M118" s="180"/>
      <c r="N118" s="178" t="str">
        <f>IF(Tabla46[[#This Row],[ID RIESGO]]="","",IF(Tabla46[[#This Row],[DESCRIPCION DEL CONTROL]]="",0,15))</f>
        <v/>
      </c>
      <c r="O118" s="174" t="str">
        <f>IF(Tabla46[[#This Row],[ID RIESGO]]="","",IF(Tabla46[[#This Row],[RESPONSABLE DEL CONTROL (CARGO)]]="",0,20))</f>
        <v/>
      </c>
      <c r="P118" s="353">
        <f>IF(Tabla46[[#This Row],[PERIODICIDAD DE EJECUCIÓN DEL CONTROL]]="",0,20)</f>
        <v>0</v>
      </c>
      <c r="Q11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8" s="353" t="str">
        <f>IF(ISTEXT(Tabla46[[#This Row],[VALOR EVALUACION DISENO]]),"",IF(Tabla46[[#This Row],[VALOR EVALUACION DISENO]]&gt;96,DATOS!$AV$21,IF(Tabla46[[#This Row],[VALOR EVALUACION DISENO]]&gt;=86,DATOS!$AV$22,DATOS!$AV$23)))</f>
        <v/>
      </c>
      <c r="S118" s="286"/>
      <c r="T118" s="133" t="str">
        <f>IFERROR(VLOOKUP(Tabla46[[#This Row],[% DE CUMPLIMIENTO DE LA EJECUCION DEL CONTROL]],DATOS!$AS$38:$AT$40,2,0),"")</f>
        <v/>
      </c>
      <c r="U118" s="134" t="str">
        <f>IF(Tabla46[[#This Row],[RESULTADO EVALUACIÓN DEL DISEÑO DEL CONTROL]]="","",SUMIFS(DATOS!$AT$49:$AT$57,DATOS!$AR$49:$AR$57,Tabla46[[#This Row],[RESULTADO EVALUACIÓN DEL DISEÑO DEL CONTROL]],DATOS!$AS$49:$AS$57,Tabla46[[#This Row],[RESULTADO EVALUACION DE LA EJECUCION]]))</f>
        <v/>
      </c>
    </row>
    <row r="119" spans="1:21" ht="15" customHeight="1" x14ac:dyDescent="0.25">
      <c r="A119" s="3"/>
      <c r="B119" s="2"/>
      <c r="C119" s="2"/>
      <c r="D119" s="72"/>
      <c r="E119" s="4"/>
      <c r="F119" s="178"/>
      <c r="G119" s="455" t="str">
        <f>IFERROR(VLOOKUP(Tabla46[[#This Row],[ID RIESGO]],'1. IDENTIFICACION DEL RIESGO'!$AB$27:$AL$52,11,0),"")</f>
        <v/>
      </c>
      <c r="H119" s="178"/>
      <c r="I119" s="178"/>
      <c r="J119" s="178"/>
      <c r="K119" s="178"/>
      <c r="L119" s="180"/>
      <c r="M119" s="180"/>
      <c r="N119" s="178" t="str">
        <f>IF(Tabla46[[#This Row],[ID RIESGO]]="","",IF(Tabla46[[#This Row],[DESCRIPCION DEL CONTROL]]="",0,15))</f>
        <v/>
      </c>
      <c r="O119" s="174" t="str">
        <f>IF(Tabla46[[#This Row],[ID RIESGO]]="","",IF(Tabla46[[#This Row],[RESPONSABLE DEL CONTROL (CARGO)]]="",0,20))</f>
        <v/>
      </c>
      <c r="P119" s="353">
        <f>IF(Tabla46[[#This Row],[PERIODICIDAD DE EJECUCIÓN DEL CONTROL]]="",0,20)</f>
        <v>0</v>
      </c>
      <c r="Q11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9" s="353" t="str">
        <f>IF(ISTEXT(Tabla46[[#This Row],[VALOR EVALUACION DISENO]]),"",IF(Tabla46[[#This Row],[VALOR EVALUACION DISENO]]&gt;96,DATOS!$AV$21,IF(Tabla46[[#This Row],[VALOR EVALUACION DISENO]]&gt;=86,DATOS!$AV$22,DATOS!$AV$23)))</f>
        <v/>
      </c>
      <c r="S119" s="286"/>
      <c r="T119" s="133" t="str">
        <f>IFERROR(VLOOKUP(Tabla46[[#This Row],[% DE CUMPLIMIENTO DE LA EJECUCION DEL CONTROL]],DATOS!$AS$38:$AT$40,2,0),"")</f>
        <v/>
      </c>
      <c r="U119" s="134" t="str">
        <f>IF(Tabla46[[#This Row],[RESULTADO EVALUACIÓN DEL DISEÑO DEL CONTROL]]="","",SUMIFS(DATOS!$AT$49:$AT$57,DATOS!$AR$49:$AR$57,Tabla46[[#This Row],[RESULTADO EVALUACIÓN DEL DISEÑO DEL CONTROL]],DATOS!$AS$49:$AS$57,Tabla46[[#This Row],[RESULTADO EVALUACION DE LA EJECUCION]]))</f>
        <v/>
      </c>
    </row>
    <row r="120" spans="1:21" ht="15" customHeight="1" x14ac:dyDescent="0.25">
      <c r="A120" s="3"/>
      <c r="B120" s="2"/>
      <c r="C120" s="2"/>
      <c r="D120" s="72"/>
      <c r="E120" s="4"/>
      <c r="F120" s="178"/>
      <c r="G120" s="455" t="str">
        <f>IFERROR(VLOOKUP(Tabla46[[#This Row],[ID RIESGO]],'1. IDENTIFICACION DEL RIESGO'!$AB$27:$AL$52,11,0),"")</f>
        <v/>
      </c>
      <c r="H120" s="178"/>
      <c r="I120" s="178"/>
      <c r="J120" s="178"/>
      <c r="K120" s="178"/>
      <c r="L120" s="180"/>
      <c r="M120" s="180"/>
      <c r="N120" s="178" t="str">
        <f>IF(Tabla46[[#This Row],[ID RIESGO]]="","",IF(Tabla46[[#This Row],[DESCRIPCION DEL CONTROL]]="",0,15))</f>
        <v/>
      </c>
      <c r="O120" s="174" t="str">
        <f>IF(Tabla46[[#This Row],[ID RIESGO]]="","",IF(Tabla46[[#This Row],[RESPONSABLE DEL CONTROL (CARGO)]]="",0,20))</f>
        <v/>
      </c>
      <c r="P120" s="353">
        <f>IF(Tabla46[[#This Row],[PERIODICIDAD DE EJECUCIÓN DEL CONTROL]]="",0,20)</f>
        <v>0</v>
      </c>
      <c r="Q12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0" s="353" t="str">
        <f>IF(ISTEXT(Tabla46[[#This Row],[VALOR EVALUACION DISENO]]),"",IF(Tabla46[[#This Row],[VALOR EVALUACION DISENO]]&gt;96,DATOS!$AV$21,IF(Tabla46[[#This Row],[VALOR EVALUACION DISENO]]&gt;=86,DATOS!$AV$22,DATOS!$AV$23)))</f>
        <v/>
      </c>
      <c r="S120" s="286"/>
      <c r="T120" s="133" t="str">
        <f>IFERROR(VLOOKUP(Tabla46[[#This Row],[% DE CUMPLIMIENTO DE LA EJECUCION DEL CONTROL]],DATOS!$AS$38:$AT$40,2,0),"")</f>
        <v/>
      </c>
      <c r="U120" s="134" t="str">
        <f>IF(Tabla46[[#This Row],[RESULTADO EVALUACIÓN DEL DISEÑO DEL CONTROL]]="","",SUMIFS(DATOS!$AT$49:$AT$57,DATOS!$AR$49:$AR$57,Tabla46[[#This Row],[RESULTADO EVALUACIÓN DEL DISEÑO DEL CONTROL]],DATOS!$AS$49:$AS$57,Tabla46[[#This Row],[RESULTADO EVALUACION DE LA EJECUCION]]))</f>
        <v/>
      </c>
    </row>
    <row r="121" spans="1:21" ht="15" customHeight="1" x14ac:dyDescent="0.25">
      <c r="A121" s="3"/>
      <c r="B121" s="2"/>
      <c r="C121" s="2"/>
      <c r="D121" s="72"/>
      <c r="E121" s="4"/>
      <c r="F121" s="178"/>
      <c r="G121" s="455" t="str">
        <f>IFERROR(VLOOKUP(Tabla46[[#This Row],[ID RIESGO]],'1. IDENTIFICACION DEL RIESGO'!$AB$27:$AL$52,11,0),"")</f>
        <v/>
      </c>
      <c r="H121" s="178"/>
      <c r="I121" s="178"/>
      <c r="J121" s="178"/>
      <c r="K121" s="178"/>
      <c r="L121" s="180"/>
      <c r="M121" s="180"/>
      <c r="N121" s="178" t="str">
        <f>IF(Tabla46[[#This Row],[ID RIESGO]]="","",IF(Tabla46[[#This Row],[DESCRIPCION DEL CONTROL]]="",0,15))</f>
        <v/>
      </c>
      <c r="O121" s="174" t="str">
        <f>IF(Tabla46[[#This Row],[ID RIESGO]]="","",IF(Tabla46[[#This Row],[RESPONSABLE DEL CONTROL (CARGO)]]="",0,20))</f>
        <v/>
      </c>
      <c r="P121" s="353">
        <f>IF(Tabla46[[#This Row],[PERIODICIDAD DE EJECUCIÓN DEL CONTROL]]="",0,20)</f>
        <v>0</v>
      </c>
      <c r="Q12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1" s="353" t="str">
        <f>IF(ISTEXT(Tabla46[[#This Row],[VALOR EVALUACION DISENO]]),"",IF(Tabla46[[#This Row],[VALOR EVALUACION DISENO]]&gt;96,DATOS!$AV$21,IF(Tabla46[[#This Row],[VALOR EVALUACION DISENO]]&gt;=86,DATOS!$AV$22,DATOS!$AV$23)))</f>
        <v/>
      </c>
      <c r="S121" s="286"/>
      <c r="T121" s="133" t="str">
        <f>IFERROR(VLOOKUP(Tabla46[[#This Row],[% DE CUMPLIMIENTO DE LA EJECUCION DEL CONTROL]],DATOS!$AS$38:$AT$40,2,0),"")</f>
        <v/>
      </c>
      <c r="U121" s="134" t="str">
        <f>IF(Tabla46[[#This Row],[RESULTADO EVALUACIÓN DEL DISEÑO DEL CONTROL]]="","",SUMIFS(DATOS!$AT$49:$AT$57,DATOS!$AR$49:$AR$57,Tabla46[[#This Row],[RESULTADO EVALUACIÓN DEL DISEÑO DEL CONTROL]],DATOS!$AS$49:$AS$57,Tabla46[[#This Row],[RESULTADO EVALUACION DE LA EJECUCION]]))</f>
        <v/>
      </c>
    </row>
    <row r="122" spans="1:21" ht="15" customHeight="1" x14ac:dyDescent="0.25">
      <c r="A122" s="3"/>
      <c r="B122" s="2"/>
      <c r="C122" s="2"/>
      <c r="D122" s="72"/>
      <c r="E122" s="4"/>
      <c r="F122" s="178"/>
      <c r="G122" s="455" t="str">
        <f>IFERROR(VLOOKUP(Tabla46[[#This Row],[ID RIESGO]],'1. IDENTIFICACION DEL RIESGO'!$AB$27:$AL$52,11,0),"")</f>
        <v/>
      </c>
      <c r="H122" s="178"/>
      <c r="I122" s="178"/>
      <c r="J122" s="178"/>
      <c r="K122" s="178"/>
      <c r="L122" s="180"/>
      <c r="M122" s="180"/>
      <c r="N122" s="178" t="str">
        <f>IF(Tabla46[[#This Row],[ID RIESGO]]="","",IF(Tabla46[[#This Row],[DESCRIPCION DEL CONTROL]]="",0,15))</f>
        <v/>
      </c>
      <c r="O122" s="174" t="str">
        <f>IF(Tabla46[[#This Row],[ID RIESGO]]="","",IF(Tabla46[[#This Row],[RESPONSABLE DEL CONTROL (CARGO)]]="",0,20))</f>
        <v/>
      </c>
      <c r="P122" s="353">
        <f>IF(Tabla46[[#This Row],[PERIODICIDAD DE EJECUCIÓN DEL CONTROL]]="",0,20)</f>
        <v>0</v>
      </c>
      <c r="Q12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2" s="353" t="str">
        <f>IF(ISTEXT(Tabla46[[#This Row],[VALOR EVALUACION DISENO]]),"",IF(Tabla46[[#This Row],[VALOR EVALUACION DISENO]]&gt;96,DATOS!$AV$21,IF(Tabla46[[#This Row],[VALOR EVALUACION DISENO]]&gt;=86,DATOS!$AV$22,DATOS!$AV$23)))</f>
        <v/>
      </c>
      <c r="S122" s="286"/>
      <c r="T122" s="133" t="str">
        <f>IFERROR(VLOOKUP(Tabla46[[#This Row],[% DE CUMPLIMIENTO DE LA EJECUCION DEL CONTROL]],DATOS!$AS$38:$AT$40,2,0),"")</f>
        <v/>
      </c>
      <c r="U122" s="134" t="str">
        <f>IF(Tabla46[[#This Row],[RESULTADO EVALUACIÓN DEL DISEÑO DEL CONTROL]]="","",SUMIFS(DATOS!$AT$49:$AT$57,DATOS!$AR$49:$AR$57,Tabla46[[#This Row],[RESULTADO EVALUACIÓN DEL DISEÑO DEL CONTROL]],DATOS!$AS$49:$AS$57,Tabla46[[#This Row],[RESULTADO EVALUACION DE LA EJECUCION]]))</f>
        <v/>
      </c>
    </row>
    <row r="123" spans="1:21" ht="15" customHeight="1" x14ac:dyDescent="0.25">
      <c r="A123" s="3"/>
      <c r="B123" s="2"/>
      <c r="C123" s="2"/>
      <c r="D123" s="72"/>
      <c r="E123" s="4"/>
      <c r="F123" s="178"/>
      <c r="G123" s="455" t="str">
        <f>IFERROR(VLOOKUP(Tabla46[[#This Row],[ID RIESGO]],'1. IDENTIFICACION DEL RIESGO'!$AB$27:$AL$52,11,0),"")</f>
        <v/>
      </c>
      <c r="H123" s="178"/>
      <c r="I123" s="178"/>
      <c r="J123" s="178"/>
      <c r="K123" s="178"/>
      <c r="L123" s="180"/>
      <c r="M123" s="180"/>
      <c r="N123" s="178" t="str">
        <f>IF(Tabla46[[#This Row],[ID RIESGO]]="","",IF(Tabla46[[#This Row],[DESCRIPCION DEL CONTROL]]="",0,15))</f>
        <v/>
      </c>
      <c r="O123" s="174" t="str">
        <f>IF(Tabla46[[#This Row],[ID RIESGO]]="","",IF(Tabla46[[#This Row],[RESPONSABLE DEL CONTROL (CARGO)]]="",0,20))</f>
        <v/>
      </c>
      <c r="P123" s="353">
        <f>IF(Tabla46[[#This Row],[PERIODICIDAD DE EJECUCIÓN DEL CONTROL]]="",0,20)</f>
        <v>0</v>
      </c>
      <c r="Q12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3" s="353" t="str">
        <f>IF(ISTEXT(Tabla46[[#This Row],[VALOR EVALUACION DISENO]]),"",IF(Tabla46[[#This Row],[VALOR EVALUACION DISENO]]&gt;96,DATOS!$AV$21,IF(Tabla46[[#This Row],[VALOR EVALUACION DISENO]]&gt;=86,DATOS!$AV$22,DATOS!$AV$23)))</f>
        <v/>
      </c>
      <c r="S123" s="286"/>
      <c r="T123" s="133" t="str">
        <f>IFERROR(VLOOKUP(Tabla46[[#This Row],[% DE CUMPLIMIENTO DE LA EJECUCION DEL CONTROL]],DATOS!$AS$38:$AT$40,2,0),"")</f>
        <v/>
      </c>
      <c r="U123" s="134" t="str">
        <f>IF(Tabla46[[#This Row],[RESULTADO EVALUACIÓN DEL DISEÑO DEL CONTROL]]="","",SUMIFS(DATOS!$AT$49:$AT$57,DATOS!$AR$49:$AR$57,Tabla46[[#This Row],[RESULTADO EVALUACIÓN DEL DISEÑO DEL CONTROL]],DATOS!$AS$49:$AS$57,Tabla46[[#This Row],[RESULTADO EVALUACION DE LA EJECUCION]]))</f>
        <v/>
      </c>
    </row>
    <row r="124" spans="1:21" ht="15" customHeight="1" x14ac:dyDescent="0.25">
      <c r="A124" s="3"/>
      <c r="B124" s="2"/>
      <c r="C124" s="2"/>
      <c r="D124" s="72"/>
      <c r="E124" s="4"/>
      <c r="F124" s="178"/>
      <c r="G124" s="455" t="str">
        <f>IFERROR(VLOOKUP(Tabla46[[#This Row],[ID RIESGO]],'1. IDENTIFICACION DEL RIESGO'!$AB$27:$AL$52,11,0),"")</f>
        <v/>
      </c>
      <c r="H124" s="178"/>
      <c r="I124" s="178"/>
      <c r="J124" s="178"/>
      <c r="K124" s="178"/>
      <c r="L124" s="180"/>
      <c r="M124" s="180"/>
      <c r="N124" s="178" t="str">
        <f>IF(Tabla46[[#This Row],[ID RIESGO]]="","",IF(Tabla46[[#This Row],[DESCRIPCION DEL CONTROL]]="",0,15))</f>
        <v/>
      </c>
      <c r="O124" s="174" t="str">
        <f>IF(Tabla46[[#This Row],[ID RIESGO]]="","",IF(Tabla46[[#This Row],[RESPONSABLE DEL CONTROL (CARGO)]]="",0,20))</f>
        <v/>
      </c>
      <c r="P124" s="353">
        <f>IF(Tabla46[[#This Row],[PERIODICIDAD DE EJECUCIÓN DEL CONTROL]]="",0,20)</f>
        <v>0</v>
      </c>
      <c r="Q12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4" s="353" t="str">
        <f>IF(ISTEXT(Tabla46[[#This Row],[VALOR EVALUACION DISENO]]),"",IF(Tabla46[[#This Row],[VALOR EVALUACION DISENO]]&gt;96,DATOS!$AV$21,IF(Tabla46[[#This Row],[VALOR EVALUACION DISENO]]&gt;=86,DATOS!$AV$22,DATOS!$AV$23)))</f>
        <v/>
      </c>
      <c r="S124" s="286"/>
      <c r="T124" s="133" t="str">
        <f>IFERROR(VLOOKUP(Tabla46[[#This Row],[% DE CUMPLIMIENTO DE LA EJECUCION DEL CONTROL]],DATOS!$AS$38:$AT$40,2,0),"")</f>
        <v/>
      </c>
      <c r="U124" s="134" t="str">
        <f>IF(Tabla46[[#This Row],[RESULTADO EVALUACIÓN DEL DISEÑO DEL CONTROL]]="","",SUMIFS(DATOS!$AT$49:$AT$57,DATOS!$AR$49:$AR$57,Tabla46[[#This Row],[RESULTADO EVALUACIÓN DEL DISEÑO DEL CONTROL]],DATOS!$AS$49:$AS$57,Tabla46[[#This Row],[RESULTADO EVALUACION DE LA EJECUCION]]))</f>
        <v/>
      </c>
    </row>
    <row r="125" spans="1:21" ht="15" customHeight="1" x14ac:dyDescent="0.25">
      <c r="A125" s="3"/>
      <c r="B125" s="2"/>
      <c r="C125" s="2"/>
      <c r="D125" s="72"/>
      <c r="E125" s="4"/>
      <c r="F125" s="178"/>
      <c r="G125" s="455" t="str">
        <f>IFERROR(VLOOKUP(Tabla46[[#This Row],[ID RIESGO]],'1. IDENTIFICACION DEL RIESGO'!$AB$27:$AL$52,11,0),"")</f>
        <v/>
      </c>
      <c r="H125" s="178"/>
      <c r="I125" s="178"/>
      <c r="J125" s="178"/>
      <c r="K125" s="178"/>
      <c r="L125" s="180"/>
      <c r="M125" s="180"/>
      <c r="N125" s="178" t="str">
        <f>IF(Tabla46[[#This Row],[ID RIESGO]]="","",IF(Tabla46[[#This Row],[DESCRIPCION DEL CONTROL]]="",0,15))</f>
        <v/>
      </c>
      <c r="O125" s="174" t="str">
        <f>IF(Tabla46[[#This Row],[ID RIESGO]]="","",IF(Tabla46[[#This Row],[RESPONSABLE DEL CONTROL (CARGO)]]="",0,20))</f>
        <v/>
      </c>
      <c r="P125" s="353">
        <f>IF(Tabla46[[#This Row],[PERIODICIDAD DE EJECUCIÓN DEL CONTROL]]="",0,20)</f>
        <v>0</v>
      </c>
      <c r="Q12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5" s="353" t="str">
        <f>IF(ISTEXT(Tabla46[[#This Row],[VALOR EVALUACION DISENO]]),"",IF(Tabla46[[#This Row],[VALOR EVALUACION DISENO]]&gt;96,DATOS!$AV$21,IF(Tabla46[[#This Row],[VALOR EVALUACION DISENO]]&gt;=86,DATOS!$AV$22,DATOS!$AV$23)))</f>
        <v/>
      </c>
      <c r="S125" s="286"/>
      <c r="T125" s="133" t="str">
        <f>IFERROR(VLOOKUP(Tabla46[[#This Row],[% DE CUMPLIMIENTO DE LA EJECUCION DEL CONTROL]],DATOS!$AS$38:$AT$40,2,0),"")</f>
        <v/>
      </c>
      <c r="U125" s="134" t="str">
        <f>IF(Tabla46[[#This Row],[RESULTADO EVALUACIÓN DEL DISEÑO DEL CONTROL]]="","",SUMIFS(DATOS!$AT$49:$AT$57,DATOS!$AR$49:$AR$57,Tabla46[[#This Row],[RESULTADO EVALUACIÓN DEL DISEÑO DEL CONTROL]],DATOS!$AS$49:$AS$57,Tabla46[[#This Row],[RESULTADO EVALUACION DE LA EJECUCION]]))</f>
        <v/>
      </c>
    </row>
    <row r="126" spans="1:21" ht="15" customHeight="1" x14ac:dyDescent="0.25">
      <c r="A126" s="3"/>
      <c r="B126" s="2"/>
      <c r="C126" s="2"/>
      <c r="D126" s="72"/>
      <c r="E126" s="4"/>
      <c r="F126" s="178"/>
      <c r="G126" s="455" t="str">
        <f>IFERROR(VLOOKUP(Tabla46[[#This Row],[ID RIESGO]],'1. IDENTIFICACION DEL RIESGO'!$AB$27:$AL$52,11,0),"")</f>
        <v/>
      </c>
      <c r="H126" s="178"/>
      <c r="I126" s="178"/>
      <c r="J126" s="178"/>
      <c r="K126" s="178"/>
      <c r="L126" s="180"/>
      <c r="M126" s="180"/>
      <c r="N126" s="178" t="str">
        <f>IF(Tabla46[[#This Row],[ID RIESGO]]="","",IF(Tabla46[[#This Row],[DESCRIPCION DEL CONTROL]]="",0,15))</f>
        <v/>
      </c>
      <c r="O126" s="174" t="str">
        <f>IF(Tabla46[[#This Row],[ID RIESGO]]="","",IF(Tabla46[[#This Row],[RESPONSABLE DEL CONTROL (CARGO)]]="",0,20))</f>
        <v/>
      </c>
      <c r="P126" s="353">
        <f>IF(Tabla46[[#This Row],[PERIODICIDAD DE EJECUCIÓN DEL CONTROL]]="",0,20)</f>
        <v>0</v>
      </c>
      <c r="Q12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6" s="353" t="str">
        <f>IF(ISTEXT(Tabla46[[#This Row],[VALOR EVALUACION DISENO]]),"",IF(Tabla46[[#This Row],[VALOR EVALUACION DISENO]]&gt;96,DATOS!$AV$21,IF(Tabla46[[#This Row],[VALOR EVALUACION DISENO]]&gt;=86,DATOS!$AV$22,DATOS!$AV$23)))</f>
        <v/>
      </c>
      <c r="S126" s="286"/>
      <c r="T126" s="133" t="str">
        <f>IFERROR(VLOOKUP(Tabla46[[#This Row],[% DE CUMPLIMIENTO DE LA EJECUCION DEL CONTROL]],DATOS!$AS$38:$AT$40,2,0),"")</f>
        <v/>
      </c>
      <c r="U126" s="134" t="str">
        <f>IF(Tabla46[[#This Row],[RESULTADO EVALUACIÓN DEL DISEÑO DEL CONTROL]]="","",SUMIFS(DATOS!$AT$49:$AT$57,DATOS!$AR$49:$AR$57,Tabla46[[#This Row],[RESULTADO EVALUACIÓN DEL DISEÑO DEL CONTROL]],DATOS!$AS$49:$AS$57,Tabla46[[#This Row],[RESULTADO EVALUACION DE LA EJECUCION]]))</f>
        <v/>
      </c>
    </row>
    <row r="127" spans="1:21" ht="15" customHeight="1" x14ac:dyDescent="0.25">
      <c r="A127" s="3"/>
      <c r="B127" s="2"/>
      <c r="C127" s="2"/>
      <c r="D127" s="72"/>
      <c r="E127" s="4"/>
      <c r="F127" s="178"/>
      <c r="G127" s="455" t="str">
        <f>IFERROR(VLOOKUP(Tabla46[[#This Row],[ID RIESGO]],'1. IDENTIFICACION DEL RIESGO'!$AB$27:$AL$52,11,0),"")</f>
        <v/>
      </c>
      <c r="H127" s="178"/>
      <c r="I127" s="178"/>
      <c r="J127" s="178"/>
      <c r="K127" s="178"/>
      <c r="L127" s="180"/>
      <c r="M127" s="180"/>
      <c r="N127" s="178" t="str">
        <f>IF(Tabla46[[#This Row],[ID RIESGO]]="","",IF(Tabla46[[#This Row],[DESCRIPCION DEL CONTROL]]="",0,15))</f>
        <v/>
      </c>
      <c r="O127" s="174" t="str">
        <f>IF(Tabla46[[#This Row],[ID RIESGO]]="","",IF(Tabla46[[#This Row],[RESPONSABLE DEL CONTROL (CARGO)]]="",0,20))</f>
        <v/>
      </c>
      <c r="P127" s="353">
        <f>IF(Tabla46[[#This Row],[PERIODICIDAD DE EJECUCIÓN DEL CONTROL]]="",0,20)</f>
        <v>0</v>
      </c>
      <c r="Q12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7" s="353" t="str">
        <f>IF(ISTEXT(Tabla46[[#This Row],[VALOR EVALUACION DISENO]]),"",IF(Tabla46[[#This Row],[VALOR EVALUACION DISENO]]&gt;96,DATOS!$AV$21,IF(Tabla46[[#This Row],[VALOR EVALUACION DISENO]]&gt;=86,DATOS!$AV$22,DATOS!$AV$23)))</f>
        <v/>
      </c>
      <c r="S127" s="286"/>
      <c r="T127" s="133" t="str">
        <f>IFERROR(VLOOKUP(Tabla46[[#This Row],[% DE CUMPLIMIENTO DE LA EJECUCION DEL CONTROL]],DATOS!$AS$38:$AT$40,2,0),"")</f>
        <v/>
      </c>
      <c r="U127" s="134" t="str">
        <f>IF(Tabla46[[#This Row],[RESULTADO EVALUACIÓN DEL DISEÑO DEL CONTROL]]="","",SUMIFS(DATOS!$AT$49:$AT$57,DATOS!$AR$49:$AR$57,Tabla46[[#This Row],[RESULTADO EVALUACIÓN DEL DISEÑO DEL CONTROL]],DATOS!$AS$49:$AS$57,Tabla46[[#This Row],[RESULTADO EVALUACION DE LA EJECUCION]]))</f>
        <v/>
      </c>
    </row>
    <row r="128" spans="1:21" ht="15" customHeight="1" x14ac:dyDescent="0.25">
      <c r="A128" s="3"/>
      <c r="B128" s="2"/>
      <c r="C128" s="2"/>
      <c r="D128" s="72"/>
      <c r="E128" s="4"/>
      <c r="F128" s="178"/>
      <c r="G128" s="455" t="str">
        <f>IFERROR(VLOOKUP(Tabla46[[#This Row],[ID RIESGO]],'1. IDENTIFICACION DEL RIESGO'!$AB$27:$AL$52,11,0),"")</f>
        <v/>
      </c>
      <c r="H128" s="178"/>
      <c r="I128" s="178"/>
      <c r="J128" s="178"/>
      <c r="K128" s="178"/>
      <c r="L128" s="180"/>
      <c r="M128" s="180"/>
      <c r="N128" s="178" t="str">
        <f>IF(Tabla46[[#This Row],[ID RIESGO]]="","",IF(Tabla46[[#This Row],[DESCRIPCION DEL CONTROL]]="",0,15))</f>
        <v/>
      </c>
      <c r="O128" s="174" t="str">
        <f>IF(Tabla46[[#This Row],[ID RIESGO]]="","",IF(Tabla46[[#This Row],[RESPONSABLE DEL CONTROL (CARGO)]]="",0,20))</f>
        <v/>
      </c>
      <c r="P128" s="353">
        <f>IF(Tabla46[[#This Row],[PERIODICIDAD DE EJECUCIÓN DEL CONTROL]]="",0,20)</f>
        <v>0</v>
      </c>
      <c r="Q12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8" s="353" t="str">
        <f>IF(ISTEXT(Tabla46[[#This Row],[VALOR EVALUACION DISENO]]),"",IF(Tabla46[[#This Row],[VALOR EVALUACION DISENO]]&gt;96,DATOS!$AV$21,IF(Tabla46[[#This Row],[VALOR EVALUACION DISENO]]&gt;=86,DATOS!$AV$22,DATOS!$AV$23)))</f>
        <v/>
      </c>
      <c r="S128" s="286"/>
      <c r="T128" s="133" t="str">
        <f>IFERROR(VLOOKUP(Tabla46[[#This Row],[% DE CUMPLIMIENTO DE LA EJECUCION DEL CONTROL]],DATOS!$AS$38:$AT$40,2,0),"")</f>
        <v/>
      </c>
      <c r="U128" s="134" t="str">
        <f>IF(Tabla46[[#This Row],[RESULTADO EVALUACIÓN DEL DISEÑO DEL CONTROL]]="","",SUMIFS(DATOS!$AT$49:$AT$57,DATOS!$AR$49:$AR$57,Tabla46[[#This Row],[RESULTADO EVALUACIÓN DEL DISEÑO DEL CONTROL]],DATOS!$AS$49:$AS$57,Tabla46[[#This Row],[RESULTADO EVALUACION DE LA EJECUCION]]))</f>
        <v/>
      </c>
    </row>
    <row r="129" spans="1:21" ht="15" customHeight="1" x14ac:dyDescent="0.25">
      <c r="A129" s="3"/>
      <c r="B129" s="2"/>
      <c r="C129" s="2"/>
      <c r="D129" s="72"/>
      <c r="E129" s="4"/>
      <c r="F129" s="178"/>
      <c r="G129" s="455" t="str">
        <f>IFERROR(VLOOKUP(Tabla46[[#This Row],[ID RIESGO]],'1. IDENTIFICACION DEL RIESGO'!$AB$27:$AL$52,11,0),"")</f>
        <v/>
      </c>
      <c r="H129" s="178"/>
      <c r="I129" s="178"/>
      <c r="J129" s="178"/>
      <c r="K129" s="178"/>
      <c r="L129" s="180"/>
      <c r="M129" s="180"/>
      <c r="N129" s="178" t="str">
        <f>IF(Tabla46[[#This Row],[ID RIESGO]]="","",IF(Tabla46[[#This Row],[DESCRIPCION DEL CONTROL]]="",0,15))</f>
        <v/>
      </c>
      <c r="O129" s="174" t="str">
        <f>IF(Tabla46[[#This Row],[ID RIESGO]]="","",IF(Tabla46[[#This Row],[RESPONSABLE DEL CONTROL (CARGO)]]="",0,20))</f>
        <v/>
      </c>
      <c r="P129" s="353">
        <f>IF(Tabla46[[#This Row],[PERIODICIDAD DE EJECUCIÓN DEL CONTROL]]="",0,20)</f>
        <v>0</v>
      </c>
      <c r="Q12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9" s="353" t="str">
        <f>IF(ISTEXT(Tabla46[[#This Row],[VALOR EVALUACION DISENO]]),"",IF(Tabla46[[#This Row],[VALOR EVALUACION DISENO]]&gt;96,DATOS!$AV$21,IF(Tabla46[[#This Row],[VALOR EVALUACION DISENO]]&gt;=86,DATOS!$AV$22,DATOS!$AV$23)))</f>
        <v/>
      </c>
      <c r="S129" s="286"/>
      <c r="T129" s="133" t="str">
        <f>IFERROR(VLOOKUP(Tabla46[[#This Row],[% DE CUMPLIMIENTO DE LA EJECUCION DEL CONTROL]],DATOS!$AS$38:$AT$40,2,0),"")</f>
        <v/>
      </c>
      <c r="U129" s="134" t="str">
        <f>IF(Tabla46[[#This Row],[RESULTADO EVALUACIÓN DEL DISEÑO DEL CONTROL]]="","",SUMIFS(DATOS!$AT$49:$AT$57,DATOS!$AR$49:$AR$57,Tabla46[[#This Row],[RESULTADO EVALUACIÓN DEL DISEÑO DEL CONTROL]],DATOS!$AS$49:$AS$57,Tabla46[[#This Row],[RESULTADO EVALUACION DE LA EJECUCION]]))</f>
        <v/>
      </c>
    </row>
    <row r="130" spans="1:21" ht="15" customHeight="1" x14ac:dyDescent="0.25">
      <c r="A130" s="3"/>
      <c r="B130" s="2"/>
      <c r="C130" s="2"/>
      <c r="D130" s="72"/>
      <c r="E130" s="4"/>
      <c r="F130" s="178"/>
      <c r="G130" s="455" t="str">
        <f>IFERROR(VLOOKUP(Tabla46[[#This Row],[ID RIESGO]],'1. IDENTIFICACION DEL RIESGO'!$AB$27:$AL$52,11,0),"")</f>
        <v/>
      </c>
      <c r="H130" s="178"/>
      <c r="I130" s="178"/>
      <c r="J130" s="178"/>
      <c r="K130" s="178"/>
      <c r="L130" s="180"/>
      <c r="M130" s="180"/>
      <c r="N130" s="178" t="str">
        <f>IF(Tabla46[[#This Row],[ID RIESGO]]="","",IF(Tabla46[[#This Row],[DESCRIPCION DEL CONTROL]]="",0,15))</f>
        <v/>
      </c>
      <c r="O130" s="174" t="str">
        <f>IF(Tabla46[[#This Row],[ID RIESGO]]="","",IF(Tabla46[[#This Row],[RESPONSABLE DEL CONTROL (CARGO)]]="",0,20))</f>
        <v/>
      </c>
      <c r="P130" s="353">
        <f>IF(Tabla46[[#This Row],[PERIODICIDAD DE EJECUCIÓN DEL CONTROL]]="",0,20)</f>
        <v>0</v>
      </c>
      <c r="Q13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0" s="353" t="str">
        <f>IF(ISTEXT(Tabla46[[#This Row],[VALOR EVALUACION DISENO]]),"",IF(Tabla46[[#This Row],[VALOR EVALUACION DISENO]]&gt;96,DATOS!$AV$21,IF(Tabla46[[#This Row],[VALOR EVALUACION DISENO]]&gt;=86,DATOS!$AV$22,DATOS!$AV$23)))</f>
        <v/>
      </c>
      <c r="S130" s="286"/>
      <c r="T130" s="133" t="str">
        <f>IFERROR(VLOOKUP(Tabla46[[#This Row],[% DE CUMPLIMIENTO DE LA EJECUCION DEL CONTROL]],DATOS!$AS$38:$AT$40,2,0),"")</f>
        <v/>
      </c>
      <c r="U130" s="134" t="str">
        <f>IF(Tabla46[[#This Row],[RESULTADO EVALUACIÓN DEL DISEÑO DEL CONTROL]]="","",SUMIFS(DATOS!$AT$49:$AT$57,DATOS!$AR$49:$AR$57,Tabla46[[#This Row],[RESULTADO EVALUACIÓN DEL DISEÑO DEL CONTROL]],DATOS!$AS$49:$AS$57,Tabla46[[#This Row],[RESULTADO EVALUACION DE LA EJECUCION]]))</f>
        <v/>
      </c>
    </row>
    <row r="131" spans="1:21" ht="15" customHeight="1" x14ac:dyDescent="0.25">
      <c r="A131" s="3"/>
      <c r="B131" s="2"/>
      <c r="C131" s="2"/>
      <c r="D131" s="72"/>
      <c r="E131" s="4"/>
      <c r="F131" s="178"/>
      <c r="G131" s="455" t="str">
        <f>IFERROR(VLOOKUP(Tabla46[[#This Row],[ID RIESGO]],'1. IDENTIFICACION DEL RIESGO'!$AB$27:$AL$52,11,0),"")</f>
        <v/>
      </c>
      <c r="H131" s="178"/>
      <c r="I131" s="178"/>
      <c r="J131" s="178"/>
      <c r="K131" s="178"/>
      <c r="L131" s="180"/>
      <c r="M131" s="180"/>
      <c r="N131" s="178" t="str">
        <f>IF(Tabla46[[#This Row],[ID RIESGO]]="","",IF(Tabla46[[#This Row],[DESCRIPCION DEL CONTROL]]="",0,15))</f>
        <v/>
      </c>
      <c r="O131" s="174" t="str">
        <f>IF(Tabla46[[#This Row],[ID RIESGO]]="","",IF(Tabla46[[#This Row],[RESPONSABLE DEL CONTROL (CARGO)]]="",0,20))</f>
        <v/>
      </c>
      <c r="P131" s="353">
        <f>IF(Tabla46[[#This Row],[PERIODICIDAD DE EJECUCIÓN DEL CONTROL]]="",0,20)</f>
        <v>0</v>
      </c>
      <c r="Q13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1" s="353" t="str">
        <f>IF(ISTEXT(Tabla46[[#This Row],[VALOR EVALUACION DISENO]]),"",IF(Tabla46[[#This Row],[VALOR EVALUACION DISENO]]&gt;96,DATOS!$AV$21,IF(Tabla46[[#This Row],[VALOR EVALUACION DISENO]]&gt;=86,DATOS!$AV$22,DATOS!$AV$23)))</f>
        <v/>
      </c>
      <c r="S131" s="286"/>
      <c r="T131" s="133" t="str">
        <f>IFERROR(VLOOKUP(Tabla46[[#This Row],[% DE CUMPLIMIENTO DE LA EJECUCION DEL CONTROL]],DATOS!$AS$38:$AT$40,2,0),"")</f>
        <v/>
      </c>
      <c r="U131" s="134" t="str">
        <f>IF(Tabla46[[#This Row],[RESULTADO EVALUACIÓN DEL DISEÑO DEL CONTROL]]="","",SUMIFS(DATOS!$AT$49:$AT$57,DATOS!$AR$49:$AR$57,Tabla46[[#This Row],[RESULTADO EVALUACIÓN DEL DISEÑO DEL CONTROL]],DATOS!$AS$49:$AS$57,Tabla46[[#This Row],[RESULTADO EVALUACION DE LA EJECUCION]]))</f>
        <v/>
      </c>
    </row>
    <row r="132" spans="1:21" ht="15" customHeight="1" x14ac:dyDescent="0.25">
      <c r="A132" s="3"/>
      <c r="B132" s="2"/>
      <c r="C132" s="2"/>
      <c r="D132" s="72"/>
      <c r="E132" s="4"/>
      <c r="F132" s="178"/>
      <c r="G132" s="455" t="str">
        <f>IFERROR(VLOOKUP(Tabla46[[#This Row],[ID RIESGO]],'1. IDENTIFICACION DEL RIESGO'!$AB$27:$AL$52,11,0),"")</f>
        <v/>
      </c>
      <c r="H132" s="178"/>
      <c r="I132" s="178"/>
      <c r="J132" s="178"/>
      <c r="K132" s="178"/>
      <c r="L132" s="180"/>
      <c r="M132" s="180"/>
      <c r="N132" s="178" t="str">
        <f>IF(Tabla46[[#This Row],[ID RIESGO]]="","",IF(Tabla46[[#This Row],[DESCRIPCION DEL CONTROL]]="",0,15))</f>
        <v/>
      </c>
      <c r="O132" s="174" t="str">
        <f>IF(Tabla46[[#This Row],[ID RIESGO]]="","",IF(Tabla46[[#This Row],[RESPONSABLE DEL CONTROL (CARGO)]]="",0,20))</f>
        <v/>
      </c>
      <c r="P132" s="353">
        <f>IF(Tabla46[[#This Row],[PERIODICIDAD DE EJECUCIÓN DEL CONTROL]]="",0,20)</f>
        <v>0</v>
      </c>
      <c r="Q13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2" s="353" t="str">
        <f>IF(ISTEXT(Tabla46[[#This Row],[VALOR EVALUACION DISENO]]),"",IF(Tabla46[[#This Row],[VALOR EVALUACION DISENO]]&gt;96,DATOS!$AV$21,IF(Tabla46[[#This Row],[VALOR EVALUACION DISENO]]&gt;=86,DATOS!$AV$22,DATOS!$AV$23)))</f>
        <v/>
      </c>
      <c r="S132" s="286"/>
      <c r="T132" s="133" t="str">
        <f>IFERROR(VLOOKUP(Tabla46[[#This Row],[% DE CUMPLIMIENTO DE LA EJECUCION DEL CONTROL]],DATOS!$AS$38:$AT$40,2,0),"")</f>
        <v/>
      </c>
      <c r="U132" s="134" t="str">
        <f>IF(Tabla46[[#This Row],[RESULTADO EVALUACIÓN DEL DISEÑO DEL CONTROL]]="","",SUMIFS(DATOS!$AT$49:$AT$57,DATOS!$AR$49:$AR$57,Tabla46[[#This Row],[RESULTADO EVALUACIÓN DEL DISEÑO DEL CONTROL]],DATOS!$AS$49:$AS$57,Tabla46[[#This Row],[RESULTADO EVALUACION DE LA EJECUCION]]))</f>
        <v/>
      </c>
    </row>
    <row r="133" spans="1:21" ht="15" customHeight="1" x14ac:dyDescent="0.25">
      <c r="A133" s="3"/>
      <c r="B133" s="2"/>
      <c r="C133" s="2"/>
      <c r="D133" s="72"/>
      <c r="E133" s="4"/>
      <c r="F133" s="178"/>
      <c r="G133" s="455" t="str">
        <f>IFERROR(VLOOKUP(Tabla46[[#This Row],[ID RIESGO]],'1. IDENTIFICACION DEL RIESGO'!$AB$27:$AL$52,11,0),"")</f>
        <v/>
      </c>
      <c r="H133" s="178"/>
      <c r="I133" s="178"/>
      <c r="J133" s="178"/>
      <c r="K133" s="178"/>
      <c r="L133" s="180"/>
      <c r="M133" s="180"/>
      <c r="N133" s="178" t="str">
        <f>IF(Tabla46[[#This Row],[ID RIESGO]]="","",IF(Tabla46[[#This Row],[DESCRIPCION DEL CONTROL]]="",0,15))</f>
        <v/>
      </c>
      <c r="O133" s="174" t="str">
        <f>IF(Tabla46[[#This Row],[ID RIESGO]]="","",IF(Tabla46[[#This Row],[RESPONSABLE DEL CONTROL (CARGO)]]="",0,20))</f>
        <v/>
      </c>
      <c r="P133" s="353">
        <f>IF(Tabla46[[#This Row],[PERIODICIDAD DE EJECUCIÓN DEL CONTROL]]="",0,20)</f>
        <v>0</v>
      </c>
      <c r="Q13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3" s="353" t="str">
        <f>IF(ISTEXT(Tabla46[[#This Row],[VALOR EVALUACION DISENO]]),"",IF(Tabla46[[#This Row],[VALOR EVALUACION DISENO]]&gt;96,DATOS!$AV$21,IF(Tabla46[[#This Row],[VALOR EVALUACION DISENO]]&gt;=86,DATOS!$AV$22,DATOS!$AV$23)))</f>
        <v/>
      </c>
      <c r="S133" s="286"/>
      <c r="T133" s="133" t="str">
        <f>IFERROR(VLOOKUP(Tabla46[[#This Row],[% DE CUMPLIMIENTO DE LA EJECUCION DEL CONTROL]],DATOS!$AS$38:$AT$40,2,0),"")</f>
        <v/>
      </c>
      <c r="U133" s="134" t="str">
        <f>IF(Tabla46[[#This Row],[RESULTADO EVALUACIÓN DEL DISEÑO DEL CONTROL]]="","",SUMIFS(DATOS!$AT$49:$AT$57,DATOS!$AR$49:$AR$57,Tabla46[[#This Row],[RESULTADO EVALUACIÓN DEL DISEÑO DEL CONTROL]],DATOS!$AS$49:$AS$57,Tabla46[[#This Row],[RESULTADO EVALUACION DE LA EJECUCION]]))</f>
        <v/>
      </c>
    </row>
    <row r="134" spans="1:21" ht="15" customHeight="1" x14ac:dyDescent="0.25">
      <c r="A134" s="3"/>
      <c r="B134" s="2"/>
      <c r="C134" s="2"/>
      <c r="D134" s="72"/>
      <c r="E134" s="4"/>
      <c r="F134" s="178"/>
      <c r="G134" s="455" t="str">
        <f>IFERROR(VLOOKUP(Tabla46[[#This Row],[ID RIESGO]],'1. IDENTIFICACION DEL RIESGO'!$AB$27:$AL$52,11,0),"")</f>
        <v/>
      </c>
      <c r="H134" s="178"/>
      <c r="I134" s="178"/>
      <c r="J134" s="178"/>
      <c r="K134" s="178"/>
      <c r="L134" s="180"/>
      <c r="M134" s="180"/>
      <c r="N134" s="178" t="str">
        <f>IF(Tabla46[[#This Row],[ID RIESGO]]="","",IF(Tabla46[[#This Row],[DESCRIPCION DEL CONTROL]]="",0,15))</f>
        <v/>
      </c>
      <c r="O134" s="174" t="str">
        <f>IF(Tabla46[[#This Row],[ID RIESGO]]="","",IF(Tabla46[[#This Row],[RESPONSABLE DEL CONTROL (CARGO)]]="",0,20))</f>
        <v/>
      </c>
      <c r="P134" s="353">
        <f>IF(Tabla46[[#This Row],[PERIODICIDAD DE EJECUCIÓN DEL CONTROL]]="",0,20)</f>
        <v>0</v>
      </c>
      <c r="Q13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4" s="353" t="str">
        <f>IF(ISTEXT(Tabla46[[#This Row],[VALOR EVALUACION DISENO]]),"",IF(Tabla46[[#This Row],[VALOR EVALUACION DISENO]]&gt;96,DATOS!$AV$21,IF(Tabla46[[#This Row],[VALOR EVALUACION DISENO]]&gt;=86,DATOS!$AV$22,DATOS!$AV$23)))</f>
        <v/>
      </c>
      <c r="S134" s="286"/>
      <c r="T134" s="133" t="str">
        <f>IFERROR(VLOOKUP(Tabla46[[#This Row],[% DE CUMPLIMIENTO DE LA EJECUCION DEL CONTROL]],DATOS!$AS$38:$AT$40,2,0),"")</f>
        <v/>
      </c>
      <c r="U134" s="134" t="str">
        <f>IF(Tabla46[[#This Row],[RESULTADO EVALUACIÓN DEL DISEÑO DEL CONTROL]]="","",SUMIFS(DATOS!$AT$49:$AT$57,DATOS!$AR$49:$AR$57,Tabla46[[#This Row],[RESULTADO EVALUACIÓN DEL DISEÑO DEL CONTROL]],DATOS!$AS$49:$AS$57,Tabla46[[#This Row],[RESULTADO EVALUACION DE LA EJECUCION]]))</f>
        <v/>
      </c>
    </row>
    <row r="135" spans="1:21" ht="15" customHeight="1" x14ac:dyDescent="0.25">
      <c r="A135" s="3"/>
      <c r="B135" s="2"/>
      <c r="C135" s="2"/>
      <c r="D135" s="72"/>
      <c r="E135" s="4"/>
      <c r="F135" s="178"/>
      <c r="G135" s="455" t="str">
        <f>IFERROR(VLOOKUP(Tabla46[[#This Row],[ID RIESGO]],'1. IDENTIFICACION DEL RIESGO'!$AB$27:$AL$52,11,0),"")</f>
        <v/>
      </c>
      <c r="H135" s="178"/>
      <c r="I135" s="178"/>
      <c r="J135" s="178"/>
      <c r="K135" s="178"/>
      <c r="L135" s="180"/>
      <c r="M135" s="180"/>
      <c r="N135" s="178" t="str">
        <f>IF(Tabla46[[#This Row],[ID RIESGO]]="","",IF(Tabla46[[#This Row],[DESCRIPCION DEL CONTROL]]="",0,15))</f>
        <v/>
      </c>
      <c r="O135" s="174" t="str">
        <f>IF(Tabla46[[#This Row],[ID RIESGO]]="","",IF(Tabla46[[#This Row],[RESPONSABLE DEL CONTROL (CARGO)]]="",0,20))</f>
        <v/>
      </c>
      <c r="P135" s="353">
        <f>IF(Tabla46[[#This Row],[PERIODICIDAD DE EJECUCIÓN DEL CONTROL]]="",0,20)</f>
        <v>0</v>
      </c>
      <c r="Q13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5" s="353" t="str">
        <f>IF(ISTEXT(Tabla46[[#This Row],[VALOR EVALUACION DISENO]]),"",IF(Tabla46[[#This Row],[VALOR EVALUACION DISENO]]&gt;96,DATOS!$AV$21,IF(Tabla46[[#This Row],[VALOR EVALUACION DISENO]]&gt;=86,DATOS!$AV$22,DATOS!$AV$23)))</f>
        <v/>
      </c>
      <c r="S135" s="286"/>
      <c r="T135" s="133" t="str">
        <f>IFERROR(VLOOKUP(Tabla46[[#This Row],[% DE CUMPLIMIENTO DE LA EJECUCION DEL CONTROL]],DATOS!$AS$38:$AT$40,2,0),"")</f>
        <v/>
      </c>
      <c r="U135" s="134" t="str">
        <f>IF(Tabla46[[#This Row],[RESULTADO EVALUACIÓN DEL DISEÑO DEL CONTROL]]="","",SUMIFS(DATOS!$AT$49:$AT$57,DATOS!$AR$49:$AR$57,Tabla46[[#This Row],[RESULTADO EVALUACIÓN DEL DISEÑO DEL CONTROL]],DATOS!$AS$49:$AS$57,Tabla46[[#This Row],[RESULTADO EVALUACION DE LA EJECUCION]]))</f>
        <v/>
      </c>
    </row>
    <row r="136" spans="1:21" ht="15" customHeight="1" x14ac:dyDescent="0.25">
      <c r="A136" s="3"/>
      <c r="B136" s="2"/>
      <c r="C136" s="2"/>
      <c r="D136" s="72"/>
      <c r="E136" s="4"/>
      <c r="F136" s="178"/>
      <c r="G136" s="455" t="str">
        <f>IFERROR(VLOOKUP(Tabla46[[#This Row],[ID RIESGO]],'1. IDENTIFICACION DEL RIESGO'!$AB$27:$AL$52,11,0),"")</f>
        <v/>
      </c>
      <c r="H136" s="178"/>
      <c r="I136" s="178"/>
      <c r="J136" s="178"/>
      <c r="K136" s="178"/>
      <c r="L136" s="180"/>
      <c r="M136" s="180"/>
      <c r="N136" s="178" t="str">
        <f>IF(Tabla46[[#This Row],[ID RIESGO]]="","",IF(Tabla46[[#This Row],[DESCRIPCION DEL CONTROL]]="",0,15))</f>
        <v/>
      </c>
      <c r="O136" s="174" t="str">
        <f>IF(Tabla46[[#This Row],[ID RIESGO]]="","",IF(Tabla46[[#This Row],[RESPONSABLE DEL CONTROL (CARGO)]]="",0,20))</f>
        <v/>
      </c>
      <c r="P136" s="353">
        <f>IF(Tabla46[[#This Row],[PERIODICIDAD DE EJECUCIÓN DEL CONTROL]]="",0,20)</f>
        <v>0</v>
      </c>
      <c r="Q13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6" s="353" t="str">
        <f>IF(ISTEXT(Tabla46[[#This Row],[VALOR EVALUACION DISENO]]),"",IF(Tabla46[[#This Row],[VALOR EVALUACION DISENO]]&gt;96,DATOS!$AV$21,IF(Tabla46[[#This Row],[VALOR EVALUACION DISENO]]&gt;=86,DATOS!$AV$22,DATOS!$AV$23)))</f>
        <v/>
      </c>
      <c r="S136" s="286"/>
      <c r="T136" s="133" t="str">
        <f>IFERROR(VLOOKUP(Tabla46[[#This Row],[% DE CUMPLIMIENTO DE LA EJECUCION DEL CONTROL]],DATOS!$AS$38:$AT$40,2,0),"")</f>
        <v/>
      </c>
      <c r="U136" s="134" t="str">
        <f>IF(Tabla46[[#This Row],[RESULTADO EVALUACIÓN DEL DISEÑO DEL CONTROL]]="","",SUMIFS(DATOS!$AT$49:$AT$57,DATOS!$AR$49:$AR$57,Tabla46[[#This Row],[RESULTADO EVALUACIÓN DEL DISEÑO DEL CONTROL]],DATOS!$AS$49:$AS$57,Tabla46[[#This Row],[RESULTADO EVALUACION DE LA EJECUCION]]))</f>
        <v/>
      </c>
    </row>
    <row r="137" spans="1:21" ht="15" customHeight="1" x14ac:dyDescent="0.25">
      <c r="A137" s="3"/>
      <c r="B137" s="2"/>
      <c r="C137" s="2"/>
      <c r="D137" s="72"/>
      <c r="E137" s="4"/>
      <c r="F137" s="178"/>
      <c r="G137" s="455" t="str">
        <f>IFERROR(VLOOKUP(Tabla46[[#This Row],[ID RIESGO]],'1. IDENTIFICACION DEL RIESGO'!$AB$27:$AL$52,11,0),"")</f>
        <v/>
      </c>
      <c r="H137" s="178"/>
      <c r="I137" s="178"/>
      <c r="J137" s="178"/>
      <c r="K137" s="178"/>
      <c r="L137" s="180"/>
      <c r="M137" s="180"/>
      <c r="N137" s="178" t="str">
        <f>IF(Tabla46[[#This Row],[ID RIESGO]]="","",IF(Tabla46[[#This Row],[DESCRIPCION DEL CONTROL]]="",0,15))</f>
        <v/>
      </c>
      <c r="O137" s="174" t="str">
        <f>IF(Tabla46[[#This Row],[ID RIESGO]]="","",IF(Tabla46[[#This Row],[RESPONSABLE DEL CONTROL (CARGO)]]="",0,20))</f>
        <v/>
      </c>
      <c r="P137" s="353">
        <f>IF(Tabla46[[#This Row],[PERIODICIDAD DE EJECUCIÓN DEL CONTROL]]="",0,20)</f>
        <v>0</v>
      </c>
      <c r="Q13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7" s="353" t="str">
        <f>IF(ISTEXT(Tabla46[[#This Row],[VALOR EVALUACION DISENO]]),"",IF(Tabla46[[#This Row],[VALOR EVALUACION DISENO]]&gt;96,DATOS!$AV$21,IF(Tabla46[[#This Row],[VALOR EVALUACION DISENO]]&gt;=86,DATOS!$AV$22,DATOS!$AV$23)))</f>
        <v/>
      </c>
      <c r="S137" s="286"/>
      <c r="T137" s="133" t="str">
        <f>IFERROR(VLOOKUP(Tabla46[[#This Row],[% DE CUMPLIMIENTO DE LA EJECUCION DEL CONTROL]],DATOS!$AS$38:$AT$40,2,0),"")</f>
        <v/>
      </c>
      <c r="U137" s="134" t="str">
        <f>IF(Tabla46[[#This Row],[RESULTADO EVALUACIÓN DEL DISEÑO DEL CONTROL]]="","",SUMIFS(DATOS!$AT$49:$AT$57,DATOS!$AR$49:$AR$57,Tabla46[[#This Row],[RESULTADO EVALUACIÓN DEL DISEÑO DEL CONTROL]],DATOS!$AS$49:$AS$57,Tabla46[[#This Row],[RESULTADO EVALUACION DE LA EJECUCION]]))</f>
        <v/>
      </c>
    </row>
    <row r="138" spans="1:21" ht="15" customHeight="1" x14ac:dyDescent="0.25">
      <c r="A138" s="3"/>
      <c r="B138" s="2"/>
      <c r="C138" s="2"/>
      <c r="D138" s="72"/>
      <c r="E138" s="4"/>
      <c r="F138" s="178"/>
      <c r="G138" s="455" t="str">
        <f>IFERROR(VLOOKUP(Tabla46[[#This Row],[ID RIESGO]],'1. IDENTIFICACION DEL RIESGO'!$AB$27:$AL$52,11,0),"")</f>
        <v/>
      </c>
      <c r="H138" s="178"/>
      <c r="I138" s="178"/>
      <c r="J138" s="178"/>
      <c r="K138" s="178"/>
      <c r="L138" s="180"/>
      <c r="M138" s="180"/>
      <c r="N138" s="178" t="str">
        <f>IF(Tabla46[[#This Row],[ID RIESGO]]="","",IF(Tabla46[[#This Row],[DESCRIPCION DEL CONTROL]]="",0,15))</f>
        <v/>
      </c>
      <c r="O138" s="174" t="str">
        <f>IF(Tabla46[[#This Row],[ID RIESGO]]="","",IF(Tabla46[[#This Row],[RESPONSABLE DEL CONTROL (CARGO)]]="",0,20))</f>
        <v/>
      </c>
      <c r="P138" s="353">
        <f>IF(Tabla46[[#This Row],[PERIODICIDAD DE EJECUCIÓN DEL CONTROL]]="",0,20)</f>
        <v>0</v>
      </c>
      <c r="Q13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8" s="353" t="str">
        <f>IF(ISTEXT(Tabla46[[#This Row],[VALOR EVALUACION DISENO]]),"",IF(Tabla46[[#This Row],[VALOR EVALUACION DISENO]]&gt;96,DATOS!$AV$21,IF(Tabla46[[#This Row],[VALOR EVALUACION DISENO]]&gt;=86,DATOS!$AV$22,DATOS!$AV$23)))</f>
        <v/>
      </c>
      <c r="S138" s="286"/>
      <c r="T138" s="133" t="str">
        <f>IFERROR(VLOOKUP(Tabla46[[#This Row],[% DE CUMPLIMIENTO DE LA EJECUCION DEL CONTROL]],DATOS!$AS$38:$AT$40,2,0),"")</f>
        <v/>
      </c>
      <c r="U138" s="134" t="str">
        <f>IF(Tabla46[[#This Row],[RESULTADO EVALUACIÓN DEL DISEÑO DEL CONTROL]]="","",SUMIFS(DATOS!$AT$49:$AT$57,DATOS!$AR$49:$AR$57,Tabla46[[#This Row],[RESULTADO EVALUACIÓN DEL DISEÑO DEL CONTROL]],DATOS!$AS$49:$AS$57,Tabla46[[#This Row],[RESULTADO EVALUACION DE LA EJECUCION]]))</f>
        <v/>
      </c>
    </row>
    <row r="139" spans="1:21" ht="15" customHeight="1" x14ac:dyDescent="0.25">
      <c r="A139" s="3"/>
      <c r="B139" s="2"/>
      <c r="C139" s="2"/>
      <c r="D139" s="72"/>
      <c r="E139" s="4"/>
      <c r="F139" s="178"/>
      <c r="G139" s="455" t="str">
        <f>IFERROR(VLOOKUP(Tabla46[[#This Row],[ID RIESGO]],'1. IDENTIFICACION DEL RIESGO'!$AB$27:$AL$52,11,0),"")</f>
        <v/>
      </c>
      <c r="H139" s="178"/>
      <c r="I139" s="178"/>
      <c r="J139" s="178"/>
      <c r="K139" s="178"/>
      <c r="L139" s="180"/>
      <c r="M139" s="180"/>
      <c r="N139" s="178" t="str">
        <f>IF(Tabla46[[#This Row],[ID RIESGO]]="","",IF(Tabla46[[#This Row],[DESCRIPCION DEL CONTROL]]="",0,15))</f>
        <v/>
      </c>
      <c r="O139" s="174" t="str">
        <f>IF(Tabla46[[#This Row],[ID RIESGO]]="","",IF(Tabla46[[#This Row],[RESPONSABLE DEL CONTROL (CARGO)]]="",0,20))</f>
        <v/>
      </c>
      <c r="P139" s="353">
        <f>IF(Tabla46[[#This Row],[PERIODICIDAD DE EJECUCIÓN DEL CONTROL]]="",0,20)</f>
        <v>0</v>
      </c>
      <c r="Q13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9" s="353" t="str">
        <f>IF(ISTEXT(Tabla46[[#This Row],[VALOR EVALUACION DISENO]]),"",IF(Tabla46[[#This Row],[VALOR EVALUACION DISENO]]&gt;96,DATOS!$AV$21,IF(Tabla46[[#This Row],[VALOR EVALUACION DISENO]]&gt;=86,DATOS!$AV$22,DATOS!$AV$23)))</f>
        <v/>
      </c>
      <c r="S139" s="286"/>
      <c r="T139" s="133" t="str">
        <f>IFERROR(VLOOKUP(Tabla46[[#This Row],[% DE CUMPLIMIENTO DE LA EJECUCION DEL CONTROL]],DATOS!$AS$38:$AT$40,2,0),"")</f>
        <v/>
      </c>
      <c r="U139" s="134" t="str">
        <f>IF(Tabla46[[#This Row],[RESULTADO EVALUACIÓN DEL DISEÑO DEL CONTROL]]="","",SUMIFS(DATOS!$AT$49:$AT$57,DATOS!$AR$49:$AR$57,Tabla46[[#This Row],[RESULTADO EVALUACIÓN DEL DISEÑO DEL CONTROL]],DATOS!$AS$49:$AS$57,Tabla46[[#This Row],[RESULTADO EVALUACION DE LA EJECUCION]]))</f>
        <v/>
      </c>
    </row>
    <row r="140" spans="1:21" ht="15" customHeight="1" x14ac:dyDescent="0.25">
      <c r="A140" s="3"/>
      <c r="B140" s="2"/>
      <c r="C140" s="2"/>
      <c r="D140" s="72"/>
      <c r="E140" s="4"/>
      <c r="F140" s="178"/>
      <c r="G140" s="455" t="str">
        <f>IFERROR(VLOOKUP(Tabla46[[#This Row],[ID RIESGO]],'1. IDENTIFICACION DEL RIESGO'!$AB$27:$AL$52,11,0),"")</f>
        <v/>
      </c>
      <c r="H140" s="178"/>
      <c r="I140" s="178"/>
      <c r="J140" s="178"/>
      <c r="K140" s="178"/>
      <c r="L140" s="180"/>
      <c r="M140" s="180"/>
      <c r="N140" s="178" t="str">
        <f>IF(Tabla46[[#This Row],[ID RIESGO]]="","",IF(Tabla46[[#This Row],[DESCRIPCION DEL CONTROL]]="",0,15))</f>
        <v/>
      </c>
      <c r="O140" s="174" t="str">
        <f>IF(Tabla46[[#This Row],[ID RIESGO]]="","",IF(Tabla46[[#This Row],[RESPONSABLE DEL CONTROL (CARGO)]]="",0,20))</f>
        <v/>
      </c>
      <c r="P140" s="353">
        <f>IF(Tabla46[[#This Row],[PERIODICIDAD DE EJECUCIÓN DEL CONTROL]]="",0,20)</f>
        <v>0</v>
      </c>
      <c r="Q14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0" s="353" t="str">
        <f>IF(ISTEXT(Tabla46[[#This Row],[VALOR EVALUACION DISENO]]),"",IF(Tabla46[[#This Row],[VALOR EVALUACION DISENO]]&gt;96,DATOS!$AV$21,IF(Tabla46[[#This Row],[VALOR EVALUACION DISENO]]&gt;=86,DATOS!$AV$22,DATOS!$AV$23)))</f>
        <v/>
      </c>
      <c r="S140" s="286"/>
      <c r="T140" s="133" t="str">
        <f>IFERROR(VLOOKUP(Tabla46[[#This Row],[% DE CUMPLIMIENTO DE LA EJECUCION DEL CONTROL]],DATOS!$AS$38:$AT$40,2,0),"")</f>
        <v/>
      </c>
      <c r="U140" s="134" t="str">
        <f>IF(Tabla46[[#This Row],[RESULTADO EVALUACIÓN DEL DISEÑO DEL CONTROL]]="","",SUMIFS(DATOS!$AT$49:$AT$57,DATOS!$AR$49:$AR$57,Tabla46[[#This Row],[RESULTADO EVALUACIÓN DEL DISEÑO DEL CONTROL]],DATOS!$AS$49:$AS$57,Tabla46[[#This Row],[RESULTADO EVALUACION DE LA EJECUCION]]))</f>
        <v/>
      </c>
    </row>
    <row r="141" spans="1:21" ht="15" customHeight="1" x14ac:dyDescent="0.25">
      <c r="A141" s="3"/>
      <c r="B141" s="2"/>
      <c r="C141" s="2"/>
      <c r="D141" s="72"/>
      <c r="E141" s="4"/>
      <c r="F141" s="178"/>
      <c r="G141" s="455" t="str">
        <f>IFERROR(VLOOKUP(Tabla46[[#This Row],[ID RIESGO]],'1. IDENTIFICACION DEL RIESGO'!$AB$27:$AL$52,11,0),"")</f>
        <v/>
      </c>
      <c r="H141" s="178"/>
      <c r="I141" s="178"/>
      <c r="J141" s="178"/>
      <c r="K141" s="178"/>
      <c r="L141" s="180"/>
      <c r="M141" s="180"/>
      <c r="N141" s="178" t="str">
        <f>IF(Tabla46[[#This Row],[ID RIESGO]]="","",IF(Tabla46[[#This Row],[DESCRIPCION DEL CONTROL]]="",0,15))</f>
        <v/>
      </c>
      <c r="O141" s="174" t="str">
        <f>IF(Tabla46[[#This Row],[ID RIESGO]]="","",IF(Tabla46[[#This Row],[RESPONSABLE DEL CONTROL (CARGO)]]="",0,20))</f>
        <v/>
      </c>
      <c r="P141" s="353">
        <f>IF(Tabla46[[#This Row],[PERIODICIDAD DE EJECUCIÓN DEL CONTROL]]="",0,20)</f>
        <v>0</v>
      </c>
      <c r="Q14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1" s="353" t="str">
        <f>IF(ISTEXT(Tabla46[[#This Row],[VALOR EVALUACION DISENO]]),"",IF(Tabla46[[#This Row],[VALOR EVALUACION DISENO]]&gt;96,DATOS!$AV$21,IF(Tabla46[[#This Row],[VALOR EVALUACION DISENO]]&gt;=86,DATOS!$AV$22,DATOS!$AV$23)))</f>
        <v/>
      </c>
      <c r="S141" s="286"/>
      <c r="T141" s="133" t="str">
        <f>IFERROR(VLOOKUP(Tabla46[[#This Row],[% DE CUMPLIMIENTO DE LA EJECUCION DEL CONTROL]],DATOS!$AS$38:$AT$40,2,0),"")</f>
        <v/>
      </c>
      <c r="U141" s="134" t="str">
        <f>IF(Tabla46[[#This Row],[RESULTADO EVALUACIÓN DEL DISEÑO DEL CONTROL]]="","",SUMIFS(DATOS!$AT$49:$AT$57,DATOS!$AR$49:$AR$57,Tabla46[[#This Row],[RESULTADO EVALUACIÓN DEL DISEÑO DEL CONTROL]],DATOS!$AS$49:$AS$57,Tabla46[[#This Row],[RESULTADO EVALUACION DE LA EJECUCION]]))</f>
        <v/>
      </c>
    </row>
    <row r="142" spans="1:21" ht="15" customHeight="1" x14ac:dyDescent="0.25">
      <c r="A142" s="3"/>
      <c r="B142" s="2"/>
      <c r="C142" s="2"/>
      <c r="D142" s="72"/>
      <c r="E142" s="4"/>
      <c r="F142" s="178"/>
      <c r="G142" s="455" t="str">
        <f>IFERROR(VLOOKUP(Tabla46[[#This Row],[ID RIESGO]],'1. IDENTIFICACION DEL RIESGO'!$AB$27:$AL$52,11,0),"")</f>
        <v/>
      </c>
      <c r="H142" s="178"/>
      <c r="I142" s="178"/>
      <c r="J142" s="178"/>
      <c r="K142" s="178"/>
      <c r="L142" s="180"/>
      <c r="M142" s="180"/>
      <c r="N142" s="178" t="str">
        <f>IF(Tabla46[[#This Row],[ID RIESGO]]="","",IF(Tabla46[[#This Row],[DESCRIPCION DEL CONTROL]]="",0,15))</f>
        <v/>
      </c>
      <c r="O142" s="174" t="str">
        <f>IF(Tabla46[[#This Row],[ID RIESGO]]="","",IF(Tabla46[[#This Row],[RESPONSABLE DEL CONTROL (CARGO)]]="",0,20))</f>
        <v/>
      </c>
      <c r="P142" s="353">
        <f>IF(Tabla46[[#This Row],[PERIODICIDAD DE EJECUCIÓN DEL CONTROL]]="",0,20)</f>
        <v>0</v>
      </c>
      <c r="Q14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2" s="353" t="str">
        <f>IF(ISTEXT(Tabla46[[#This Row],[VALOR EVALUACION DISENO]]),"",IF(Tabla46[[#This Row],[VALOR EVALUACION DISENO]]&gt;96,DATOS!$AV$21,IF(Tabla46[[#This Row],[VALOR EVALUACION DISENO]]&gt;=86,DATOS!$AV$22,DATOS!$AV$23)))</f>
        <v/>
      </c>
      <c r="S142" s="286"/>
      <c r="T142" s="133" t="str">
        <f>IFERROR(VLOOKUP(Tabla46[[#This Row],[% DE CUMPLIMIENTO DE LA EJECUCION DEL CONTROL]],DATOS!$AS$38:$AT$40,2,0),"")</f>
        <v/>
      </c>
      <c r="U142" s="134" t="str">
        <f>IF(Tabla46[[#This Row],[RESULTADO EVALUACIÓN DEL DISEÑO DEL CONTROL]]="","",SUMIFS(DATOS!$AT$49:$AT$57,DATOS!$AR$49:$AR$57,Tabla46[[#This Row],[RESULTADO EVALUACIÓN DEL DISEÑO DEL CONTROL]],DATOS!$AS$49:$AS$57,Tabla46[[#This Row],[RESULTADO EVALUACION DE LA EJECUCION]]))</f>
        <v/>
      </c>
    </row>
    <row r="143" spans="1:21" ht="15" customHeight="1" x14ac:dyDescent="0.25">
      <c r="A143" s="3"/>
      <c r="B143" s="2"/>
      <c r="C143" s="2"/>
      <c r="D143" s="72"/>
      <c r="E143" s="4"/>
      <c r="F143" s="178"/>
      <c r="G143" s="455" t="str">
        <f>IFERROR(VLOOKUP(Tabla46[[#This Row],[ID RIESGO]],'1. IDENTIFICACION DEL RIESGO'!$AB$27:$AL$52,11,0),"")</f>
        <v/>
      </c>
      <c r="H143" s="178"/>
      <c r="I143" s="178"/>
      <c r="J143" s="178"/>
      <c r="K143" s="178"/>
      <c r="L143" s="180"/>
      <c r="M143" s="180"/>
      <c r="N143" s="178" t="str">
        <f>IF(Tabla46[[#This Row],[ID RIESGO]]="","",IF(Tabla46[[#This Row],[DESCRIPCION DEL CONTROL]]="",0,15))</f>
        <v/>
      </c>
      <c r="O143" s="174" t="str">
        <f>IF(Tabla46[[#This Row],[ID RIESGO]]="","",IF(Tabla46[[#This Row],[RESPONSABLE DEL CONTROL (CARGO)]]="",0,20))</f>
        <v/>
      </c>
      <c r="P143" s="353">
        <f>IF(Tabla46[[#This Row],[PERIODICIDAD DE EJECUCIÓN DEL CONTROL]]="",0,20)</f>
        <v>0</v>
      </c>
      <c r="Q14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3" s="353" t="str">
        <f>IF(ISTEXT(Tabla46[[#This Row],[VALOR EVALUACION DISENO]]),"",IF(Tabla46[[#This Row],[VALOR EVALUACION DISENO]]&gt;96,DATOS!$AV$21,IF(Tabla46[[#This Row],[VALOR EVALUACION DISENO]]&gt;=86,DATOS!$AV$22,DATOS!$AV$23)))</f>
        <v/>
      </c>
      <c r="S143" s="286"/>
      <c r="T143" s="133" t="str">
        <f>IFERROR(VLOOKUP(Tabla46[[#This Row],[% DE CUMPLIMIENTO DE LA EJECUCION DEL CONTROL]],DATOS!$AS$38:$AT$40,2,0),"")</f>
        <v/>
      </c>
      <c r="U143" s="134" t="str">
        <f>IF(Tabla46[[#This Row],[RESULTADO EVALUACIÓN DEL DISEÑO DEL CONTROL]]="","",SUMIFS(DATOS!$AT$49:$AT$57,DATOS!$AR$49:$AR$57,Tabla46[[#This Row],[RESULTADO EVALUACIÓN DEL DISEÑO DEL CONTROL]],DATOS!$AS$49:$AS$57,Tabla46[[#This Row],[RESULTADO EVALUACION DE LA EJECUCION]]))</f>
        <v/>
      </c>
    </row>
    <row r="144" spans="1:21" ht="15" customHeight="1" x14ac:dyDescent="0.25">
      <c r="A144" s="3"/>
      <c r="B144" s="2"/>
      <c r="C144" s="2"/>
      <c r="D144" s="72"/>
      <c r="E144" s="4"/>
      <c r="F144" s="178"/>
      <c r="G144" s="455" t="str">
        <f>IFERROR(VLOOKUP(Tabla46[[#This Row],[ID RIESGO]],'1. IDENTIFICACION DEL RIESGO'!$AB$27:$AL$52,11,0),"")</f>
        <v/>
      </c>
      <c r="H144" s="178"/>
      <c r="I144" s="178"/>
      <c r="J144" s="178"/>
      <c r="K144" s="178"/>
      <c r="L144" s="180"/>
      <c r="M144" s="180"/>
      <c r="N144" s="178" t="str">
        <f>IF(Tabla46[[#This Row],[ID RIESGO]]="","",IF(Tabla46[[#This Row],[DESCRIPCION DEL CONTROL]]="",0,15))</f>
        <v/>
      </c>
      <c r="O144" s="174" t="str">
        <f>IF(Tabla46[[#This Row],[ID RIESGO]]="","",IF(Tabla46[[#This Row],[RESPONSABLE DEL CONTROL (CARGO)]]="",0,20))</f>
        <v/>
      </c>
      <c r="P144" s="353">
        <f>IF(Tabla46[[#This Row],[PERIODICIDAD DE EJECUCIÓN DEL CONTROL]]="",0,20)</f>
        <v>0</v>
      </c>
      <c r="Q14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4" s="353" t="str">
        <f>IF(ISTEXT(Tabla46[[#This Row],[VALOR EVALUACION DISENO]]),"",IF(Tabla46[[#This Row],[VALOR EVALUACION DISENO]]&gt;96,DATOS!$AV$21,IF(Tabla46[[#This Row],[VALOR EVALUACION DISENO]]&gt;=86,DATOS!$AV$22,DATOS!$AV$23)))</f>
        <v/>
      </c>
      <c r="S144" s="286"/>
      <c r="T144" s="133" t="str">
        <f>IFERROR(VLOOKUP(Tabla46[[#This Row],[% DE CUMPLIMIENTO DE LA EJECUCION DEL CONTROL]],DATOS!$AS$38:$AT$40,2,0),"")</f>
        <v/>
      </c>
      <c r="U144" s="134" t="str">
        <f>IF(Tabla46[[#This Row],[RESULTADO EVALUACIÓN DEL DISEÑO DEL CONTROL]]="","",SUMIFS(DATOS!$AT$49:$AT$57,DATOS!$AR$49:$AR$57,Tabla46[[#This Row],[RESULTADO EVALUACIÓN DEL DISEÑO DEL CONTROL]],DATOS!$AS$49:$AS$57,Tabla46[[#This Row],[RESULTADO EVALUACION DE LA EJECUCION]]))</f>
        <v/>
      </c>
    </row>
    <row r="145" spans="1:21" ht="15" customHeight="1" x14ac:dyDescent="0.25">
      <c r="A145" s="3"/>
      <c r="B145" s="2"/>
      <c r="C145" s="2"/>
      <c r="D145" s="72"/>
      <c r="E145" s="4"/>
      <c r="F145" s="178"/>
      <c r="G145" s="455" t="str">
        <f>IFERROR(VLOOKUP(Tabla46[[#This Row],[ID RIESGO]],'1. IDENTIFICACION DEL RIESGO'!$AB$27:$AL$52,11,0),"")</f>
        <v/>
      </c>
      <c r="H145" s="178"/>
      <c r="I145" s="178"/>
      <c r="J145" s="178"/>
      <c r="K145" s="178"/>
      <c r="L145" s="180"/>
      <c r="M145" s="180"/>
      <c r="N145" s="178" t="str">
        <f>IF(Tabla46[[#This Row],[ID RIESGO]]="","",IF(Tabla46[[#This Row],[DESCRIPCION DEL CONTROL]]="",0,15))</f>
        <v/>
      </c>
      <c r="O145" s="174" t="str">
        <f>IF(Tabla46[[#This Row],[ID RIESGO]]="","",IF(Tabla46[[#This Row],[RESPONSABLE DEL CONTROL (CARGO)]]="",0,20))</f>
        <v/>
      </c>
      <c r="P145" s="353">
        <f>IF(Tabla46[[#This Row],[PERIODICIDAD DE EJECUCIÓN DEL CONTROL]]="",0,20)</f>
        <v>0</v>
      </c>
      <c r="Q14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5" s="353" t="str">
        <f>IF(ISTEXT(Tabla46[[#This Row],[VALOR EVALUACION DISENO]]),"",IF(Tabla46[[#This Row],[VALOR EVALUACION DISENO]]&gt;96,DATOS!$AV$21,IF(Tabla46[[#This Row],[VALOR EVALUACION DISENO]]&gt;=86,DATOS!$AV$22,DATOS!$AV$23)))</f>
        <v/>
      </c>
      <c r="S145" s="286"/>
      <c r="T145" s="133" t="str">
        <f>IFERROR(VLOOKUP(Tabla46[[#This Row],[% DE CUMPLIMIENTO DE LA EJECUCION DEL CONTROL]],DATOS!$AS$38:$AT$40,2,0),"")</f>
        <v/>
      </c>
      <c r="U145" s="134" t="str">
        <f>IF(Tabla46[[#This Row],[RESULTADO EVALUACIÓN DEL DISEÑO DEL CONTROL]]="","",SUMIFS(DATOS!$AT$49:$AT$57,DATOS!$AR$49:$AR$57,Tabla46[[#This Row],[RESULTADO EVALUACIÓN DEL DISEÑO DEL CONTROL]],DATOS!$AS$49:$AS$57,Tabla46[[#This Row],[RESULTADO EVALUACION DE LA EJECUCION]]))</f>
        <v/>
      </c>
    </row>
    <row r="146" spans="1:21" ht="15" customHeight="1" x14ac:dyDescent="0.25">
      <c r="A146" s="3"/>
      <c r="B146" s="2"/>
      <c r="C146" s="2"/>
      <c r="D146" s="72"/>
      <c r="E146" s="4"/>
      <c r="F146" s="178"/>
      <c r="G146" s="455" t="str">
        <f>IFERROR(VLOOKUP(Tabla46[[#This Row],[ID RIESGO]],'1. IDENTIFICACION DEL RIESGO'!$AB$27:$AL$52,11,0),"")</f>
        <v/>
      </c>
      <c r="H146" s="178"/>
      <c r="I146" s="178"/>
      <c r="J146" s="178"/>
      <c r="K146" s="178"/>
      <c r="L146" s="180"/>
      <c r="M146" s="180"/>
      <c r="N146" s="178" t="str">
        <f>IF(Tabla46[[#This Row],[ID RIESGO]]="","",IF(Tabla46[[#This Row],[DESCRIPCION DEL CONTROL]]="",0,15))</f>
        <v/>
      </c>
      <c r="O146" s="174" t="str">
        <f>IF(Tabla46[[#This Row],[ID RIESGO]]="","",IF(Tabla46[[#This Row],[RESPONSABLE DEL CONTROL (CARGO)]]="",0,20))</f>
        <v/>
      </c>
      <c r="P146" s="353">
        <f>IF(Tabla46[[#This Row],[PERIODICIDAD DE EJECUCIÓN DEL CONTROL]]="",0,20)</f>
        <v>0</v>
      </c>
      <c r="Q14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6" s="353" t="str">
        <f>IF(ISTEXT(Tabla46[[#This Row],[VALOR EVALUACION DISENO]]),"",IF(Tabla46[[#This Row],[VALOR EVALUACION DISENO]]&gt;96,DATOS!$AV$21,IF(Tabla46[[#This Row],[VALOR EVALUACION DISENO]]&gt;=86,DATOS!$AV$22,DATOS!$AV$23)))</f>
        <v/>
      </c>
      <c r="S146" s="286"/>
      <c r="T146" s="133" t="str">
        <f>IFERROR(VLOOKUP(Tabla46[[#This Row],[% DE CUMPLIMIENTO DE LA EJECUCION DEL CONTROL]],DATOS!$AS$38:$AT$40,2,0),"")</f>
        <v/>
      </c>
      <c r="U146" s="134" t="str">
        <f>IF(Tabla46[[#This Row],[RESULTADO EVALUACIÓN DEL DISEÑO DEL CONTROL]]="","",SUMIFS(DATOS!$AT$49:$AT$57,DATOS!$AR$49:$AR$57,Tabla46[[#This Row],[RESULTADO EVALUACIÓN DEL DISEÑO DEL CONTROL]],DATOS!$AS$49:$AS$57,Tabla46[[#This Row],[RESULTADO EVALUACION DE LA EJECUCION]]))</f>
        <v/>
      </c>
    </row>
    <row r="147" spans="1:21" ht="15" customHeight="1" x14ac:dyDescent="0.25">
      <c r="A147" s="3"/>
      <c r="B147" s="2"/>
      <c r="C147" s="2"/>
      <c r="D147" s="72"/>
      <c r="E147" s="4"/>
      <c r="F147" s="178"/>
      <c r="G147" s="455" t="str">
        <f>IFERROR(VLOOKUP(Tabla46[[#This Row],[ID RIESGO]],'1. IDENTIFICACION DEL RIESGO'!$AB$27:$AL$52,11,0),"")</f>
        <v/>
      </c>
      <c r="H147" s="178"/>
      <c r="I147" s="178"/>
      <c r="J147" s="178"/>
      <c r="K147" s="178"/>
      <c r="L147" s="180"/>
      <c r="M147" s="180"/>
      <c r="N147" s="178" t="str">
        <f>IF(Tabla46[[#This Row],[ID RIESGO]]="","",IF(Tabla46[[#This Row],[DESCRIPCION DEL CONTROL]]="",0,15))</f>
        <v/>
      </c>
      <c r="O147" s="174" t="str">
        <f>IF(Tabla46[[#This Row],[ID RIESGO]]="","",IF(Tabla46[[#This Row],[RESPONSABLE DEL CONTROL (CARGO)]]="",0,20))</f>
        <v/>
      </c>
      <c r="P147" s="353">
        <f>IF(Tabla46[[#This Row],[PERIODICIDAD DE EJECUCIÓN DEL CONTROL]]="",0,20)</f>
        <v>0</v>
      </c>
      <c r="Q14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7" s="353" t="str">
        <f>IF(ISTEXT(Tabla46[[#This Row],[VALOR EVALUACION DISENO]]),"",IF(Tabla46[[#This Row],[VALOR EVALUACION DISENO]]&gt;96,DATOS!$AV$21,IF(Tabla46[[#This Row],[VALOR EVALUACION DISENO]]&gt;=86,DATOS!$AV$22,DATOS!$AV$23)))</f>
        <v/>
      </c>
      <c r="S147" s="286"/>
      <c r="T147" s="133" t="str">
        <f>IFERROR(VLOOKUP(Tabla46[[#This Row],[% DE CUMPLIMIENTO DE LA EJECUCION DEL CONTROL]],DATOS!$AS$38:$AT$40,2,0),"")</f>
        <v/>
      </c>
      <c r="U147" s="134" t="str">
        <f>IF(Tabla46[[#This Row],[RESULTADO EVALUACIÓN DEL DISEÑO DEL CONTROL]]="","",SUMIFS(DATOS!$AT$49:$AT$57,DATOS!$AR$49:$AR$57,Tabla46[[#This Row],[RESULTADO EVALUACIÓN DEL DISEÑO DEL CONTROL]],DATOS!$AS$49:$AS$57,Tabla46[[#This Row],[RESULTADO EVALUACION DE LA EJECUCION]]))</f>
        <v/>
      </c>
    </row>
    <row r="148" spans="1:21" ht="15" customHeight="1" x14ac:dyDescent="0.25">
      <c r="A148" s="3"/>
      <c r="B148" s="2"/>
      <c r="C148" s="2"/>
      <c r="D148" s="72"/>
      <c r="E148" s="4"/>
      <c r="F148" s="178"/>
      <c r="G148" s="455" t="str">
        <f>IFERROR(VLOOKUP(Tabla46[[#This Row],[ID RIESGO]],'1. IDENTIFICACION DEL RIESGO'!$AB$27:$AL$52,11,0),"")</f>
        <v/>
      </c>
      <c r="H148" s="178"/>
      <c r="I148" s="178"/>
      <c r="J148" s="178"/>
      <c r="K148" s="178"/>
      <c r="L148" s="180"/>
      <c r="M148" s="180"/>
      <c r="N148" s="178" t="str">
        <f>IF(Tabla46[[#This Row],[ID RIESGO]]="","",IF(Tabla46[[#This Row],[DESCRIPCION DEL CONTROL]]="",0,15))</f>
        <v/>
      </c>
      <c r="O148" s="174" t="str">
        <f>IF(Tabla46[[#This Row],[ID RIESGO]]="","",IF(Tabla46[[#This Row],[RESPONSABLE DEL CONTROL (CARGO)]]="",0,20))</f>
        <v/>
      </c>
      <c r="P148" s="353">
        <f>IF(Tabla46[[#This Row],[PERIODICIDAD DE EJECUCIÓN DEL CONTROL]]="",0,20)</f>
        <v>0</v>
      </c>
      <c r="Q14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8" s="353" t="str">
        <f>IF(ISTEXT(Tabla46[[#This Row],[VALOR EVALUACION DISENO]]),"",IF(Tabla46[[#This Row],[VALOR EVALUACION DISENO]]&gt;96,DATOS!$AV$21,IF(Tabla46[[#This Row],[VALOR EVALUACION DISENO]]&gt;=86,DATOS!$AV$22,DATOS!$AV$23)))</f>
        <v/>
      </c>
      <c r="S148" s="286"/>
      <c r="T148" s="133" t="str">
        <f>IFERROR(VLOOKUP(Tabla46[[#This Row],[% DE CUMPLIMIENTO DE LA EJECUCION DEL CONTROL]],DATOS!$AS$38:$AT$40,2,0),"")</f>
        <v/>
      </c>
      <c r="U148" s="134" t="str">
        <f>IF(Tabla46[[#This Row],[RESULTADO EVALUACIÓN DEL DISEÑO DEL CONTROL]]="","",SUMIFS(DATOS!$AT$49:$AT$57,DATOS!$AR$49:$AR$57,Tabla46[[#This Row],[RESULTADO EVALUACIÓN DEL DISEÑO DEL CONTROL]],DATOS!$AS$49:$AS$57,Tabla46[[#This Row],[RESULTADO EVALUACION DE LA EJECUCION]]))</f>
        <v/>
      </c>
    </row>
    <row r="149" spans="1:21" ht="15" customHeight="1" x14ac:dyDescent="0.25">
      <c r="A149" s="3"/>
      <c r="B149" s="2"/>
      <c r="C149" s="2"/>
      <c r="D149" s="72"/>
      <c r="E149" s="4"/>
      <c r="F149" s="178"/>
      <c r="G149" s="455" t="str">
        <f>IFERROR(VLOOKUP(Tabla46[[#This Row],[ID RIESGO]],'1. IDENTIFICACION DEL RIESGO'!$AB$27:$AL$52,11,0),"")</f>
        <v/>
      </c>
      <c r="H149" s="178"/>
      <c r="I149" s="178"/>
      <c r="J149" s="178"/>
      <c r="K149" s="178"/>
      <c r="L149" s="180"/>
      <c r="M149" s="180"/>
      <c r="N149" s="178" t="str">
        <f>IF(Tabla46[[#This Row],[ID RIESGO]]="","",IF(Tabla46[[#This Row],[DESCRIPCION DEL CONTROL]]="",0,15))</f>
        <v/>
      </c>
      <c r="O149" s="174" t="str">
        <f>IF(Tabla46[[#This Row],[ID RIESGO]]="","",IF(Tabla46[[#This Row],[RESPONSABLE DEL CONTROL (CARGO)]]="",0,20))</f>
        <v/>
      </c>
      <c r="P149" s="353">
        <f>IF(Tabla46[[#This Row],[PERIODICIDAD DE EJECUCIÓN DEL CONTROL]]="",0,20)</f>
        <v>0</v>
      </c>
      <c r="Q14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9" s="353" t="str">
        <f>IF(ISTEXT(Tabla46[[#This Row],[VALOR EVALUACION DISENO]]),"",IF(Tabla46[[#This Row],[VALOR EVALUACION DISENO]]&gt;96,DATOS!$AV$21,IF(Tabla46[[#This Row],[VALOR EVALUACION DISENO]]&gt;=86,DATOS!$AV$22,DATOS!$AV$23)))</f>
        <v/>
      </c>
      <c r="S149" s="286"/>
      <c r="T149" s="133" t="str">
        <f>IFERROR(VLOOKUP(Tabla46[[#This Row],[% DE CUMPLIMIENTO DE LA EJECUCION DEL CONTROL]],DATOS!$AS$38:$AT$40,2,0),"")</f>
        <v/>
      </c>
      <c r="U149" s="134" t="str">
        <f>IF(Tabla46[[#This Row],[RESULTADO EVALUACIÓN DEL DISEÑO DEL CONTROL]]="","",SUMIFS(DATOS!$AT$49:$AT$57,DATOS!$AR$49:$AR$57,Tabla46[[#This Row],[RESULTADO EVALUACIÓN DEL DISEÑO DEL CONTROL]],DATOS!$AS$49:$AS$57,Tabla46[[#This Row],[RESULTADO EVALUACION DE LA EJECUCION]]))</f>
        <v/>
      </c>
    </row>
    <row r="150" spans="1:21" ht="15" customHeight="1" x14ac:dyDescent="0.25">
      <c r="A150" s="3"/>
      <c r="B150" s="2"/>
      <c r="C150" s="2"/>
      <c r="D150" s="72"/>
      <c r="E150" s="4"/>
      <c r="F150" s="178"/>
      <c r="G150" s="455" t="str">
        <f>IFERROR(VLOOKUP(Tabla46[[#This Row],[ID RIESGO]],'1. IDENTIFICACION DEL RIESGO'!$AB$27:$AL$52,11,0),"")</f>
        <v/>
      </c>
      <c r="H150" s="178"/>
      <c r="I150" s="178"/>
      <c r="J150" s="178"/>
      <c r="K150" s="178"/>
      <c r="L150" s="180"/>
      <c r="M150" s="180"/>
      <c r="N150" s="178" t="str">
        <f>IF(Tabla46[[#This Row],[ID RIESGO]]="","",IF(Tabla46[[#This Row],[DESCRIPCION DEL CONTROL]]="",0,15))</f>
        <v/>
      </c>
      <c r="O150" s="174" t="str">
        <f>IF(Tabla46[[#This Row],[ID RIESGO]]="","",IF(Tabla46[[#This Row],[RESPONSABLE DEL CONTROL (CARGO)]]="",0,20))</f>
        <v/>
      </c>
      <c r="P150" s="353">
        <f>IF(Tabla46[[#This Row],[PERIODICIDAD DE EJECUCIÓN DEL CONTROL]]="",0,20)</f>
        <v>0</v>
      </c>
      <c r="Q15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0" s="353" t="str">
        <f>IF(ISTEXT(Tabla46[[#This Row],[VALOR EVALUACION DISENO]]),"",IF(Tabla46[[#This Row],[VALOR EVALUACION DISENO]]&gt;96,DATOS!$AV$21,IF(Tabla46[[#This Row],[VALOR EVALUACION DISENO]]&gt;=86,DATOS!$AV$22,DATOS!$AV$23)))</f>
        <v/>
      </c>
      <c r="S150" s="286"/>
      <c r="T150" s="133" t="str">
        <f>IFERROR(VLOOKUP(Tabla46[[#This Row],[% DE CUMPLIMIENTO DE LA EJECUCION DEL CONTROL]],DATOS!$AS$38:$AT$40,2,0),"")</f>
        <v/>
      </c>
      <c r="U150" s="134" t="str">
        <f>IF(Tabla46[[#This Row],[RESULTADO EVALUACIÓN DEL DISEÑO DEL CONTROL]]="","",SUMIFS(DATOS!$AT$49:$AT$57,DATOS!$AR$49:$AR$57,Tabla46[[#This Row],[RESULTADO EVALUACIÓN DEL DISEÑO DEL CONTROL]],DATOS!$AS$49:$AS$57,Tabla46[[#This Row],[RESULTADO EVALUACION DE LA EJECUCION]]))</f>
        <v/>
      </c>
    </row>
    <row r="151" spans="1:21" ht="15" customHeight="1" x14ac:dyDescent="0.25">
      <c r="A151" s="3"/>
      <c r="B151" s="2"/>
      <c r="C151" s="2"/>
      <c r="D151" s="72"/>
      <c r="E151" s="4"/>
      <c r="F151" s="178"/>
      <c r="G151" s="455" t="str">
        <f>IFERROR(VLOOKUP(Tabla46[[#This Row],[ID RIESGO]],'1. IDENTIFICACION DEL RIESGO'!$AB$27:$AL$52,11,0),"")</f>
        <v/>
      </c>
      <c r="H151" s="178"/>
      <c r="I151" s="178"/>
      <c r="J151" s="178"/>
      <c r="K151" s="178"/>
      <c r="L151" s="180"/>
      <c r="M151" s="180"/>
      <c r="N151" s="178" t="str">
        <f>IF(Tabla46[[#This Row],[ID RIESGO]]="","",IF(Tabla46[[#This Row],[DESCRIPCION DEL CONTROL]]="",0,15))</f>
        <v/>
      </c>
      <c r="O151" s="174" t="str">
        <f>IF(Tabla46[[#This Row],[ID RIESGO]]="","",IF(Tabla46[[#This Row],[RESPONSABLE DEL CONTROL (CARGO)]]="",0,20))</f>
        <v/>
      </c>
      <c r="P151" s="353">
        <f>IF(Tabla46[[#This Row],[PERIODICIDAD DE EJECUCIÓN DEL CONTROL]]="",0,20)</f>
        <v>0</v>
      </c>
      <c r="Q15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1" s="353" t="str">
        <f>IF(ISTEXT(Tabla46[[#This Row],[VALOR EVALUACION DISENO]]),"",IF(Tabla46[[#This Row],[VALOR EVALUACION DISENO]]&gt;96,DATOS!$AV$21,IF(Tabla46[[#This Row],[VALOR EVALUACION DISENO]]&gt;=86,DATOS!$AV$22,DATOS!$AV$23)))</f>
        <v/>
      </c>
      <c r="S151" s="286"/>
      <c r="T151" s="133" t="str">
        <f>IFERROR(VLOOKUP(Tabla46[[#This Row],[% DE CUMPLIMIENTO DE LA EJECUCION DEL CONTROL]],DATOS!$AS$38:$AT$40,2,0),"")</f>
        <v/>
      </c>
      <c r="U151" s="134" t="str">
        <f>IF(Tabla46[[#This Row],[RESULTADO EVALUACIÓN DEL DISEÑO DEL CONTROL]]="","",SUMIFS(DATOS!$AT$49:$AT$57,DATOS!$AR$49:$AR$57,Tabla46[[#This Row],[RESULTADO EVALUACIÓN DEL DISEÑO DEL CONTROL]],DATOS!$AS$49:$AS$57,Tabla46[[#This Row],[RESULTADO EVALUACION DE LA EJECUCION]]))</f>
        <v/>
      </c>
    </row>
    <row r="152" spans="1:21" ht="15" customHeight="1" x14ac:dyDescent="0.25">
      <c r="A152" s="3"/>
      <c r="B152" s="2"/>
      <c r="C152" s="2"/>
      <c r="D152" s="72"/>
      <c r="E152" s="4"/>
      <c r="F152" s="178"/>
      <c r="G152" s="455" t="str">
        <f>IFERROR(VLOOKUP(Tabla46[[#This Row],[ID RIESGO]],'1. IDENTIFICACION DEL RIESGO'!$AB$27:$AL$52,11,0),"")</f>
        <v/>
      </c>
      <c r="H152" s="178"/>
      <c r="I152" s="178"/>
      <c r="J152" s="178"/>
      <c r="K152" s="178"/>
      <c r="L152" s="180"/>
      <c r="M152" s="180"/>
      <c r="N152" s="178" t="str">
        <f>IF(Tabla46[[#This Row],[ID RIESGO]]="","",IF(Tabla46[[#This Row],[DESCRIPCION DEL CONTROL]]="",0,15))</f>
        <v/>
      </c>
      <c r="O152" s="174" t="str">
        <f>IF(Tabla46[[#This Row],[ID RIESGO]]="","",IF(Tabla46[[#This Row],[RESPONSABLE DEL CONTROL (CARGO)]]="",0,20))</f>
        <v/>
      </c>
      <c r="P152" s="353">
        <f>IF(Tabla46[[#This Row],[PERIODICIDAD DE EJECUCIÓN DEL CONTROL]]="",0,20)</f>
        <v>0</v>
      </c>
      <c r="Q15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2" s="353" t="str">
        <f>IF(ISTEXT(Tabla46[[#This Row],[VALOR EVALUACION DISENO]]),"",IF(Tabla46[[#This Row],[VALOR EVALUACION DISENO]]&gt;96,DATOS!$AV$21,IF(Tabla46[[#This Row],[VALOR EVALUACION DISENO]]&gt;=86,DATOS!$AV$22,DATOS!$AV$23)))</f>
        <v/>
      </c>
      <c r="S152" s="286"/>
      <c r="T152" s="133" t="str">
        <f>IFERROR(VLOOKUP(Tabla46[[#This Row],[% DE CUMPLIMIENTO DE LA EJECUCION DEL CONTROL]],DATOS!$AS$38:$AT$40,2,0),"")</f>
        <v/>
      </c>
      <c r="U152" s="134" t="str">
        <f>IF(Tabla46[[#This Row],[RESULTADO EVALUACIÓN DEL DISEÑO DEL CONTROL]]="","",SUMIFS(DATOS!$AT$49:$AT$57,DATOS!$AR$49:$AR$57,Tabla46[[#This Row],[RESULTADO EVALUACIÓN DEL DISEÑO DEL CONTROL]],DATOS!$AS$49:$AS$57,Tabla46[[#This Row],[RESULTADO EVALUACION DE LA EJECUCION]]))</f>
        <v/>
      </c>
    </row>
    <row r="153" spans="1:21" ht="15" customHeight="1" x14ac:dyDescent="0.25">
      <c r="A153" s="3"/>
      <c r="B153" s="2"/>
      <c r="C153" s="2"/>
      <c r="D153" s="72"/>
      <c r="E153" s="4"/>
      <c r="F153" s="178"/>
      <c r="G153" s="455" t="str">
        <f>IFERROR(VLOOKUP(Tabla46[[#This Row],[ID RIESGO]],'1. IDENTIFICACION DEL RIESGO'!$AB$27:$AL$52,11,0),"")</f>
        <v/>
      </c>
      <c r="H153" s="178"/>
      <c r="I153" s="178"/>
      <c r="J153" s="178"/>
      <c r="K153" s="178"/>
      <c r="L153" s="180"/>
      <c r="M153" s="180"/>
      <c r="N153" s="178" t="str">
        <f>IF(Tabla46[[#This Row],[ID RIESGO]]="","",IF(Tabla46[[#This Row],[DESCRIPCION DEL CONTROL]]="",0,15))</f>
        <v/>
      </c>
      <c r="O153" s="174" t="str">
        <f>IF(Tabla46[[#This Row],[ID RIESGO]]="","",IF(Tabla46[[#This Row],[RESPONSABLE DEL CONTROL (CARGO)]]="",0,20))</f>
        <v/>
      </c>
      <c r="P153" s="353">
        <f>IF(Tabla46[[#This Row],[PERIODICIDAD DE EJECUCIÓN DEL CONTROL]]="",0,20)</f>
        <v>0</v>
      </c>
      <c r="Q15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3" s="353" t="str">
        <f>IF(ISTEXT(Tabla46[[#This Row],[VALOR EVALUACION DISENO]]),"",IF(Tabla46[[#This Row],[VALOR EVALUACION DISENO]]&gt;96,DATOS!$AV$21,IF(Tabla46[[#This Row],[VALOR EVALUACION DISENO]]&gt;=86,DATOS!$AV$22,DATOS!$AV$23)))</f>
        <v/>
      </c>
      <c r="S153" s="286"/>
      <c r="T153" s="133" t="str">
        <f>IFERROR(VLOOKUP(Tabla46[[#This Row],[% DE CUMPLIMIENTO DE LA EJECUCION DEL CONTROL]],DATOS!$AS$38:$AT$40,2,0),"")</f>
        <v/>
      </c>
      <c r="U153" s="134" t="str">
        <f>IF(Tabla46[[#This Row],[RESULTADO EVALUACIÓN DEL DISEÑO DEL CONTROL]]="","",SUMIFS(DATOS!$AT$49:$AT$57,DATOS!$AR$49:$AR$57,Tabla46[[#This Row],[RESULTADO EVALUACIÓN DEL DISEÑO DEL CONTROL]],DATOS!$AS$49:$AS$57,Tabla46[[#This Row],[RESULTADO EVALUACION DE LA EJECUCION]]))</f>
        <v/>
      </c>
    </row>
    <row r="154" spans="1:21" ht="15" customHeight="1" x14ac:dyDescent="0.25">
      <c r="A154" s="3"/>
      <c r="B154" s="2"/>
      <c r="C154" s="2"/>
      <c r="D154" s="72"/>
      <c r="E154" s="4"/>
      <c r="F154" s="178"/>
      <c r="G154" s="455" t="str">
        <f>IFERROR(VLOOKUP(Tabla46[[#This Row],[ID RIESGO]],'1. IDENTIFICACION DEL RIESGO'!$AB$27:$AL$52,11,0),"")</f>
        <v/>
      </c>
      <c r="H154" s="178"/>
      <c r="I154" s="178"/>
      <c r="J154" s="178"/>
      <c r="K154" s="178"/>
      <c r="L154" s="180"/>
      <c r="M154" s="180"/>
      <c r="N154" s="178" t="str">
        <f>IF(Tabla46[[#This Row],[ID RIESGO]]="","",IF(Tabla46[[#This Row],[DESCRIPCION DEL CONTROL]]="",0,15))</f>
        <v/>
      </c>
      <c r="O154" s="174" t="str">
        <f>IF(Tabla46[[#This Row],[ID RIESGO]]="","",IF(Tabla46[[#This Row],[RESPONSABLE DEL CONTROL (CARGO)]]="",0,20))</f>
        <v/>
      </c>
      <c r="P154" s="353">
        <f>IF(Tabla46[[#This Row],[PERIODICIDAD DE EJECUCIÓN DEL CONTROL]]="",0,20)</f>
        <v>0</v>
      </c>
      <c r="Q15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4" s="353" t="str">
        <f>IF(ISTEXT(Tabla46[[#This Row],[VALOR EVALUACION DISENO]]),"",IF(Tabla46[[#This Row],[VALOR EVALUACION DISENO]]&gt;96,DATOS!$AV$21,IF(Tabla46[[#This Row],[VALOR EVALUACION DISENO]]&gt;=86,DATOS!$AV$22,DATOS!$AV$23)))</f>
        <v/>
      </c>
      <c r="S154" s="286"/>
      <c r="T154" s="133" t="str">
        <f>IFERROR(VLOOKUP(Tabla46[[#This Row],[% DE CUMPLIMIENTO DE LA EJECUCION DEL CONTROL]],DATOS!$AS$38:$AT$40,2,0),"")</f>
        <v/>
      </c>
      <c r="U154" s="134" t="str">
        <f>IF(Tabla46[[#This Row],[RESULTADO EVALUACIÓN DEL DISEÑO DEL CONTROL]]="","",SUMIFS(DATOS!$AT$49:$AT$57,DATOS!$AR$49:$AR$57,Tabla46[[#This Row],[RESULTADO EVALUACIÓN DEL DISEÑO DEL CONTROL]],DATOS!$AS$49:$AS$57,Tabla46[[#This Row],[RESULTADO EVALUACION DE LA EJECUCION]]))</f>
        <v/>
      </c>
    </row>
    <row r="155" spans="1:21" ht="15" customHeight="1" x14ac:dyDescent="0.25">
      <c r="A155" s="3"/>
      <c r="B155" s="2"/>
      <c r="C155" s="2"/>
      <c r="D155" s="72"/>
      <c r="E155" s="4"/>
      <c r="F155" s="178"/>
      <c r="G155" s="455" t="str">
        <f>IFERROR(VLOOKUP(Tabla46[[#This Row],[ID RIESGO]],'1. IDENTIFICACION DEL RIESGO'!$AB$27:$AL$52,11,0),"")</f>
        <v/>
      </c>
      <c r="H155" s="178"/>
      <c r="I155" s="178"/>
      <c r="J155" s="178"/>
      <c r="K155" s="178"/>
      <c r="L155" s="180"/>
      <c r="M155" s="180"/>
      <c r="N155" s="178" t="str">
        <f>IF(Tabla46[[#This Row],[ID RIESGO]]="","",IF(Tabla46[[#This Row],[DESCRIPCION DEL CONTROL]]="",0,15))</f>
        <v/>
      </c>
      <c r="O155" s="174" t="str">
        <f>IF(Tabla46[[#This Row],[ID RIESGO]]="","",IF(Tabla46[[#This Row],[RESPONSABLE DEL CONTROL (CARGO)]]="",0,20))</f>
        <v/>
      </c>
      <c r="P155" s="353">
        <f>IF(Tabla46[[#This Row],[PERIODICIDAD DE EJECUCIÓN DEL CONTROL]]="",0,20)</f>
        <v>0</v>
      </c>
      <c r="Q15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5" s="353" t="str">
        <f>IF(ISTEXT(Tabla46[[#This Row],[VALOR EVALUACION DISENO]]),"",IF(Tabla46[[#This Row],[VALOR EVALUACION DISENO]]&gt;96,DATOS!$AV$21,IF(Tabla46[[#This Row],[VALOR EVALUACION DISENO]]&gt;=86,DATOS!$AV$22,DATOS!$AV$23)))</f>
        <v/>
      </c>
      <c r="S155" s="286"/>
      <c r="T155" s="133" t="str">
        <f>IFERROR(VLOOKUP(Tabla46[[#This Row],[% DE CUMPLIMIENTO DE LA EJECUCION DEL CONTROL]],DATOS!$AS$38:$AT$40,2,0),"")</f>
        <v/>
      </c>
      <c r="U155" s="134" t="str">
        <f>IF(Tabla46[[#This Row],[RESULTADO EVALUACIÓN DEL DISEÑO DEL CONTROL]]="","",SUMIFS(DATOS!$AT$49:$AT$57,DATOS!$AR$49:$AR$57,Tabla46[[#This Row],[RESULTADO EVALUACIÓN DEL DISEÑO DEL CONTROL]],DATOS!$AS$49:$AS$57,Tabla46[[#This Row],[RESULTADO EVALUACION DE LA EJECUCION]]))</f>
        <v/>
      </c>
    </row>
    <row r="156" spans="1:21" ht="15" customHeight="1" x14ac:dyDescent="0.25">
      <c r="A156" s="3"/>
      <c r="B156" s="2"/>
      <c r="C156" s="2"/>
      <c r="D156" s="72"/>
      <c r="E156" s="4"/>
      <c r="F156" s="178"/>
      <c r="G156" s="455" t="str">
        <f>IFERROR(VLOOKUP(Tabla46[[#This Row],[ID RIESGO]],'1. IDENTIFICACION DEL RIESGO'!$AB$27:$AL$52,11,0),"")</f>
        <v/>
      </c>
      <c r="H156" s="178"/>
      <c r="I156" s="178"/>
      <c r="J156" s="178"/>
      <c r="K156" s="178"/>
      <c r="L156" s="180"/>
      <c r="M156" s="180"/>
      <c r="N156" s="178" t="str">
        <f>IF(Tabla46[[#This Row],[ID RIESGO]]="","",IF(Tabla46[[#This Row],[DESCRIPCION DEL CONTROL]]="",0,15))</f>
        <v/>
      </c>
      <c r="O156" s="174" t="str">
        <f>IF(Tabla46[[#This Row],[ID RIESGO]]="","",IF(Tabla46[[#This Row],[RESPONSABLE DEL CONTROL (CARGO)]]="",0,20))</f>
        <v/>
      </c>
      <c r="P156" s="353">
        <f>IF(Tabla46[[#This Row],[PERIODICIDAD DE EJECUCIÓN DEL CONTROL]]="",0,20)</f>
        <v>0</v>
      </c>
      <c r="Q15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6" s="353" t="str">
        <f>IF(ISTEXT(Tabla46[[#This Row],[VALOR EVALUACION DISENO]]),"",IF(Tabla46[[#This Row],[VALOR EVALUACION DISENO]]&gt;96,DATOS!$AV$21,IF(Tabla46[[#This Row],[VALOR EVALUACION DISENO]]&gt;=86,DATOS!$AV$22,DATOS!$AV$23)))</f>
        <v/>
      </c>
      <c r="S156" s="286"/>
      <c r="T156" s="133" t="str">
        <f>IFERROR(VLOOKUP(Tabla46[[#This Row],[% DE CUMPLIMIENTO DE LA EJECUCION DEL CONTROL]],DATOS!$AS$38:$AT$40,2,0),"")</f>
        <v/>
      </c>
      <c r="U156" s="134" t="str">
        <f>IF(Tabla46[[#This Row],[RESULTADO EVALUACIÓN DEL DISEÑO DEL CONTROL]]="","",SUMIFS(DATOS!$AT$49:$AT$57,DATOS!$AR$49:$AR$57,Tabla46[[#This Row],[RESULTADO EVALUACIÓN DEL DISEÑO DEL CONTROL]],DATOS!$AS$49:$AS$57,Tabla46[[#This Row],[RESULTADO EVALUACION DE LA EJECUCION]]))</f>
        <v/>
      </c>
    </row>
    <row r="157" spans="1:21" ht="15" customHeight="1" x14ac:dyDescent="0.25">
      <c r="A157" s="3"/>
      <c r="B157" s="2"/>
      <c r="C157" s="2"/>
      <c r="D157" s="72"/>
      <c r="E157" s="4"/>
      <c r="F157" s="178"/>
      <c r="G157" s="455" t="str">
        <f>IFERROR(VLOOKUP(Tabla46[[#This Row],[ID RIESGO]],'1. IDENTIFICACION DEL RIESGO'!$AB$27:$AL$52,11,0),"")</f>
        <v/>
      </c>
      <c r="H157" s="178"/>
      <c r="I157" s="178"/>
      <c r="J157" s="178"/>
      <c r="K157" s="178"/>
      <c r="L157" s="180"/>
      <c r="M157" s="180"/>
      <c r="N157" s="178" t="str">
        <f>IF(Tabla46[[#This Row],[ID RIESGO]]="","",IF(Tabla46[[#This Row],[DESCRIPCION DEL CONTROL]]="",0,15))</f>
        <v/>
      </c>
      <c r="O157" s="174" t="str">
        <f>IF(Tabla46[[#This Row],[ID RIESGO]]="","",IF(Tabla46[[#This Row],[RESPONSABLE DEL CONTROL (CARGO)]]="",0,20))</f>
        <v/>
      </c>
      <c r="P157" s="353">
        <f>IF(Tabla46[[#This Row],[PERIODICIDAD DE EJECUCIÓN DEL CONTROL]]="",0,20)</f>
        <v>0</v>
      </c>
      <c r="Q15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7" s="353" t="str">
        <f>IF(ISTEXT(Tabla46[[#This Row],[VALOR EVALUACION DISENO]]),"",IF(Tabla46[[#This Row],[VALOR EVALUACION DISENO]]&gt;96,DATOS!$AV$21,IF(Tabla46[[#This Row],[VALOR EVALUACION DISENO]]&gt;=86,DATOS!$AV$22,DATOS!$AV$23)))</f>
        <v/>
      </c>
      <c r="S157" s="286"/>
      <c r="T157" s="133" t="str">
        <f>IFERROR(VLOOKUP(Tabla46[[#This Row],[% DE CUMPLIMIENTO DE LA EJECUCION DEL CONTROL]],DATOS!$AS$38:$AT$40,2,0),"")</f>
        <v/>
      </c>
      <c r="U157" s="134" t="str">
        <f>IF(Tabla46[[#This Row],[RESULTADO EVALUACIÓN DEL DISEÑO DEL CONTROL]]="","",SUMIFS(DATOS!$AT$49:$AT$57,DATOS!$AR$49:$AR$57,Tabla46[[#This Row],[RESULTADO EVALUACIÓN DEL DISEÑO DEL CONTROL]],DATOS!$AS$49:$AS$57,Tabla46[[#This Row],[RESULTADO EVALUACION DE LA EJECUCION]]))</f>
        <v/>
      </c>
    </row>
    <row r="158" spans="1:21" ht="15" customHeight="1" x14ac:dyDescent="0.25">
      <c r="A158" s="3"/>
      <c r="B158" s="2"/>
      <c r="C158" s="2"/>
      <c r="D158" s="72"/>
      <c r="E158" s="4"/>
      <c r="F158" s="178"/>
      <c r="G158" s="455" t="str">
        <f>IFERROR(VLOOKUP(Tabla46[[#This Row],[ID RIESGO]],'1. IDENTIFICACION DEL RIESGO'!$AB$27:$AL$52,11,0),"")</f>
        <v/>
      </c>
      <c r="H158" s="178"/>
      <c r="I158" s="178"/>
      <c r="J158" s="178"/>
      <c r="K158" s="178"/>
      <c r="L158" s="180"/>
      <c r="M158" s="180"/>
      <c r="N158" s="178" t="str">
        <f>IF(Tabla46[[#This Row],[ID RIESGO]]="","",IF(Tabla46[[#This Row],[DESCRIPCION DEL CONTROL]]="",0,15))</f>
        <v/>
      </c>
      <c r="O158" s="174" t="str">
        <f>IF(Tabla46[[#This Row],[ID RIESGO]]="","",IF(Tabla46[[#This Row],[RESPONSABLE DEL CONTROL (CARGO)]]="",0,20))</f>
        <v/>
      </c>
      <c r="P158" s="353">
        <f>IF(Tabla46[[#This Row],[PERIODICIDAD DE EJECUCIÓN DEL CONTROL]]="",0,20)</f>
        <v>0</v>
      </c>
      <c r="Q15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8" s="353" t="str">
        <f>IF(ISTEXT(Tabla46[[#This Row],[VALOR EVALUACION DISENO]]),"",IF(Tabla46[[#This Row],[VALOR EVALUACION DISENO]]&gt;96,DATOS!$AV$21,IF(Tabla46[[#This Row],[VALOR EVALUACION DISENO]]&gt;=86,DATOS!$AV$22,DATOS!$AV$23)))</f>
        <v/>
      </c>
      <c r="S158" s="286"/>
      <c r="T158" s="133" t="str">
        <f>IFERROR(VLOOKUP(Tabla46[[#This Row],[% DE CUMPLIMIENTO DE LA EJECUCION DEL CONTROL]],DATOS!$AS$38:$AT$40,2,0),"")</f>
        <v/>
      </c>
      <c r="U158" s="134" t="str">
        <f>IF(Tabla46[[#This Row],[RESULTADO EVALUACIÓN DEL DISEÑO DEL CONTROL]]="","",SUMIFS(DATOS!$AT$49:$AT$57,DATOS!$AR$49:$AR$57,Tabla46[[#This Row],[RESULTADO EVALUACIÓN DEL DISEÑO DEL CONTROL]],DATOS!$AS$49:$AS$57,Tabla46[[#This Row],[RESULTADO EVALUACION DE LA EJECUCION]]))</f>
        <v/>
      </c>
    </row>
    <row r="159" spans="1:21" ht="15" customHeight="1" x14ac:dyDescent="0.25">
      <c r="A159" s="3"/>
      <c r="B159" s="2"/>
      <c r="C159" s="2"/>
      <c r="D159" s="72"/>
      <c r="E159" s="4"/>
      <c r="F159" s="178"/>
      <c r="G159" s="455" t="str">
        <f>IFERROR(VLOOKUP(Tabla46[[#This Row],[ID RIESGO]],'1. IDENTIFICACION DEL RIESGO'!$AB$27:$AL$52,11,0),"")</f>
        <v/>
      </c>
      <c r="H159" s="178"/>
      <c r="I159" s="178"/>
      <c r="J159" s="178"/>
      <c r="K159" s="178"/>
      <c r="L159" s="180"/>
      <c r="M159" s="180"/>
      <c r="N159" s="178" t="str">
        <f>IF(Tabla46[[#This Row],[ID RIESGO]]="","",IF(Tabla46[[#This Row],[DESCRIPCION DEL CONTROL]]="",0,15))</f>
        <v/>
      </c>
      <c r="O159" s="174" t="str">
        <f>IF(Tabla46[[#This Row],[ID RIESGO]]="","",IF(Tabla46[[#This Row],[RESPONSABLE DEL CONTROL (CARGO)]]="",0,20))</f>
        <v/>
      </c>
      <c r="P159" s="353">
        <f>IF(Tabla46[[#This Row],[PERIODICIDAD DE EJECUCIÓN DEL CONTROL]]="",0,20)</f>
        <v>0</v>
      </c>
      <c r="Q15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9" s="353" t="str">
        <f>IF(ISTEXT(Tabla46[[#This Row],[VALOR EVALUACION DISENO]]),"",IF(Tabla46[[#This Row],[VALOR EVALUACION DISENO]]&gt;96,DATOS!$AV$21,IF(Tabla46[[#This Row],[VALOR EVALUACION DISENO]]&gt;=86,DATOS!$AV$22,DATOS!$AV$23)))</f>
        <v/>
      </c>
      <c r="S159" s="286"/>
      <c r="T159" s="133" t="str">
        <f>IFERROR(VLOOKUP(Tabla46[[#This Row],[% DE CUMPLIMIENTO DE LA EJECUCION DEL CONTROL]],DATOS!$AS$38:$AT$40,2,0),"")</f>
        <v/>
      </c>
      <c r="U159" s="134" t="str">
        <f>IF(Tabla46[[#This Row],[RESULTADO EVALUACIÓN DEL DISEÑO DEL CONTROL]]="","",SUMIFS(DATOS!$AT$49:$AT$57,DATOS!$AR$49:$AR$57,Tabla46[[#This Row],[RESULTADO EVALUACIÓN DEL DISEÑO DEL CONTROL]],DATOS!$AS$49:$AS$57,Tabla46[[#This Row],[RESULTADO EVALUACION DE LA EJECUCION]]))</f>
        <v/>
      </c>
    </row>
    <row r="160" spans="1:21" ht="15" customHeight="1" x14ac:dyDescent="0.25">
      <c r="A160" s="3"/>
      <c r="B160" s="2"/>
      <c r="C160" s="2"/>
      <c r="D160" s="72"/>
      <c r="E160" s="4"/>
      <c r="F160" s="178"/>
      <c r="G160" s="455" t="str">
        <f>IFERROR(VLOOKUP(Tabla46[[#This Row],[ID RIESGO]],'1. IDENTIFICACION DEL RIESGO'!$AB$27:$AL$52,11,0),"")</f>
        <v/>
      </c>
      <c r="H160" s="178"/>
      <c r="I160" s="178"/>
      <c r="J160" s="178"/>
      <c r="K160" s="178"/>
      <c r="L160" s="180"/>
      <c r="M160" s="180"/>
      <c r="N160" s="178" t="str">
        <f>IF(Tabla46[[#This Row],[ID RIESGO]]="","",IF(Tabla46[[#This Row],[DESCRIPCION DEL CONTROL]]="",0,15))</f>
        <v/>
      </c>
      <c r="O160" s="174" t="str">
        <f>IF(Tabla46[[#This Row],[ID RIESGO]]="","",IF(Tabla46[[#This Row],[RESPONSABLE DEL CONTROL (CARGO)]]="",0,20))</f>
        <v/>
      </c>
      <c r="P160" s="353">
        <f>IF(Tabla46[[#This Row],[PERIODICIDAD DE EJECUCIÓN DEL CONTROL]]="",0,20)</f>
        <v>0</v>
      </c>
      <c r="Q16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0" s="353" t="str">
        <f>IF(ISTEXT(Tabla46[[#This Row],[VALOR EVALUACION DISENO]]),"",IF(Tabla46[[#This Row],[VALOR EVALUACION DISENO]]&gt;96,DATOS!$AV$21,IF(Tabla46[[#This Row],[VALOR EVALUACION DISENO]]&gt;=86,DATOS!$AV$22,DATOS!$AV$23)))</f>
        <v/>
      </c>
      <c r="S160" s="286"/>
      <c r="T160" s="133" t="str">
        <f>IFERROR(VLOOKUP(Tabla46[[#This Row],[% DE CUMPLIMIENTO DE LA EJECUCION DEL CONTROL]],DATOS!$AS$38:$AT$40,2,0),"")</f>
        <v/>
      </c>
      <c r="U160" s="134" t="str">
        <f>IF(Tabla46[[#This Row],[RESULTADO EVALUACIÓN DEL DISEÑO DEL CONTROL]]="","",SUMIFS(DATOS!$AT$49:$AT$57,DATOS!$AR$49:$AR$57,Tabla46[[#This Row],[RESULTADO EVALUACIÓN DEL DISEÑO DEL CONTROL]],DATOS!$AS$49:$AS$57,Tabla46[[#This Row],[RESULTADO EVALUACION DE LA EJECUCION]]))</f>
        <v/>
      </c>
    </row>
    <row r="161" spans="1:21" ht="15" customHeight="1" x14ac:dyDescent="0.25">
      <c r="A161" s="3"/>
      <c r="B161" s="2"/>
      <c r="C161" s="2"/>
      <c r="D161" s="72"/>
      <c r="E161" s="4"/>
      <c r="F161" s="178"/>
      <c r="G161" s="455" t="str">
        <f>IFERROR(VLOOKUP(Tabla46[[#This Row],[ID RIESGO]],'1. IDENTIFICACION DEL RIESGO'!$AB$27:$AL$52,11,0),"")</f>
        <v/>
      </c>
      <c r="H161" s="178"/>
      <c r="I161" s="178"/>
      <c r="J161" s="178"/>
      <c r="K161" s="178"/>
      <c r="L161" s="180"/>
      <c r="M161" s="180"/>
      <c r="N161" s="178" t="str">
        <f>IF(Tabla46[[#This Row],[ID RIESGO]]="","",IF(Tabla46[[#This Row],[DESCRIPCION DEL CONTROL]]="",0,15))</f>
        <v/>
      </c>
      <c r="O161" s="174" t="str">
        <f>IF(Tabla46[[#This Row],[ID RIESGO]]="","",IF(Tabla46[[#This Row],[RESPONSABLE DEL CONTROL (CARGO)]]="",0,20))</f>
        <v/>
      </c>
      <c r="P161" s="353">
        <f>IF(Tabla46[[#This Row],[PERIODICIDAD DE EJECUCIÓN DEL CONTROL]]="",0,20)</f>
        <v>0</v>
      </c>
      <c r="Q16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1" s="353" t="str">
        <f>IF(ISTEXT(Tabla46[[#This Row],[VALOR EVALUACION DISENO]]),"",IF(Tabla46[[#This Row],[VALOR EVALUACION DISENO]]&gt;96,DATOS!$AV$21,IF(Tabla46[[#This Row],[VALOR EVALUACION DISENO]]&gt;=86,DATOS!$AV$22,DATOS!$AV$23)))</f>
        <v/>
      </c>
      <c r="S161" s="286"/>
      <c r="T161" s="133" t="str">
        <f>IFERROR(VLOOKUP(Tabla46[[#This Row],[% DE CUMPLIMIENTO DE LA EJECUCION DEL CONTROL]],DATOS!$AS$38:$AT$40,2,0),"")</f>
        <v/>
      </c>
      <c r="U161" s="134" t="str">
        <f>IF(Tabla46[[#This Row],[RESULTADO EVALUACIÓN DEL DISEÑO DEL CONTROL]]="","",SUMIFS(DATOS!$AT$49:$AT$57,DATOS!$AR$49:$AR$57,Tabla46[[#This Row],[RESULTADO EVALUACIÓN DEL DISEÑO DEL CONTROL]],DATOS!$AS$49:$AS$57,Tabla46[[#This Row],[RESULTADO EVALUACION DE LA EJECUCION]]))</f>
        <v/>
      </c>
    </row>
    <row r="162" spans="1:21" ht="15" customHeight="1" x14ac:dyDescent="0.25">
      <c r="A162" s="3"/>
      <c r="B162" s="2"/>
      <c r="C162" s="2"/>
      <c r="D162" s="72"/>
      <c r="E162" s="4"/>
      <c r="F162" s="178"/>
      <c r="G162" s="455" t="str">
        <f>IFERROR(VLOOKUP(Tabla46[[#This Row],[ID RIESGO]],'1. IDENTIFICACION DEL RIESGO'!$AB$27:$AL$52,11,0),"")</f>
        <v/>
      </c>
      <c r="H162" s="178"/>
      <c r="I162" s="178"/>
      <c r="J162" s="178"/>
      <c r="K162" s="178"/>
      <c r="L162" s="180"/>
      <c r="M162" s="180"/>
      <c r="N162" s="178" t="str">
        <f>IF(Tabla46[[#This Row],[ID RIESGO]]="","",IF(Tabla46[[#This Row],[DESCRIPCION DEL CONTROL]]="",0,15))</f>
        <v/>
      </c>
      <c r="O162" s="174" t="str">
        <f>IF(Tabla46[[#This Row],[ID RIESGO]]="","",IF(Tabla46[[#This Row],[RESPONSABLE DEL CONTROL (CARGO)]]="",0,20))</f>
        <v/>
      </c>
      <c r="P162" s="353">
        <f>IF(Tabla46[[#This Row],[PERIODICIDAD DE EJECUCIÓN DEL CONTROL]]="",0,20)</f>
        <v>0</v>
      </c>
      <c r="Q16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2" s="353" t="str">
        <f>IF(ISTEXT(Tabla46[[#This Row],[VALOR EVALUACION DISENO]]),"",IF(Tabla46[[#This Row],[VALOR EVALUACION DISENO]]&gt;96,DATOS!$AV$21,IF(Tabla46[[#This Row],[VALOR EVALUACION DISENO]]&gt;=86,DATOS!$AV$22,DATOS!$AV$23)))</f>
        <v/>
      </c>
      <c r="S162" s="286"/>
      <c r="T162" s="133" t="str">
        <f>IFERROR(VLOOKUP(Tabla46[[#This Row],[% DE CUMPLIMIENTO DE LA EJECUCION DEL CONTROL]],DATOS!$AS$38:$AT$40,2,0),"")</f>
        <v/>
      </c>
      <c r="U162" s="134" t="str">
        <f>IF(Tabla46[[#This Row],[RESULTADO EVALUACIÓN DEL DISEÑO DEL CONTROL]]="","",SUMIFS(DATOS!$AT$49:$AT$57,DATOS!$AR$49:$AR$57,Tabla46[[#This Row],[RESULTADO EVALUACIÓN DEL DISEÑO DEL CONTROL]],DATOS!$AS$49:$AS$57,Tabla46[[#This Row],[RESULTADO EVALUACION DE LA EJECUCION]]))</f>
        <v/>
      </c>
    </row>
    <row r="163" spans="1:21" ht="15" customHeight="1" x14ac:dyDescent="0.25">
      <c r="A163" s="3"/>
      <c r="B163" s="2"/>
      <c r="C163" s="2"/>
      <c r="D163" s="72"/>
      <c r="E163" s="4"/>
      <c r="F163" s="178"/>
      <c r="G163" s="455" t="str">
        <f>IFERROR(VLOOKUP(Tabla46[[#This Row],[ID RIESGO]],'1. IDENTIFICACION DEL RIESGO'!$AB$27:$AL$52,11,0),"")</f>
        <v/>
      </c>
      <c r="H163" s="178"/>
      <c r="I163" s="178"/>
      <c r="J163" s="178"/>
      <c r="K163" s="178"/>
      <c r="L163" s="180"/>
      <c r="M163" s="180"/>
      <c r="N163" s="178" t="str">
        <f>IF(Tabla46[[#This Row],[ID RIESGO]]="","",IF(Tabla46[[#This Row],[DESCRIPCION DEL CONTROL]]="",0,15))</f>
        <v/>
      </c>
      <c r="O163" s="174" t="str">
        <f>IF(Tabla46[[#This Row],[ID RIESGO]]="","",IF(Tabla46[[#This Row],[RESPONSABLE DEL CONTROL (CARGO)]]="",0,20))</f>
        <v/>
      </c>
      <c r="P163" s="353">
        <f>IF(Tabla46[[#This Row],[PERIODICIDAD DE EJECUCIÓN DEL CONTROL]]="",0,20)</f>
        <v>0</v>
      </c>
      <c r="Q16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3" s="353" t="str">
        <f>IF(ISTEXT(Tabla46[[#This Row],[VALOR EVALUACION DISENO]]),"",IF(Tabla46[[#This Row],[VALOR EVALUACION DISENO]]&gt;96,DATOS!$AV$21,IF(Tabla46[[#This Row],[VALOR EVALUACION DISENO]]&gt;=86,DATOS!$AV$22,DATOS!$AV$23)))</f>
        <v/>
      </c>
      <c r="S163" s="286"/>
      <c r="T163" s="133" t="str">
        <f>IFERROR(VLOOKUP(Tabla46[[#This Row],[% DE CUMPLIMIENTO DE LA EJECUCION DEL CONTROL]],DATOS!$AS$38:$AT$40,2,0),"")</f>
        <v/>
      </c>
      <c r="U163" s="134" t="str">
        <f>IF(Tabla46[[#This Row],[RESULTADO EVALUACIÓN DEL DISEÑO DEL CONTROL]]="","",SUMIFS(DATOS!$AT$49:$AT$57,DATOS!$AR$49:$AR$57,Tabla46[[#This Row],[RESULTADO EVALUACIÓN DEL DISEÑO DEL CONTROL]],DATOS!$AS$49:$AS$57,Tabla46[[#This Row],[RESULTADO EVALUACION DE LA EJECUCION]]))</f>
        <v/>
      </c>
    </row>
    <row r="164" spans="1:21" ht="15" customHeight="1" x14ac:dyDescent="0.25">
      <c r="A164" s="3"/>
      <c r="B164" s="2"/>
      <c r="C164" s="2"/>
      <c r="D164" s="72"/>
      <c r="E164" s="4"/>
      <c r="F164" s="178"/>
      <c r="G164" s="455" t="str">
        <f>IFERROR(VLOOKUP(Tabla46[[#This Row],[ID RIESGO]],'1. IDENTIFICACION DEL RIESGO'!$AB$27:$AL$52,11,0),"")</f>
        <v/>
      </c>
      <c r="H164" s="178"/>
      <c r="I164" s="178"/>
      <c r="J164" s="178"/>
      <c r="K164" s="178"/>
      <c r="L164" s="180"/>
      <c r="M164" s="180"/>
      <c r="N164" s="178" t="str">
        <f>IF(Tabla46[[#This Row],[ID RIESGO]]="","",IF(Tabla46[[#This Row],[DESCRIPCION DEL CONTROL]]="",0,15))</f>
        <v/>
      </c>
      <c r="O164" s="174" t="str">
        <f>IF(Tabla46[[#This Row],[ID RIESGO]]="","",IF(Tabla46[[#This Row],[RESPONSABLE DEL CONTROL (CARGO)]]="",0,20))</f>
        <v/>
      </c>
      <c r="P164" s="353">
        <f>IF(Tabla46[[#This Row],[PERIODICIDAD DE EJECUCIÓN DEL CONTROL]]="",0,20)</f>
        <v>0</v>
      </c>
      <c r="Q16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4" s="353" t="str">
        <f>IF(ISTEXT(Tabla46[[#This Row],[VALOR EVALUACION DISENO]]),"",IF(Tabla46[[#This Row],[VALOR EVALUACION DISENO]]&gt;96,DATOS!$AV$21,IF(Tabla46[[#This Row],[VALOR EVALUACION DISENO]]&gt;=86,DATOS!$AV$22,DATOS!$AV$23)))</f>
        <v/>
      </c>
      <c r="S164" s="286"/>
      <c r="T164" s="133" t="str">
        <f>IFERROR(VLOOKUP(Tabla46[[#This Row],[% DE CUMPLIMIENTO DE LA EJECUCION DEL CONTROL]],DATOS!$AS$38:$AT$40,2,0),"")</f>
        <v/>
      </c>
      <c r="U164" s="134" t="str">
        <f>IF(Tabla46[[#This Row],[RESULTADO EVALUACIÓN DEL DISEÑO DEL CONTROL]]="","",SUMIFS(DATOS!$AT$49:$AT$57,DATOS!$AR$49:$AR$57,Tabla46[[#This Row],[RESULTADO EVALUACIÓN DEL DISEÑO DEL CONTROL]],DATOS!$AS$49:$AS$57,Tabla46[[#This Row],[RESULTADO EVALUACION DE LA EJECUCION]]))</f>
        <v/>
      </c>
    </row>
    <row r="165" spans="1:21" ht="15" customHeight="1" x14ac:dyDescent="0.25">
      <c r="A165" s="3"/>
      <c r="B165" s="2"/>
      <c r="C165" s="2"/>
      <c r="D165" s="72"/>
      <c r="E165" s="4"/>
      <c r="F165" s="178"/>
      <c r="G165" s="455" t="str">
        <f>IFERROR(VLOOKUP(Tabla46[[#This Row],[ID RIESGO]],'1. IDENTIFICACION DEL RIESGO'!$AB$27:$AL$52,11,0),"")</f>
        <v/>
      </c>
      <c r="H165" s="178"/>
      <c r="I165" s="178"/>
      <c r="J165" s="178"/>
      <c r="K165" s="178"/>
      <c r="L165" s="180"/>
      <c r="M165" s="180"/>
      <c r="N165" s="178" t="str">
        <f>IF(Tabla46[[#This Row],[ID RIESGO]]="","",IF(Tabla46[[#This Row],[DESCRIPCION DEL CONTROL]]="",0,15))</f>
        <v/>
      </c>
      <c r="O165" s="174" t="str">
        <f>IF(Tabla46[[#This Row],[ID RIESGO]]="","",IF(Tabla46[[#This Row],[RESPONSABLE DEL CONTROL (CARGO)]]="",0,20))</f>
        <v/>
      </c>
      <c r="P165" s="353">
        <f>IF(Tabla46[[#This Row],[PERIODICIDAD DE EJECUCIÓN DEL CONTROL]]="",0,20)</f>
        <v>0</v>
      </c>
      <c r="Q16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5" s="353" t="str">
        <f>IF(ISTEXT(Tabla46[[#This Row],[VALOR EVALUACION DISENO]]),"",IF(Tabla46[[#This Row],[VALOR EVALUACION DISENO]]&gt;96,DATOS!$AV$21,IF(Tabla46[[#This Row],[VALOR EVALUACION DISENO]]&gt;=86,DATOS!$AV$22,DATOS!$AV$23)))</f>
        <v/>
      </c>
      <c r="S165" s="286"/>
      <c r="T165" s="133" t="str">
        <f>IFERROR(VLOOKUP(Tabla46[[#This Row],[% DE CUMPLIMIENTO DE LA EJECUCION DEL CONTROL]],DATOS!$AS$38:$AT$40,2,0),"")</f>
        <v/>
      </c>
      <c r="U165" s="134" t="str">
        <f>IF(Tabla46[[#This Row],[RESULTADO EVALUACIÓN DEL DISEÑO DEL CONTROL]]="","",SUMIFS(DATOS!$AT$49:$AT$57,DATOS!$AR$49:$AR$57,Tabla46[[#This Row],[RESULTADO EVALUACIÓN DEL DISEÑO DEL CONTROL]],DATOS!$AS$49:$AS$57,Tabla46[[#This Row],[RESULTADO EVALUACION DE LA EJECUCION]]))</f>
        <v/>
      </c>
    </row>
    <row r="166" spans="1:21" ht="15" customHeight="1" x14ac:dyDescent="0.25">
      <c r="A166" s="3"/>
      <c r="B166" s="2"/>
      <c r="C166" s="2"/>
      <c r="D166" s="72"/>
      <c r="E166" s="4"/>
      <c r="F166" s="178"/>
      <c r="G166" s="455" t="str">
        <f>IFERROR(VLOOKUP(Tabla46[[#This Row],[ID RIESGO]],'1. IDENTIFICACION DEL RIESGO'!$AB$27:$AL$52,11,0),"")</f>
        <v/>
      </c>
      <c r="H166" s="178"/>
      <c r="I166" s="178"/>
      <c r="J166" s="178"/>
      <c r="K166" s="178"/>
      <c r="L166" s="180"/>
      <c r="M166" s="180"/>
      <c r="N166" s="178" t="str">
        <f>IF(Tabla46[[#This Row],[ID RIESGO]]="","",IF(Tabla46[[#This Row],[DESCRIPCION DEL CONTROL]]="",0,15))</f>
        <v/>
      </c>
      <c r="O166" s="174" t="str">
        <f>IF(Tabla46[[#This Row],[ID RIESGO]]="","",IF(Tabla46[[#This Row],[RESPONSABLE DEL CONTROL (CARGO)]]="",0,20))</f>
        <v/>
      </c>
      <c r="P166" s="353">
        <f>IF(Tabla46[[#This Row],[PERIODICIDAD DE EJECUCIÓN DEL CONTROL]]="",0,20)</f>
        <v>0</v>
      </c>
      <c r="Q16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6" s="353" t="str">
        <f>IF(ISTEXT(Tabla46[[#This Row],[VALOR EVALUACION DISENO]]),"",IF(Tabla46[[#This Row],[VALOR EVALUACION DISENO]]&gt;96,DATOS!$AV$21,IF(Tabla46[[#This Row],[VALOR EVALUACION DISENO]]&gt;=86,DATOS!$AV$22,DATOS!$AV$23)))</f>
        <v/>
      </c>
      <c r="S166" s="286"/>
      <c r="T166" s="133" t="str">
        <f>IFERROR(VLOOKUP(Tabla46[[#This Row],[% DE CUMPLIMIENTO DE LA EJECUCION DEL CONTROL]],DATOS!$AS$38:$AT$40,2,0),"")</f>
        <v/>
      </c>
      <c r="U166" s="134" t="str">
        <f>IF(Tabla46[[#This Row],[RESULTADO EVALUACIÓN DEL DISEÑO DEL CONTROL]]="","",SUMIFS(DATOS!$AT$49:$AT$57,DATOS!$AR$49:$AR$57,Tabla46[[#This Row],[RESULTADO EVALUACIÓN DEL DISEÑO DEL CONTROL]],DATOS!$AS$49:$AS$57,Tabla46[[#This Row],[RESULTADO EVALUACION DE LA EJECUCION]]))</f>
        <v/>
      </c>
    </row>
    <row r="167" spans="1:21" ht="15" customHeight="1" x14ac:dyDescent="0.25">
      <c r="A167" s="3"/>
      <c r="B167" s="2"/>
      <c r="C167" s="2"/>
      <c r="D167" s="72"/>
      <c r="E167" s="4"/>
      <c r="F167" s="178"/>
      <c r="G167" s="455" t="str">
        <f>IFERROR(VLOOKUP(Tabla46[[#This Row],[ID RIESGO]],'1. IDENTIFICACION DEL RIESGO'!$AB$27:$AL$52,11,0),"")</f>
        <v/>
      </c>
      <c r="H167" s="178"/>
      <c r="I167" s="178"/>
      <c r="J167" s="178"/>
      <c r="K167" s="178"/>
      <c r="L167" s="180"/>
      <c r="M167" s="180"/>
      <c r="N167" s="178" t="str">
        <f>IF(Tabla46[[#This Row],[ID RIESGO]]="","",IF(Tabla46[[#This Row],[DESCRIPCION DEL CONTROL]]="",0,15))</f>
        <v/>
      </c>
      <c r="O167" s="174" t="str">
        <f>IF(Tabla46[[#This Row],[ID RIESGO]]="","",IF(Tabla46[[#This Row],[RESPONSABLE DEL CONTROL (CARGO)]]="",0,20))</f>
        <v/>
      </c>
      <c r="P167" s="353">
        <f>IF(Tabla46[[#This Row],[PERIODICIDAD DE EJECUCIÓN DEL CONTROL]]="",0,20)</f>
        <v>0</v>
      </c>
      <c r="Q16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7" s="353" t="str">
        <f>IF(ISTEXT(Tabla46[[#This Row],[VALOR EVALUACION DISENO]]),"",IF(Tabla46[[#This Row],[VALOR EVALUACION DISENO]]&gt;96,DATOS!$AV$21,IF(Tabla46[[#This Row],[VALOR EVALUACION DISENO]]&gt;=86,DATOS!$AV$22,DATOS!$AV$23)))</f>
        <v/>
      </c>
      <c r="S167" s="286"/>
      <c r="T167" s="133" t="str">
        <f>IFERROR(VLOOKUP(Tabla46[[#This Row],[% DE CUMPLIMIENTO DE LA EJECUCION DEL CONTROL]],DATOS!$AS$38:$AT$40,2,0),"")</f>
        <v/>
      </c>
      <c r="U167" s="134" t="str">
        <f>IF(Tabla46[[#This Row],[RESULTADO EVALUACIÓN DEL DISEÑO DEL CONTROL]]="","",SUMIFS(DATOS!$AT$49:$AT$57,DATOS!$AR$49:$AR$57,Tabla46[[#This Row],[RESULTADO EVALUACIÓN DEL DISEÑO DEL CONTROL]],DATOS!$AS$49:$AS$57,Tabla46[[#This Row],[RESULTADO EVALUACION DE LA EJECUCION]]))</f>
        <v/>
      </c>
    </row>
    <row r="168" spans="1:21" ht="15" customHeight="1" x14ac:dyDescent="0.25">
      <c r="A168" s="3"/>
      <c r="B168" s="2"/>
      <c r="C168" s="2"/>
      <c r="D168" s="72"/>
      <c r="E168" s="4"/>
      <c r="F168" s="178"/>
      <c r="G168" s="455" t="str">
        <f>IFERROR(VLOOKUP(Tabla46[[#This Row],[ID RIESGO]],'1. IDENTIFICACION DEL RIESGO'!$AB$27:$AL$52,11,0),"")</f>
        <v/>
      </c>
      <c r="H168" s="178"/>
      <c r="I168" s="178"/>
      <c r="J168" s="178"/>
      <c r="K168" s="178"/>
      <c r="L168" s="180"/>
      <c r="M168" s="180"/>
      <c r="N168" s="178" t="str">
        <f>IF(Tabla46[[#This Row],[ID RIESGO]]="","",IF(Tabla46[[#This Row],[DESCRIPCION DEL CONTROL]]="",0,15))</f>
        <v/>
      </c>
      <c r="O168" s="174" t="str">
        <f>IF(Tabla46[[#This Row],[ID RIESGO]]="","",IF(Tabla46[[#This Row],[RESPONSABLE DEL CONTROL (CARGO)]]="",0,20))</f>
        <v/>
      </c>
      <c r="P168" s="353">
        <f>IF(Tabla46[[#This Row],[PERIODICIDAD DE EJECUCIÓN DEL CONTROL]]="",0,20)</f>
        <v>0</v>
      </c>
      <c r="Q16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8" s="353" t="str">
        <f>IF(ISTEXT(Tabla46[[#This Row],[VALOR EVALUACION DISENO]]),"",IF(Tabla46[[#This Row],[VALOR EVALUACION DISENO]]&gt;96,DATOS!$AV$21,IF(Tabla46[[#This Row],[VALOR EVALUACION DISENO]]&gt;=86,DATOS!$AV$22,DATOS!$AV$23)))</f>
        <v/>
      </c>
      <c r="S168" s="286"/>
      <c r="T168" s="133" t="str">
        <f>IFERROR(VLOOKUP(Tabla46[[#This Row],[% DE CUMPLIMIENTO DE LA EJECUCION DEL CONTROL]],DATOS!$AS$38:$AT$40,2,0),"")</f>
        <v/>
      </c>
      <c r="U168" s="134" t="str">
        <f>IF(Tabla46[[#This Row],[RESULTADO EVALUACIÓN DEL DISEÑO DEL CONTROL]]="","",SUMIFS(DATOS!$AT$49:$AT$57,DATOS!$AR$49:$AR$57,Tabla46[[#This Row],[RESULTADO EVALUACIÓN DEL DISEÑO DEL CONTROL]],DATOS!$AS$49:$AS$57,Tabla46[[#This Row],[RESULTADO EVALUACION DE LA EJECUCION]]))</f>
        <v/>
      </c>
    </row>
    <row r="169" spans="1:21" ht="15" customHeight="1" x14ac:dyDescent="0.25">
      <c r="A169" s="3"/>
      <c r="B169" s="2"/>
      <c r="C169" s="2"/>
      <c r="D169" s="72"/>
      <c r="E169" s="4"/>
      <c r="F169" s="178"/>
      <c r="G169" s="455" t="str">
        <f>IFERROR(VLOOKUP(Tabla46[[#This Row],[ID RIESGO]],'1. IDENTIFICACION DEL RIESGO'!$AB$27:$AL$52,11,0),"")</f>
        <v/>
      </c>
      <c r="H169" s="178"/>
      <c r="I169" s="178"/>
      <c r="J169" s="178"/>
      <c r="K169" s="178"/>
      <c r="L169" s="180"/>
      <c r="M169" s="180"/>
      <c r="N169" s="178" t="str">
        <f>IF(Tabla46[[#This Row],[ID RIESGO]]="","",IF(Tabla46[[#This Row],[DESCRIPCION DEL CONTROL]]="",0,15))</f>
        <v/>
      </c>
      <c r="O169" s="174" t="str">
        <f>IF(Tabla46[[#This Row],[ID RIESGO]]="","",IF(Tabla46[[#This Row],[RESPONSABLE DEL CONTROL (CARGO)]]="",0,20))</f>
        <v/>
      </c>
      <c r="P169" s="353">
        <f>IF(Tabla46[[#This Row],[PERIODICIDAD DE EJECUCIÓN DEL CONTROL]]="",0,20)</f>
        <v>0</v>
      </c>
      <c r="Q16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9" s="353" t="str">
        <f>IF(ISTEXT(Tabla46[[#This Row],[VALOR EVALUACION DISENO]]),"",IF(Tabla46[[#This Row],[VALOR EVALUACION DISENO]]&gt;96,DATOS!$AV$21,IF(Tabla46[[#This Row],[VALOR EVALUACION DISENO]]&gt;=86,DATOS!$AV$22,DATOS!$AV$23)))</f>
        <v/>
      </c>
      <c r="S169" s="286"/>
      <c r="T169" s="133" t="str">
        <f>IFERROR(VLOOKUP(Tabla46[[#This Row],[% DE CUMPLIMIENTO DE LA EJECUCION DEL CONTROL]],DATOS!$AS$38:$AT$40,2,0),"")</f>
        <v/>
      </c>
      <c r="U169" s="134" t="str">
        <f>IF(Tabla46[[#This Row],[RESULTADO EVALUACIÓN DEL DISEÑO DEL CONTROL]]="","",SUMIFS(DATOS!$AT$49:$AT$57,DATOS!$AR$49:$AR$57,Tabla46[[#This Row],[RESULTADO EVALUACIÓN DEL DISEÑO DEL CONTROL]],DATOS!$AS$49:$AS$57,Tabla46[[#This Row],[RESULTADO EVALUACION DE LA EJECUCION]]))</f>
        <v/>
      </c>
    </row>
    <row r="170" spans="1:21" ht="15" customHeight="1" x14ac:dyDescent="0.25">
      <c r="A170" s="3"/>
      <c r="B170" s="2"/>
      <c r="C170" s="2"/>
      <c r="D170" s="72"/>
      <c r="E170" s="4"/>
      <c r="F170" s="178"/>
      <c r="G170" s="455" t="str">
        <f>IFERROR(VLOOKUP(Tabla46[[#This Row],[ID RIESGO]],'1. IDENTIFICACION DEL RIESGO'!$AB$27:$AL$52,11,0),"")</f>
        <v/>
      </c>
      <c r="H170" s="178"/>
      <c r="I170" s="178"/>
      <c r="J170" s="178"/>
      <c r="K170" s="178"/>
      <c r="L170" s="180"/>
      <c r="M170" s="180"/>
      <c r="N170" s="178" t="str">
        <f>IF(Tabla46[[#This Row],[ID RIESGO]]="","",IF(Tabla46[[#This Row],[DESCRIPCION DEL CONTROL]]="",0,15))</f>
        <v/>
      </c>
      <c r="O170" s="174" t="str">
        <f>IF(Tabla46[[#This Row],[ID RIESGO]]="","",IF(Tabla46[[#This Row],[RESPONSABLE DEL CONTROL (CARGO)]]="",0,20))</f>
        <v/>
      </c>
      <c r="P170" s="353">
        <f>IF(Tabla46[[#This Row],[PERIODICIDAD DE EJECUCIÓN DEL CONTROL]]="",0,20)</f>
        <v>0</v>
      </c>
      <c r="Q17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0" s="353" t="str">
        <f>IF(ISTEXT(Tabla46[[#This Row],[VALOR EVALUACION DISENO]]),"",IF(Tabla46[[#This Row],[VALOR EVALUACION DISENO]]&gt;96,DATOS!$AV$21,IF(Tabla46[[#This Row],[VALOR EVALUACION DISENO]]&gt;=86,DATOS!$AV$22,DATOS!$AV$23)))</f>
        <v/>
      </c>
      <c r="S170" s="286"/>
      <c r="T170" s="133" t="str">
        <f>IFERROR(VLOOKUP(Tabla46[[#This Row],[% DE CUMPLIMIENTO DE LA EJECUCION DEL CONTROL]],DATOS!$AS$38:$AT$40,2,0),"")</f>
        <v/>
      </c>
      <c r="U170" s="134" t="str">
        <f>IF(Tabla46[[#This Row],[RESULTADO EVALUACIÓN DEL DISEÑO DEL CONTROL]]="","",SUMIFS(DATOS!$AT$49:$AT$57,DATOS!$AR$49:$AR$57,Tabla46[[#This Row],[RESULTADO EVALUACIÓN DEL DISEÑO DEL CONTROL]],DATOS!$AS$49:$AS$57,Tabla46[[#This Row],[RESULTADO EVALUACION DE LA EJECUCION]]))</f>
        <v/>
      </c>
    </row>
    <row r="171" spans="1:21" ht="15" customHeight="1" x14ac:dyDescent="0.25">
      <c r="A171" s="3"/>
      <c r="B171" s="2"/>
      <c r="C171" s="2"/>
      <c r="D171" s="72"/>
      <c r="E171" s="4"/>
      <c r="F171" s="178"/>
      <c r="G171" s="455" t="str">
        <f>IFERROR(VLOOKUP(Tabla46[[#This Row],[ID RIESGO]],'1. IDENTIFICACION DEL RIESGO'!$AB$27:$AL$52,11,0),"")</f>
        <v/>
      </c>
      <c r="H171" s="178"/>
      <c r="I171" s="178"/>
      <c r="J171" s="178"/>
      <c r="K171" s="178"/>
      <c r="L171" s="180"/>
      <c r="M171" s="180"/>
      <c r="N171" s="178" t="str">
        <f>IF(Tabla46[[#This Row],[ID RIESGO]]="","",IF(Tabla46[[#This Row],[DESCRIPCION DEL CONTROL]]="",0,15))</f>
        <v/>
      </c>
      <c r="O171" s="174" t="str">
        <f>IF(Tabla46[[#This Row],[ID RIESGO]]="","",IF(Tabla46[[#This Row],[RESPONSABLE DEL CONTROL (CARGO)]]="",0,20))</f>
        <v/>
      </c>
      <c r="P171" s="353">
        <f>IF(Tabla46[[#This Row],[PERIODICIDAD DE EJECUCIÓN DEL CONTROL]]="",0,20)</f>
        <v>0</v>
      </c>
      <c r="Q17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1" s="353" t="str">
        <f>IF(ISTEXT(Tabla46[[#This Row],[VALOR EVALUACION DISENO]]),"",IF(Tabla46[[#This Row],[VALOR EVALUACION DISENO]]&gt;96,DATOS!$AV$21,IF(Tabla46[[#This Row],[VALOR EVALUACION DISENO]]&gt;=86,DATOS!$AV$22,DATOS!$AV$23)))</f>
        <v/>
      </c>
      <c r="S171" s="286"/>
      <c r="T171" s="133" t="str">
        <f>IFERROR(VLOOKUP(Tabla46[[#This Row],[% DE CUMPLIMIENTO DE LA EJECUCION DEL CONTROL]],DATOS!$AS$38:$AT$40,2,0),"")</f>
        <v/>
      </c>
      <c r="U171" s="134" t="str">
        <f>IF(Tabla46[[#This Row],[RESULTADO EVALUACIÓN DEL DISEÑO DEL CONTROL]]="","",SUMIFS(DATOS!$AT$49:$AT$57,DATOS!$AR$49:$AR$57,Tabla46[[#This Row],[RESULTADO EVALUACIÓN DEL DISEÑO DEL CONTROL]],DATOS!$AS$49:$AS$57,Tabla46[[#This Row],[RESULTADO EVALUACION DE LA EJECUCION]]))</f>
        <v/>
      </c>
    </row>
    <row r="172" spans="1:21" ht="15" customHeight="1" x14ac:dyDescent="0.25">
      <c r="A172" s="3"/>
      <c r="B172" s="2"/>
      <c r="C172" s="2"/>
      <c r="D172" s="72"/>
      <c r="E172" s="4"/>
      <c r="F172" s="178"/>
      <c r="G172" s="455" t="str">
        <f>IFERROR(VLOOKUP(Tabla46[[#This Row],[ID RIESGO]],'1. IDENTIFICACION DEL RIESGO'!$AB$27:$AL$52,11,0),"")</f>
        <v/>
      </c>
      <c r="H172" s="178"/>
      <c r="I172" s="178"/>
      <c r="J172" s="178"/>
      <c r="K172" s="178"/>
      <c r="L172" s="180"/>
      <c r="M172" s="180"/>
      <c r="N172" s="178" t="str">
        <f>IF(Tabla46[[#This Row],[ID RIESGO]]="","",IF(Tabla46[[#This Row],[DESCRIPCION DEL CONTROL]]="",0,15))</f>
        <v/>
      </c>
      <c r="O172" s="174" t="str">
        <f>IF(Tabla46[[#This Row],[ID RIESGO]]="","",IF(Tabla46[[#This Row],[RESPONSABLE DEL CONTROL (CARGO)]]="",0,20))</f>
        <v/>
      </c>
      <c r="P172" s="353">
        <f>IF(Tabla46[[#This Row],[PERIODICIDAD DE EJECUCIÓN DEL CONTROL]]="",0,20)</f>
        <v>0</v>
      </c>
      <c r="Q17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2" s="353" t="str">
        <f>IF(ISTEXT(Tabla46[[#This Row],[VALOR EVALUACION DISENO]]),"",IF(Tabla46[[#This Row],[VALOR EVALUACION DISENO]]&gt;96,DATOS!$AV$21,IF(Tabla46[[#This Row],[VALOR EVALUACION DISENO]]&gt;=86,DATOS!$AV$22,DATOS!$AV$23)))</f>
        <v/>
      </c>
      <c r="S172" s="286"/>
      <c r="T172" s="133" t="str">
        <f>IFERROR(VLOOKUP(Tabla46[[#This Row],[% DE CUMPLIMIENTO DE LA EJECUCION DEL CONTROL]],DATOS!$AS$38:$AT$40,2,0),"")</f>
        <v/>
      </c>
      <c r="U172" s="134" t="str">
        <f>IF(Tabla46[[#This Row],[RESULTADO EVALUACIÓN DEL DISEÑO DEL CONTROL]]="","",SUMIFS(DATOS!$AT$49:$AT$57,DATOS!$AR$49:$AR$57,Tabla46[[#This Row],[RESULTADO EVALUACIÓN DEL DISEÑO DEL CONTROL]],DATOS!$AS$49:$AS$57,Tabla46[[#This Row],[RESULTADO EVALUACION DE LA EJECUCION]]))</f>
        <v/>
      </c>
    </row>
    <row r="173" spans="1:21" ht="15" customHeight="1" x14ac:dyDescent="0.25">
      <c r="A173" s="3"/>
      <c r="B173" s="2"/>
      <c r="C173" s="2"/>
      <c r="D173" s="72"/>
      <c r="E173" s="4"/>
      <c r="F173" s="178"/>
      <c r="G173" s="455" t="str">
        <f>IFERROR(VLOOKUP(Tabla46[[#This Row],[ID RIESGO]],'1. IDENTIFICACION DEL RIESGO'!$AB$27:$AL$52,11,0),"")</f>
        <v/>
      </c>
      <c r="H173" s="178"/>
      <c r="I173" s="178"/>
      <c r="J173" s="178"/>
      <c r="K173" s="178"/>
      <c r="L173" s="180"/>
      <c r="M173" s="180"/>
      <c r="N173" s="178" t="str">
        <f>IF(Tabla46[[#This Row],[ID RIESGO]]="","",IF(Tabla46[[#This Row],[DESCRIPCION DEL CONTROL]]="",0,15))</f>
        <v/>
      </c>
      <c r="O173" s="174" t="str">
        <f>IF(Tabla46[[#This Row],[ID RIESGO]]="","",IF(Tabla46[[#This Row],[RESPONSABLE DEL CONTROL (CARGO)]]="",0,20))</f>
        <v/>
      </c>
      <c r="P173" s="353">
        <f>IF(Tabla46[[#This Row],[PERIODICIDAD DE EJECUCIÓN DEL CONTROL]]="",0,20)</f>
        <v>0</v>
      </c>
      <c r="Q17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3" s="353" t="str">
        <f>IF(ISTEXT(Tabla46[[#This Row],[VALOR EVALUACION DISENO]]),"",IF(Tabla46[[#This Row],[VALOR EVALUACION DISENO]]&gt;96,DATOS!$AV$21,IF(Tabla46[[#This Row],[VALOR EVALUACION DISENO]]&gt;=86,DATOS!$AV$22,DATOS!$AV$23)))</f>
        <v/>
      </c>
      <c r="S173" s="286"/>
      <c r="T173" s="133" t="str">
        <f>IFERROR(VLOOKUP(Tabla46[[#This Row],[% DE CUMPLIMIENTO DE LA EJECUCION DEL CONTROL]],DATOS!$AS$38:$AT$40,2,0),"")</f>
        <v/>
      </c>
      <c r="U173" s="134" t="str">
        <f>IF(Tabla46[[#This Row],[RESULTADO EVALUACIÓN DEL DISEÑO DEL CONTROL]]="","",SUMIFS(DATOS!$AT$49:$AT$57,DATOS!$AR$49:$AR$57,Tabla46[[#This Row],[RESULTADO EVALUACIÓN DEL DISEÑO DEL CONTROL]],DATOS!$AS$49:$AS$57,Tabla46[[#This Row],[RESULTADO EVALUACION DE LA EJECUCION]]))</f>
        <v/>
      </c>
    </row>
    <row r="174" spans="1:21" ht="15" customHeight="1" x14ac:dyDescent="0.25">
      <c r="A174" s="3"/>
      <c r="B174" s="2"/>
      <c r="C174" s="2"/>
      <c r="D174" s="72"/>
      <c r="E174" s="4"/>
      <c r="F174" s="178"/>
      <c r="G174" s="455" t="str">
        <f>IFERROR(VLOOKUP(Tabla46[[#This Row],[ID RIESGO]],'1. IDENTIFICACION DEL RIESGO'!$AB$27:$AL$52,11,0),"")</f>
        <v/>
      </c>
      <c r="H174" s="178"/>
      <c r="I174" s="178"/>
      <c r="J174" s="178"/>
      <c r="K174" s="178"/>
      <c r="L174" s="180"/>
      <c r="M174" s="180"/>
      <c r="N174" s="178" t="str">
        <f>IF(Tabla46[[#This Row],[ID RIESGO]]="","",IF(Tabla46[[#This Row],[DESCRIPCION DEL CONTROL]]="",0,15))</f>
        <v/>
      </c>
      <c r="O174" s="174" t="str">
        <f>IF(Tabla46[[#This Row],[ID RIESGO]]="","",IF(Tabla46[[#This Row],[RESPONSABLE DEL CONTROL (CARGO)]]="",0,20))</f>
        <v/>
      </c>
      <c r="P174" s="353">
        <f>IF(Tabla46[[#This Row],[PERIODICIDAD DE EJECUCIÓN DEL CONTROL]]="",0,20)</f>
        <v>0</v>
      </c>
      <c r="Q17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4" s="353" t="str">
        <f>IF(ISTEXT(Tabla46[[#This Row],[VALOR EVALUACION DISENO]]),"",IF(Tabla46[[#This Row],[VALOR EVALUACION DISENO]]&gt;96,DATOS!$AV$21,IF(Tabla46[[#This Row],[VALOR EVALUACION DISENO]]&gt;=86,DATOS!$AV$22,DATOS!$AV$23)))</f>
        <v/>
      </c>
      <c r="S174" s="286"/>
      <c r="T174" s="133" t="str">
        <f>IFERROR(VLOOKUP(Tabla46[[#This Row],[% DE CUMPLIMIENTO DE LA EJECUCION DEL CONTROL]],DATOS!$AS$38:$AT$40,2,0),"")</f>
        <v/>
      </c>
      <c r="U174" s="134" t="str">
        <f>IF(Tabla46[[#This Row],[RESULTADO EVALUACIÓN DEL DISEÑO DEL CONTROL]]="","",SUMIFS(DATOS!$AT$49:$AT$57,DATOS!$AR$49:$AR$57,Tabla46[[#This Row],[RESULTADO EVALUACIÓN DEL DISEÑO DEL CONTROL]],DATOS!$AS$49:$AS$57,Tabla46[[#This Row],[RESULTADO EVALUACION DE LA EJECUCION]]))</f>
        <v/>
      </c>
    </row>
    <row r="175" spans="1:21" ht="15" customHeight="1" x14ac:dyDescent="0.25">
      <c r="A175" s="3"/>
      <c r="B175" s="2"/>
      <c r="C175" s="2"/>
      <c r="D175" s="72"/>
      <c r="E175" s="4"/>
      <c r="F175" s="178"/>
      <c r="G175" s="455" t="str">
        <f>IFERROR(VLOOKUP(Tabla46[[#This Row],[ID RIESGO]],'1. IDENTIFICACION DEL RIESGO'!$AB$27:$AL$52,11,0),"")</f>
        <v/>
      </c>
      <c r="H175" s="178"/>
      <c r="I175" s="178"/>
      <c r="J175" s="178"/>
      <c r="K175" s="178"/>
      <c r="L175" s="180"/>
      <c r="M175" s="180"/>
      <c r="N175" s="178" t="str">
        <f>IF(Tabla46[[#This Row],[ID RIESGO]]="","",IF(Tabla46[[#This Row],[DESCRIPCION DEL CONTROL]]="",0,15))</f>
        <v/>
      </c>
      <c r="O175" s="174" t="str">
        <f>IF(Tabla46[[#This Row],[ID RIESGO]]="","",IF(Tabla46[[#This Row],[RESPONSABLE DEL CONTROL (CARGO)]]="",0,20))</f>
        <v/>
      </c>
      <c r="P175" s="353">
        <f>IF(Tabla46[[#This Row],[PERIODICIDAD DE EJECUCIÓN DEL CONTROL]]="",0,20)</f>
        <v>0</v>
      </c>
      <c r="Q17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5" s="353" t="str">
        <f>IF(ISTEXT(Tabla46[[#This Row],[VALOR EVALUACION DISENO]]),"",IF(Tabla46[[#This Row],[VALOR EVALUACION DISENO]]&gt;96,DATOS!$AV$21,IF(Tabla46[[#This Row],[VALOR EVALUACION DISENO]]&gt;=86,DATOS!$AV$22,DATOS!$AV$23)))</f>
        <v/>
      </c>
      <c r="S175" s="286"/>
      <c r="T175" s="133" t="str">
        <f>IFERROR(VLOOKUP(Tabla46[[#This Row],[% DE CUMPLIMIENTO DE LA EJECUCION DEL CONTROL]],DATOS!$AS$38:$AT$40,2,0),"")</f>
        <v/>
      </c>
      <c r="U175" s="134" t="str">
        <f>IF(Tabla46[[#This Row],[RESULTADO EVALUACIÓN DEL DISEÑO DEL CONTROL]]="","",SUMIFS(DATOS!$AT$49:$AT$57,DATOS!$AR$49:$AR$57,Tabla46[[#This Row],[RESULTADO EVALUACIÓN DEL DISEÑO DEL CONTROL]],DATOS!$AS$49:$AS$57,Tabla46[[#This Row],[RESULTADO EVALUACION DE LA EJECUCION]]))</f>
        <v/>
      </c>
    </row>
    <row r="176" spans="1:21" ht="15" customHeight="1" x14ac:dyDescent="0.25">
      <c r="A176" s="3"/>
      <c r="B176" s="2"/>
      <c r="C176" s="2"/>
      <c r="D176" s="72"/>
      <c r="E176" s="4"/>
      <c r="F176" s="178"/>
      <c r="G176" s="455" t="str">
        <f>IFERROR(VLOOKUP(Tabla46[[#This Row],[ID RIESGO]],'1. IDENTIFICACION DEL RIESGO'!$AB$27:$AL$52,11,0),"")</f>
        <v/>
      </c>
      <c r="H176" s="178"/>
      <c r="I176" s="178"/>
      <c r="J176" s="178"/>
      <c r="K176" s="178"/>
      <c r="L176" s="180"/>
      <c r="M176" s="180"/>
      <c r="N176" s="178" t="str">
        <f>IF(Tabla46[[#This Row],[ID RIESGO]]="","",IF(Tabla46[[#This Row],[DESCRIPCION DEL CONTROL]]="",0,15))</f>
        <v/>
      </c>
      <c r="O176" s="174" t="str">
        <f>IF(Tabla46[[#This Row],[ID RIESGO]]="","",IF(Tabla46[[#This Row],[RESPONSABLE DEL CONTROL (CARGO)]]="",0,20))</f>
        <v/>
      </c>
      <c r="P176" s="353">
        <f>IF(Tabla46[[#This Row],[PERIODICIDAD DE EJECUCIÓN DEL CONTROL]]="",0,20)</f>
        <v>0</v>
      </c>
      <c r="Q17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6" s="353" t="str">
        <f>IF(ISTEXT(Tabla46[[#This Row],[VALOR EVALUACION DISENO]]),"",IF(Tabla46[[#This Row],[VALOR EVALUACION DISENO]]&gt;96,DATOS!$AV$21,IF(Tabla46[[#This Row],[VALOR EVALUACION DISENO]]&gt;=86,DATOS!$AV$22,DATOS!$AV$23)))</f>
        <v/>
      </c>
      <c r="S176" s="286"/>
      <c r="T176" s="133" t="str">
        <f>IFERROR(VLOOKUP(Tabla46[[#This Row],[% DE CUMPLIMIENTO DE LA EJECUCION DEL CONTROL]],DATOS!$AS$38:$AT$40,2,0),"")</f>
        <v/>
      </c>
      <c r="U176" s="134" t="str">
        <f>IF(Tabla46[[#This Row],[RESULTADO EVALUACIÓN DEL DISEÑO DEL CONTROL]]="","",SUMIFS(DATOS!$AT$49:$AT$57,DATOS!$AR$49:$AR$57,Tabla46[[#This Row],[RESULTADO EVALUACIÓN DEL DISEÑO DEL CONTROL]],DATOS!$AS$49:$AS$57,Tabla46[[#This Row],[RESULTADO EVALUACION DE LA EJECUCION]]))</f>
        <v/>
      </c>
    </row>
    <row r="177" spans="1:21" ht="15" customHeight="1" x14ac:dyDescent="0.25">
      <c r="A177" s="3"/>
      <c r="B177" s="2"/>
      <c r="C177" s="2"/>
      <c r="D177" s="72"/>
      <c r="E177" s="4"/>
      <c r="F177" s="178"/>
      <c r="G177" s="455" t="str">
        <f>IFERROR(VLOOKUP(Tabla46[[#This Row],[ID RIESGO]],'1. IDENTIFICACION DEL RIESGO'!$AB$27:$AL$52,11,0),"")</f>
        <v/>
      </c>
      <c r="H177" s="178"/>
      <c r="I177" s="178"/>
      <c r="J177" s="178"/>
      <c r="K177" s="178"/>
      <c r="L177" s="180"/>
      <c r="M177" s="180"/>
      <c r="N177" s="178" t="str">
        <f>IF(Tabla46[[#This Row],[ID RIESGO]]="","",IF(Tabla46[[#This Row],[DESCRIPCION DEL CONTROL]]="",0,15))</f>
        <v/>
      </c>
      <c r="O177" s="174" t="str">
        <f>IF(Tabla46[[#This Row],[ID RIESGO]]="","",IF(Tabla46[[#This Row],[RESPONSABLE DEL CONTROL (CARGO)]]="",0,20))</f>
        <v/>
      </c>
      <c r="P177" s="353">
        <f>IF(Tabla46[[#This Row],[PERIODICIDAD DE EJECUCIÓN DEL CONTROL]]="",0,20)</f>
        <v>0</v>
      </c>
      <c r="Q17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7" s="353" t="str">
        <f>IF(ISTEXT(Tabla46[[#This Row],[VALOR EVALUACION DISENO]]),"",IF(Tabla46[[#This Row],[VALOR EVALUACION DISENO]]&gt;96,DATOS!$AV$21,IF(Tabla46[[#This Row],[VALOR EVALUACION DISENO]]&gt;=86,DATOS!$AV$22,DATOS!$AV$23)))</f>
        <v/>
      </c>
      <c r="S177" s="286"/>
      <c r="T177" s="133" t="str">
        <f>IFERROR(VLOOKUP(Tabla46[[#This Row],[% DE CUMPLIMIENTO DE LA EJECUCION DEL CONTROL]],DATOS!$AS$38:$AT$40,2,0),"")</f>
        <v/>
      </c>
      <c r="U177" s="134" t="str">
        <f>IF(Tabla46[[#This Row],[RESULTADO EVALUACIÓN DEL DISEÑO DEL CONTROL]]="","",SUMIFS(DATOS!$AT$49:$AT$57,DATOS!$AR$49:$AR$57,Tabla46[[#This Row],[RESULTADO EVALUACIÓN DEL DISEÑO DEL CONTROL]],DATOS!$AS$49:$AS$57,Tabla46[[#This Row],[RESULTADO EVALUACION DE LA EJECUCION]]))</f>
        <v/>
      </c>
    </row>
    <row r="178" spans="1:21" ht="15" customHeight="1" x14ac:dyDescent="0.25">
      <c r="A178" s="3"/>
      <c r="B178" s="2"/>
      <c r="C178" s="2"/>
      <c r="D178" s="72"/>
      <c r="E178" s="4"/>
      <c r="F178" s="178"/>
      <c r="G178" s="455" t="str">
        <f>IFERROR(VLOOKUP(Tabla46[[#This Row],[ID RIESGO]],'1. IDENTIFICACION DEL RIESGO'!$AB$27:$AL$52,11,0),"")</f>
        <v/>
      </c>
      <c r="H178" s="178"/>
      <c r="I178" s="178"/>
      <c r="J178" s="178"/>
      <c r="K178" s="178"/>
      <c r="L178" s="180"/>
      <c r="M178" s="180"/>
      <c r="N178" s="178" t="str">
        <f>IF(Tabla46[[#This Row],[ID RIESGO]]="","",IF(Tabla46[[#This Row],[DESCRIPCION DEL CONTROL]]="",0,15))</f>
        <v/>
      </c>
      <c r="O178" s="174" t="str">
        <f>IF(Tabla46[[#This Row],[ID RIESGO]]="","",IF(Tabla46[[#This Row],[RESPONSABLE DEL CONTROL (CARGO)]]="",0,20))</f>
        <v/>
      </c>
      <c r="P178" s="353">
        <f>IF(Tabla46[[#This Row],[PERIODICIDAD DE EJECUCIÓN DEL CONTROL]]="",0,20)</f>
        <v>0</v>
      </c>
      <c r="Q17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8" s="353" t="str">
        <f>IF(ISTEXT(Tabla46[[#This Row],[VALOR EVALUACION DISENO]]),"",IF(Tabla46[[#This Row],[VALOR EVALUACION DISENO]]&gt;96,DATOS!$AV$21,IF(Tabla46[[#This Row],[VALOR EVALUACION DISENO]]&gt;=86,DATOS!$AV$22,DATOS!$AV$23)))</f>
        <v/>
      </c>
      <c r="S178" s="286"/>
      <c r="T178" s="133" t="str">
        <f>IFERROR(VLOOKUP(Tabla46[[#This Row],[% DE CUMPLIMIENTO DE LA EJECUCION DEL CONTROL]],DATOS!$AS$38:$AT$40,2,0),"")</f>
        <v/>
      </c>
      <c r="U178" s="134" t="str">
        <f>IF(Tabla46[[#This Row],[RESULTADO EVALUACIÓN DEL DISEÑO DEL CONTROL]]="","",SUMIFS(DATOS!$AT$49:$AT$57,DATOS!$AR$49:$AR$57,Tabla46[[#This Row],[RESULTADO EVALUACIÓN DEL DISEÑO DEL CONTROL]],DATOS!$AS$49:$AS$57,Tabla46[[#This Row],[RESULTADO EVALUACION DE LA EJECUCION]]))</f>
        <v/>
      </c>
    </row>
    <row r="179" spans="1:21" ht="15" customHeight="1" x14ac:dyDescent="0.25">
      <c r="A179" s="3"/>
      <c r="B179" s="2"/>
      <c r="C179" s="2"/>
      <c r="D179" s="72"/>
      <c r="E179" s="4"/>
      <c r="F179" s="178"/>
      <c r="G179" s="455" t="str">
        <f>IFERROR(VLOOKUP(Tabla46[[#This Row],[ID RIESGO]],'1. IDENTIFICACION DEL RIESGO'!$AB$27:$AL$52,11,0),"")</f>
        <v/>
      </c>
      <c r="H179" s="178"/>
      <c r="I179" s="178"/>
      <c r="J179" s="178"/>
      <c r="K179" s="178"/>
      <c r="L179" s="180"/>
      <c r="M179" s="180"/>
      <c r="N179" s="178" t="str">
        <f>IF(Tabla46[[#This Row],[ID RIESGO]]="","",IF(Tabla46[[#This Row],[DESCRIPCION DEL CONTROL]]="",0,15))</f>
        <v/>
      </c>
      <c r="O179" s="174" t="str">
        <f>IF(Tabla46[[#This Row],[ID RIESGO]]="","",IF(Tabla46[[#This Row],[RESPONSABLE DEL CONTROL (CARGO)]]="",0,20))</f>
        <v/>
      </c>
      <c r="P179" s="353">
        <f>IF(Tabla46[[#This Row],[PERIODICIDAD DE EJECUCIÓN DEL CONTROL]]="",0,20)</f>
        <v>0</v>
      </c>
      <c r="Q17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9" s="353" t="str">
        <f>IF(ISTEXT(Tabla46[[#This Row],[VALOR EVALUACION DISENO]]),"",IF(Tabla46[[#This Row],[VALOR EVALUACION DISENO]]&gt;96,DATOS!$AV$21,IF(Tabla46[[#This Row],[VALOR EVALUACION DISENO]]&gt;=86,DATOS!$AV$22,DATOS!$AV$23)))</f>
        <v/>
      </c>
      <c r="S179" s="286"/>
      <c r="T179" s="133" t="str">
        <f>IFERROR(VLOOKUP(Tabla46[[#This Row],[% DE CUMPLIMIENTO DE LA EJECUCION DEL CONTROL]],DATOS!$AS$38:$AT$40,2,0),"")</f>
        <v/>
      </c>
      <c r="U179" s="134" t="str">
        <f>IF(Tabla46[[#This Row],[RESULTADO EVALUACIÓN DEL DISEÑO DEL CONTROL]]="","",SUMIFS(DATOS!$AT$49:$AT$57,DATOS!$AR$49:$AR$57,Tabla46[[#This Row],[RESULTADO EVALUACIÓN DEL DISEÑO DEL CONTROL]],DATOS!$AS$49:$AS$57,Tabla46[[#This Row],[RESULTADO EVALUACION DE LA EJECUCION]]))</f>
        <v/>
      </c>
    </row>
    <row r="180" spans="1:21" ht="15" customHeight="1" x14ac:dyDescent="0.25">
      <c r="A180" s="3"/>
      <c r="B180" s="2"/>
      <c r="C180" s="2"/>
      <c r="D180" s="72"/>
      <c r="E180" s="4"/>
      <c r="F180" s="178"/>
      <c r="G180" s="455" t="str">
        <f>IFERROR(VLOOKUP(Tabla46[[#This Row],[ID RIESGO]],'1. IDENTIFICACION DEL RIESGO'!$AB$27:$AL$52,11,0),"")</f>
        <v/>
      </c>
      <c r="H180" s="178"/>
      <c r="I180" s="178"/>
      <c r="J180" s="178"/>
      <c r="K180" s="178"/>
      <c r="L180" s="180"/>
      <c r="M180" s="180"/>
      <c r="N180" s="178" t="str">
        <f>IF(Tabla46[[#This Row],[ID RIESGO]]="","",IF(Tabla46[[#This Row],[DESCRIPCION DEL CONTROL]]="",0,15))</f>
        <v/>
      </c>
      <c r="O180" s="174" t="str">
        <f>IF(Tabla46[[#This Row],[ID RIESGO]]="","",IF(Tabla46[[#This Row],[RESPONSABLE DEL CONTROL (CARGO)]]="",0,20))</f>
        <v/>
      </c>
      <c r="P180" s="353">
        <f>IF(Tabla46[[#This Row],[PERIODICIDAD DE EJECUCIÓN DEL CONTROL]]="",0,20)</f>
        <v>0</v>
      </c>
      <c r="Q18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0" s="353" t="str">
        <f>IF(ISTEXT(Tabla46[[#This Row],[VALOR EVALUACION DISENO]]),"",IF(Tabla46[[#This Row],[VALOR EVALUACION DISENO]]&gt;96,DATOS!$AV$21,IF(Tabla46[[#This Row],[VALOR EVALUACION DISENO]]&gt;=86,DATOS!$AV$22,DATOS!$AV$23)))</f>
        <v/>
      </c>
      <c r="S180" s="286"/>
      <c r="T180" s="133" t="str">
        <f>IFERROR(VLOOKUP(Tabla46[[#This Row],[% DE CUMPLIMIENTO DE LA EJECUCION DEL CONTROL]],DATOS!$AS$38:$AT$40,2,0),"")</f>
        <v/>
      </c>
      <c r="U180" s="134" t="str">
        <f>IF(Tabla46[[#This Row],[RESULTADO EVALUACIÓN DEL DISEÑO DEL CONTROL]]="","",SUMIFS(DATOS!$AT$49:$AT$57,DATOS!$AR$49:$AR$57,Tabla46[[#This Row],[RESULTADO EVALUACIÓN DEL DISEÑO DEL CONTROL]],DATOS!$AS$49:$AS$57,Tabla46[[#This Row],[RESULTADO EVALUACION DE LA EJECUCION]]))</f>
        <v/>
      </c>
    </row>
    <row r="181" spans="1:21" ht="15" customHeight="1" x14ac:dyDescent="0.25">
      <c r="A181" s="3"/>
      <c r="B181" s="2"/>
      <c r="C181" s="2"/>
      <c r="D181" s="72"/>
      <c r="E181" s="4"/>
      <c r="F181" s="178"/>
      <c r="G181" s="455" t="str">
        <f>IFERROR(VLOOKUP(Tabla46[[#This Row],[ID RIESGO]],'1. IDENTIFICACION DEL RIESGO'!$AB$27:$AL$52,11,0),"")</f>
        <v/>
      </c>
      <c r="H181" s="178"/>
      <c r="I181" s="178"/>
      <c r="J181" s="178"/>
      <c r="K181" s="178"/>
      <c r="L181" s="180"/>
      <c r="M181" s="180"/>
      <c r="N181" s="178" t="str">
        <f>IF(Tabla46[[#This Row],[ID RIESGO]]="","",IF(Tabla46[[#This Row],[DESCRIPCION DEL CONTROL]]="",0,15))</f>
        <v/>
      </c>
      <c r="O181" s="174" t="str">
        <f>IF(Tabla46[[#This Row],[ID RIESGO]]="","",IF(Tabla46[[#This Row],[RESPONSABLE DEL CONTROL (CARGO)]]="",0,20))</f>
        <v/>
      </c>
      <c r="P181" s="353">
        <f>IF(Tabla46[[#This Row],[PERIODICIDAD DE EJECUCIÓN DEL CONTROL]]="",0,20)</f>
        <v>0</v>
      </c>
      <c r="Q18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1" s="353" t="str">
        <f>IF(ISTEXT(Tabla46[[#This Row],[VALOR EVALUACION DISENO]]),"",IF(Tabla46[[#This Row],[VALOR EVALUACION DISENO]]&gt;96,DATOS!$AV$21,IF(Tabla46[[#This Row],[VALOR EVALUACION DISENO]]&gt;=86,DATOS!$AV$22,DATOS!$AV$23)))</f>
        <v/>
      </c>
      <c r="S181" s="286"/>
      <c r="T181" s="133" t="str">
        <f>IFERROR(VLOOKUP(Tabla46[[#This Row],[% DE CUMPLIMIENTO DE LA EJECUCION DEL CONTROL]],DATOS!$AS$38:$AT$40,2,0),"")</f>
        <v/>
      </c>
      <c r="U181" s="134" t="str">
        <f>IF(Tabla46[[#This Row],[RESULTADO EVALUACIÓN DEL DISEÑO DEL CONTROL]]="","",SUMIFS(DATOS!$AT$49:$AT$57,DATOS!$AR$49:$AR$57,Tabla46[[#This Row],[RESULTADO EVALUACIÓN DEL DISEÑO DEL CONTROL]],DATOS!$AS$49:$AS$57,Tabla46[[#This Row],[RESULTADO EVALUACION DE LA EJECUCION]]))</f>
        <v/>
      </c>
    </row>
    <row r="182" spans="1:21" ht="15" customHeight="1" x14ac:dyDescent="0.25">
      <c r="A182" s="3"/>
      <c r="B182" s="2"/>
      <c r="C182" s="2"/>
      <c r="D182" s="72"/>
      <c r="E182" s="4"/>
      <c r="F182" s="178"/>
      <c r="G182" s="455" t="str">
        <f>IFERROR(VLOOKUP(Tabla46[[#This Row],[ID RIESGO]],'1. IDENTIFICACION DEL RIESGO'!$AB$27:$AL$52,11,0),"")</f>
        <v/>
      </c>
      <c r="H182" s="178"/>
      <c r="I182" s="178"/>
      <c r="J182" s="178"/>
      <c r="K182" s="178"/>
      <c r="L182" s="180"/>
      <c r="M182" s="180"/>
      <c r="N182" s="178" t="str">
        <f>IF(Tabla46[[#This Row],[ID RIESGO]]="","",IF(Tabla46[[#This Row],[DESCRIPCION DEL CONTROL]]="",0,15))</f>
        <v/>
      </c>
      <c r="O182" s="174" t="str">
        <f>IF(Tabla46[[#This Row],[ID RIESGO]]="","",IF(Tabla46[[#This Row],[RESPONSABLE DEL CONTROL (CARGO)]]="",0,20))</f>
        <v/>
      </c>
      <c r="P182" s="353">
        <f>IF(Tabla46[[#This Row],[PERIODICIDAD DE EJECUCIÓN DEL CONTROL]]="",0,20)</f>
        <v>0</v>
      </c>
      <c r="Q18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2" s="353" t="str">
        <f>IF(ISTEXT(Tabla46[[#This Row],[VALOR EVALUACION DISENO]]),"",IF(Tabla46[[#This Row],[VALOR EVALUACION DISENO]]&gt;96,DATOS!$AV$21,IF(Tabla46[[#This Row],[VALOR EVALUACION DISENO]]&gt;=86,DATOS!$AV$22,DATOS!$AV$23)))</f>
        <v/>
      </c>
      <c r="S182" s="286"/>
      <c r="T182" s="133" t="str">
        <f>IFERROR(VLOOKUP(Tabla46[[#This Row],[% DE CUMPLIMIENTO DE LA EJECUCION DEL CONTROL]],DATOS!$AS$38:$AT$40,2,0),"")</f>
        <v/>
      </c>
      <c r="U182" s="134" t="str">
        <f>IF(Tabla46[[#This Row],[RESULTADO EVALUACIÓN DEL DISEÑO DEL CONTROL]]="","",SUMIFS(DATOS!$AT$49:$AT$57,DATOS!$AR$49:$AR$57,Tabla46[[#This Row],[RESULTADO EVALUACIÓN DEL DISEÑO DEL CONTROL]],DATOS!$AS$49:$AS$57,Tabla46[[#This Row],[RESULTADO EVALUACION DE LA EJECUCION]]))</f>
        <v/>
      </c>
    </row>
    <row r="183" spans="1:21" ht="15" customHeight="1" x14ac:dyDescent="0.25">
      <c r="A183" s="3"/>
      <c r="B183" s="2"/>
      <c r="C183" s="2"/>
      <c r="D183" s="72"/>
      <c r="E183" s="4"/>
      <c r="F183" s="178"/>
      <c r="G183" s="455" t="str">
        <f>IFERROR(VLOOKUP(Tabla46[[#This Row],[ID RIESGO]],'1. IDENTIFICACION DEL RIESGO'!$AB$27:$AL$52,11,0),"")</f>
        <v/>
      </c>
      <c r="H183" s="178"/>
      <c r="I183" s="178"/>
      <c r="J183" s="178"/>
      <c r="K183" s="178"/>
      <c r="L183" s="180"/>
      <c r="M183" s="180"/>
      <c r="N183" s="178" t="str">
        <f>IF(Tabla46[[#This Row],[ID RIESGO]]="","",IF(Tabla46[[#This Row],[DESCRIPCION DEL CONTROL]]="",0,15))</f>
        <v/>
      </c>
      <c r="O183" s="174" t="str">
        <f>IF(Tabla46[[#This Row],[ID RIESGO]]="","",IF(Tabla46[[#This Row],[RESPONSABLE DEL CONTROL (CARGO)]]="",0,20))</f>
        <v/>
      </c>
      <c r="P183" s="353">
        <f>IF(Tabla46[[#This Row],[PERIODICIDAD DE EJECUCIÓN DEL CONTROL]]="",0,20)</f>
        <v>0</v>
      </c>
      <c r="Q18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3" s="353" t="str">
        <f>IF(ISTEXT(Tabla46[[#This Row],[VALOR EVALUACION DISENO]]),"",IF(Tabla46[[#This Row],[VALOR EVALUACION DISENO]]&gt;96,DATOS!$AV$21,IF(Tabla46[[#This Row],[VALOR EVALUACION DISENO]]&gt;=86,DATOS!$AV$22,DATOS!$AV$23)))</f>
        <v/>
      </c>
      <c r="S183" s="286"/>
      <c r="T183" s="133" t="str">
        <f>IFERROR(VLOOKUP(Tabla46[[#This Row],[% DE CUMPLIMIENTO DE LA EJECUCION DEL CONTROL]],DATOS!$AS$38:$AT$40,2,0),"")</f>
        <v/>
      </c>
      <c r="U183" s="134" t="str">
        <f>IF(Tabla46[[#This Row],[RESULTADO EVALUACIÓN DEL DISEÑO DEL CONTROL]]="","",SUMIFS(DATOS!$AT$49:$AT$57,DATOS!$AR$49:$AR$57,Tabla46[[#This Row],[RESULTADO EVALUACIÓN DEL DISEÑO DEL CONTROL]],DATOS!$AS$49:$AS$57,Tabla46[[#This Row],[RESULTADO EVALUACION DE LA EJECUCION]]))</f>
        <v/>
      </c>
    </row>
    <row r="184" spans="1:21" ht="15" customHeight="1" x14ac:dyDescent="0.25">
      <c r="A184" s="3"/>
      <c r="B184" s="2"/>
      <c r="C184" s="2"/>
      <c r="D184" s="72"/>
      <c r="E184" s="4"/>
      <c r="F184" s="178"/>
      <c r="G184" s="455" t="str">
        <f>IFERROR(VLOOKUP(Tabla46[[#This Row],[ID RIESGO]],'1. IDENTIFICACION DEL RIESGO'!$AB$27:$AL$52,11,0),"")</f>
        <v/>
      </c>
      <c r="H184" s="178"/>
      <c r="I184" s="178"/>
      <c r="J184" s="178"/>
      <c r="K184" s="178"/>
      <c r="L184" s="180"/>
      <c r="M184" s="180"/>
      <c r="N184" s="178" t="str">
        <f>IF(Tabla46[[#This Row],[ID RIESGO]]="","",IF(Tabla46[[#This Row],[DESCRIPCION DEL CONTROL]]="",0,15))</f>
        <v/>
      </c>
      <c r="O184" s="174" t="str">
        <f>IF(Tabla46[[#This Row],[ID RIESGO]]="","",IF(Tabla46[[#This Row],[RESPONSABLE DEL CONTROL (CARGO)]]="",0,20))</f>
        <v/>
      </c>
      <c r="P184" s="353">
        <f>IF(Tabla46[[#This Row],[PERIODICIDAD DE EJECUCIÓN DEL CONTROL]]="",0,20)</f>
        <v>0</v>
      </c>
      <c r="Q18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4" s="353" t="str">
        <f>IF(ISTEXT(Tabla46[[#This Row],[VALOR EVALUACION DISENO]]),"",IF(Tabla46[[#This Row],[VALOR EVALUACION DISENO]]&gt;96,DATOS!$AV$21,IF(Tabla46[[#This Row],[VALOR EVALUACION DISENO]]&gt;=86,DATOS!$AV$22,DATOS!$AV$23)))</f>
        <v/>
      </c>
      <c r="S184" s="286"/>
      <c r="T184" s="133" t="str">
        <f>IFERROR(VLOOKUP(Tabla46[[#This Row],[% DE CUMPLIMIENTO DE LA EJECUCION DEL CONTROL]],DATOS!$AS$38:$AT$40,2,0),"")</f>
        <v/>
      </c>
      <c r="U184" s="134" t="str">
        <f>IF(Tabla46[[#This Row],[RESULTADO EVALUACIÓN DEL DISEÑO DEL CONTROL]]="","",SUMIFS(DATOS!$AT$49:$AT$57,DATOS!$AR$49:$AR$57,Tabla46[[#This Row],[RESULTADO EVALUACIÓN DEL DISEÑO DEL CONTROL]],DATOS!$AS$49:$AS$57,Tabla46[[#This Row],[RESULTADO EVALUACION DE LA EJECUCION]]))</f>
        <v/>
      </c>
    </row>
    <row r="185" spans="1:21" ht="15" customHeight="1" x14ac:dyDescent="0.25">
      <c r="A185" s="3"/>
      <c r="B185" s="2"/>
      <c r="C185" s="2"/>
      <c r="D185" s="72"/>
      <c r="E185" s="4"/>
      <c r="F185" s="178"/>
      <c r="G185" s="455" t="str">
        <f>IFERROR(VLOOKUP(Tabla46[[#This Row],[ID RIESGO]],'1. IDENTIFICACION DEL RIESGO'!$AB$27:$AL$52,11,0),"")</f>
        <v/>
      </c>
      <c r="H185" s="178"/>
      <c r="I185" s="178"/>
      <c r="J185" s="178"/>
      <c r="K185" s="178"/>
      <c r="L185" s="180"/>
      <c r="M185" s="180"/>
      <c r="N185" s="178" t="str">
        <f>IF(Tabla46[[#This Row],[ID RIESGO]]="","",IF(Tabla46[[#This Row],[DESCRIPCION DEL CONTROL]]="",0,15))</f>
        <v/>
      </c>
      <c r="O185" s="174" t="str">
        <f>IF(Tabla46[[#This Row],[ID RIESGO]]="","",IF(Tabla46[[#This Row],[RESPONSABLE DEL CONTROL (CARGO)]]="",0,20))</f>
        <v/>
      </c>
      <c r="P185" s="353">
        <f>IF(Tabla46[[#This Row],[PERIODICIDAD DE EJECUCIÓN DEL CONTROL]]="",0,20)</f>
        <v>0</v>
      </c>
      <c r="Q18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5" s="353" t="str">
        <f>IF(ISTEXT(Tabla46[[#This Row],[VALOR EVALUACION DISENO]]),"",IF(Tabla46[[#This Row],[VALOR EVALUACION DISENO]]&gt;96,DATOS!$AV$21,IF(Tabla46[[#This Row],[VALOR EVALUACION DISENO]]&gt;=86,DATOS!$AV$22,DATOS!$AV$23)))</f>
        <v/>
      </c>
      <c r="S185" s="286"/>
      <c r="T185" s="133" t="str">
        <f>IFERROR(VLOOKUP(Tabla46[[#This Row],[% DE CUMPLIMIENTO DE LA EJECUCION DEL CONTROL]],DATOS!$AS$38:$AT$40,2,0),"")</f>
        <v/>
      </c>
      <c r="U185" s="134" t="str">
        <f>IF(Tabla46[[#This Row],[RESULTADO EVALUACIÓN DEL DISEÑO DEL CONTROL]]="","",SUMIFS(DATOS!$AT$49:$AT$57,DATOS!$AR$49:$AR$57,Tabla46[[#This Row],[RESULTADO EVALUACIÓN DEL DISEÑO DEL CONTROL]],DATOS!$AS$49:$AS$57,Tabla46[[#This Row],[RESULTADO EVALUACION DE LA EJECUCION]]))</f>
        <v/>
      </c>
    </row>
    <row r="186" spans="1:21" ht="15" customHeight="1" x14ac:dyDescent="0.25">
      <c r="A186" s="3"/>
      <c r="B186" s="2"/>
      <c r="C186" s="2"/>
      <c r="D186" s="72"/>
      <c r="E186" s="4"/>
      <c r="F186" s="178"/>
      <c r="G186" s="455" t="str">
        <f>IFERROR(VLOOKUP(Tabla46[[#This Row],[ID RIESGO]],'1. IDENTIFICACION DEL RIESGO'!$AB$27:$AL$52,11,0),"")</f>
        <v/>
      </c>
      <c r="H186" s="178"/>
      <c r="I186" s="178"/>
      <c r="J186" s="178"/>
      <c r="K186" s="178"/>
      <c r="L186" s="180"/>
      <c r="M186" s="180"/>
      <c r="N186" s="178" t="str">
        <f>IF(Tabla46[[#This Row],[ID RIESGO]]="","",IF(Tabla46[[#This Row],[DESCRIPCION DEL CONTROL]]="",0,15))</f>
        <v/>
      </c>
      <c r="O186" s="174" t="str">
        <f>IF(Tabla46[[#This Row],[ID RIESGO]]="","",IF(Tabla46[[#This Row],[RESPONSABLE DEL CONTROL (CARGO)]]="",0,20))</f>
        <v/>
      </c>
      <c r="P186" s="353">
        <f>IF(Tabla46[[#This Row],[PERIODICIDAD DE EJECUCIÓN DEL CONTROL]]="",0,20)</f>
        <v>0</v>
      </c>
      <c r="Q18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6" s="353" t="str">
        <f>IF(ISTEXT(Tabla46[[#This Row],[VALOR EVALUACION DISENO]]),"",IF(Tabla46[[#This Row],[VALOR EVALUACION DISENO]]&gt;96,DATOS!$AV$21,IF(Tabla46[[#This Row],[VALOR EVALUACION DISENO]]&gt;=86,DATOS!$AV$22,DATOS!$AV$23)))</f>
        <v/>
      </c>
      <c r="S186" s="286"/>
      <c r="T186" s="133" t="str">
        <f>IFERROR(VLOOKUP(Tabla46[[#This Row],[% DE CUMPLIMIENTO DE LA EJECUCION DEL CONTROL]],DATOS!$AS$38:$AT$40,2,0),"")</f>
        <v/>
      </c>
      <c r="U186" s="134" t="str">
        <f>IF(Tabla46[[#This Row],[RESULTADO EVALUACIÓN DEL DISEÑO DEL CONTROL]]="","",SUMIFS(DATOS!$AT$49:$AT$57,DATOS!$AR$49:$AR$57,Tabla46[[#This Row],[RESULTADO EVALUACIÓN DEL DISEÑO DEL CONTROL]],DATOS!$AS$49:$AS$57,Tabla46[[#This Row],[RESULTADO EVALUACION DE LA EJECUCION]]))</f>
        <v/>
      </c>
    </row>
    <row r="187" spans="1:21" ht="15" customHeight="1" x14ac:dyDescent="0.25">
      <c r="A187" s="3"/>
      <c r="B187" s="2"/>
      <c r="C187" s="2"/>
      <c r="D187" s="72"/>
      <c r="E187" s="4"/>
      <c r="F187" s="178"/>
      <c r="G187" s="455" t="str">
        <f>IFERROR(VLOOKUP(Tabla46[[#This Row],[ID RIESGO]],'1. IDENTIFICACION DEL RIESGO'!$AB$27:$AL$52,11,0),"")</f>
        <v/>
      </c>
      <c r="H187" s="178"/>
      <c r="I187" s="178"/>
      <c r="J187" s="178"/>
      <c r="K187" s="178"/>
      <c r="L187" s="180"/>
      <c r="M187" s="180"/>
      <c r="N187" s="178" t="str">
        <f>IF(Tabla46[[#This Row],[ID RIESGO]]="","",IF(Tabla46[[#This Row],[DESCRIPCION DEL CONTROL]]="",0,15))</f>
        <v/>
      </c>
      <c r="O187" s="174" t="str">
        <f>IF(Tabla46[[#This Row],[ID RIESGO]]="","",IF(Tabla46[[#This Row],[RESPONSABLE DEL CONTROL (CARGO)]]="",0,20))</f>
        <v/>
      </c>
      <c r="P187" s="353">
        <f>IF(Tabla46[[#This Row],[PERIODICIDAD DE EJECUCIÓN DEL CONTROL]]="",0,20)</f>
        <v>0</v>
      </c>
      <c r="Q18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7" s="353" t="str">
        <f>IF(ISTEXT(Tabla46[[#This Row],[VALOR EVALUACION DISENO]]),"",IF(Tabla46[[#This Row],[VALOR EVALUACION DISENO]]&gt;96,DATOS!$AV$21,IF(Tabla46[[#This Row],[VALOR EVALUACION DISENO]]&gt;=86,DATOS!$AV$22,DATOS!$AV$23)))</f>
        <v/>
      </c>
      <c r="S187" s="286"/>
      <c r="T187" s="133" t="str">
        <f>IFERROR(VLOOKUP(Tabla46[[#This Row],[% DE CUMPLIMIENTO DE LA EJECUCION DEL CONTROL]],DATOS!$AS$38:$AT$40,2,0),"")</f>
        <v/>
      </c>
      <c r="U187" s="134" t="str">
        <f>IF(Tabla46[[#This Row],[RESULTADO EVALUACIÓN DEL DISEÑO DEL CONTROL]]="","",SUMIFS(DATOS!$AT$49:$AT$57,DATOS!$AR$49:$AR$57,Tabla46[[#This Row],[RESULTADO EVALUACIÓN DEL DISEÑO DEL CONTROL]],DATOS!$AS$49:$AS$57,Tabla46[[#This Row],[RESULTADO EVALUACION DE LA EJECUCION]]))</f>
        <v/>
      </c>
    </row>
    <row r="188" spans="1:21" ht="15" customHeight="1" x14ac:dyDescent="0.25">
      <c r="A188" s="3"/>
      <c r="B188" s="2"/>
      <c r="C188" s="2"/>
      <c r="D188" s="72"/>
      <c r="E188" s="4"/>
      <c r="F188" s="178"/>
      <c r="G188" s="455" t="str">
        <f>IFERROR(VLOOKUP(Tabla46[[#This Row],[ID RIESGO]],'1. IDENTIFICACION DEL RIESGO'!$AB$27:$AL$52,11,0),"")</f>
        <v/>
      </c>
      <c r="H188" s="178"/>
      <c r="I188" s="178"/>
      <c r="J188" s="178"/>
      <c r="K188" s="178"/>
      <c r="L188" s="180"/>
      <c r="M188" s="180"/>
      <c r="N188" s="178" t="str">
        <f>IF(Tabla46[[#This Row],[ID RIESGO]]="","",IF(Tabla46[[#This Row],[DESCRIPCION DEL CONTROL]]="",0,15))</f>
        <v/>
      </c>
      <c r="O188" s="174" t="str">
        <f>IF(Tabla46[[#This Row],[ID RIESGO]]="","",IF(Tabla46[[#This Row],[RESPONSABLE DEL CONTROL (CARGO)]]="",0,20))</f>
        <v/>
      </c>
      <c r="P188" s="353">
        <f>IF(Tabla46[[#This Row],[PERIODICIDAD DE EJECUCIÓN DEL CONTROL]]="",0,20)</f>
        <v>0</v>
      </c>
      <c r="Q18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8" s="353" t="str">
        <f>IF(ISTEXT(Tabla46[[#This Row],[VALOR EVALUACION DISENO]]),"",IF(Tabla46[[#This Row],[VALOR EVALUACION DISENO]]&gt;96,DATOS!$AV$21,IF(Tabla46[[#This Row],[VALOR EVALUACION DISENO]]&gt;=86,DATOS!$AV$22,DATOS!$AV$23)))</f>
        <v/>
      </c>
      <c r="S188" s="286"/>
      <c r="T188" s="133" t="str">
        <f>IFERROR(VLOOKUP(Tabla46[[#This Row],[% DE CUMPLIMIENTO DE LA EJECUCION DEL CONTROL]],DATOS!$AS$38:$AT$40,2,0),"")</f>
        <v/>
      </c>
      <c r="U188" s="134" t="str">
        <f>IF(Tabla46[[#This Row],[RESULTADO EVALUACIÓN DEL DISEÑO DEL CONTROL]]="","",SUMIFS(DATOS!$AT$49:$AT$57,DATOS!$AR$49:$AR$57,Tabla46[[#This Row],[RESULTADO EVALUACIÓN DEL DISEÑO DEL CONTROL]],DATOS!$AS$49:$AS$57,Tabla46[[#This Row],[RESULTADO EVALUACION DE LA EJECUCION]]))</f>
        <v/>
      </c>
    </row>
    <row r="189" spans="1:21" ht="15" customHeight="1" x14ac:dyDescent="0.25">
      <c r="A189" s="3"/>
      <c r="B189" s="2"/>
      <c r="C189" s="2"/>
      <c r="D189" s="72"/>
      <c r="E189" s="4"/>
      <c r="F189" s="178"/>
      <c r="G189" s="455" t="str">
        <f>IFERROR(VLOOKUP(Tabla46[[#This Row],[ID RIESGO]],'1. IDENTIFICACION DEL RIESGO'!$AB$27:$AL$52,11,0),"")</f>
        <v/>
      </c>
      <c r="H189" s="178"/>
      <c r="I189" s="178"/>
      <c r="J189" s="178"/>
      <c r="K189" s="178"/>
      <c r="L189" s="180"/>
      <c r="M189" s="180"/>
      <c r="N189" s="178" t="str">
        <f>IF(Tabla46[[#This Row],[ID RIESGO]]="","",IF(Tabla46[[#This Row],[DESCRIPCION DEL CONTROL]]="",0,15))</f>
        <v/>
      </c>
      <c r="O189" s="174" t="str">
        <f>IF(Tabla46[[#This Row],[ID RIESGO]]="","",IF(Tabla46[[#This Row],[RESPONSABLE DEL CONTROL (CARGO)]]="",0,20))</f>
        <v/>
      </c>
      <c r="P189" s="353">
        <f>IF(Tabla46[[#This Row],[PERIODICIDAD DE EJECUCIÓN DEL CONTROL]]="",0,20)</f>
        <v>0</v>
      </c>
      <c r="Q18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9" s="353" t="str">
        <f>IF(ISTEXT(Tabla46[[#This Row],[VALOR EVALUACION DISENO]]),"",IF(Tabla46[[#This Row],[VALOR EVALUACION DISENO]]&gt;96,DATOS!$AV$21,IF(Tabla46[[#This Row],[VALOR EVALUACION DISENO]]&gt;=86,DATOS!$AV$22,DATOS!$AV$23)))</f>
        <v/>
      </c>
      <c r="S189" s="286"/>
      <c r="T189" s="133" t="str">
        <f>IFERROR(VLOOKUP(Tabla46[[#This Row],[% DE CUMPLIMIENTO DE LA EJECUCION DEL CONTROL]],DATOS!$AS$38:$AT$40,2,0),"")</f>
        <v/>
      </c>
      <c r="U189" s="134" t="str">
        <f>IF(Tabla46[[#This Row],[RESULTADO EVALUACIÓN DEL DISEÑO DEL CONTROL]]="","",SUMIFS(DATOS!$AT$49:$AT$57,DATOS!$AR$49:$AR$57,Tabla46[[#This Row],[RESULTADO EVALUACIÓN DEL DISEÑO DEL CONTROL]],DATOS!$AS$49:$AS$57,Tabla46[[#This Row],[RESULTADO EVALUACION DE LA EJECUCION]]))</f>
        <v/>
      </c>
    </row>
    <row r="190" spans="1:21" ht="15" customHeight="1" x14ac:dyDescent="0.25">
      <c r="A190" s="3"/>
      <c r="B190" s="2"/>
      <c r="C190" s="2"/>
      <c r="D190" s="72"/>
      <c r="E190" s="4"/>
      <c r="F190" s="178"/>
      <c r="G190" s="455" t="str">
        <f>IFERROR(VLOOKUP(Tabla46[[#This Row],[ID RIESGO]],'1. IDENTIFICACION DEL RIESGO'!$AB$27:$AL$52,11,0),"")</f>
        <v/>
      </c>
      <c r="H190" s="178"/>
      <c r="I190" s="178"/>
      <c r="J190" s="178"/>
      <c r="K190" s="178"/>
      <c r="L190" s="180"/>
      <c r="M190" s="180"/>
      <c r="N190" s="178" t="str">
        <f>IF(Tabla46[[#This Row],[ID RIESGO]]="","",IF(Tabla46[[#This Row],[DESCRIPCION DEL CONTROL]]="",0,15))</f>
        <v/>
      </c>
      <c r="O190" s="174" t="str">
        <f>IF(Tabla46[[#This Row],[ID RIESGO]]="","",IF(Tabla46[[#This Row],[RESPONSABLE DEL CONTROL (CARGO)]]="",0,20))</f>
        <v/>
      </c>
      <c r="P190" s="353">
        <f>IF(Tabla46[[#This Row],[PERIODICIDAD DE EJECUCIÓN DEL CONTROL]]="",0,20)</f>
        <v>0</v>
      </c>
      <c r="Q19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0" s="353" t="str">
        <f>IF(ISTEXT(Tabla46[[#This Row],[VALOR EVALUACION DISENO]]),"",IF(Tabla46[[#This Row],[VALOR EVALUACION DISENO]]&gt;96,DATOS!$AV$21,IF(Tabla46[[#This Row],[VALOR EVALUACION DISENO]]&gt;=86,DATOS!$AV$22,DATOS!$AV$23)))</f>
        <v/>
      </c>
      <c r="S190" s="286"/>
      <c r="T190" s="133" t="str">
        <f>IFERROR(VLOOKUP(Tabla46[[#This Row],[% DE CUMPLIMIENTO DE LA EJECUCION DEL CONTROL]],DATOS!$AS$38:$AT$40,2,0),"")</f>
        <v/>
      </c>
      <c r="U190" s="134" t="str">
        <f>IF(Tabla46[[#This Row],[RESULTADO EVALUACIÓN DEL DISEÑO DEL CONTROL]]="","",SUMIFS(DATOS!$AT$49:$AT$57,DATOS!$AR$49:$AR$57,Tabla46[[#This Row],[RESULTADO EVALUACIÓN DEL DISEÑO DEL CONTROL]],DATOS!$AS$49:$AS$57,Tabla46[[#This Row],[RESULTADO EVALUACION DE LA EJECUCION]]))</f>
        <v/>
      </c>
    </row>
    <row r="191" spans="1:21" ht="15" customHeight="1" x14ac:dyDescent="0.25">
      <c r="A191" s="3"/>
      <c r="B191" s="2"/>
      <c r="C191" s="2"/>
      <c r="D191" s="72"/>
      <c r="E191" s="4"/>
      <c r="F191" s="178"/>
      <c r="G191" s="455" t="str">
        <f>IFERROR(VLOOKUP(Tabla46[[#This Row],[ID RIESGO]],'1. IDENTIFICACION DEL RIESGO'!$AB$27:$AL$52,11,0),"")</f>
        <v/>
      </c>
      <c r="H191" s="178"/>
      <c r="I191" s="178"/>
      <c r="J191" s="178"/>
      <c r="K191" s="178"/>
      <c r="L191" s="180"/>
      <c r="M191" s="180"/>
      <c r="N191" s="178" t="str">
        <f>IF(Tabla46[[#This Row],[ID RIESGO]]="","",IF(Tabla46[[#This Row],[DESCRIPCION DEL CONTROL]]="",0,15))</f>
        <v/>
      </c>
      <c r="O191" s="174" t="str">
        <f>IF(Tabla46[[#This Row],[ID RIESGO]]="","",IF(Tabla46[[#This Row],[RESPONSABLE DEL CONTROL (CARGO)]]="",0,20))</f>
        <v/>
      </c>
      <c r="P191" s="353">
        <f>IF(Tabla46[[#This Row],[PERIODICIDAD DE EJECUCIÓN DEL CONTROL]]="",0,20)</f>
        <v>0</v>
      </c>
      <c r="Q19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1" s="353" t="str">
        <f>IF(ISTEXT(Tabla46[[#This Row],[VALOR EVALUACION DISENO]]),"",IF(Tabla46[[#This Row],[VALOR EVALUACION DISENO]]&gt;96,DATOS!$AV$21,IF(Tabla46[[#This Row],[VALOR EVALUACION DISENO]]&gt;=86,DATOS!$AV$22,DATOS!$AV$23)))</f>
        <v/>
      </c>
      <c r="S191" s="286"/>
      <c r="T191" s="133" t="str">
        <f>IFERROR(VLOOKUP(Tabla46[[#This Row],[% DE CUMPLIMIENTO DE LA EJECUCION DEL CONTROL]],DATOS!$AS$38:$AT$40,2,0),"")</f>
        <v/>
      </c>
      <c r="U191" s="134" t="str">
        <f>IF(Tabla46[[#This Row],[RESULTADO EVALUACIÓN DEL DISEÑO DEL CONTROL]]="","",SUMIFS(DATOS!$AT$49:$AT$57,DATOS!$AR$49:$AR$57,Tabla46[[#This Row],[RESULTADO EVALUACIÓN DEL DISEÑO DEL CONTROL]],DATOS!$AS$49:$AS$57,Tabla46[[#This Row],[RESULTADO EVALUACION DE LA EJECUCION]]))</f>
        <v/>
      </c>
    </row>
    <row r="192" spans="1:21" ht="15" customHeight="1" x14ac:dyDescent="0.25">
      <c r="A192" s="3"/>
      <c r="B192" s="2"/>
      <c r="C192" s="2"/>
      <c r="D192" s="72"/>
      <c r="E192" s="4"/>
      <c r="F192" s="178"/>
      <c r="G192" s="455" t="str">
        <f>IFERROR(VLOOKUP(Tabla46[[#This Row],[ID RIESGO]],'1. IDENTIFICACION DEL RIESGO'!$AB$27:$AL$52,11,0),"")</f>
        <v/>
      </c>
      <c r="H192" s="178"/>
      <c r="I192" s="178"/>
      <c r="J192" s="178"/>
      <c r="K192" s="178"/>
      <c r="L192" s="180"/>
      <c r="M192" s="180"/>
      <c r="N192" s="178" t="str">
        <f>IF(Tabla46[[#This Row],[ID RIESGO]]="","",IF(Tabla46[[#This Row],[DESCRIPCION DEL CONTROL]]="",0,15))</f>
        <v/>
      </c>
      <c r="O192" s="174" t="str">
        <f>IF(Tabla46[[#This Row],[ID RIESGO]]="","",IF(Tabla46[[#This Row],[RESPONSABLE DEL CONTROL (CARGO)]]="",0,20))</f>
        <v/>
      </c>
      <c r="P192" s="353">
        <f>IF(Tabla46[[#This Row],[PERIODICIDAD DE EJECUCIÓN DEL CONTROL]]="",0,20)</f>
        <v>0</v>
      </c>
      <c r="Q19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2" s="353" t="str">
        <f>IF(ISTEXT(Tabla46[[#This Row],[VALOR EVALUACION DISENO]]),"",IF(Tabla46[[#This Row],[VALOR EVALUACION DISENO]]&gt;96,DATOS!$AV$21,IF(Tabla46[[#This Row],[VALOR EVALUACION DISENO]]&gt;=86,DATOS!$AV$22,DATOS!$AV$23)))</f>
        <v/>
      </c>
      <c r="S192" s="286"/>
      <c r="T192" s="133" t="str">
        <f>IFERROR(VLOOKUP(Tabla46[[#This Row],[% DE CUMPLIMIENTO DE LA EJECUCION DEL CONTROL]],DATOS!$AS$38:$AT$40,2,0),"")</f>
        <v/>
      </c>
      <c r="U192" s="134" t="str">
        <f>IF(Tabla46[[#This Row],[RESULTADO EVALUACIÓN DEL DISEÑO DEL CONTROL]]="","",SUMIFS(DATOS!$AT$49:$AT$57,DATOS!$AR$49:$AR$57,Tabla46[[#This Row],[RESULTADO EVALUACIÓN DEL DISEÑO DEL CONTROL]],DATOS!$AS$49:$AS$57,Tabla46[[#This Row],[RESULTADO EVALUACION DE LA EJECUCION]]))</f>
        <v/>
      </c>
    </row>
    <row r="193" spans="1:21" ht="15" customHeight="1" x14ac:dyDescent="0.25">
      <c r="A193" s="3"/>
      <c r="B193" s="2"/>
      <c r="C193" s="2"/>
      <c r="D193" s="72"/>
      <c r="E193" s="4"/>
      <c r="F193" s="178"/>
      <c r="G193" s="455" t="str">
        <f>IFERROR(VLOOKUP(Tabla46[[#This Row],[ID RIESGO]],'1. IDENTIFICACION DEL RIESGO'!$AB$27:$AL$52,11,0),"")</f>
        <v/>
      </c>
      <c r="H193" s="178"/>
      <c r="I193" s="178"/>
      <c r="J193" s="178"/>
      <c r="K193" s="178"/>
      <c r="L193" s="180"/>
      <c r="M193" s="180"/>
      <c r="N193" s="178" t="str">
        <f>IF(Tabla46[[#This Row],[ID RIESGO]]="","",IF(Tabla46[[#This Row],[DESCRIPCION DEL CONTROL]]="",0,15))</f>
        <v/>
      </c>
      <c r="O193" s="174" t="str">
        <f>IF(Tabla46[[#This Row],[ID RIESGO]]="","",IF(Tabla46[[#This Row],[RESPONSABLE DEL CONTROL (CARGO)]]="",0,20))</f>
        <v/>
      </c>
      <c r="P193" s="353">
        <f>IF(Tabla46[[#This Row],[PERIODICIDAD DE EJECUCIÓN DEL CONTROL]]="",0,20)</f>
        <v>0</v>
      </c>
      <c r="Q19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3" s="353" t="str">
        <f>IF(ISTEXT(Tabla46[[#This Row],[VALOR EVALUACION DISENO]]),"",IF(Tabla46[[#This Row],[VALOR EVALUACION DISENO]]&gt;96,DATOS!$AV$21,IF(Tabla46[[#This Row],[VALOR EVALUACION DISENO]]&gt;=86,DATOS!$AV$22,DATOS!$AV$23)))</f>
        <v/>
      </c>
      <c r="S193" s="286"/>
      <c r="T193" s="133" t="str">
        <f>IFERROR(VLOOKUP(Tabla46[[#This Row],[% DE CUMPLIMIENTO DE LA EJECUCION DEL CONTROL]],DATOS!$AS$38:$AT$40,2,0),"")</f>
        <v/>
      </c>
      <c r="U193" s="134" t="str">
        <f>IF(Tabla46[[#This Row],[RESULTADO EVALUACIÓN DEL DISEÑO DEL CONTROL]]="","",SUMIFS(DATOS!$AT$49:$AT$57,DATOS!$AR$49:$AR$57,Tabla46[[#This Row],[RESULTADO EVALUACIÓN DEL DISEÑO DEL CONTROL]],DATOS!$AS$49:$AS$57,Tabla46[[#This Row],[RESULTADO EVALUACION DE LA EJECUCION]]))</f>
        <v/>
      </c>
    </row>
    <row r="194" spans="1:21" ht="15" customHeight="1" x14ac:dyDescent="0.25">
      <c r="A194" s="3"/>
      <c r="B194" s="2"/>
      <c r="C194" s="2"/>
      <c r="D194" s="72"/>
      <c r="E194" s="4"/>
      <c r="F194" s="178"/>
      <c r="G194" s="455" t="str">
        <f>IFERROR(VLOOKUP(Tabla46[[#This Row],[ID RIESGO]],'1. IDENTIFICACION DEL RIESGO'!$AB$27:$AL$52,11,0),"")</f>
        <v/>
      </c>
      <c r="H194" s="178"/>
      <c r="I194" s="178"/>
      <c r="J194" s="178"/>
      <c r="K194" s="178"/>
      <c r="L194" s="180"/>
      <c r="M194" s="180"/>
      <c r="N194" s="178" t="str">
        <f>IF(Tabla46[[#This Row],[ID RIESGO]]="","",IF(Tabla46[[#This Row],[DESCRIPCION DEL CONTROL]]="",0,15))</f>
        <v/>
      </c>
      <c r="O194" s="174" t="str">
        <f>IF(Tabla46[[#This Row],[ID RIESGO]]="","",IF(Tabla46[[#This Row],[RESPONSABLE DEL CONTROL (CARGO)]]="",0,20))</f>
        <v/>
      </c>
      <c r="P194" s="353">
        <f>IF(Tabla46[[#This Row],[PERIODICIDAD DE EJECUCIÓN DEL CONTROL]]="",0,20)</f>
        <v>0</v>
      </c>
      <c r="Q19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4" s="353" t="str">
        <f>IF(ISTEXT(Tabla46[[#This Row],[VALOR EVALUACION DISENO]]),"",IF(Tabla46[[#This Row],[VALOR EVALUACION DISENO]]&gt;96,DATOS!$AV$21,IF(Tabla46[[#This Row],[VALOR EVALUACION DISENO]]&gt;=86,DATOS!$AV$22,DATOS!$AV$23)))</f>
        <v/>
      </c>
      <c r="S194" s="286"/>
      <c r="T194" s="133" t="str">
        <f>IFERROR(VLOOKUP(Tabla46[[#This Row],[% DE CUMPLIMIENTO DE LA EJECUCION DEL CONTROL]],DATOS!$AS$38:$AT$40,2,0),"")</f>
        <v/>
      </c>
      <c r="U194" s="134" t="str">
        <f>IF(Tabla46[[#This Row],[RESULTADO EVALUACIÓN DEL DISEÑO DEL CONTROL]]="","",SUMIFS(DATOS!$AT$49:$AT$57,DATOS!$AR$49:$AR$57,Tabla46[[#This Row],[RESULTADO EVALUACIÓN DEL DISEÑO DEL CONTROL]],DATOS!$AS$49:$AS$57,Tabla46[[#This Row],[RESULTADO EVALUACION DE LA EJECUCION]]))</f>
        <v/>
      </c>
    </row>
    <row r="195" spans="1:21" ht="15" customHeight="1" x14ac:dyDescent="0.25">
      <c r="A195" s="3"/>
      <c r="B195" s="2"/>
      <c r="C195" s="2"/>
      <c r="D195" s="72"/>
      <c r="E195" s="4"/>
      <c r="F195" s="178"/>
      <c r="G195" s="455" t="str">
        <f>IFERROR(VLOOKUP(Tabla46[[#This Row],[ID RIESGO]],'1. IDENTIFICACION DEL RIESGO'!$AB$27:$AL$52,11,0),"")</f>
        <v/>
      </c>
      <c r="H195" s="178"/>
      <c r="I195" s="178"/>
      <c r="J195" s="178"/>
      <c r="K195" s="178"/>
      <c r="L195" s="180"/>
      <c r="M195" s="180"/>
      <c r="N195" s="178" t="str">
        <f>IF(Tabla46[[#This Row],[ID RIESGO]]="","",IF(Tabla46[[#This Row],[DESCRIPCION DEL CONTROL]]="",0,15))</f>
        <v/>
      </c>
      <c r="O195" s="174" t="str">
        <f>IF(Tabla46[[#This Row],[ID RIESGO]]="","",IF(Tabla46[[#This Row],[RESPONSABLE DEL CONTROL (CARGO)]]="",0,20))</f>
        <v/>
      </c>
      <c r="P195" s="353">
        <f>IF(Tabla46[[#This Row],[PERIODICIDAD DE EJECUCIÓN DEL CONTROL]]="",0,20)</f>
        <v>0</v>
      </c>
      <c r="Q19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5" s="353" t="str">
        <f>IF(ISTEXT(Tabla46[[#This Row],[VALOR EVALUACION DISENO]]),"",IF(Tabla46[[#This Row],[VALOR EVALUACION DISENO]]&gt;96,DATOS!$AV$21,IF(Tabla46[[#This Row],[VALOR EVALUACION DISENO]]&gt;=86,DATOS!$AV$22,DATOS!$AV$23)))</f>
        <v/>
      </c>
      <c r="S195" s="286"/>
      <c r="T195" s="133" t="str">
        <f>IFERROR(VLOOKUP(Tabla46[[#This Row],[% DE CUMPLIMIENTO DE LA EJECUCION DEL CONTROL]],DATOS!$AS$38:$AT$40,2,0),"")</f>
        <v/>
      </c>
      <c r="U195" s="134" t="str">
        <f>IF(Tabla46[[#This Row],[RESULTADO EVALUACIÓN DEL DISEÑO DEL CONTROL]]="","",SUMIFS(DATOS!$AT$49:$AT$57,DATOS!$AR$49:$AR$57,Tabla46[[#This Row],[RESULTADO EVALUACIÓN DEL DISEÑO DEL CONTROL]],DATOS!$AS$49:$AS$57,Tabla46[[#This Row],[RESULTADO EVALUACION DE LA EJECUCION]]))</f>
        <v/>
      </c>
    </row>
    <row r="196" spans="1:21" ht="15" customHeight="1" x14ac:dyDescent="0.25">
      <c r="A196" s="3"/>
      <c r="B196" s="2"/>
      <c r="C196" s="2"/>
      <c r="D196" s="72"/>
      <c r="E196" s="4"/>
      <c r="F196" s="178"/>
      <c r="G196" s="455" t="str">
        <f>IFERROR(VLOOKUP(Tabla46[[#This Row],[ID RIESGO]],'1. IDENTIFICACION DEL RIESGO'!$AB$27:$AL$52,11,0),"")</f>
        <v/>
      </c>
      <c r="H196" s="178"/>
      <c r="I196" s="178"/>
      <c r="J196" s="178"/>
      <c r="K196" s="178"/>
      <c r="L196" s="180"/>
      <c r="M196" s="180"/>
      <c r="N196" s="178" t="str">
        <f>IF(Tabla46[[#This Row],[ID RIESGO]]="","",IF(Tabla46[[#This Row],[DESCRIPCION DEL CONTROL]]="",0,15))</f>
        <v/>
      </c>
      <c r="O196" s="174" t="str">
        <f>IF(Tabla46[[#This Row],[ID RIESGO]]="","",IF(Tabla46[[#This Row],[RESPONSABLE DEL CONTROL (CARGO)]]="",0,20))</f>
        <v/>
      </c>
      <c r="P196" s="353">
        <f>IF(Tabla46[[#This Row],[PERIODICIDAD DE EJECUCIÓN DEL CONTROL]]="",0,20)</f>
        <v>0</v>
      </c>
      <c r="Q19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6" s="353" t="str">
        <f>IF(ISTEXT(Tabla46[[#This Row],[VALOR EVALUACION DISENO]]),"",IF(Tabla46[[#This Row],[VALOR EVALUACION DISENO]]&gt;96,DATOS!$AV$21,IF(Tabla46[[#This Row],[VALOR EVALUACION DISENO]]&gt;=86,DATOS!$AV$22,DATOS!$AV$23)))</f>
        <v/>
      </c>
      <c r="S196" s="286"/>
      <c r="T196" s="133" t="str">
        <f>IFERROR(VLOOKUP(Tabla46[[#This Row],[% DE CUMPLIMIENTO DE LA EJECUCION DEL CONTROL]],DATOS!$AS$38:$AT$40,2,0),"")</f>
        <v/>
      </c>
      <c r="U196" s="134" t="str">
        <f>IF(Tabla46[[#This Row],[RESULTADO EVALUACIÓN DEL DISEÑO DEL CONTROL]]="","",SUMIFS(DATOS!$AT$49:$AT$57,DATOS!$AR$49:$AR$57,Tabla46[[#This Row],[RESULTADO EVALUACIÓN DEL DISEÑO DEL CONTROL]],DATOS!$AS$49:$AS$57,Tabla46[[#This Row],[RESULTADO EVALUACION DE LA EJECUCION]]))</f>
        <v/>
      </c>
    </row>
    <row r="197" spans="1:21" ht="15" customHeight="1" x14ac:dyDescent="0.25">
      <c r="A197" s="3"/>
      <c r="B197" s="2"/>
      <c r="C197" s="2"/>
      <c r="D197" s="72"/>
      <c r="E197" s="4"/>
      <c r="F197" s="178"/>
      <c r="G197" s="455" t="str">
        <f>IFERROR(VLOOKUP(Tabla46[[#This Row],[ID RIESGO]],'1. IDENTIFICACION DEL RIESGO'!$AB$27:$AL$52,11,0),"")</f>
        <v/>
      </c>
      <c r="H197" s="178"/>
      <c r="I197" s="178"/>
      <c r="J197" s="178"/>
      <c r="K197" s="178"/>
      <c r="L197" s="180"/>
      <c r="M197" s="180"/>
      <c r="N197" s="178" t="str">
        <f>IF(Tabla46[[#This Row],[ID RIESGO]]="","",IF(Tabla46[[#This Row],[DESCRIPCION DEL CONTROL]]="",0,15))</f>
        <v/>
      </c>
      <c r="O197" s="174" t="str">
        <f>IF(Tabla46[[#This Row],[ID RIESGO]]="","",IF(Tabla46[[#This Row],[RESPONSABLE DEL CONTROL (CARGO)]]="",0,20))</f>
        <v/>
      </c>
      <c r="P197" s="353">
        <f>IF(Tabla46[[#This Row],[PERIODICIDAD DE EJECUCIÓN DEL CONTROL]]="",0,20)</f>
        <v>0</v>
      </c>
      <c r="Q19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7" s="353" t="str">
        <f>IF(ISTEXT(Tabla46[[#This Row],[VALOR EVALUACION DISENO]]),"",IF(Tabla46[[#This Row],[VALOR EVALUACION DISENO]]&gt;96,DATOS!$AV$21,IF(Tabla46[[#This Row],[VALOR EVALUACION DISENO]]&gt;=86,DATOS!$AV$22,DATOS!$AV$23)))</f>
        <v/>
      </c>
      <c r="S197" s="286"/>
      <c r="T197" s="133" t="str">
        <f>IFERROR(VLOOKUP(Tabla46[[#This Row],[% DE CUMPLIMIENTO DE LA EJECUCION DEL CONTROL]],DATOS!$AS$38:$AT$40,2,0),"")</f>
        <v/>
      </c>
      <c r="U197" s="134" t="str">
        <f>IF(Tabla46[[#This Row],[RESULTADO EVALUACIÓN DEL DISEÑO DEL CONTROL]]="","",SUMIFS(DATOS!$AT$49:$AT$57,DATOS!$AR$49:$AR$57,Tabla46[[#This Row],[RESULTADO EVALUACIÓN DEL DISEÑO DEL CONTROL]],DATOS!$AS$49:$AS$57,Tabla46[[#This Row],[RESULTADO EVALUACION DE LA EJECUCION]]))</f>
        <v/>
      </c>
    </row>
    <row r="198" spans="1:21" ht="15" customHeight="1" x14ac:dyDescent="0.25">
      <c r="A198" s="3"/>
      <c r="B198" s="2"/>
      <c r="C198" s="2"/>
      <c r="D198" s="72"/>
      <c r="E198" s="4"/>
      <c r="F198" s="178"/>
      <c r="G198" s="455" t="str">
        <f>IFERROR(VLOOKUP(Tabla46[[#This Row],[ID RIESGO]],'1. IDENTIFICACION DEL RIESGO'!$AB$27:$AL$52,11,0),"")</f>
        <v/>
      </c>
      <c r="H198" s="178"/>
      <c r="I198" s="178"/>
      <c r="J198" s="178"/>
      <c r="K198" s="178"/>
      <c r="L198" s="180"/>
      <c r="M198" s="180"/>
      <c r="N198" s="178" t="str">
        <f>IF(Tabla46[[#This Row],[ID RIESGO]]="","",IF(Tabla46[[#This Row],[DESCRIPCION DEL CONTROL]]="",0,15))</f>
        <v/>
      </c>
      <c r="O198" s="174" t="str">
        <f>IF(Tabla46[[#This Row],[ID RIESGO]]="","",IF(Tabla46[[#This Row],[RESPONSABLE DEL CONTROL (CARGO)]]="",0,20))</f>
        <v/>
      </c>
      <c r="P198" s="353">
        <f>IF(Tabla46[[#This Row],[PERIODICIDAD DE EJECUCIÓN DEL CONTROL]]="",0,20)</f>
        <v>0</v>
      </c>
      <c r="Q19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8" s="353" t="str">
        <f>IF(ISTEXT(Tabla46[[#This Row],[VALOR EVALUACION DISENO]]),"",IF(Tabla46[[#This Row],[VALOR EVALUACION DISENO]]&gt;96,DATOS!$AV$21,IF(Tabla46[[#This Row],[VALOR EVALUACION DISENO]]&gt;=86,DATOS!$AV$22,DATOS!$AV$23)))</f>
        <v/>
      </c>
      <c r="S198" s="286"/>
      <c r="T198" s="133" t="str">
        <f>IFERROR(VLOOKUP(Tabla46[[#This Row],[% DE CUMPLIMIENTO DE LA EJECUCION DEL CONTROL]],DATOS!$AS$38:$AT$40,2,0),"")</f>
        <v/>
      </c>
      <c r="U198" s="134" t="str">
        <f>IF(Tabla46[[#This Row],[RESULTADO EVALUACIÓN DEL DISEÑO DEL CONTROL]]="","",SUMIFS(DATOS!$AT$49:$AT$57,DATOS!$AR$49:$AR$57,Tabla46[[#This Row],[RESULTADO EVALUACIÓN DEL DISEÑO DEL CONTROL]],DATOS!$AS$49:$AS$57,Tabla46[[#This Row],[RESULTADO EVALUACION DE LA EJECUCION]]))</f>
        <v/>
      </c>
    </row>
    <row r="199" spans="1:21" ht="15" customHeight="1" x14ac:dyDescent="0.25">
      <c r="A199" s="3"/>
      <c r="B199" s="2"/>
      <c r="C199" s="2"/>
      <c r="D199" s="72"/>
      <c r="E199" s="4"/>
      <c r="F199" s="178"/>
      <c r="G199" s="455" t="str">
        <f>IFERROR(VLOOKUP(Tabla46[[#This Row],[ID RIESGO]],'1. IDENTIFICACION DEL RIESGO'!$AB$27:$AL$52,11,0),"")</f>
        <v/>
      </c>
      <c r="H199" s="178"/>
      <c r="I199" s="178"/>
      <c r="J199" s="178"/>
      <c r="K199" s="178"/>
      <c r="L199" s="180"/>
      <c r="M199" s="180"/>
      <c r="N199" s="178" t="str">
        <f>IF(Tabla46[[#This Row],[ID RIESGO]]="","",IF(Tabla46[[#This Row],[DESCRIPCION DEL CONTROL]]="",0,15))</f>
        <v/>
      </c>
      <c r="O199" s="174" t="str">
        <f>IF(Tabla46[[#This Row],[ID RIESGO]]="","",IF(Tabla46[[#This Row],[RESPONSABLE DEL CONTROL (CARGO)]]="",0,20))</f>
        <v/>
      </c>
      <c r="P199" s="353">
        <f>IF(Tabla46[[#This Row],[PERIODICIDAD DE EJECUCIÓN DEL CONTROL]]="",0,20)</f>
        <v>0</v>
      </c>
      <c r="Q19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9" s="353" t="str">
        <f>IF(ISTEXT(Tabla46[[#This Row],[VALOR EVALUACION DISENO]]),"",IF(Tabla46[[#This Row],[VALOR EVALUACION DISENO]]&gt;96,DATOS!$AV$21,IF(Tabla46[[#This Row],[VALOR EVALUACION DISENO]]&gt;=86,DATOS!$AV$22,DATOS!$AV$23)))</f>
        <v/>
      </c>
      <c r="S199" s="286"/>
      <c r="T199" s="133" t="str">
        <f>IFERROR(VLOOKUP(Tabla46[[#This Row],[% DE CUMPLIMIENTO DE LA EJECUCION DEL CONTROL]],DATOS!$AS$38:$AT$40,2,0),"")</f>
        <v/>
      </c>
      <c r="U199" s="134" t="str">
        <f>IF(Tabla46[[#This Row],[RESULTADO EVALUACIÓN DEL DISEÑO DEL CONTROL]]="","",SUMIFS(DATOS!$AT$49:$AT$57,DATOS!$AR$49:$AR$57,Tabla46[[#This Row],[RESULTADO EVALUACIÓN DEL DISEÑO DEL CONTROL]],DATOS!$AS$49:$AS$57,Tabla46[[#This Row],[RESULTADO EVALUACION DE LA EJECUCION]]))</f>
        <v/>
      </c>
    </row>
    <row r="200" spans="1:21" ht="15" customHeight="1" x14ac:dyDescent="0.25">
      <c r="A200" s="3"/>
      <c r="B200" s="2"/>
      <c r="C200" s="2"/>
      <c r="D200" s="72"/>
      <c r="E200" s="4"/>
      <c r="F200" s="178"/>
      <c r="G200" s="455" t="str">
        <f>IFERROR(VLOOKUP(Tabla46[[#This Row],[ID RIESGO]],'1. IDENTIFICACION DEL RIESGO'!$AB$27:$AL$52,11,0),"")</f>
        <v/>
      </c>
      <c r="H200" s="178"/>
      <c r="I200" s="178"/>
      <c r="J200" s="178"/>
      <c r="K200" s="178"/>
      <c r="L200" s="180"/>
      <c r="M200" s="180"/>
      <c r="N200" s="178" t="str">
        <f>IF(Tabla46[[#This Row],[ID RIESGO]]="","",IF(Tabla46[[#This Row],[DESCRIPCION DEL CONTROL]]="",0,15))</f>
        <v/>
      </c>
      <c r="O200" s="174" t="str">
        <f>IF(Tabla46[[#This Row],[ID RIESGO]]="","",IF(Tabla46[[#This Row],[RESPONSABLE DEL CONTROL (CARGO)]]="",0,20))</f>
        <v/>
      </c>
      <c r="P200" s="353">
        <f>IF(Tabla46[[#This Row],[PERIODICIDAD DE EJECUCIÓN DEL CONTROL]]="",0,20)</f>
        <v>0</v>
      </c>
      <c r="Q20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0" s="353" t="str">
        <f>IF(ISTEXT(Tabla46[[#This Row],[VALOR EVALUACION DISENO]]),"",IF(Tabla46[[#This Row],[VALOR EVALUACION DISENO]]&gt;96,DATOS!$AV$21,IF(Tabla46[[#This Row],[VALOR EVALUACION DISENO]]&gt;=86,DATOS!$AV$22,DATOS!$AV$23)))</f>
        <v/>
      </c>
      <c r="S200" s="286"/>
      <c r="T200" s="133" t="str">
        <f>IFERROR(VLOOKUP(Tabla46[[#This Row],[% DE CUMPLIMIENTO DE LA EJECUCION DEL CONTROL]],DATOS!$AS$38:$AT$40,2,0),"")</f>
        <v/>
      </c>
      <c r="U200" s="134" t="str">
        <f>IF(Tabla46[[#This Row],[RESULTADO EVALUACIÓN DEL DISEÑO DEL CONTROL]]="","",SUMIFS(DATOS!$AT$49:$AT$57,DATOS!$AR$49:$AR$57,Tabla46[[#This Row],[RESULTADO EVALUACIÓN DEL DISEÑO DEL CONTROL]],DATOS!$AS$49:$AS$57,Tabla46[[#This Row],[RESULTADO EVALUACION DE LA EJECUCION]]))</f>
        <v/>
      </c>
    </row>
    <row r="201" spans="1:21" ht="15" customHeight="1" x14ac:dyDescent="0.25">
      <c r="A201" s="3"/>
      <c r="B201" s="2"/>
      <c r="C201" s="2"/>
      <c r="D201" s="72"/>
      <c r="E201" s="4"/>
      <c r="F201" s="178"/>
      <c r="G201" s="455" t="str">
        <f>IFERROR(VLOOKUP(Tabla46[[#This Row],[ID RIESGO]],'1. IDENTIFICACION DEL RIESGO'!$AB$27:$AL$52,11,0),"")</f>
        <v/>
      </c>
      <c r="H201" s="178"/>
      <c r="I201" s="178"/>
      <c r="J201" s="178"/>
      <c r="K201" s="178"/>
      <c r="L201" s="180"/>
      <c r="M201" s="180"/>
      <c r="N201" s="178" t="str">
        <f>IF(Tabla46[[#This Row],[ID RIESGO]]="","",IF(Tabla46[[#This Row],[DESCRIPCION DEL CONTROL]]="",0,15))</f>
        <v/>
      </c>
      <c r="O201" s="174" t="str">
        <f>IF(Tabla46[[#This Row],[ID RIESGO]]="","",IF(Tabla46[[#This Row],[RESPONSABLE DEL CONTROL (CARGO)]]="",0,20))</f>
        <v/>
      </c>
      <c r="P201" s="353">
        <f>IF(Tabla46[[#This Row],[PERIODICIDAD DE EJECUCIÓN DEL CONTROL]]="",0,20)</f>
        <v>0</v>
      </c>
      <c r="Q20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1" s="353" t="str">
        <f>IF(ISTEXT(Tabla46[[#This Row],[VALOR EVALUACION DISENO]]),"",IF(Tabla46[[#This Row],[VALOR EVALUACION DISENO]]&gt;96,DATOS!$AV$21,IF(Tabla46[[#This Row],[VALOR EVALUACION DISENO]]&gt;=86,DATOS!$AV$22,DATOS!$AV$23)))</f>
        <v/>
      </c>
      <c r="S201" s="286"/>
      <c r="T201" s="133" t="str">
        <f>IFERROR(VLOOKUP(Tabla46[[#This Row],[% DE CUMPLIMIENTO DE LA EJECUCION DEL CONTROL]],DATOS!$AS$38:$AT$40,2,0),"")</f>
        <v/>
      </c>
      <c r="U201" s="134" t="str">
        <f>IF(Tabla46[[#This Row],[RESULTADO EVALUACIÓN DEL DISEÑO DEL CONTROL]]="","",SUMIFS(DATOS!$AT$49:$AT$57,DATOS!$AR$49:$AR$57,Tabla46[[#This Row],[RESULTADO EVALUACIÓN DEL DISEÑO DEL CONTROL]],DATOS!$AS$49:$AS$57,Tabla46[[#This Row],[RESULTADO EVALUACION DE LA EJECUCION]]))</f>
        <v/>
      </c>
    </row>
    <row r="202" spans="1:21" ht="15" customHeight="1" x14ac:dyDescent="0.25">
      <c r="A202" s="3"/>
      <c r="B202" s="2"/>
      <c r="C202" s="2"/>
      <c r="D202" s="72"/>
      <c r="E202" s="4"/>
      <c r="F202" s="178"/>
      <c r="G202" s="455" t="str">
        <f>IFERROR(VLOOKUP(Tabla46[[#This Row],[ID RIESGO]],'1. IDENTIFICACION DEL RIESGO'!$AB$27:$AL$52,11,0),"")</f>
        <v/>
      </c>
      <c r="H202" s="178"/>
      <c r="I202" s="178"/>
      <c r="J202" s="178"/>
      <c r="K202" s="178"/>
      <c r="L202" s="180"/>
      <c r="M202" s="180"/>
      <c r="N202" s="178" t="str">
        <f>IF(Tabla46[[#This Row],[ID RIESGO]]="","",IF(Tabla46[[#This Row],[DESCRIPCION DEL CONTROL]]="",0,15))</f>
        <v/>
      </c>
      <c r="O202" s="174" t="str">
        <f>IF(Tabla46[[#This Row],[ID RIESGO]]="","",IF(Tabla46[[#This Row],[RESPONSABLE DEL CONTROL (CARGO)]]="",0,20))</f>
        <v/>
      </c>
      <c r="P202" s="353">
        <f>IF(Tabla46[[#This Row],[PERIODICIDAD DE EJECUCIÓN DEL CONTROL]]="",0,20)</f>
        <v>0</v>
      </c>
      <c r="Q20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2" s="353" t="str">
        <f>IF(ISTEXT(Tabla46[[#This Row],[VALOR EVALUACION DISENO]]),"",IF(Tabla46[[#This Row],[VALOR EVALUACION DISENO]]&gt;96,DATOS!$AV$21,IF(Tabla46[[#This Row],[VALOR EVALUACION DISENO]]&gt;=86,DATOS!$AV$22,DATOS!$AV$23)))</f>
        <v/>
      </c>
      <c r="S202" s="286"/>
      <c r="T202" s="133" t="str">
        <f>IFERROR(VLOOKUP(Tabla46[[#This Row],[% DE CUMPLIMIENTO DE LA EJECUCION DEL CONTROL]],DATOS!$AS$38:$AT$40,2,0),"")</f>
        <v/>
      </c>
      <c r="U202" s="134" t="str">
        <f>IF(Tabla46[[#This Row],[RESULTADO EVALUACIÓN DEL DISEÑO DEL CONTROL]]="","",SUMIFS(DATOS!$AT$49:$AT$57,DATOS!$AR$49:$AR$57,Tabla46[[#This Row],[RESULTADO EVALUACIÓN DEL DISEÑO DEL CONTROL]],DATOS!$AS$49:$AS$57,Tabla46[[#This Row],[RESULTADO EVALUACION DE LA EJECUCION]]))</f>
        <v/>
      </c>
    </row>
    <row r="203" spans="1:21" ht="15" customHeight="1" x14ac:dyDescent="0.25">
      <c r="A203" s="3"/>
      <c r="B203" s="2"/>
      <c r="C203" s="2"/>
      <c r="D203" s="72"/>
      <c r="E203" s="4"/>
      <c r="F203" s="178"/>
      <c r="G203" s="455" t="str">
        <f>IFERROR(VLOOKUP(Tabla46[[#This Row],[ID RIESGO]],'1. IDENTIFICACION DEL RIESGO'!$AB$27:$AL$52,11,0),"")</f>
        <v/>
      </c>
      <c r="H203" s="178"/>
      <c r="I203" s="178"/>
      <c r="J203" s="178"/>
      <c r="K203" s="178"/>
      <c r="L203" s="180"/>
      <c r="M203" s="180"/>
      <c r="N203" s="178" t="str">
        <f>IF(Tabla46[[#This Row],[ID RIESGO]]="","",IF(Tabla46[[#This Row],[DESCRIPCION DEL CONTROL]]="",0,15))</f>
        <v/>
      </c>
      <c r="O203" s="174" t="str">
        <f>IF(Tabla46[[#This Row],[ID RIESGO]]="","",IF(Tabla46[[#This Row],[RESPONSABLE DEL CONTROL (CARGO)]]="",0,20))</f>
        <v/>
      </c>
      <c r="P203" s="353">
        <f>IF(Tabla46[[#This Row],[PERIODICIDAD DE EJECUCIÓN DEL CONTROL]]="",0,20)</f>
        <v>0</v>
      </c>
      <c r="Q20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3" s="353" t="str">
        <f>IF(ISTEXT(Tabla46[[#This Row],[VALOR EVALUACION DISENO]]),"",IF(Tabla46[[#This Row],[VALOR EVALUACION DISENO]]&gt;96,DATOS!$AV$21,IF(Tabla46[[#This Row],[VALOR EVALUACION DISENO]]&gt;=86,DATOS!$AV$22,DATOS!$AV$23)))</f>
        <v/>
      </c>
      <c r="S203" s="286"/>
      <c r="T203" s="133" t="str">
        <f>IFERROR(VLOOKUP(Tabla46[[#This Row],[% DE CUMPLIMIENTO DE LA EJECUCION DEL CONTROL]],DATOS!$AS$38:$AT$40,2,0),"")</f>
        <v/>
      </c>
      <c r="U203" s="134" t="str">
        <f>IF(Tabla46[[#This Row],[RESULTADO EVALUACIÓN DEL DISEÑO DEL CONTROL]]="","",SUMIFS(DATOS!$AT$49:$AT$57,DATOS!$AR$49:$AR$57,Tabla46[[#This Row],[RESULTADO EVALUACIÓN DEL DISEÑO DEL CONTROL]],DATOS!$AS$49:$AS$57,Tabla46[[#This Row],[RESULTADO EVALUACION DE LA EJECUCION]]))</f>
        <v/>
      </c>
    </row>
    <row r="204" spans="1:21" ht="15" customHeight="1" x14ac:dyDescent="0.25">
      <c r="A204" s="3"/>
      <c r="B204" s="2"/>
      <c r="C204" s="2"/>
      <c r="D204" s="72"/>
      <c r="E204" s="4"/>
      <c r="F204" s="178"/>
      <c r="G204" s="455" t="str">
        <f>IFERROR(VLOOKUP(Tabla46[[#This Row],[ID RIESGO]],'1. IDENTIFICACION DEL RIESGO'!$AB$27:$AL$52,11,0),"")</f>
        <v/>
      </c>
      <c r="H204" s="178"/>
      <c r="I204" s="178"/>
      <c r="J204" s="178"/>
      <c r="K204" s="178"/>
      <c r="L204" s="180"/>
      <c r="M204" s="180"/>
      <c r="N204" s="178" t="str">
        <f>IF(Tabla46[[#This Row],[ID RIESGO]]="","",IF(Tabla46[[#This Row],[DESCRIPCION DEL CONTROL]]="",0,15))</f>
        <v/>
      </c>
      <c r="O204" s="174" t="str">
        <f>IF(Tabla46[[#This Row],[ID RIESGO]]="","",IF(Tabla46[[#This Row],[RESPONSABLE DEL CONTROL (CARGO)]]="",0,20))</f>
        <v/>
      </c>
      <c r="P204" s="353">
        <f>IF(Tabla46[[#This Row],[PERIODICIDAD DE EJECUCIÓN DEL CONTROL]]="",0,20)</f>
        <v>0</v>
      </c>
      <c r="Q20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4" s="353" t="str">
        <f>IF(ISTEXT(Tabla46[[#This Row],[VALOR EVALUACION DISENO]]),"",IF(Tabla46[[#This Row],[VALOR EVALUACION DISENO]]&gt;96,DATOS!$AV$21,IF(Tabla46[[#This Row],[VALOR EVALUACION DISENO]]&gt;=86,DATOS!$AV$22,DATOS!$AV$23)))</f>
        <v/>
      </c>
      <c r="S204" s="286"/>
      <c r="T204" s="133" t="str">
        <f>IFERROR(VLOOKUP(Tabla46[[#This Row],[% DE CUMPLIMIENTO DE LA EJECUCION DEL CONTROL]],DATOS!$AS$38:$AT$40,2,0),"")</f>
        <v/>
      </c>
      <c r="U204" s="134" t="str">
        <f>IF(Tabla46[[#This Row],[RESULTADO EVALUACIÓN DEL DISEÑO DEL CONTROL]]="","",SUMIFS(DATOS!$AT$49:$AT$57,DATOS!$AR$49:$AR$57,Tabla46[[#This Row],[RESULTADO EVALUACIÓN DEL DISEÑO DEL CONTROL]],DATOS!$AS$49:$AS$57,Tabla46[[#This Row],[RESULTADO EVALUACION DE LA EJECUCION]]))</f>
        <v/>
      </c>
    </row>
    <row r="205" spans="1:21" ht="15" customHeight="1" x14ac:dyDescent="0.25">
      <c r="A205" s="3"/>
      <c r="B205" s="2"/>
      <c r="C205" s="2"/>
      <c r="D205" s="72"/>
      <c r="E205" s="4"/>
      <c r="F205" s="178"/>
      <c r="G205" s="455" t="str">
        <f>IFERROR(VLOOKUP(Tabla46[[#This Row],[ID RIESGO]],'1. IDENTIFICACION DEL RIESGO'!$AB$27:$AL$52,11,0),"")</f>
        <v/>
      </c>
      <c r="H205" s="178"/>
      <c r="I205" s="178"/>
      <c r="J205" s="178"/>
      <c r="K205" s="178"/>
      <c r="L205" s="180"/>
      <c r="M205" s="180"/>
      <c r="N205" s="178" t="str">
        <f>IF(Tabla46[[#This Row],[ID RIESGO]]="","",IF(Tabla46[[#This Row],[DESCRIPCION DEL CONTROL]]="",0,15))</f>
        <v/>
      </c>
      <c r="O205" s="174" t="str">
        <f>IF(Tabla46[[#This Row],[ID RIESGO]]="","",IF(Tabla46[[#This Row],[RESPONSABLE DEL CONTROL (CARGO)]]="",0,20))</f>
        <v/>
      </c>
      <c r="P205" s="353">
        <f>IF(Tabla46[[#This Row],[PERIODICIDAD DE EJECUCIÓN DEL CONTROL]]="",0,20)</f>
        <v>0</v>
      </c>
      <c r="Q20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5" s="353" t="str">
        <f>IF(ISTEXT(Tabla46[[#This Row],[VALOR EVALUACION DISENO]]),"",IF(Tabla46[[#This Row],[VALOR EVALUACION DISENO]]&gt;96,DATOS!$AV$21,IF(Tabla46[[#This Row],[VALOR EVALUACION DISENO]]&gt;=86,DATOS!$AV$22,DATOS!$AV$23)))</f>
        <v/>
      </c>
      <c r="S205" s="286"/>
      <c r="T205" s="133" t="str">
        <f>IFERROR(VLOOKUP(Tabla46[[#This Row],[% DE CUMPLIMIENTO DE LA EJECUCION DEL CONTROL]],DATOS!$AS$38:$AT$40,2,0),"")</f>
        <v/>
      </c>
      <c r="U205" s="134" t="str">
        <f>IF(Tabla46[[#This Row],[RESULTADO EVALUACIÓN DEL DISEÑO DEL CONTROL]]="","",SUMIFS(DATOS!$AT$49:$AT$57,DATOS!$AR$49:$AR$57,Tabla46[[#This Row],[RESULTADO EVALUACIÓN DEL DISEÑO DEL CONTROL]],DATOS!$AS$49:$AS$57,Tabla46[[#This Row],[RESULTADO EVALUACION DE LA EJECUCION]]))</f>
        <v/>
      </c>
    </row>
    <row r="206" spans="1:21" ht="15" customHeight="1" x14ac:dyDescent="0.25">
      <c r="A206" s="3"/>
      <c r="B206" s="2"/>
      <c r="C206" s="2"/>
      <c r="D206" s="72"/>
      <c r="E206" s="4"/>
      <c r="F206" s="178"/>
      <c r="G206" s="455" t="str">
        <f>IFERROR(VLOOKUP(Tabla46[[#This Row],[ID RIESGO]],'1. IDENTIFICACION DEL RIESGO'!$AB$27:$AL$52,11,0),"")</f>
        <v/>
      </c>
      <c r="H206" s="178"/>
      <c r="I206" s="178"/>
      <c r="J206" s="178"/>
      <c r="K206" s="178"/>
      <c r="L206" s="180"/>
      <c r="M206" s="180"/>
      <c r="N206" s="178" t="str">
        <f>IF(Tabla46[[#This Row],[ID RIESGO]]="","",IF(Tabla46[[#This Row],[DESCRIPCION DEL CONTROL]]="",0,15))</f>
        <v/>
      </c>
      <c r="O206" s="174" t="str">
        <f>IF(Tabla46[[#This Row],[ID RIESGO]]="","",IF(Tabla46[[#This Row],[RESPONSABLE DEL CONTROL (CARGO)]]="",0,20))</f>
        <v/>
      </c>
      <c r="P206" s="353">
        <f>IF(Tabla46[[#This Row],[PERIODICIDAD DE EJECUCIÓN DEL CONTROL]]="",0,20)</f>
        <v>0</v>
      </c>
      <c r="Q20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6" s="353" t="str">
        <f>IF(ISTEXT(Tabla46[[#This Row],[VALOR EVALUACION DISENO]]),"",IF(Tabla46[[#This Row],[VALOR EVALUACION DISENO]]&gt;96,DATOS!$AV$21,IF(Tabla46[[#This Row],[VALOR EVALUACION DISENO]]&gt;=86,DATOS!$AV$22,DATOS!$AV$23)))</f>
        <v/>
      </c>
      <c r="S206" s="286"/>
      <c r="T206" s="133" t="str">
        <f>IFERROR(VLOOKUP(Tabla46[[#This Row],[% DE CUMPLIMIENTO DE LA EJECUCION DEL CONTROL]],DATOS!$AS$38:$AT$40,2,0),"")</f>
        <v/>
      </c>
      <c r="U206" s="134" t="str">
        <f>IF(Tabla46[[#This Row],[RESULTADO EVALUACIÓN DEL DISEÑO DEL CONTROL]]="","",SUMIFS(DATOS!$AT$49:$AT$57,DATOS!$AR$49:$AR$57,Tabla46[[#This Row],[RESULTADO EVALUACIÓN DEL DISEÑO DEL CONTROL]],DATOS!$AS$49:$AS$57,Tabla46[[#This Row],[RESULTADO EVALUACION DE LA EJECUCION]]))</f>
        <v/>
      </c>
    </row>
    <row r="207" spans="1:21" ht="15" customHeight="1" x14ac:dyDescent="0.25">
      <c r="A207" s="3"/>
      <c r="B207" s="2"/>
      <c r="C207" s="2"/>
      <c r="D207" s="72"/>
      <c r="E207" s="4"/>
      <c r="F207" s="178"/>
      <c r="G207" s="455" t="str">
        <f>IFERROR(VLOOKUP(Tabla46[[#This Row],[ID RIESGO]],'1. IDENTIFICACION DEL RIESGO'!$AB$27:$AL$52,11,0),"")</f>
        <v/>
      </c>
      <c r="H207" s="178"/>
      <c r="I207" s="178"/>
      <c r="J207" s="178"/>
      <c r="K207" s="178"/>
      <c r="L207" s="180"/>
      <c r="M207" s="180"/>
      <c r="N207" s="178" t="str">
        <f>IF(Tabla46[[#This Row],[ID RIESGO]]="","",IF(Tabla46[[#This Row],[DESCRIPCION DEL CONTROL]]="",0,15))</f>
        <v/>
      </c>
      <c r="O207" s="174" t="str">
        <f>IF(Tabla46[[#This Row],[ID RIESGO]]="","",IF(Tabla46[[#This Row],[RESPONSABLE DEL CONTROL (CARGO)]]="",0,20))</f>
        <v/>
      </c>
      <c r="P207" s="353">
        <f>IF(Tabla46[[#This Row],[PERIODICIDAD DE EJECUCIÓN DEL CONTROL]]="",0,20)</f>
        <v>0</v>
      </c>
      <c r="Q20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7" s="353" t="str">
        <f>IF(ISTEXT(Tabla46[[#This Row],[VALOR EVALUACION DISENO]]),"",IF(Tabla46[[#This Row],[VALOR EVALUACION DISENO]]&gt;96,DATOS!$AV$21,IF(Tabla46[[#This Row],[VALOR EVALUACION DISENO]]&gt;=86,DATOS!$AV$22,DATOS!$AV$23)))</f>
        <v/>
      </c>
      <c r="S207" s="286"/>
      <c r="T207" s="133" t="str">
        <f>IFERROR(VLOOKUP(Tabla46[[#This Row],[% DE CUMPLIMIENTO DE LA EJECUCION DEL CONTROL]],DATOS!$AS$38:$AT$40,2,0),"")</f>
        <v/>
      </c>
      <c r="U207" s="134" t="str">
        <f>IF(Tabla46[[#This Row],[RESULTADO EVALUACIÓN DEL DISEÑO DEL CONTROL]]="","",SUMIFS(DATOS!$AT$49:$AT$57,DATOS!$AR$49:$AR$57,Tabla46[[#This Row],[RESULTADO EVALUACIÓN DEL DISEÑO DEL CONTROL]],DATOS!$AS$49:$AS$57,Tabla46[[#This Row],[RESULTADO EVALUACION DE LA EJECUCION]]))</f>
        <v/>
      </c>
    </row>
    <row r="208" spans="1:21" ht="15" customHeight="1" x14ac:dyDescent="0.25">
      <c r="A208" s="3"/>
      <c r="B208" s="2"/>
      <c r="C208" s="2"/>
      <c r="D208" s="72"/>
      <c r="E208" s="4"/>
      <c r="F208" s="178"/>
      <c r="G208" s="455" t="str">
        <f>IFERROR(VLOOKUP(Tabla46[[#This Row],[ID RIESGO]],'1. IDENTIFICACION DEL RIESGO'!$AB$27:$AL$52,11,0),"")</f>
        <v/>
      </c>
      <c r="H208" s="178"/>
      <c r="I208" s="178"/>
      <c r="J208" s="178"/>
      <c r="K208" s="178"/>
      <c r="L208" s="180"/>
      <c r="M208" s="180"/>
      <c r="N208" s="178" t="str">
        <f>IF(Tabla46[[#This Row],[ID RIESGO]]="","",IF(Tabla46[[#This Row],[DESCRIPCION DEL CONTROL]]="",0,15))</f>
        <v/>
      </c>
      <c r="O208" s="174" t="str">
        <f>IF(Tabla46[[#This Row],[ID RIESGO]]="","",IF(Tabla46[[#This Row],[RESPONSABLE DEL CONTROL (CARGO)]]="",0,20))</f>
        <v/>
      </c>
      <c r="P208" s="353">
        <f>IF(Tabla46[[#This Row],[PERIODICIDAD DE EJECUCIÓN DEL CONTROL]]="",0,20)</f>
        <v>0</v>
      </c>
      <c r="Q20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8" s="353" t="str">
        <f>IF(ISTEXT(Tabla46[[#This Row],[VALOR EVALUACION DISENO]]),"",IF(Tabla46[[#This Row],[VALOR EVALUACION DISENO]]&gt;96,DATOS!$AV$21,IF(Tabla46[[#This Row],[VALOR EVALUACION DISENO]]&gt;=86,DATOS!$AV$22,DATOS!$AV$23)))</f>
        <v/>
      </c>
      <c r="S208" s="286"/>
      <c r="T208" s="133" t="str">
        <f>IFERROR(VLOOKUP(Tabla46[[#This Row],[% DE CUMPLIMIENTO DE LA EJECUCION DEL CONTROL]],DATOS!$AS$38:$AT$40,2,0),"")</f>
        <v/>
      </c>
      <c r="U208" s="134" t="str">
        <f>IF(Tabla46[[#This Row],[RESULTADO EVALUACIÓN DEL DISEÑO DEL CONTROL]]="","",SUMIFS(DATOS!$AT$49:$AT$57,DATOS!$AR$49:$AR$57,Tabla46[[#This Row],[RESULTADO EVALUACIÓN DEL DISEÑO DEL CONTROL]],DATOS!$AS$49:$AS$57,Tabla46[[#This Row],[RESULTADO EVALUACION DE LA EJECUCION]]))</f>
        <v/>
      </c>
    </row>
    <row r="209" spans="1:21" ht="15" customHeight="1" x14ac:dyDescent="0.25">
      <c r="A209" s="3"/>
      <c r="B209" s="2"/>
      <c r="C209" s="2"/>
      <c r="D209" s="72"/>
      <c r="E209" s="4"/>
      <c r="F209" s="178"/>
      <c r="G209" s="455" t="str">
        <f>IFERROR(VLOOKUP(Tabla46[[#This Row],[ID RIESGO]],'1. IDENTIFICACION DEL RIESGO'!$AB$27:$AL$52,11,0),"")</f>
        <v/>
      </c>
      <c r="H209" s="178"/>
      <c r="I209" s="178"/>
      <c r="J209" s="178"/>
      <c r="K209" s="178"/>
      <c r="L209" s="180"/>
      <c r="M209" s="180"/>
      <c r="N209" s="178" t="str">
        <f>IF(Tabla46[[#This Row],[ID RIESGO]]="","",IF(Tabla46[[#This Row],[DESCRIPCION DEL CONTROL]]="",0,15))</f>
        <v/>
      </c>
      <c r="O209" s="174" t="str">
        <f>IF(Tabla46[[#This Row],[ID RIESGO]]="","",IF(Tabla46[[#This Row],[RESPONSABLE DEL CONTROL (CARGO)]]="",0,20))</f>
        <v/>
      </c>
      <c r="P209" s="353">
        <f>IF(Tabla46[[#This Row],[PERIODICIDAD DE EJECUCIÓN DEL CONTROL]]="",0,20)</f>
        <v>0</v>
      </c>
      <c r="Q20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9" s="353" t="str">
        <f>IF(ISTEXT(Tabla46[[#This Row],[VALOR EVALUACION DISENO]]),"",IF(Tabla46[[#This Row],[VALOR EVALUACION DISENO]]&gt;96,DATOS!$AV$21,IF(Tabla46[[#This Row],[VALOR EVALUACION DISENO]]&gt;=86,DATOS!$AV$22,DATOS!$AV$23)))</f>
        <v/>
      </c>
      <c r="S209" s="286"/>
      <c r="T209" s="133" t="str">
        <f>IFERROR(VLOOKUP(Tabla46[[#This Row],[% DE CUMPLIMIENTO DE LA EJECUCION DEL CONTROL]],DATOS!$AS$38:$AT$40,2,0),"")</f>
        <v/>
      </c>
      <c r="U209" s="134" t="str">
        <f>IF(Tabla46[[#This Row],[RESULTADO EVALUACIÓN DEL DISEÑO DEL CONTROL]]="","",SUMIFS(DATOS!$AT$49:$AT$57,DATOS!$AR$49:$AR$57,Tabla46[[#This Row],[RESULTADO EVALUACIÓN DEL DISEÑO DEL CONTROL]],DATOS!$AS$49:$AS$57,Tabla46[[#This Row],[RESULTADO EVALUACION DE LA EJECUCION]]))</f>
        <v/>
      </c>
    </row>
    <row r="210" spans="1:21" ht="15" customHeight="1" x14ac:dyDescent="0.25">
      <c r="A210" s="3"/>
      <c r="B210" s="2"/>
      <c r="C210" s="2"/>
      <c r="D210" s="72"/>
      <c r="E210" s="4"/>
      <c r="F210" s="178"/>
      <c r="G210" s="455" t="str">
        <f>IFERROR(VLOOKUP(Tabla46[[#This Row],[ID RIESGO]],'1. IDENTIFICACION DEL RIESGO'!$AB$27:$AL$52,11,0),"")</f>
        <v/>
      </c>
      <c r="H210" s="178"/>
      <c r="I210" s="178"/>
      <c r="J210" s="178"/>
      <c r="K210" s="178"/>
      <c r="L210" s="180"/>
      <c r="M210" s="180"/>
      <c r="N210" s="178" t="str">
        <f>IF(Tabla46[[#This Row],[ID RIESGO]]="","",IF(Tabla46[[#This Row],[DESCRIPCION DEL CONTROL]]="",0,15))</f>
        <v/>
      </c>
      <c r="O210" s="174" t="str">
        <f>IF(Tabla46[[#This Row],[ID RIESGO]]="","",IF(Tabla46[[#This Row],[RESPONSABLE DEL CONTROL (CARGO)]]="",0,20))</f>
        <v/>
      </c>
      <c r="P210" s="353">
        <f>IF(Tabla46[[#This Row],[PERIODICIDAD DE EJECUCIÓN DEL CONTROL]]="",0,20)</f>
        <v>0</v>
      </c>
      <c r="Q21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0" s="353" t="str">
        <f>IF(ISTEXT(Tabla46[[#This Row],[VALOR EVALUACION DISENO]]),"",IF(Tabla46[[#This Row],[VALOR EVALUACION DISENO]]&gt;96,DATOS!$AV$21,IF(Tabla46[[#This Row],[VALOR EVALUACION DISENO]]&gt;=86,DATOS!$AV$22,DATOS!$AV$23)))</f>
        <v/>
      </c>
      <c r="S210" s="286"/>
      <c r="T210" s="133" t="str">
        <f>IFERROR(VLOOKUP(Tabla46[[#This Row],[% DE CUMPLIMIENTO DE LA EJECUCION DEL CONTROL]],DATOS!$AS$38:$AT$40,2,0),"")</f>
        <v/>
      </c>
      <c r="U210" s="134" t="str">
        <f>IF(Tabla46[[#This Row],[RESULTADO EVALUACIÓN DEL DISEÑO DEL CONTROL]]="","",SUMIFS(DATOS!$AT$49:$AT$57,DATOS!$AR$49:$AR$57,Tabla46[[#This Row],[RESULTADO EVALUACIÓN DEL DISEÑO DEL CONTROL]],DATOS!$AS$49:$AS$57,Tabla46[[#This Row],[RESULTADO EVALUACION DE LA EJECUCION]]))</f>
        <v/>
      </c>
    </row>
    <row r="211" spans="1:21" ht="15" customHeight="1" x14ac:dyDescent="0.25">
      <c r="A211" s="3"/>
      <c r="B211" s="2"/>
      <c r="C211" s="2"/>
      <c r="D211" s="72"/>
      <c r="E211" s="4"/>
      <c r="F211" s="178"/>
      <c r="G211" s="455" t="str">
        <f>IFERROR(VLOOKUP(Tabla46[[#This Row],[ID RIESGO]],'1. IDENTIFICACION DEL RIESGO'!$AB$27:$AL$52,11,0),"")</f>
        <v/>
      </c>
      <c r="H211" s="178"/>
      <c r="I211" s="178"/>
      <c r="J211" s="178"/>
      <c r="K211" s="178"/>
      <c r="L211" s="180"/>
      <c r="M211" s="180"/>
      <c r="N211" s="178" t="str">
        <f>IF(Tabla46[[#This Row],[ID RIESGO]]="","",IF(Tabla46[[#This Row],[DESCRIPCION DEL CONTROL]]="",0,15))</f>
        <v/>
      </c>
      <c r="O211" s="174" t="str">
        <f>IF(Tabla46[[#This Row],[ID RIESGO]]="","",IF(Tabla46[[#This Row],[RESPONSABLE DEL CONTROL (CARGO)]]="",0,20))</f>
        <v/>
      </c>
      <c r="P211" s="353">
        <f>IF(Tabla46[[#This Row],[PERIODICIDAD DE EJECUCIÓN DEL CONTROL]]="",0,20)</f>
        <v>0</v>
      </c>
      <c r="Q21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1" s="353" t="str">
        <f>IF(ISTEXT(Tabla46[[#This Row],[VALOR EVALUACION DISENO]]),"",IF(Tabla46[[#This Row],[VALOR EVALUACION DISENO]]&gt;96,DATOS!$AV$21,IF(Tabla46[[#This Row],[VALOR EVALUACION DISENO]]&gt;=86,DATOS!$AV$22,DATOS!$AV$23)))</f>
        <v/>
      </c>
      <c r="S211" s="286"/>
      <c r="T211" s="133" t="str">
        <f>IFERROR(VLOOKUP(Tabla46[[#This Row],[% DE CUMPLIMIENTO DE LA EJECUCION DEL CONTROL]],DATOS!$AS$38:$AT$40,2,0),"")</f>
        <v/>
      </c>
      <c r="U211" s="134" t="str">
        <f>IF(Tabla46[[#This Row],[RESULTADO EVALUACIÓN DEL DISEÑO DEL CONTROL]]="","",SUMIFS(DATOS!$AT$49:$AT$57,DATOS!$AR$49:$AR$57,Tabla46[[#This Row],[RESULTADO EVALUACIÓN DEL DISEÑO DEL CONTROL]],DATOS!$AS$49:$AS$57,Tabla46[[#This Row],[RESULTADO EVALUACION DE LA EJECUCION]]))</f>
        <v/>
      </c>
    </row>
    <row r="212" spans="1:21" ht="15" customHeight="1" x14ac:dyDescent="0.25">
      <c r="A212" s="3"/>
      <c r="B212" s="2"/>
      <c r="C212" s="2"/>
      <c r="D212" s="72"/>
      <c r="E212" s="4"/>
      <c r="F212" s="178"/>
      <c r="G212" s="455" t="str">
        <f>IFERROR(VLOOKUP(Tabla46[[#This Row],[ID RIESGO]],'1. IDENTIFICACION DEL RIESGO'!$AB$27:$AL$52,11,0),"")</f>
        <v/>
      </c>
      <c r="H212" s="178"/>
      <c r="I212" s="178"/>
      <c r="J212" s="178"/>
      <c r="K212" s="178"/>
      <c r="L212" s="180"/>
      <c r="M212" s="180"/>
      <c r="N212" s="178" t="str">
        <f>IF(Tabla46[[#This Row],[ID RIESGO]]="","",IF(Tabla46[[#This Row],[DESCRIPCION DEL CONTROL]]="",0,15))</f>
        <v/>
      </c>
      <c r="O212" s="174" t="str">
        <f>IF(Tabla46[[#This Row],[ID RIESGO]]="","",IF(Tabla46[[#This Row],[RESPONSABLE DEL CONTROL (CARGO)]]="",0,20))</f>
        <v/>
      </c>
      <c r="P212" s="353">
        <f>IF(Tabla46[[#This Row],[PERIODICIDAD DE EJECUCIÓN DEL CONTROL]]="",0,20)</f>
        <v>0</v>
      </c>
      <c r="Q21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2" s="353" t="str">
        <f>IF(ISTEXT(Tabla46[[#This Row],[VALOR EVALUACION DISENO]]),"",IF(Tabla46[[#This Row],[VALOR EVALUACION DISENO]]&gt;96,DATOS!$AV$21,IF(Tabla46[[#This Row],[VALOR EVALUACION DISENO]]&gt;=86,DATOS!$AV$22,DATOS!$AV$23)))</f>
        <v/>
      </c>
      <c r="S212" s="286"/>
      <c r="T212" s="133" t="str">
        <f>IFERROR(VLOOKUP(Tabla46[[#This Row],[% DE CUMPLIMIENTO DE LA EJECUCION DEL CONTROL]],DATOS!$AS$38:$AT$40,2,0),"")</f>
        <v/>
      </c>
      <c r="U212" s="134" t="str">
        <f>IF(Tabla46[[#This Row],[RESULTADO EVALUACIÓN DEL DISEÑO DEL CONTROL]]="","",SUMIFS(DATOS!$AT$49:$AT$57,DATOS!$AR$49:$AR$57,Tabla46[[#This Row],[RESULTADO EVALUACIÓN DEL DISEÑO DEL CONTROL]],DATOS!$AS$49:$AS$57,Tabla46[[#This Row],[RESULTADO EVALUACION DE LA EJECUCION]]))</f>
        <v/>
      </c>
    </row>
    <row r="213" spans="1:21" ht="15" customHeight="1" x14ac:dyDescent="0.25">
      <c r="A213" s="3"/>
      <c r="B213" s="2"/>
      <c r="C213" s="2"/>
      <c r="D213" s="72"/>
      <c r="E213" s="4"/>
      <c r="F213" s="178"/>
      <c r="G213" s="455" t="str">
        <f>IFERROR(VLOOKUP(Tabla46[[#This Row],[ID RIESGO]],'1. IDENTIFICACION DEL RIESGO'!$AB$27:$AL$52,11,0),"")</f>
        <v/>
      </c>
      <c r="H213" s="178"/>
      <c r="I213" s="178"/>
      <c r="J213" s="178"/>
      <c r="K213" s="178"/>
      <c r="L213" s="180"/>
      <c r="M213" s="180"/>
      <c r="N213" s="178" t="str">
        <f>IF(Tabla46[[#This Row],[ID RIESGO]]="","",IF(Tabla46[[#This Row],[DESCRIPCION DEL CONTROL]]="",0,15))</f>
        <v/>
      </c>
      <c r="O213" s="174" t="str">
        <f>IF(Tabla46[[#This Row],[ID RIESGO]]="","",IF(Tabla46[[#This Row],[RESPONSABLE DEL CONTROL (CARGO)]]="",0,20))</f>
        <v/>
      </c>
      <c r="P213" s="353">
        <f>IF(Tabla46[[#This Row],[PERIODICIDAD DE EJECUCIÓN DEL CONTROL]]="",0,20)</f>
        <v>0</v>
      </c>
      <c r="Q21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3" s="353" t="str">
        <f>IF(ISTEXT(Tabla46[[#This Row],[VALOR EVALUACION DISENO]]),"",IF(Tabla46[[#This Row],[VALOR EVALUACION DISENO]]&gt;96,DATOS!$AV$21,IF(Tabla46[[#This Row],[VALOR EVALUACION DISENO]]&gt;=86,DATOS!$AV$22,DATOS!$AV$23)))</f>
        <v/>
      </c>
      <c r="S213" s="286"/>
      <c r="T213" s="133" t="str">
        <f>IFERROR(VLOOKUP(Tabla46[[#This Row],[% DE CUMPLIMIENTO DE LA EJECUCION DEL CONTROL]],DATOS!$AS$38:$AT$40,2,0),"")</f>
        <v/>
      </c>
      <c r="U213" s="134" t="str">
        <f>IF(Tabla46[[#This Row],[RESULTADO EVALUACIÓN DEL DISEÑO DEL CONTROL]]="","",SUMIFS(DATOS!$AT$49:$AT$57,DATOS!$AR$49:$AR$57,Tabla46[[#This Row],[RESULTADO EVALUACIÓN DEL DISEÑO DEL CONTROL]],DATOS!$AS$49:$AS$57,Tabla46[[#This Row],[RESULTADO EVALUACION DE LA EJECUCION]]))</f>
        <v/>
      </c>
    </row>
    <row r="214" spans="1:21" ht="15" customHeight="1" x14ac:dyDescent="0.25">
      <c r="A214" s="3"/>
      <c r="B214" s="2"/>
      <c r="C214" s="2"/>
      <c r="D214" s="72"/>
      <c r="E214" s="4"/>
      <c r="F214" s="178"/>
      <c r="G214" s="455" t="str">
        <f>IFERROR(VLOOKUP(Tabla46[[#This Row],[ID RIESGO]],'1. IDENTIFICACION DEL RIESGO'!$AB$27:$AL$52,11,0),"")</f>
        <v/>
      </c>
      <c r="H214" s="178"/>
      <c r="I214" s="178"/>
      <c r="J214" s="178"/>
      <c r="K214" s="178"/>
      <c r="L214" s="180"/>
      <c r="M214" s="180"/>
      <c r="N214" s="178" t="str">
        <f>IF(Tabla46[[#This Row],[ID RIESGO]]="","",IF(Tabla46[[#This Row],[DESCRIPCION DEL CONTROL]]="",0,15))</f>
        <v/>
      </c>
      <c r="O214" s="174" t="str">
        <f>IF(Tabla46[[#This Row],[ID RIESGO]]="","",IF(Tabla46[[#This Row],[RESPONSABLE DEL CONTROL (CARGO)]]="",0,20))</f>
        <v/>
      </c>
      <c r="P214" s="353">
        <f>IF(Tabla46[[#This Row],[PERIODICIDAD DE EJECUCIÓN DEL CONTROL]]="",0,20)</f>
        <v>0</v>
      </c>
      <c r="Q21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4" s="353" t="str">
        <f>IF(ISTEXT(Tabla46[[#This Row],[VALOR EVALUACION DISENO]]),"",IF(Tabla46[[#This Row],[VALOR EVALUACION DISENO]]&gt;96,DATOS!$AV$21,IF(Tabla46[[#This Row],[VALOR EVALUACION DISENO]]&gt;=86,DATOS!$AV$22,DATOS!$AV$23)))</f>
        <v/>
      </c>
      <c r="S214" s="286"/>
      <c r="T214" s="133" t="str">
        <f>IFERROR(VLOOKUP(Tabla46[[#This Row],[% DE CUMPLIMIENTO DE LA EJECUCION DEL CONTROL]],DATOS!$AS$38:$AT$40,2,0),"")</f>
        <v/>
      </c>
      <c r="U214" s="134" t="str">
        <f>IF(Tabla46[[#This Row],[RESULTADO EVALUACIÓN DEL DISEÑO DEL CONTROL]]="","",SUMIFS(DATOS!$AT$49:$AT$57,DATOS!$AR$49:$AR$57,Tabla46[[#This Row],[RESULTADO EVALUACIÓN DEL DISEÑO DEL CONTROL]],DATOS!$AS$49:$AS$57,Tabla46[[#This Row],[RESULTADO EVALUACION DE LA EJECUCION]]))</f>
        <v/>
      </c>
    </row>
    <row r="215" spans="1:21" ht="15" customHeight="1" x14ac:dyDescent="0.25">
      <c r="A215" s="3"/>
      <c r="B215" s="2"/>
      <c r="C215" s="2"/>
      <c r="D215" s="72"/>
      <c r="E215" s="4"/>
      <c r="F215" s="178"/>
      <c r="G215" s="455" t="str">
        <f>IFERROR(VLOOKUP(Tabla46[[#This Row],[ID RIESGO]],'1. IDENTIFICACION DEL RIESGO'!$AB$27:$AL$52,11,0),"")</f>
        <v/>
      </c>
      <c r="H215" s="178"/>
      <c r="I215" s="178"/>
      <c r="J215" s="178"/>
      <c r="K215" s="178"/>
      <c r="L215" s="180"/>
      <c r="M215" s="180"/>
      <c r="N215" s="178" t="str">
        <f>IF(Tabla46[[#This Row],[ID RIESGO]]="","",IF(Tabla46[[#This Row],[DESCRIPCION DEL CONTROL]]="",0,15))</f>
        <v/>
      </c>
      <c r="O215" s="174" t="str">
        <f>IF(Tabla46[[#This Row],[ID RIESGO]]="","",IF(Tabla46[[#This Row],[RESPONSABLE DEL CONTROL (CARGO)]]="",0,20))</f>
        <v/>
      </c>
      <c r="P215" s="353">
        <f>IF(Tabla46[[#This Row],[PERIODICIDAD DE EJECUCIÓN DEL CONTROL]]="",0,20)</f>
        <v>0</v>
      </c>
      <c r="Q21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5" s="353" t="str">
        <f>IF(ISTEXT(Tabla46[[#This Row],[VALOR EVALUACION DISENO]]),"",IF(Tabla46[[#This Row],[VALOR EVALUACION DISENO]]&gt;96,DATOS!$AV$21,IF(Tabla46[[#This Row],[VALOR EVALUACION DISENO]]&gt;=86,DATOS!$AV$22,DATOS!$AV$23)))</f>
        <v/>
      </c>
      <c r="S215" s="286"/>
      <c r="T215" s="133" t="str">
        <f>IFERROR(VLOOKUP(Tabla46[[#This Row],[% DE CUMPLIMIENTO DE LA EJECUCION DEL CONTROL]],DATOS!$AS$38:$AT$40,2,0),"")</f>
        <v/>
      </c>
      <c r="U215" s="134" t="str">
        <f>IF(Tabla46[[#This Row],[RESULTADO EVALUACIÓN DEL DISEÑO DEL CONTROL]]="","",SUMIFS(DATOS!$AT$49:$AT$57,DATOS!$AR$49:$AR$57,Tabla46[[#This Row],[RESULTADO EVALUACIÓN DEL DISEÑO DEL CONTROL]],DATOS!$AS$49:$AS$57,Tabla46[[#This Row],[RESULTADO EVALUACION DE LA EJECUCION]]))</f>
        <v/>
      </c>
    </row>
    <row r="216" spans="1:21" ht="15" customHeight="1" x14ac:dyDescent="0.25">
      <c r="A216" s="3"/>
      <c r="B216" s="2"/>
      <c r="C216" s="2"/>
      <c r="D216" s="72"/>
      <c r="E216" s="4"/>
      <c r="F216" s="178"/>
      <c r="G216" s="455" t="str">
        <f>IFERROR(VLOOKUP(Tabla46[[#This Row],[ID RIESGO]],'1. IDENTIFICACION DEL RIESGO'!$AB$27:$AL$52,11,0),"")</f>
        <v/>
      </c>
      <c r="H216" s="178"/>
      <c r="I216" s="178"/>
      <c r="J216" s="178"/>
      <c r="K216" s="178"/>
      <c r="L216" s="180"/>
      <c r="M216" s="180"/>
      <c r="N216" s="178" t="str">
        <f>IF(Tabla46[[#This Row],[ID RIESGO]]="","",IF(Tabla46[[#This Row],[DESCRIPCION DEL CONTROL]]="",0,15))</f>
        <v/>
      </c>
      <c r="O216" s="174" t="str">
        <f>IF(Tabla46[[#This Row],[ID RIESGO]]="","",IF(Tabla46[[#This Row],[RESPONSABLE DEL CONTROL (CARGO)]]="",0,20))</f>
        <v/>
      </c>
      <c r="P216" s="353">
        <f>IF(Tabla46[[#This Row],[PERIODICIDAD DE EJECUCIÓN DEL CONTROL]]="",0,20)</f>
        <v>0</v>
      </c>
      <c r="Q21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6" s="353" t="str">
        <f>IF(ISTEXT(Tabla46[[#This Row],[VALOR EVALUACION DISENO]]),"",IF(Tabla46[[#This Row],[VALOR EVALUACION DISENO]]&gt;96,DATOS!$AV$21,IF(Tabla46[[#This Row],[VALOR EVALUACION DISENO]]&gt;=86,DATOS!$AV$22,DATOS!$AV$23)))</f>
        <v/>
      </c>
      <c r="S216" s="286"/>
      <c r="T216" s="133" t="str">
        <f>IFERROR(VLOOKUP(Tabla46[[#This Row],[% DE CUMPLIMIENTO DE LA EJECUCION DEL CONTROL]],DATOS!$AS$38:$AT$40,2,0),"")</f>
        <v/>
      </c>
      <c r="U216" s="134" t="str">
        <f>IF(Tabla46[[#This Row],[RESULTADO EVALUACIÓN DEL DISEÑO DEL CONTROL]]="","",SUMIFS(DATOS!$AT$49:$AT$57,DATOS!$AR$49:$AR$57,Tabla46[[#This Row],[RESULTADO EVALUACIÓN DEL DISEÑO DEL CONTROL]],DATOS!$AS$49:$AS$57,Tabla46[[#This Row],[RESULTADO EVALUACION DE LA EJECUCION]]))</f>
        <v/>
      </c>
    </row>
    <row r="217" spans="1:21" ht="15" customHeight="1" x14ac:dyDescent="0.25">
      <c r="A217" s="3"/>
      <c r="B217" s="2"/>
      <c r="C217" s="2"/>
      <c r="D217" s="72"/>
      <c r="E217" s="4"/>
      <c r="F217" s="178"/>
      <c r="G217" s="455" t="str">
        <f>IFERROR(VLOOKUP(Tabla46[[#This Row],[ID RIESGO]],'1. IDENTIFICACION DEL RIESGO'!$AB$27:$AL$52,11,0),"")</f>
        <v/>
      </c>
      <c r="H217" s="178"/>
      <c r="I217" s="178"/>
      <c r="J217" s="178"/>
      <c r="K217" s="178"/>
      <c r="L217" s="180"/>
      <c r="M217" s="180"/>
      <c r="N217" s="178" t="str">
        <f>IF(Tabla46[[#This Row],[ID RIESGO]]="","",IF(Tabla46[[#This Row],[DESCRIPCION DEL CONTROL]]="",0,15))</f>
        <v/>
      </c>
      <c r="O217" s="174" t="str">
        <f>IF(Tabla46[[#This Row],[ID RIESGO]]="","",IF(Tabla46[[#This Row],[RESPONSABLE DEL CONTROL (CARGO)]]="",0,20))</f>
        <v/>
      </c>
      <c r="P217" s="353">
        <f>IF(Tabla46[[#This Row],[PERIODICIDAD DE EJECUCIÓN DEL CONTROL]]="",0,20)</f>
        <v>0</v>
      </c>
      <c r="Q21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7" s="353" t="str">
        <f>IF(ISTEXT(Tabla46[[#This Row],[VALOR EVALUACION DISENO]]),"",IF(Tabla46[[#This Row],[VALOR EVALUACION DISENO]]&gt;96,DATOS!$AV$21,IF(Tabla46[[#This Row],[VALOR EVALUACION DISENO]]&gt;=86,DATOS!$AV$22,DATOS!$AV$23)))</f>
        <v/>
      </c>
      <c r="S217" s="286"/>
      <c r="T217" s="133" t="str">
        <f>IFERROR(VLOOKUP(Tabla46[[#This Row],[% DE CUMPLIMIENTO DE LA EJECUCION DEL CONTROL]],DATOS!$AS$38:$AT$40,2,0),"")</f>
        <v/>
      </c>
      <c r="U217" s="134" t="str">
        <f>IF(Tabla46[[#This Row],[RESULTADO EVALUACIÓN DEL DISEÑO DEL CONTROL]]="","",SUMIFS(DATOS!$AT$49:$AT$57,DATOS!$AR$49:$AR$57,Tabla46[[#This Row],[RESULTADO EVALUACIÓN DEL DISEÑO DEL CONTROL]],DATOS!$AS$49:$AS$57,Tabla46[[#This Row],[RESULTADO EVALUACION DE LA EJECUCION]]))</f>
        <v/>
      </c>
    </row>
    <row r="218" spans="1:21" ht="15" customHeight="1" x14ac:dyDescent="0.25">
      <c r="A218" s="3"/>
      <c r="B218" s="2"/>
      <c r="C218" s="2"/>
      <c r="D218" s="72"/>
      <c r="E218" s="4"/>
      <c r="F218" s="178"/>
      <c r="G218" s="455" t="str">
        <f>IFERROR(VLOOKUP(Tabla46[[#This Row],[ID RIESGO]],'1. IDENTIFICACION DEL RIESGO'!$AB$27:$AL$52,11,0),"")</f>
        <v/>
      </c>
      <c r="H218" s="178"/>
      <c r="I218" s="178"/>
      <c r="J218" s="178"/>
      <c r="K218" s="178"/>
      <c r="L218" s="180"/>
      <c r="M218" s="180"/>
      <c r="N218" s="178" t="str">
        <f>IF(Tabla46[[#This Row],[ID RIESGO]]="","",IF(Tabla46[[#This Row],[DESCRIPCION DEL CONTROL]]="",0,15))</f>
        <v/>
      </c>
      <c r="O218" s="174" t="str">
        <f>IF(Tabla46[[#This Row],[ID RIESGO]]="","",IF(Tabla46[[#This Row],[RESPONSABLE DEL CONTROL (CARGO)]]="",0,20))</f>
        <v/>
      </c>
      <c r="P218" s="353">
        <f>IF(Tabla46[[#This Row],[PERIODICIDAD DE EJECUCIÓN DEL CONTROL]]="",0,20)</f>
        <v>0</v>
      </c>
      <c r="Q21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8" s="353" t="str">
        <f>IF(ISTEXT(Tabla46[[#This Row],[VALOR EVALUACION DISENO]]),"",IF(Tabla46[[#This Row],[VALOR EVALUACION DISENO]]&gt;96,DATOS!$AV$21,IF(Tabla46[[#This Row],[VALOR EVALUACION DISENO]]&gt;=86,DATOS!$AV$22,DATOS!$AV$23)))</f>
        <v/>
      </c>
      <c r="S218" s="286"/>
      <c r="T218" s="133" t="str">
        <f>IFERROR(VLOOKUP(Tabla46[[#This Row],[% DE CUMPLIMIENTO DE LA EJECUCION DEL CONTROL]],DATOS!$AS$38:$AT$40,2,0),"")</f>
        <v/>
      </c>
      <c r="U218" s="134" t="str">
        <f>IF(Tabla46[[#This Row],[RESULTADO EVALUACIÓN DEL DISEÑO DEL CONTROL]]="","",SUMIFS(DATOS!$AT$49:$AT$57,DATOS!$AR$49:$AR$57,Tabla46[[#This Row],[RESULTADO EVALUACIÓN DEL DISEÑO DEL CONTROL]],DATOS!$AS$49:$AS$57,Tabla46[[#This Row],[RESULTADO EVALUACION DE LA EJECUCION]]))</f>
        <v/>
      </c>
    </row>
    <row r="219" spans="1:21" ht="15" customHeight="1" x14ac:dyDescent="0.25">
      <c r="A219" s="3"/>
      <c r="B219" s="2"/>
      <c r="C219" s="2"/>
      <c r="D219" s="72"/>
      <c r="E219" s="4"/>
      <c r="F219" s="178"/>
      <c r="G219" s="455" t="str">
        <f>IFERROR(VLOOKUP(Tabla46[[#This Row],[ID RIESGO]],'1. IDENTIFICACION DEL RIESGO'!$AB$27:$AL$52,11,0),"")</f>
        <v/>
      </c>
      <c r="H219" s="178"/>
      <c r="I219" s="178"/>
      <c r="J219" s="178"/>
      <c r="K219" s="178"/>
      <c r="L219" s="180"/>
      <c r="M219" s="180"/>
      <c r="N219" s="178" t="str">
        <f>IF(Tabla46[[#This Row],[ID RIESGO]]="","",IF(Tabla46[[#This Row],[DESCRIPCION DEL CONTROL]]="",0,15))</f>
        <v/>
      </c>
      <c r="O219" s="174" t="str">
        <f>IF(Tabla46[[#This Row],[ID RIESGO]]="","",IF(Tabla46[[#This Row],[RESPONSABLE DEL CONTROL (CARGO)]]="",0,20))</f>
        <v/>
      </c>
      <c r="P219" s="353">
        <f>IF(Tabla46[[#This Row],[PERIODICIDAD DE EJECUCIÓN DEL CONTROL]]="",0,20)</f>
        <v>0</v>
      </c>
      <c r="Q21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9" s="353" t="str">
        <f>IF(ISTEXT(Tabla46[[#This Row],[VALOR EVALUACION DISENO]]),"",IF(Tabla46[[#This Row],[VALOR EVALUACION DISENO]]&gt;96,DATOS!$AV$21,IF(Tabla46[[#This Row],[VALOR EVALUACION DISENO]]&gt;=86,DATOS!$AV$22,DATOS!$AV$23)))</f>
        <v/>
      </c>
      <c r="S219" s="286"/>
      <c r="T219" s="133" t="str">
        <f>IFERROR(VLOOKUP(Tabla46[[#This Row],[% DE CUMPLIMIENTO DE LA EJECUCION DEL CONTROL]],DATOS!$AS$38:$AT$40,2,0),"")</f>
        <v/>
      </c>
      <c r="U219" s="134" t="str">
        <f>IF(Tabla46[[#This Row],[RESULTADO EVALUACIÓN DEL DISEÑO DEL CONTROL]]="","",SUMIFS(DATOS!$AT$49:$AT$57,DATOS!$AR$49:$AR$57,Tabla46[[#This Row],[RESULTADO EVALUACIÓN DEL DISEÑO DEL CONTROL]],DATOS!$AS$49:$AS$57,Tabla46[[#This Row],[RESULTADO EVALUACION DE LA EJECUCION]]))</f>
        <v/>
      </c>
    </row>
    <row r="220" spans="1:21" ht="15" customHeight="1" x14ac:dyDescent="0.25">
      <c r="A220" s="3"/>
      <c r="B220" s="2"/>
      <c r="C220" s="2"/>
      <c r="D220" s="72"/>
      <c r="E220" s="4"/>
      <c r="F220" s="178"/>
      <c r="G220" s="455" t="str">
        <f>IFERROR(VLOOKUP(Tabla46[[#This Row],[ID RIESGO]],'1. IDENTIFICACION DEL RIESGO'!$AB$27:$AL$52,11,0),"")</f>
        <v/>
      </c>
      <c r="H220" s="178"/>
      <c r="I220" s="178"/>
      <c r="J220" s="178"/>
      <c r="K220" s="178"/>
      <c r="L220" s="180"/>
      <c r="M220" s="180"/>
      <c r="N220" s="178" t="str">
        <f>IF(Tabla46[[#This Row],[ID RIESGO]]="","",IF(Tabla46[[#This Row],[DESCRIPCION DEL CONTROL]]="",0,15))</f>
        <v/>
      </c>
      <c r="O220" s="174" t="str">
        <f>IF(Tabla46[[#This Row],[ID RIESGO]]="","",IF(Tabla46[[#This Row],[RESPONSABLE DEL CONTROL (CARGO)]]="",0,20))</f>
        <v/>
      </c>
      <c r="P220" s="353">
        <f>IF(Tabla46[[#This Row],[PERIODICIDAD DE EJECUCIÓN DEL CONTROL]]="",0,20)</f>
        <v>0</v>
      </c>
      <c r="Q22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0" s="353" t="str">
        <f>IF(ISTEXT(Tabla46[[#This Row],[VALOR EVALUACION DISENO]]),"",IF(Tabla46[[#This Row],[VALOR EVALUACION DISENO]]&gt;96,DATOS!$AV$21,IF(Tabla46[[#This Row],[VALOR EVALUACION DISENO]]&gt;=86,DATOS!$AV$22,DATOS!$AV$23)))</f>
        <v/>
      </c>
      <c r="S220" s="286"/>
      <c r="T220" s="133" t="str">
        <f>IFERROR(VLOOKUP(Tabla46[[#This Row],[% DE CUMPLIMIENTO DE LA EJECUCION DEL CONTROL]],DATOS!$AS$38:$AT$40,2,0),"")</f>
        <v/>
      </c>
      <c r="U220" s="134" t="str">
        <f>IF(Tabla46[[#This Row],[RESULTADO EVALUACIÓN DEL DISEÑO DEL CONTROL]]="","",SUMIFS(DATOS!$AT$49:$AT$57,DATOS!$AR$49:$AR$57,Tabla46[[#This Row],[RESULTADO EVALUACIÓN DEL DISEÑO DEL CONTROL]],DATOS!$AS$49:$AS$57,Tabla46[[#This Row],[RESULTADO EVALUACION DE LA EJECUCION]]))</f>
        <v/>
      </c>
    </row>
    <row r="221" spans="1:21" ht="15" customHeight="1" x14ac:dyDescent="0.25">
      <c r="A221" s="3"/>
      <c r="B221" s="2"/>
      <c r="C221" s="2"/>
      <c r="D221" s="72"/>
      <c r="E221" s="4"/>
      <c r="F221" s="178"/>
      <c r="G221" s="455" t="str">
        <f>IFERROR(VLOOKUP(Tabla46[[#This Row],[ID RIESGO]],'1. IDENTIFICACION DEL RIESGO'!$AB$27:$AL$52,11,0),"")</f>
        <v/>
      </c>
      <c r="H221" s="178"/>
      <c r="I221" s="178"/>
      <c r="J221" s="178"/>
      <c r="K221" s="178"/>
      <c r="L221" s="180"/>
      <c r="M221" s="180"/>
      <c r="N221" s="178" t="str">
        <f>IF(Tabla46[[#This Row],[ID RIESGO]]="","",IF(Tabla46[[#This Row],[DESCRIPCION DEL CONTROL]]="",0,15))</f>
        <v/>
      </c>
      <c r="O221" s="174" t="str">
        <f>IF(Tabla46[[#This Row],[ID RIESGO]]="","",IF(Tabla46[[#This Row],[RESPONSABLE DEL CONTROL (CARGO)]]="",0,20))</f>
        <v/>
      </c>
      <c r="P221" s="353">
        <f>IF(Tabla46[[#This Row],[PERIODICIDAD DE EJECUCIÓN DEL CONTROL]]="",0,20)</f>
        <v>0</v>
      </c>
      <c r="Q22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1" s="353" t="str">
        <f>IF(ISTEXT(Tabla46[[#This Row],[VALOR EVALUACION DISENO]]),"",IF(Tabla46[[#This Row],[VALOR EVALUACION DISENO]]&gt;96,DATOS!$AV$21,IF(Tabla46[[#This Row],[VALOR EVALUACION DISENO]]&gt;=86,DATOS!$AV$22,DATOS!$AV$23)))</f>
        <v/>
      </c>
      <c r="S221" s="286"/>
      <c r="T221" s="133" t="str">
        <f>IFERROR(VLOOKUP(Tabla46[[#This Row],[% DE CUMPLIMIENTO DE LA EJECUCION DEL CONTROL]],DATOS!$AS$38:$AT$40,2,0),"")</f>
        <v/>
      </c>
      <c r="U221" s="134" t="str">
        <f>IF(Tabla46[[#This Row],[RESULTADO EVALUACIÓN DEL DISEÑO DEL CONTROL]]="","",SUMIFS(DATOS!$AT$49:$AT$57,DATOS!$AR$49:$AR$57,Tabla46[[#This Row],[RESULTADO EVALUACIÓN DEL DISEÑO DEL CONTROL]],DATOS!$AS$49:$AS$57,Tabla46[[#This Row],[RESULTADO EVALUACION DE LA EJECUCION]]))</f>
        <v/>
      </c>
    </row>
    <row r="222" spans="1:21" ht="15" customHeight="1" x14ac:dyDescent="0.25">
      <c r="A222" s="3"/>
      <c r="B222" s="2"/>
      <c r="C222" s="2"/>
      <c r="D222" s="72"/>
      <c r="E222" s="4"/>
      <c r="F222" s="178"/>
      <c r="G222" s="455" t="str">
        <f>IFERROR(VLOOKUP(Tabla46[[#This Row],[ID RIESGO]],'1. IDENTIFICACION DEL RIESGO'!$AB$27:$AL$52,11,0),"")</f>
        <v/>
      </c>
      <c r="H222" s="178"/>
      <c r="I222" s="178"/>
      <c r="J222" s="178"/>
      <c r="K222" s="178"/>
      <c r="L222" s="180"/>
      <c r="M222" s="180"/>
      <c r="N222" s="178" t="str">
        <f>IF(Tabla46[[#This Row],[ID RIESGO]]="","",IF(Tabla46[[#This Row],[DESCRIPCION DEL CONTROL]]="",0,15))</f>
        <v/>
      </c>
      <c r="O222" s="174" t="str">
        <f>IF(Tabla46[[#This Row],[ID RIESGO]]="","",IF(Tabla46[[#This Row],[RESPONSABLE DEL CONTROL (CARGO)]]="",0,20))</f>
        <v/>
      </c>
      <c r="P222" s="353">
        <f>IF(Tabla46[[#This Row],[PERIODICIDAD DE EJECUCIÓN DEL CONTROL]]="",0,20)</f>
        <v>0</v>
      </c>
      <c r="Q22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2" s="353" t="str">
        <f>IF(ISTEXT(Tabla46[[#This Row],[VALOR EVALUACION DISENO]]),"",IF(Tabla46[[#This Row],[VALOR EVALUACION DISENO]]&gt;96,DATOS!$AV$21,IF(Tabla46[[#This Row],[VALOR EVALUACION DISENO]]&gt;=86,DATOS!$AV$22,DATOS!$AV$23)))</f>
        <v/>
      </c>
      <c r="S222" s="286"/>
      <c r="T222" s="133" t="str">
        <f>IFERROR(VLOOKUP(Tabla46[[#This Row],[% DE CUMPLIMIENTO DE LA EJECUCION DEL CONTROL]],DATOS!$AS$38:$AT$40,2,0),"")</f>
        <v/>
      </c>
      <c r="U222" s="134" t="str">
        <f>IF(Tabla46[[#This Row],[RESULTADO EVALUACIÓN DEL DISEÑO DEL CONTROL]]="","",SUMIFS(DATOS!$AT$49:$AT$57,DATOS!$AR$49:$AR$57,Tabla46[[#This Row],[RESULTADO EVALUACIÓN DEL DISEÑO DEL CONTROL]],DATOS!$AS$49:$AS$57,Tabla46[[#This Row],[RESULTADO EVALUACION DE LA EJECUCION]]))</f>
        <v/>
      </c>
    </row>
    <row r="223" spans="1:21" ht="15" customHeight="1" x14ac:dyDescent="0.25">
      <c r="A223" s="3"/>
      <c r="B223" s="2"/>
      <c r="C223" s="2"/>
      <c r="D223" s="72"/>
      <c r="E223" s="4"/>
      <c r="F223" s="178"/>
      <c r="G223" s="455" t="str">
        <f>IFERROR(VLOOKUP(Tabla46[[#This Row],[ID RIESGO]],'1. IDENTIFICACION DEL RIESGO'!$AB$27:$AL$52,11,0),"")</f>
        <v/>
      </c>
      <c r="H223" s="178"/>
      <c r="I223" s="178"/>
      <c r="J223" s="178"/>
      <c r="K223" s="178"/>
      <c r="L223" s="180"/>
      <c r="M223" s="180"/>
      <c r="N223" s="178" t="str">
        <f>IF(Tabla46[[#This Row],[ID RIESGO]]="","",IF(Tabla46[[#This Row],[DESCRIPCION DEL CONTROL]]="",0,15))</f>
        <v/>
      </c>
      <c r="O223" s="174" t="str">
        <f>IF(Tabla46[[#This Row],[ID RIESGO]]="","",IF(Tabla46[[#This Row],[RESPONSABLE DEL CONTROL (CARGO)]]="",0,20))</f>
        <v/>
      </c>
      <c r="P223" s="353">
        <f>IF(Tabla46[[#This Row],[PERIODICIDAD DE EJECUCIÓN DEL CONTROL]]="",0,20)</f>
        <v>0</v>
      </c>
      <c r="Q22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3" s="353" t="str">
        <f>IF(ISTEXT(Tabla46[[#This Row],[VALOR EVALUACION DISENO]]),"",IF(Tabla46[[#This Row],[VALOR EVALUACION DISENO]]&gt;96,DATOS!$AV$21,IF(Tabla46[[#This Row],[VALOR EVALUACION DISENO]]&gt;=86,DATOS!$AV$22,DATOS!$AV$23)))</f>
        <v/>
      </c>
      <c r="S223" s="286"/>
      <c r="T223" s="133" t="str">
        <f>IFERROR(VLOOKUP(Tabla46[[#This Row],[% DE CUMPLIMIENTO DE LA EJECUCION DEL CONTROL]],DATOS!$AS$38:$AT$40,2,0),"")</f>
        <v/>
      </c>
      <c r="U223" s="134" t="str">
        <f>IF(Tabla46[[#This Row],[RESULTADO EVALUACIÓN DEL DISEÑO DEL CONTROL]]="","",SUMIFS(DATOS!$AT$49:$AT$57,DATOS!$AR$49:$AR$57,Tabla46[[#This Row],[RESULTADO EVALUACIÓN DEL DISEÑO DEL CONTROL]],DATOS!$AS$49:$AS$57,Tabla46[[#This Row],[RESULTADO EVALUACION DE LA EJECUCION]]))</f>
        <v/>
      </c>
    </row>
    <row r="224" spans="1:21" ht="15" customHeight="1" x14ac:dyDescent="0.25">
      <c r="A224" s="3"/>
      <c r="B224" s="2"/>
      <c r="C224" s="2"/>
      <c r="D224" s="72"/>
      <c r="E224" s="4"/>
      <c r="F224" s="178"/>
      <c r="G224" s="455" t="str">
        <f>IFERROR(VLOOKUP(Tabla46[[#This Row],[ID RIESGO]],'1. IDENTIFICACION DEL RIESGO'!$AB$27:$AL$52,11,0),"")</f>
        <v/>
      </c>
      <c r="H224" s="178"/>
      <c r="I224" s="178"/>
      <c r="J224" s="178"/>
      <c r="K224" s="178"/>
      <c r="L224" s="180"/>
      <c r="M224" s="180"/>
      <c r="N224" s="178" t="str">
        <f>IF(Tabla46[[#This Row],[ID RIESGO]]="","",IF(Tabla46[[#This Row],[DESCRIPCION DEL CONTROL]]="",0,15))</f>
        <v/>
      </c>
      <c r="O224" s="174" t="str">
        <f>IF(Tabla46[[#This Row],[ID RIESGO]]="","",IF(Tabla46[[#This Row],[RESPONSABLE DEL CONTROL (CARGO)]]="",0,20))</f>
        <v/>
      </c>
      <c r="P224" s="353">
        <f>IF(Tabla46[[#This Row],[PERIODICIDAD DE EJECUCIÓN DEL CONTROL]]="",0,20)</f>
        <v>0</v>
      </c>
      <c r="Q22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4" s="353" t="str">
        <f>IF(ISTEXT(Tabla46[[#This Row],[VALOR EVALUACION DISENO]]),"",IF(Tabla46[[#This Row],[VALOR EVALUACION DISENO]]&gt;96,DATOS!$AV$21,IF(Tabla46[[#This Row],[VALOR EVALUACION DISENO]]&gt;=86,DATOS!$AV$22,DATOS!$AV$23)))</f>
        <v/>
      </c>
      <c r="S224" s="286"/>
      <c r="T224" s="133" t="str">
        <f>IFERROR(VLOOKUP(Tabla46[[#This Row],[% DE CUMPLIMIENTO DE LA EJECUCION DEL CONTROL]],DATOS!$AS$38:$AT$40,2,0),"")</f>
        <v/>
      </c>
      <c r="U224" s="134" t="str">
        <f>IF(Tabla46[[#This Row],[RESULTADO EVALUACIÓN DEL DISEÑO DEL CONTROL]]="","",SUMIFS(DATOS!$AT$49:$AT$57,DATOS!$AR$49:$AR$57,Tabla46[[#This Row],[RESULTADO EVALUACIÓN DEL DISEÑO DEL CONTROL]],DATOS!$AS$49:$AS$57,Tabla46[[#This Row],[RESULTADO EVALUACION DE LA EJECUCION]]))</f>
        <v/>
      </c>
    </row>
    <row r="225" spans="1:21" ht="15" customHeight="1" x14ac:dyDescent="0.25">
      <c r="A225" s="3"/>
      <c r="B225" s="2"/>
      <c r="C225" s="2"/>
      <c r="D225" s="72"/>
      <c r="E225" s="4"/>
      <c r="F225" s="178"/>
      <c r="G225" s="455" t="str">
        <f>IFERROR(VLOOKUP(Tabla46[[#This Row],[ID RIESGO]],'1. IDENTIFICACION DEL RIESGO'!$AB$27:$AL$52,11,0),"")</f>
        <v/>
      </c>
      <c r="H225" s="178"/>
      <c r="I225" s="178"/>
      <c r="J225" s="178"/>
      <c r="K225" s="178"/>
      <c r="L225" s="180"/>
      <c r="M225" s="180"/>
      <c r="N225" s="178" t="str">
        <f>IF(Tabla46[[#This Row],[ID RIESGO]]="","",IF(Tabla46[[#This Row],[DESCRIPCION DEL CONTROL]]="",0,15))</f>
        <v/>
      </c>
      <c r="O225" s="174" t="str">
        <f>IF(Tabla46[[#This Row],[ID RIESGO]]="","",IF(Tabla46[[#This Row],[RESPONSABLE DEL CONTROL (CARGO)]]="",0,20))</f>
        <v/>
      </c>
      <c r="P225" s="353">
        <f>IF(Tabla46[[#This Row],[PERIODICIDAD DE EJECUCIÓN DEL CONTROL]]="",0,20)</f>
        <v>0</v>
      </c>
      <c r="Q22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5" s="353" t="str">
        <f>IF(ISTEXT(Tabla46[[#This Row],[VALOR EVALUACION DISENO]]),"",IF(Tabla46[[#This Row],[VALOR EVALUACION DISENO]]&gt;96,DATOS!$AV$21,IF(Tabla46[[#This Row],[VALOR EVALUACION DISENO]]&gt;=86,DATOS!$AV$22,DATOS!$AV$23)))</f>
        <v/>
      </c>
      <c r="S225" s="286"/>
      <c r="T225" s="133" t="str">
        <f>IFERROR(VLOOKUP(Tabla46[[#This Row],[% DE CUMPLIMIENTO DE LA EJECUCION DEL CONTROL]],DATOS!$AS$38:$AT$40,2,0),"")</f>
        <v/>
      </c>
      <c r="U225" s="134" t="str">
        <f>IF(Tabla46[[#This Row],[RESULTADO EVALUACIÓN DEL DISEÑO DEL CONTROL]]="","",SUMIFS(DATOS!$AT$49:$AT$57,DATOS!$AR$49:$AR$57,Tabla46[[#This Row],[RESULTADO EVALUACIÓN DEL DISEÑO DEL CONTROL]],DATOS!$AS$49:$AS$57,Tabla46[[#This Row],[RESULTADO EVALUACION DE LA EJECUCION]]))</f>
        <v/>
      </c>
    </row>
    <row r="226" spans="1:21" ht="15" customHeight="1" x14ac:dyDescent="0.25">
      <c r="A226" s="3"/>
      <c r="B226" s="2"/>
      <c r="C226" s="2"/>
      <c r="D226" s="72"/>
      <c r="E226" s="4"/>
      <c r="F226" s="178"/>
      <c r="G226" s="455" t="str">
        <f>IFERROR(VLOOKUP(Tabla46[[#This Row],[ID RIESGO]],'1. IDENTIFICACION DEL RIESGO'!$AB$27:$AL$52,11,0),"")</f>
        <v/>
      </c>
      <c r="H226" s="178"/>
      <c r="I226" s="178"/>
      <c r="J226" s="178"/>
      <c r="K226" s="178"/>
      <c r="L226" s="180"/>
      <c r="M226" s="180"/>
      <c r="N226" s="178" t="str">
        <f>IF(Tabla46[[#This Row],[ID RIESGO]]="","",IF(Tabla46[[#This Row],[DESCRIPCION DEL CONTROL]]="",0,15))</f>
        <v/>
      </c>
      <c r="O226" s="174" t="str">
        <f>IF(Tabla46[[#This Row],[ID RIESGO]]="","",IF(Tabla46[[#This Row],[RESPONSABLE DEL CONTROL (CARGO)]]="",0,20))</f>
        <v/>
      </c>
      <c r="P226" s="353">
        <f>IF(Tabla46[[#This Row],[PERIODICIDAD DE EJECUCIÓN DEL CONTROL]]="",0,20)</f>
        <v>0</v>
      </c>
      <c r="Q22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6" s="353" t="str">
        <f>IF(ISTEXT(Tabla46[[#This Row],[VALOR EVALUACION DISENO]]),"",IF(Tabla46[[#This Row],[VALOR EVALUACION DISENO]]&gt;96,DATOS!$AV$21,IF(Tabla46[[#This Row],[VALOR EVALUACION DISENO]]&gt;=86,DATOS!$AV$22,DATOS!$AV$23)))</f>
        <v/>
      </c>
      <c r="S226" s="286"/>
      <c r="T226" s="133" t="str">
        <f>IFERROR(VLOOKUP(Tabla46[[#This Row],[% DE CUMPLIMIENTO DE LA EJECUCION DEL CONTROL]],DATOS!$AS$38:$AT$40,2,0),"")</f>
        <v/>
      </c>
      <c r="U226" s="134" t="str">
        <f>IF(Tabla46[[#This Row],[RESULTADO EVALUACIÓN DEL DISEÑO DEL CONTROL]]="","",SUMIFS(DATOS!$AT$49:$AT$57,DATOS!$AR$49:$AR$57,Tabla46[[#This Row],[RESULTADO EVALUACIÓN DEL DISEÑO DEL CONTROL]],DATOS!$AS$49:$AS$57,Tabla46[[#This Row],[RESULTADO EVALUACION DE LA EJECUCION]]))</f>
        <v/>
      </c>
    </row>
    <row r="227" spans="1:21" ht="15" customHeight="1" x14ac:dyDescent="0.25">
      <c r="A227" s="3"/>
      <c r="B227" s="2"/>
      <c r="C227" s="2"/>
      <c r="D227" s="72"/>
      <c r="E227" s="4"/>
      <c r="F227" s="178"/>
      <c r="G227" s="455" t="str">
        <f>IFERROR(VLOOKUP(Tabla46[[#This Row],[ID RIESGO]],'1. IDENTIFICACION DEL RIESGO'!$AB$27:$AL$52,11,0),"")</f>
        <v/>
      </c>
      <c r="H227" s="178"/>
      <c r="I227" s="178"/>
      <c r="J227" s="178"/>
      <c r="K227" s="178"/>
      <c r="L227" s="180"/>
      <c r="M227" s="180"/>
      <c r="N227" s="178" t="str">
        <f>IF(Tabla46[[#This Row],[ID RIESGO]]="","",IF(Tabla46[[#This Row],[DESCRIPCION DEL CONTROL]]="",0,15))</f>
        <v/>
      </c>
      <c r="O227" s="174" t="str">
        <f>IF(Tabla46[[#This Row],[ID RIESGO]]="","",IF(Tabla46[[#This Row],[RESPONSABLE DEL CONTROL (CARGO)]]="",0,20))</f>
        <v/>
      </c>
      <c r="P227" s="353">
        <f>IF(Tabla46[[#This Row],[PERIODICIDAD DE EJECUCIÓN DEL CONTROL]]="",0,20)</f>
        <v>0</v>
      </c>
      <c r="Q22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7" s="353" t="str">
        <f>IF(ISTEXT(Tabla46[[#This Row],[VALOR EVALUACION DISENO]]),"",IF(Tabla46[[#This Row],[VALOR EVALUACION DISENO]]&gt;96,DATOS!$AV$21,IF(Tabla46[[#This Row],[VALOR EVALUACION DISENO]]&gt;=86,DATOS!$AV$22,DATOS!$AV$23)))</f>
        <v/>
      </c>
      <c r="S227" s="286"/>
      <c r="T227" s="133" t="str">
        <f>IFERROR(VLOOKUP(Tabla46[[#This Row],[% DE CUMPLIMIENTO DE LA EJECUCION DEL CONTROL]],DATOS!$AS$38:$AT$40,2,0),"")</f>
        <v/>
      </c>
      <c r="U227" s="134" t="str">
        <f>IF(Tabla46[[#This Row],[RESULTADO EVALUACIÓN DEL DISEÑO DEL CONTROL]]="","",SUMIFS(DATOS!$AT$49:$AT$57,DATOS!$AR$49:$AR$57,Tabla46[[#This Row],[RESULTADO EVALUACIÓN DEL DISEÑO DEL CONTROL]],DATOS!$AS$49:$AS$57,Tabla46[[#This Row],[RESULTADO EVALUACION DE LA EJECUCION]]))</f>
        <v/>
      </c>
    </row>
    <row r="228" spans="1:21" ht="15" customHeight="1" x14ac:dyDescent="0.25">
      <c r="A228" s="3"/>
      <c r="B228" s="2"/>
      <c r="C228" s="2"/>
      <c r="D228" s="72"/>
      <c r="E228" s="4"/>
      <c r="F228" s="178"/>
      <c r="G228" s="455" t="str">
        <f>IFERROR(VLOOKUP(Tabla46[[#This Row],[ID RIESGO]],'1. IDENTIFICACION DEL RIESGO'!$AB$27:$AL$52,11,0),"")</f>
        <v/>
      </c>
      <c r="H228" s="178"/>
      <c r="I228" s="178"/>
      <c r="J228" s="178"/>
      <c r="K228" s="178"/>
      <c r="L228" s="180"/>
      <c r="M228" s="180"/>
      <c r="N228" s="178" t="str">
        <f>IF(Tabla46[[#This Row],[ID RIESGO]]="","",IF(Tabla46[[#This Row],[DESCRIPCION DEL CONTROL]]="",0,15))</f>
        <v/>
      </c>
      <c r="O228" s="174" t="str">
        <f>IF(Tabla46[[#This Row],[ID RIESGO]]="","",IF(Tabla46[[#This Row],[RESPONSABLE DEL CONTROL (CARGO)]]="",0,20))</f>
        <v/>
      </c>
      <c r="P228" s="353">
        <f>IF(Tabla46[[#This Row],[PERIODICIDAD DE EJECUCIÓN DEL CONTROL]]="",0,20)</f>
        <v>0</v>
      </c>
      <c r="Q22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8" s="353" t="str">
        <f>IF(ISTEXT(Tabla46[[#This Row],[VALOR EVALUACION DISENO]]),"",IF(Tabla46[[#This Row],[VALOR EVALUACION DISENO]]&gt;96,DATOS!$AV$21,IF(Tabla46[[#This Row],[VALOR EVALUACION DISENO]]&gt;=86,DATOS!$AV$22,DATOS!$AV$23)))</f>
        <v/>
      </c>
      <c r="S228" s="286"/>
      <c r="T228" s="133" t="str">
        <f>IFERROR(VLOOKUP(Tabla46[[#This Row],[% DE CUMPLIMIENTO DE LA EJECUCION DEL CONTROL]],DATOS!$AS$38:$AT$40,2,0),"")</f>
        <v/>
      </c>
      <c r="U228" s="134" t="str">
        <f>IF(Tabla46[[#This Row],[RESULTADO EVALUACIÓN DEL DISEÑO DEL CONTROL]]="","",SUMIFS(DATOS!$AT$49:$AT$57,DATOS!$AR$49:$AR$57,Tabla46[[#This Row],[RESULTADO EVALUACIÓN DEL DISEÑO DEL CONTROL]],DATOS!$AS$49:$AS$57,Tabla46[[#This Row],[RESULTADO EVALUACION DE LA EJECUCION]]))</f>
        <v/>
      </c>
    </row>
    <row r="229" spans="1:21" ht="15" customHeight="1" x14ac:dyDescent="0.25">
      <c r="A229" s="3"/>
      <c r="B229" s="2"/>
      <c r="C229" s="2"/>
      <c r="D229" s="72"/>
      <c r="E229" s="4"/>
      <c r="F229" s="178"/>
      <c r="G229" s="455" t="str">
        <f>IFERROR(VLOOKUP(Tabla46[[#This Row],[ID RIESGO]],'1. IDENTIFICACION DEL RIESGO'!$AB$27:$AL$52,11,0),"")</f>
        <v/>
      </c>
      <c r="H229" s="178"/>
      <c r="I229" s="178"/>
      <c r="J229" s="178"/>
      <c r="K229" s="178"/>
      <c r="L229" s="180"/>
      <c r="M229" s="180"/>
      <c r="N229" s="178" t="str">
        <f>IF(Tabla46[[#This Row],[ID RIESGO]]="","",IF(Tabla46[[#This Row],[DESCRIPCION DEL CONTROL]]="",0,15))</f>
        <v/>
      </c>
      <c r="O229" s="174" t="str">
        <f>IF(Tabla46[[#This Row],[ID RIESGO]]="","",IF(Tabla46[[#This Row],[RESPONSABLE DEL CONTROL (CARGO)]]="",0,20))</f>
        <v/>
      </c>
      <c r="P229" s="353">
        <f>IF(Tabla46[[#This Row],[PERIODICIDAD DE EJECUCIÓN DEL CONTROL]]="",0,20)</f>
        <v>0</v>
      </c>
      <c r="Q22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9" s="353" t="str">
        <f>IF(ISTEXT(Tabla46[[#This Row],[VALOR EVALUACION DISENO]]),"",IF(Tabla46[[#This Row],[VALOR EVALUACION DISENO]]&gt;96,DATOS!$AV$21,IF(Tabla46[[#This Row],[VALOR EVALUACION DISENO]]&gt;=86,DATOS!$AV$22,DATOS!$AV$23)))</f>
        <v/>
      </c>
      <c r="S229" s="286"/>
      <c r="T229" s="133" t="str">
        <f>IFERROR(VLOOKUP(Tabla46[[#This Row],[% DE CUMPLIMIENTO DE LA EJECUCION DEL CONTROL]],DATOS!$AS$38:$AT$40,2,0),"")</f>
        <v/>
      </c>
      <c r="U229" s="134" t="str">
        <f>IF(Tabla46[[#This Row],[RESULTADO EVALUACIÓN DEL DISEÑO DEL CONTROL]]="","",SUMIFS(DATOS!$AT$49:$AT$57,DATOS!$AR$49:$AR$57,Tabla46[[#This Row],[RESULTADO EVALUACIÓN DEL DISEÑO DEL CONTROL]],DATOS!$AS$49:$AS$57,Tabla46[[#This Row],[RESULTADO EVALUACION DE LA EJECUCION]]))</f>
        <v/>
      </c>
    </row>
    <row r="230" spans="1:21" ht="15" customHeight="1" x14ac:dyDescent="0.25">
      <c r="A230" s="3"/>
      <c r="B230" s="2"/>
      <c r="C230" s="2"/>
      <c r="D230" s="72"/>
      <c r="E230" s="4"/>
      <c r="F230" s="178"/>
      <c r="G230" s="455" t="str">
        <f>IFERROR(VLOOKUP(Tabla46[[#This Row],[ID RIESGO]],'1. IDENTIFICACION DEL RIESGO'!$AB$27:$AL$52,11,0),"")</f>
        <v/>
      </c>
      <c r="H230" s="178"/>
      <c r="I230" s="178"/>
      <c r="J230" s="178"/>
      <c r="K230" s="178"/>
      <c r="L230" s="180"/>
      <c r="M230" s="180"/>
      <c r="N230" s="178" t="str">
        <f>IF(Tabla46[[#This Row],[ID RIESGO]]="","",IF(Tabla46[[#This Row],[DESCRIPCION DEL CONTROL]]="",0,15))</f>
        <v/>
      </c>
      <c r="O230" s="174" t="str">
        <f>IF(Tabla46[[#This Row],[ID RIESGO]]="","",IF(Tabla46[[#This Row],[RESPONSABLE DEL CONTROL (CARGO)]]="",0,20))</f>
        <v/>
      </c>
      <c r="P230" s="353">
        <f>IF(Tabla46[[#This Row],[PERIODICIDAD DE EJECUCIÓN DEL CONTROL]]="",0,20)</f>
        <v>0</v>
      </c>
      <c r="Q23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0" s="353" t="str">
        <f>IF(ISTEXT(Tabla46[[#This Row],[VALOR EVALUACION DISENO]]),"",IF(Tabla46[[#This Row],[VALOR EVALUACION DISENO]]&gt;96,DATOS!$AV$21,IF(Tabla46[[#This Row],[VALOR EVALUACION DISENO]]&gt;=86,DATOS!$AV$22,DATOS!$AV$23)))</f>
        <v/>
      </c>
      <c r="S230" s="286"/>
      <c r="T230" s="133" t="str">
        <f>IFERROR(VLOOKUP(Tabla46[[#This Row],[% DE CUMPLIMIENTO DE LA EJECUCION DEL CONTROL]],DATOS!$AS$38:$AT$40,2,0),"")</f>
        <v/>
      </c>
      <c r="U230" s="134" t="str">
        <f>IF(Tabla46[[#This Row],[RESULTADO EVALUACIÓN DEL DISEÑO DEL CONTROL]]="","",SUMIFS(DATOS!$AT$49:$AT$57,DATOS!$AR$49:$AR$57,Tabla46[[#This Row],[RESULTADO EVALUACIÓN DEL DISEÑO DEL CONTROL]],DATOS!$AS$49:$AS$57,Tabla46[[#This Row],[RESULTADO EVALUACION DE LA EJECUCION]]))</f>
        <v/>
      </c>
    </row>
    <row r="231" spans="1:21" ht="15" customHeight="1" x14ac:dyDescent="0.25">
      <c r="A231" s="3"/>
      <c r="B231" s="2"/>
      <c r="C231" s="2"/>
      <c r="D231" s="72"/>
      <c r="E231" s="4"/>
      <c r="F231" s="178"/>
      <c r="G231" s="455" t="str">
        <f>IFERROR(VLOOKUP(Tabla46[[#This Row],[ID RIESGO]],'1. IDENTIFICACION DEL RIESGO'!$AB$27:$AL$52,11,0),"")</f>
        <v/>
      </c>
      <c r="H231" s="178"/>
      <c r="I231" s="178"/>
      <c r="J231" s="178"/>
      <c r="K231" s="178"/>
      <c r="L231" s="180"/>
      <c r="M231" s="180"/>
      <c r="N231" s="178" t="str">
        <f>IF(Tabla46[[#This Row],[ID RIESGO]]="","",IF(Tabla46[[#This Row],[DESCRIPCION DEL CONTROL]]="",0,15))</f>
        <v/>
      </c>
      <c r="O231" s="174" t="str">
        <f>IF(Tabla46[[#This Row],[ID RIESGO]]="","",IF(Tabla46[[#This Row],[RESPONSABLE DEL CONTROL (CARGO)]]="",0,20))</f>
        <v/>
      </c>
      <c r="P231" s="353">
        <f>IF(Tabla46[[#This Row],[PERIODICIDAD DE EJECUCIÓN DEL CONTROL]]="",0,20)</f>
        <v>0</v>
      </c>
      <c r="Q23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1" s="353" t="str">
        <f>IF(ISTEXT(Tabla46[[#This Row],[VALOR EVALUACION DISENO]]),"",IF(Tabla46[[#This Row],[VALOR EVALUACION DISENO]]&gt;96,DATOS!$AV$21,IF(Tabla46[[#This Row],[VALOR EVALUACION DISENO]]&gt;=86,DATOS!$AV$22,DATOS!$AV$23)))</f>
        <v/>
      </c>
      <c r="S231" s="286"/>
      <c r="T231" s="133" t="str">
        <f>IFERROR(VLOOKUP(Tabla46[[#This Row],[% DE CUMPLIMIENTO DE LA EJECUCION DEL CONTROL]],DATOS!$AS$38:$AT$40,2,0),"")</f>
        <v/>
      </c>
      <c r="U231" s="134" t="str">
        <f>IF(Tabla46[[#This Row],[RESULTADO EVALUACIÓN DEL DISEÑO DEL CONTROL]]="","",SUMIFS(DATOS!$AT$49:$AT$57,DATOS!$AR$49:$AR$57,Tabla46[[#This Row],[RESULTADO EVALUACIÓN DEL DISEÑO DEL CONTROL]],DATOS!$AS$49:$AS$57,Tabla46[[#This Row],[RESULTADO EVALUACION DE LA EJECUCION]]))</f>
        <v/>
      </c>
    </row>
    <row r="232" spans="1:21" ht="15" customHeight="1" x14ac:dyDescent="0.25">
      <c r="A232" s="3"/>
      <c r="B232" s="2"/>
      <c r="C232" s="2"/>
      <c r="D232" s="72"/>
      <c r="E232" s="4"/>
      <c r="F232" s="178"/>
      <c r="G232" s="455" t="str">
        <f>IFERROR(VLOOKUP(Tabla46[[#This Row],[ID RIESGO]],'1. IDENTIFICACION DEL RIESGO'!$AB$27:$AL$52,11,0),"")</f>
        <v/>
      </c>
      <c r="H232" s="178"/>
      <c r="I232" s="178"/>
      <c r="J232" s="178"/>
      <c r="K232" s="178"/>
      <c r="L232" s="180"/>
      <c r="M232" s="180"/>
      <c r="N232" s="178" t="str">
        <f>IF(Tabla46[[#This Row],[ID RIESGO]]="","",IF(Tabla46[[#This Row],[DESCRIPCION DEL CONTROL]]="",0,15))</f>
        <v/>
      </c>
      <c r="O232" s="174" t="str">
        <f>IF(Tabla46[[#This Row],[ID RIESGO]]="","",IF(Tabla46[[#This Row],[RESPONSABLE DEL CONTROL (CARGO)]]="",0,20))</f>
        <v/>
      </c>
      <c r="P232" s="353">
        <f>IF(Tabla46[[#This Row],[PERIODICIDAD DE EJECUCIÓN DEL CONTROL]]="",0,20)</f>
        <v>0</v>
      </c>
      <c r="Q23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2" s="353" t="str">
        <f>IF(ISTEXT(Tabla46[[#This Row],[VALOR EVALUACION DISENO]]),"",IF(Tabla46[[#This Row],[VALOR EVALUACION DISENO]]&gt;96,DATOS!$AV$21,IF(Tabla46[[#This Row],[VALOR EVALUACION DISENO]]&gt;=86,DATOS!$AV$22,DATOS!$AV$23)))</f>
        <v/>
      </c>
      <c r="S232" s="286"/>
      <c r="T232" s="133" t="str">
        <f>IFERROR(VLOOKUP(Tabla46[[#This Row],[% DE CUMPLIMIENTO DE LA EJECUCION DEL CONTROL]],DATOS!$AS$38:$AT$40,2,0),"")</f>
        <v/>
      </c>
      <c r="U232" s="134" t="str">
        <f>IF(Tabla46[[#This Row],[RESULTADO EVALUACIÓN DEL DISEÑO DEL CONTROL]]="","",SUMIFS(DATOS!$AT$49:$AT$57,DATOS!$AR$49:$AR$57,Tabla46[[#This Row],[RESULTADO EVALUACIÓN DEL DISEÑO DEL CONTROL]],DATOS!$AS$49:$AS$57,Tabla46[[#This Row],[RESULTADO EVALUACION DE LA EJECUCION]]))</f>
        <v/>
      </c>
    </row>
    <row r="233" spans="1:21" ht="15" customHeight="1" x14ac:dyDescent="0.25">
      <c r="A233" s="3"/>
      <c r="B233" s="2"/>
      <c r="C233" s="2"/>
      <c r="D233" s="72"/>
      <c r="E233" s="4"/>
      <c r="F233" s="178"/>
      <c r="G233" s="455" t="str">
        <f>IFERROR(VLOOKUP(Tabla46[[#This Row],[ID RIESGO]],'1. IDENTIFICACION DEL RIESGO'!$AB$27:$AL$52,11,0),"")</f>
        <v/>
      </c>
      <c r="H233" s="178"/>
      <c r="I233" s="178"/>
      <c r="J233" s="178"/>
      <c r="K233" s="178"/>
      <c r="L233" s="180"/>
      <c r="M233" s="180"/>
      <c r="N233" s="178" t="str">
        <f>IF(Tabla46[[#This Row],[ID RIESGO]]="","",IF(Tabla46[[#This Row],[DESCRIPCION DEL CONTROL]]="",0,15))</f>
        <v/>
      </c>
      <c r="O233" s="174" t="str">
        <f>IF(Tabla46[[#This Row],[ID RIESGO]]="","",IF(Tabla46[[#This Row],[RESPONSABLE DEL CONTROL (CARGO)]]="",0,20))</f>
        <v/>
      </c>
      <c r="P233" s="353">
        <f>IF(Tabla46[[#This Row],[PERIODICIDAD DE EJECUCIÓN DEL CONTROL]]="",0,20)</f>
        <v>0</v>
      </c>
      <c r="Q23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3" s="353" t="str">
        <f>IF(ISTEXT(Tabla46[[#This Row],[VALOR EVALUACION DISENO]]),"",IF(Tabla46[[#This Row],[VALOR EVALUACION DISENO]]&gt;96,DATOS!$AV$21,IF(Tabla46[[#This Row],[VALOR EVALUACION DISENO]]&gt;=86,DATOS!$AV$22,DATOS!$AV$23)))</f>
        <v/>
      </c>
      <c r="S233" s="286"/>
      <c r="T233" s="133" t="str">
        <f>IFERROR(VLOOKUP(Tabla46[[#This Row],[% DE CUMPLIMIENTO DE LA EJECUCION DEL CONTROL]],DATOS!$AS$38:$AT$40,2,0),"")</f>
        <v/>
      </c>
      <c r="U233" s="134" t="str">
        <f>IF(Tabla46[[#This Row],[RESULTADO EVALUACIÓN DEL DISEÑO DEL CONTROL]]="","",SUMIFS(DATOS!$AT$49:$AT$57,DATOS!$AR$49:$AR$57,Tabla46[[#This Row],[RESULTADO EVALUACIÓN DEL DISEÑO DEL CONTROL]],DATOS!$AS$49:$AS$57,Tabla46[[#This Row],[RESULTADO EVALUACION DE LA EJECUCION]]))</f>
        <v/>
      </c>
    </row>
    <row r="234" spans="1:21" ht="15" customHeight="1" x14ac:dyDescent="0.25">
      <c r="A234" s="3"/>
      <c r="B234" s="2"/>
      <c r="C234" s="2"/>
      <c r="D234" s="72"/>
      <c r="E234" s="4"/>
      <c r="F234" s="178"/>
      <c r="G234" s="455" t="str">
        <f>IFERROR(VLOOKUP(Tabla46[[#This Row],[ID RIESGO]],'1. IDENTIFICACION DEL RIESGO'!$AB$27:$AL$52,11,0),"")</f>
        <v/>
      </c>
      <c r="H234" s="178"/>
      <c r="I234" s="178"/>
      <c r="J234" s="178"/>
      <c r="K234" s="178"/>
      <c r="L234" s="180"/>
      <c r="M234" s="180"/>
      <c r="N234" s="178" t="str">
        <f>IF(Tabla46[[#This Row],[ID RIESGO]]="","",IF(Tabla46[[#This Row],[DESCRIPCION DEL CONTROL]]="",0,15))</f>
        <v/>
      </c>
      <c r="O234" s="174" t="str">
        <f>IF(Tabla46[[#This Row],[ID RIESGO]]="","",IF(Tabla46[[#This Row],[RESPONSABLE DEL CONTROL (CARGO)]]="",0,20))</f>
        <v/>
      </c>
      <c r="P234" s="353">
        <f>IF(Tabla46[[#This Row],[PERIODICIDAD DE EJECUCIÓN DEL CONTROL]]="",0,20)</f>
        <v>0</v>
      </c>
      <c r="Q23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4" s="353" t="str">
        <f>IF(ISTEXT(Tabla46[[#This Row],[VALOR EVALUACION DISENO]]),"",IF(Tabla46[[#This Row],[VALOR EVALUACION DISENO]]&gt;96,DATOS!$AV$21,IF(Tabla46[[#This Row],[VALOR EVALUACION DISENO]]&gt;=86,DATOS!$AV$22,DATOS!$AV$23)))</f>
        <v/>
      </c>
      <c r="S234" s="286"/>
      <c r="T234" s="133" t="str">
        <f>IFERROR(VLOOKUP(Tabla46[[#This Row],[% DE CUMPLIMIENTO DE LA EJECUCION DEL CONTROL]],DATOS!$AS$38:$AT$40,2,0),"")</f>
        <v/>
      </c>
      <c r="U234" s="134" t="str">
        <f>IF(Tabla46[[#This Row],[RESULTADO EVALUACIÓN DEL DISEÑO DEL CONTROL]]="","",SUMIFS(DATOS!$AT$49:$AT$57,DATOS!$AR$49:$AR$57,Tabla46[[#This Row],[RESULTADO EVALUACIÓN DEL DISEÑO DEL CONTROL]],DATOS!$AS$49:$AS$57,Tabla46[[#This Row],[RESULTADO EVALUACION DE LA EJECUCION]]))</f>
        <v/>
      </c>
    </row>
    <row r="235" spans="1:21" ht="15" customHeight="1" x14ac:dyDescent="0.25">
      <c r="A235" s="3"/>
      <c r="B235" s="2"/>
      <c r="C235" s="2"/>
      <c r="D235" s="72"/>
      <c r="E235" s="4"/>
      <c r="F235" s="178"/>
      <c r="G235" s="455" t="str">
        <f>IFERROR(VLOOKUP(Tabla46[[#This Row],[ID RIESGO]],'1. IDENTIFICACION DEL RIESGO'!$AB$27:$AL$52,11,0),"")</f>
        <v/>
      </c>
      <c r="H235" s="178"/>
      <c r="I235" s="178"/>
      <c r="J235" s="178"/>
      <c r="K235" s="178"/>
      <c r="L235" s="180"/>
      <c r="M235" s="180"/>
      <c r="N235" s="178" t="str">
        <f>IF(Tabla46[[#This Row],[ID RIESGO]]="","",IF(Tabla46[[#This Row],[DESCRIPCION DEL CONTROL]]="",0,15))</f>
        <v/>
      </c>
      <c r="O235" s="174" t="str">
        <f>IF(Tabla46[[#This Row],[ID RIESGO]]="","",IF(Tabla46[[#This Row],[RESPONSABLE DEL CONTROL (CARGO)]]="",0,20))</f>
        <v/>
      </c>
      <c r="P235" s="353">
        <f>IF(Tabla46[[#This Row],[PERIODICIDAD DE EJECUCIÓN DEL CONTROL]]="",0,20)</f>
        <v>0</v>
      </c>
      <c r="Q23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5" s="353" t="str">
        <f>IF(ISTEXT(Tabla46[[#This Row],[VALOR EVALUACION DISENO]]),"",IF(Tabla46[[#This Row],[VALOR EVALUACION DISENO]]&gt;96,DATOS!$AV$21,IF(Tabla46[[#This Row],[VALOR EVALUACION DISENO]]&gt;=86,DATOS!$AV$22,DATOS!$AV$23)))</f>
        <v/>
      </c>
      <c r="S235" s="286"/>
      <c r="T235" s="133" t="str">
        <f>IFERROR(VLOOKUP(Tabla46[[#This Row],[% DE CUMPLIMIENTO DE LA EJECUCION DEL CONTROL]],DATOS!$AS$38:$AT$40,2,0),"")</f>
        <v/>
      </c>
      <c r="U235" s="134" t="str">
        <f>IF(Tabla46[[#This Row],[RESULTADO EVALUACIÓN DEL DISEÑO DEL CONTROL]]="","",SUMIFS(DATOS!$AT$49:$AT$57,DATOS!$AR$49:$AR$57,Tabla46[[#This Row],[RESULTADO EVALUACIÓN DEL DISEÑO DEL CONTROL]],DATOS!$AS$49:$AS$57,Tabla46[[#This Row],[RESULTADO EVALUACION DE LA EJECUCION]]))</f>
        <v/>
      </c>
    </row>
    <row r="236" spans="1:21" ht="15" customHeight="1" x14ac:dyDescent="0.25">
      <c r="A236" s="3"/>
      <c r="B236" s="2"/>
      <c r="C236" s="2"/>
      <c r="D236" s="72"/>
      <c r="E236" s="4"/>
      <c r="F236" s="178"/>
      <c r="G236" s="455" t="str">
        <f>IFERROR(VLOOKUP(Tabla46[[#This Row],[ID RIESGO]],'1. IDENTIFICACION DEL RIESGO'!$AB$27:$AL$52,11,0),"")</f>
        <v/>
      </c>
      <c r="H236" s="178"/>
      <c r="I236" s="178"/>
      <c r="J236" s="178"/>
      <c r="K236" s="178"/>
      <c r="L236" s="180"/>
      <c r="M236" s="180"/>
      <c r="N236" s="178" t="str">
        <f>IF(Tabla46[[#This Row],[ID RIESGO]]="","",IF(Tabla46[[#This Row],[DESCRIPCION DEL CONTROL]]="",0,15))</f>
        <v/>
      </c>
      <c r="O236" s="174" t="str">
        <f>IF(Tabla46[[#This Row],[ID RIESGO]]="","",IF(Tabla46[[#This Row],[RESPONSABLE DEL CONTROL (CARGO)]]="",0,20))</f>
        <v/>
      </c>
      <c r="P236" s="353">
        <f>IF(Tabla46[[#This Row],[PERIODICIDAD DE EJECUCIÓN DEL CONTROL]]="",0,20)</f>
        <v>0</v>
      </c>
      <c r="Q23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6" s="353" t="str">
        <f>IF(ISTEXT(Tabla46[[#This Row],[VALOR EVALUACION DISENO]]),"",IF(Tabla46[[#This Row],[VALOR EVALUACION DISENO]]&gt;96,DATOS!$AV$21,IF(Tabla46[[#This Row],[VALOR EVALUACION DISENO]]&gt;=86,DATOS!$AV$22,DATOS!$AV$23)))</f>
        <v/>
      </c>
      <c r="S236" s="286"/>
      <c r="T236" s="133" t="str">
        <f>IFERROR(VLOOKUP(Tabla46[[#This Row],[% DE CUMPLIMIENTO DE LA EJECUCION DEL CONTROL]],DATOS!$AS$38:$AT$40,2,0),"")</f>
        <v/>
      </c>
      <c r="U236" s="134" t="str">
        <f>IF(Tabla46[[#This Row],[RESULTADO EVALUACIÓN DEL DISEÑO DEL CONTROL]]="","",SUMIFS(DATOS!$AT$49:$AT$57,DATOS!$AR$49:$AR$57,Tabla46[[#This Row],[RESULTADO EVALUACIÓN DEL DISEÑO DEL CONTROL]],DATOS!$AS$49:$AS$57,Tabla46[[#This Row],[RESULTADO EVALUACION DE LA EJECUCION]]))</f>
        <v/>
      </c>
    </row>
    <row r="237" spans="1:21" ht="15" customHeight="1" x14ac:dyDescent="0.25">
      <c r="A237" s="3"/>
      <c r="B237" s="2"/>
      <c r="C237" s="2"/>
      <c r="D237" s="72"/>
      <c r="E237" s="4"/>
      <c r="F237" s="178"/>
      <c r="G237" s="455" t="str">
        <f>IFERROR(VLOOKUP(Tabla46[[#This Row],[ID RIESGO]],'1. IDENTIFICACION DEL RIESGO'!$AB$27:$AL$52,11,0),"")</f>
        <v/>
      </c>
      <c r="H237" s="178"/>
      <c r="I237" s="178"/>
      <c r="J237" s="178"/>
      <c r="K237" s="178"/>
      <c r="L237" s="180"/>
      <c r="M237" s="180"/>
      <c r="N237" s="178" t="str">
        <f>IF(Tabla46[[#This Row],[ID RIESGO]]="","",IF(Tabla46[[#This Row],[DESCRIPCION DEL CONTROL]]="",0,15))</f>
        <v/>
      </c>
      <c r="O237" s="174" t="str">
        <f>IF(Tabla46[[#This Row],[ID RIESGO]]="","",IF(Tabla46[[#This Row],[RESPONSABLE DEL CONTROL (CARGO)]]="",0,20))</f>
        <v/>
      </c>
      <c r="P237" s="353">
        <f>IF(Tabla46[[#This Row],[PERIODICIDAD DE EJECUCIÓN DEL CONTROL]]="",0,20)</f>
        <v>0</v>
      </c>
      <c r="Q23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7" s="353" t="str">
        <f>IF(ISTEXT(Tabla46[[#This Row],[VALOR EVALUACION DISENO]]),"",IF(Tabla46[[#This Row],[VALOR EVALUACION DISENO]]&gt;96,DATOS!$AV$21,IF(Tabla46[[#This Row],[VALOR EVALUACION DISENO]]&gt;=86,DATOS!$AV$22,DATOS!$AV$23)))</f>
        <v/>
      </c>
      <c r="S237" s="286"/>
      <c r="T237" s="133" t="str">
        <f>IFERROR(VLOOKUP(Tabla46[[#This Row],[% DE CUMPLIMIENTO DE LA EJECUCION DEL CONTROL]],DATOS!$AS$38:$AT$40,2,0),"")</f>
        <v/>
      </c>
      <c r="U237" s="134" t="str">
        <f>IF(Tabla46[[#This Row],[RESULTADO EVALUACIÓN DEL DISEÑO DEL CONTROL]]="","",SUMIFS(DATOS!$AT$49:$AT$57,DATOS!$AR$49:$AR$57,Tabla46[[#This Row],[RESULTADO EVALUACIÓN DEL DISEÑO DEL CONTROL]],DATOS!$AS$49:$AS$57,Tabla46[[#This Row],[RESULTADO EVALUACION DE LA EJECUCION]]))</f>
        <v/>
      </c>
    </row>
    <row r="238" spans="1:21" ht="15" customHeight="1" x14ac:dyDescent="0.25">
      <c r="A238" s="3"/>
      <c r="B238" s="2"/>
      <c r="C238" s="2"/>
      <c r="D238" s="72"/>
      <c r="E238" s="4"/>
      <c r="F238" s="178"/>
      <c r="G238" s="455" t="str">
        <f>IFERROR(VLOOKUP(Tabla46[[#This Row],[ID RIESGO]],'1. IDENTIFICACION DEL RIESGO'!$AB$27:$AL$52,11,0),"")</f>
        <v/>
      </c>
      <c r="H238" s="178"/>
      <c r="I238" s="178"/>
      <c r="J238" s="178"/>
      <c r="K238" s="178"/>
      <c r="L238" s="180"/>
      <c r="M238" s="180"/>
      <c r="N238" s="178" t="str">
        <f>IF(Tabla46[[#This Row],[ID RIESGO]]="","",IF(Tabla46[[#This Row],[DESCRIPCION DEL CONTROL]]="",0,15))</f>
        <v/>
      </c>
      <c r="O238" s="174" t="str">
        <f>IF(Tabla46[[#This Row],[ID RIESGO]]="","",IF(Tabla46[[#This Row],[RESPONSABLE DEL CONTROL (CARGO)]]="",0,20))</f>
        <v/>
      </c>
      <c r="P238" s="353">
        <f>IF(Tabla46[[#This Row],[PERIODICIDAD DE EJECUCIÓN DEL CONTROL]]="",0,20)</f>
        <v>0</v>
      </c>
      <c r="Q23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8" s="353" t="str">
        <f>IF(ISTEXT(Tabla46[[#This Row],[VALOR EVALUACION DISENO]]),"",IF(Tabla46[[#This Row],[VALOR EVALUACION DISENO]]&gt;96,DATOS!$AV$21,IF(Tabla46[[#This Row],[VALOR EVALUACION DISENO]]&gt;=86,DATOS!$AV$22,DATOS!$AV$23)))</f>
        <v/>
      </c>
      <c r="S238" s="286"/>
      <c r="T238" s="133" t="str">
        <f>IFERROR(VLOOKUP(Tabla46[[#This Row],[% DE CUMPLIMIENTO DE LA EJECUCION DEL CONTROL]],DATOS!$AS$38:$AT$40,2,0),"")</f>
        <v/>
      </c>
      <c r="U238" s="134" t="str">
        <f>IF(Tabla46[[#This Row],[RESULTADO EVALUACIÓN DEL DISEÑO DEL CONTROL]]="","",SUMIFS(DATOS!$AT$49:$AT$57,DATOS!$AR$49:$AR$57,Tabla46[[#This Row],[RESULTADO EVALUACIÓN DEL DISEÑO DEL CONTROL]],DATOS!$AS$49:$AS$57,Tabla46[[#This Row],[RESULTADO EVALUACION DE LA EJECUCION]]))</f>
        <v/>
      </c>
    </row>
    <row r="239" spans="1:21" ht="15" customHeight="1" x14ac:dyDescent="0.25">
      <c r="A239" s="3"/>
      <c r="B239" s="2"/>
      <c r="C239" s="2"/>
      <c r="D239" s="72"/>
      <c r="E239" s="4"/>
      <c r="F239" s="178"/>
      <c r="G239" s="455" t="str">
        <f>IFERROR(VLOOKUP(Tabla46[[#This Row],[ID RIESGO]],'1. IDENTIFICACION DEL RIESGO'!$AB$27:$AL$52,11,0),"")</f>
        <v/>
      </c>
      <c r="H239" s="178"/>
      <c r="I239" s="178"/>
      <c r="J239" s="178"/>
      <c r="K239" s="178"/>
      <c r="L239" s="180"/>
      <c r="M239" s="180"/>
      <c r="N239" s="178" t="str">
        <f>IF(Tabla46[[#This Row],[ID RIESGO]]="","",IF(Tabla46[[#This Row],[DESCRIPCION DEL CONTROL]]="",0,15))</f>
        <v/>
      </c>
      <c r="O239" s="174" t="str">
        <f>IF(Tabla46[[#This Row],[ID RIESGO]]="","",IF(Tabla46[[#This Row],[RESPONSABLE DEL CONTROL (CARGO)]]="",0,20))</f>
        <v/>
      </c>
      <c r="P239" s="353">
        <f>IF(Tabla46[[#This Row],[PERIODICIDAD DE EJECUCIÓN DEL CONTROL]]="",0,20)</f>
        <v>0</v>
      </c>
      <c r="Q23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9" s="353" t="str">
        <f>IF(ISTEXT(Tabla46[[#This Row],[VALOR EVALUACION DISENO]]),"",IF(Tabla46[[#This Row],[VALOR EVALUACION DISENO]]&gt;96,DATOS!$AV$21,IF(Tabla46[[#This Row],[VALOR EVALUACION DISENO]]&gt;=86,DATOS!$AV$22,DATOS!$AV$23)))</f>
        <v/>
      </c>
      <c r="S239" s="286"/>
      <c r="T239" s="133" t="str">
        <f>IFERROR(VLOOKUP(Tabla46[[#This Row],[% DE CUMPLIMIENTO DE LA EJECUCION DEL CONTROL]],DATOS!$AS$38:$AT$40,2,0),"")</f>
        <v/>
      </c>
      <c r="U239" s="134" t="str">
        <f>IF(Tabla46[[#This Row],[RESULTADO EVALUACIÓN DEL DISEÑO DEL CONTROL]]="","",SUMIFS(DATOS!$AT$49:$AT$57,DATOS!$AR$49:$AR$57,Tabla46[[#This Row],[RESULTADO EVALUACIÓN DEL DISEÑO DEL CONTROL]],DATOS!$AS$49:$AS$57,Tabla46[[#This Row],[RESULTADO EVALUACION DE LA EJECUCION]]))</f>
        <v/>
      </c>
    </row>
    <row r="240" spans="1:21" ht="15" customHeight="1" x14ac:dyDescent="0.25">
      <c r="A240" s="3"/>
      <c r="B240" s="2"/>
      <c r="C240" s="2"/>
      <c r="D240" s="72"/>
      <c r="E240" s="4"/>
      <c r="F240" s="178"/>
      <c r="G240" s="455" t="str">
        <f>IFERROR(VLOOKUP(Tabla46[[#This Row],[ID RIESGO]],'1. IDENTIFICACION DEL RIESGO'!$AB$27:$AL$52,11,0),"")</f>
        <v/>
      </c>
      <c r="H240" s="178"/>
      <c r="I240" s="178"/>
      <c r="J240" s="178"/>
      <c r="K240" s="178"/>
      <c r="L240" s="180"/>
      <c r="M240" s="180"/>
      <c r="N240" s="178" t="str">
        <f>IF(Tabla46[[#This Row],[ID RIESGO]]="","",IF(Tabla46[[#This Row],[DESCRIPCION DEL CONTROL]]="",0,15))</f>
        <v/>
      </c>
      <c r="O240" s="174" t="str">
        <f>IF(Tabla46[[#This Row],[ID RIESGO]]="","",IF(Tabla46[[#This Row],[RESPONSABLE DEL CONTROL (CARGO)]]="",0,20))</f>
        <v/>
      </c>
      <c r="P240" s="353">
        <f>IF(Tabla46[[#This Row],[PERIODICIDAD DE EJECUCIÓN DEL CONTROL]]="",0,20)</f>
        <v>0</v>
      </c>
      <c r="Q24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0" s="353" t="str">
        <f>IF(ISTEXT(Tabla46[[#This Row],[VALOR EVALUACION DISENO]]),"",IF(Tabla46[[#This Row],[VALOR EVALUACION DISENO]]&gt;96,DATOS!$AV$21,IF(Tabla46[[#This Row],[VALOR EVALUACION DISENO]]&gt;=86,DATOS!$AV$22,DATOS!$AV$23)))</f>
        <v/>
      </c>
      <c r="S240" s="286"/>
      <c r="T240" s="133" t="str">
        <f>IFERROR(VLOOKUP(Tabla46[[#This Row],[% DE CUMPLIMIENTO DE LA EJECUCION DEL CONTROL]],DATOS!$AS$38:$AT$40,2,0),"")</f>
        <v/>
      </c>
      <c r="U240" s="134" t="str">
        <f>IF(Tabla46[[#This Row],[RESULTADO EVALUACIÓN DEL DISEÑO DEL CONTROL]]="","",SUMIFS(DATOS!$AT$49:$AT$57,DATOS!$AR$49:$AR$57,Tabla46[[#This Row],[RESULTADO EVALUACIÓN DEL DISEÑO DEL CONTROL]],DATOS!$AS$49:$AS$57,Tabla46[[#This Row],[RESULTADO EVALUACION DE LA EJECUCION]]))</f>
        <v/>
      </c>
    </row>
    <row r="241" spans="1:21" ht="15" customHeight="1" x14ac:dyDescent="0.25">
      <c r="A241" s="3"/>
      <c r="B241" s="2"/>
      <c r="C241" s="2"/>
      <c r="D241" s="72"/>
      <c r="E241" s="4"/>
      <c r="F241" s="178"/>
      <c r="G241" s="455" t="str">
        <f>IFERROR(VLOOKUP(Tabla46[[#This Row],[ID RIESGO]],'1. IDENTIFICACION DEL RIESGO'!$AB$27:$AL$52,11,0),"")</f>
        <v/>
      </c>
      <c r="H241" s="178"/>
      <c r="I241" s="178"/>
      <c r="J241" s="178"/>
      <c r="K241" s="178"/>
      <c r="L241" s="180"/>
      <c r="M241" s="180"/>
      <c r="N241" s="178" t="str">
        <f>IF(Tabla46[[#This Row],[ID RIESGO]]="","",IF(Tabla46[[#This Row],[DESCRIPCION DEL CONTROL]]="",0,15))</f>
        <v/>
      </c>
      <c r="O241" s="174" t="str">
        <f>IF(Tabla46[[#This Row],[ID RIESGO]]="","",IF(Tabla46[[#This Row],[RESPONSABLE DEL CONTROL (CARGO)]]="",0,20))</f>
        <v/>
      </c>
      <c r="P241" s="353">
        <f>IF(Tabla46[[#This Row],[PERIODICIDAD DE EJECUCIÓN DEL CONTROL]]="",0,20)</f>
        <v>0</v>
      </c>
      <c r="Q24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1" s="353" t="str">
        <f>IF(ISTEXT(Tabla46[[#This Row],[VALOR EVALUACION DISENO]]),"",IF(Tabla46[[#This Row],[VALOR EVALUACION DISENO]]&gt;96,DATOS!$AV$21,IF(Tabla46[[#This Row],[VALOR EVALUACION DISENO]]&gt;=86,DATOS!$AV$22,DATOS!$AV$23)))</f>
        <v/>
      </c>
      <c r="S241" s="286"/>
      <c r="T241" s="133" t="str">
        <f>IFERROR(VLOOKUP(Tabla46[[#This Row],[% DE CUMPLIMIENTO DE LA EJECUCION DEL CONTROL]],DATOS!$AS$38:$AT$40,2,0),"")</f>
        <v/>
      </c>
      <c r="U241" s="134" t="str">
        <f>IF(Tabla46[[#This Row],[RESULTADO EVALUACIÓN DEL DISEÑO DEL CONTROL]]="","",SUMIFS(DATOS!$AT$49:$AT$57,DATOS!$AR$49:$AR$57,Tabla46[[#This Row],[RESULTADO EVALUACIÓN DEL DISEÑO DEL CONTROL]],DATOS!$AS$49:$AS$57,Tabla46[[#This Row],[RESULTADO EVALUACION DE LA EJECUCION]]))</f>
        <v/>
      </c>
    </row>
    <row r="242" spans="1:21" ht="15" customHeight="1" x14ac:dyDescent="0.25">
      <c r="A242" s="3"/>
      <c r="B242" s="2"/>
      <c r="C242" s="2"/>
      <c r="D242" s="72"/>
      <c r="E242" s="4"/>
      <c r="F242" s="178"/>
      <c r="G242" s="455" t="str">
        <f>IFERROR(VLOOKUP(Tabla46[[#This Row],[ID RIESGO]],'1. IDENTIFICACION DEL RIESGO'!$AB$27:$AL$52,11,0),"")</f>
        <v/>
      </c>
      <c r="H242" s="178"/>
      <c r="I242" s="178"/>
      <c r="J242" s="178"/>
      <c r="K242" s="178"/>
      <c r="L242" s="180"/>
      <c r="M242" s="180"/>
      <c r="N242" s="178" t="str">
        <f>IF(Tabla46[[#This Row],[ID RIESGO]]="","",IF(Tabla46[[#This Row],[DESCRIPCION DEL CONTROL]]="",0,15))</f>
        <v/>
      </c>
      <c r="O242" s="174" t="str">
        <f>IF(Tabla46[[#This Row],[ID RIESGO]]="","",IF(Tabla46[[#This Row],[RESPONSABLE DEL CONTROL (CARGO)]]="",0,20))</f>
        <v/>
      </c>
      <c r="P242" s="353">
        <f>IF(Tabla46[[#This Row],[PERIODICIDAD DE EJECUCIÓN DEL CONTROL]]="",0,20)</f>
        <v>0</v>
      </c>
      <c r="Q24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2" s="353" t="str">
        <f>IF(ISTEXT(Tabla46[[#This Row],[VALOR EVALUACION DISENO]]),"",IF(Tabla46[[#This Row],[VALOR EVALUACION DISENO]]&gt;96,DATOS!$AV$21,IF(Tabla46[[#This Row],[VALOR EVALUACION DISENO]]&gt;=86,DATOS!$AV$22,DATOS!$AV$23)))</f>
        <v/>
      </c>
      <c r="S242" s="286"/>
      <c r="T242" s="133" t="str">
        <f>IFERROR(VLOOKUP(Tabla46[[#This Row],[% DE CUMPLIMIENTO DE LA EJECUCION DEL CONTROL]],DATOS!$AS$38:$AT$40,2,0),"")</f>
        <v/>
      </c>
      <c r="U242" s="134" t="str">
        <f>IF(Tabla46[[#This Row],[RESULTADO EVALUACIÓN DEL DISEÑO DEL CONTROL]]="","",SUMIFS(DATOS!$AT$49:$AT$57,DATOS!$AR$49:$AR$57,Tabla46[[#This Row],[RESULTADO EVALUACIÓN DEL DISEÑO DEL CONTROL]],DATOS!$AS$49:$AS$57,Tabla46[[#This Row],[RESULTADO EVALUACION DE LA EJECUCION]]))</f>
        <v/>
      </c>
    </row>
    <row r="243" spans="1:21" ht="15" customHeight="1" x14ac:dyDescent="0.25">
      <c r="A243" s="3"/>
      <c r="B243" s="2"/>
      <c r="C243" s="2"/>
      <c r="D243" s="72"/>
      <c r="E243" s="4"/>
      <c r="F243" s="178"/>
      <c r="G243" s="455" t="str">
        <f>IFERROR(VLOOKUP(Tabla46[[#This Row],[ID RIESGO]],'1. IDENTIFICACION DEL RIESGO'!$AB$27:$AL$52,11,0),"")</f>
        <v/>
      </c>
      <c r="H243" s="178"/>
      <c r="I243" s="178"/>
      <c r="J243" s="178"/>
      <c r="K243" s="178"/>
      <c r="L243" s="180"/>
      <c r="M243" s="180"/>
      <c r="N243" s="178" t="str">
        <f>IF(Tabla46[[#This Row],[ID RIESGO]]="","",IF(Tabla46[[#This Row],[DESCRIPCION DEL CONTROL]]="",0,15))</f>
        <v/>
      </c>
      <c r="O243" s="174" t="str">
        <f>IF(Tabla46[[#This Row],[ID RIESGO]]="","",IF(Tabla46[[#This Row],[RESPONSABLE DEL CONTROL (CARGO)]]="",0,20))</f>
        <v/>
      </c>
      <c r="P243" s="353">
        <f>IF(Tabla46[[#This Row],[PERIODICIDAD DE EJECUCIÓN DEL CONTROL]]="",0,20)</f>
        <v>0</v>
      </c>
      <c r="Q24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3" s="353" t="str">
        <f>IF(ISTEXT(Tabla46[[#This Row],[VALOR EVALUACION DISENO]]),"",IF(Tabla46[[#This Row],[VALOR EVALUACION DISENO]]&gt;96,DATOS!$AV$21,IF(Tabla46[[#This Row],[VALOR EVALUACION DISENO]]&gt;=86,DATOS!$AV$22,DATOS!$AV$23)))</f>
        <v/>
      </c>
      <c r="S243" s="286"/>
      <c r="T243" s="133" t="str">
        <f>IFERROR(VLOOKUP(Tabla46[[#This Row],[% DE CUMPLIMIENTO DE LA EJECUCION DEL CONTROL]],DATOS!$AS$38:$AT$40,2,0),"")</f>
        <v/>
      </c>
      <c r="U243" s="134" t="str">
        <f>IF(Tabla46[[#This Row],[RESULTADO EVALUACIÓN DEL DISEÑO DEL CONTROL]]="","",SUMIFS(DATOS!$AT$49:$AT$57,DATOS!$AR$49:$AR$57,Tabla46[[#This Row],[RESULTADO EVALUACIÓN DEL DISEÑO DEL CONTROL]],DATOS!$AS$49:$AS$57,Tabla46[[#This Row],[RESULTADO EVALUACION DE LA EJECUCION]]))</f>
        <v/>
      </c>
    </row>
    <row r="244" spans="1:21" ht="15" customHeight="1" x14ac:dyDescent="0.25">
      <c r="A244" s="3"/>
      <c r="B244" s="2"/>
      <c r="C244" s="2"/>
      <c r="D244" s="72"/>
      <c r="E244" s="4"/>
      <c r="F244" s="178"/>
      <c r="G244" s="455" t="str">
        <f>IFERROR(VLOOKUP(Tabla46[[#This Row],[ID RIESGO]],'1. IDENTIFICACION DEL RIESGO'!$AB$27:$AL$52,11,0),"")</f>
        <v/>
      </c>
      <c r="H244" s="178"/>
      <c r="I244" s="178"/>
      <c r="J244" s="178"/>
      <c r="K244" s="178"/>
      <c r="L244" s="180"/>
      <c r="M244" s="180"/>
      <c r="N244" s="178" t="str">
        <f>IF(Tabla46[[#This Row],[ID RIESGO]]="","",IF(Tabla46[[#This Row],[DESCRIPCION DEL CONTROL]]="",0,15))</f>
        <v/>
      </c>
      <c r="O244" s="174" t="str">
        <f>IF(Tabla46[[#This Row],[ID RIESGO]]="","",IF(Tabla46[[#This Row],[RESPONSABLE DEL CONTROL (CARGO)]]="",0,20))</f>
        <v/>
      </c>
      <c r="P244" s="353">
        <f>IF(Tabla46[[#This Row],[PERIODICIDAD DE EJECUCIÓN DEL CONTROL]]="",0,20)</f>
        <v>0</v>
      </c>
      <c r="Q24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4" s="353" t="str">
        <f>IF(ISTEXT(Tabla46[[#This Row],[VALOR EVALUACION DISENO]]),"",IF(Tabla46[[#This Row],[VALOR EVALUACION DISENO]]&gt;96,DATOS!$AV$21,IF(Tabla46[[#This Row],[VALOR EVALUACION DISENO]]&gt;=86,DATOS!$AV$22,DATOS!$AV$23)))</f>
        <v/>
      </c>
      <c r="S244" s="286"/>
      <c r="T244" s="133" t="str">
        <f>IFERROR(VLOOKUP(Tabla46[[#This Row],[% DE CUMPLIMIENTO DE LA EJECUCION DEL CONTROL]],DATOS!$AS$38:$AT$40,2,0),"")</f>
        <v/>
      </c>
      <c r="U244" s="134" t="str">
        <f>IF(Tabla46[[#This Row],[RESULTADO EVALUACIÓN DEL DISEÑO DEL CONTROL]]="","",SUMIFS(DATOS!$AT$49:$AT$57,DATOS!$AR$49:$AR$57,Tabla46[[#This Row],[RESULTADO EVALUACIÓN DEL DISEÑO DEL CONTROL]],DATOS!$AS$49:$AS$57,Tabla46[[#This Row],[RESULTADO EVALUACION DE LA EJECUCION]]))</f>
        <v/>
      </c>
    </row>
    <row r="245" spans="1:21" ht="15" customHeight="1" x14ac:dyDescent="0.25">
      <c r="A245" s="3"/>
      <c r="B245" s="2"/>
      <c r="C245" s="2"/>
      <c r="D245" s="72"/>
      <c r="E245" s="4"/>
      <c r="F245" s="178"/>
      <c r="G245" s="455" t="str">
        <f>IFERROR(VLOOKUP(Tabla46[[#This Row],[ID RIESGO]],'1. IDENTIFICACION DEL RIESGO'!$AB$27:$AL$52,11,0),"")</f>
        <v/>
      </c>
      <c r="H245" s="178"/>
      <c r="I245" s="178"/>
      <c r="J245" s="178"/>
      <c r="K245" s="178"/>
      <c r="L245" s="180"/>
      <c r="M245" s="180"/>
      <c r="N245" s="178" t="str">
        <f>IF(Tabla46[[#This Row],[ID RIESGO]]="","",IF(Tabla46[[#This Row],[DESCRIPCION DEL CONTROL]]="",0,15))</f>
        <v/>
      </c>
      <c r="O245" s="174" t="str">
        <f>IF(Tabla46[[#This Row],[ID RIESGO]]="","",IF(Tabla46[[#This Row],[RESPONSABLE DEL CONTROL (CARGO)]]="",0,20))</f>
        <v/>
      </c>
      <c r="P245" s="353">
        <f>IF(Tabla46[[#This Row],[PERIODICIDAD DE EJECUCIÓN DEL CONTROL]]="",0,20)</f>
        <v>0</v>
      </c>
      <c r="Q24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5" s="353" t="str">
        <f>IF(ISTEXT(Tabla46[[#This Row],[VALOR EVALUACION DISENO]]),"",IF(Tabla46[[#This Row],[VALOR EVALUACION DISENO]]&gt;96,DATOS!$AV$21,IF(Tabla46[[#This Row],[VALOR EVALUACION DISENO]]&gt;=86,DATOS!$AV$22,DATOS!$AV$23)))</f>
        <v/>
      </c>
      <c r="S245" s="286"/>
      <c r="T245" s="133" t="str">
        <f>IFERROR(VLOOKUP(Tabla46[[#This Row],[% DE CUMPLIMIENTO DE LA EJECUCION DEL CONTROL]],DATOS!$AS$38:$AT$40,2,0),"")</f>
        <v/>
      </c>
      <c r="U245" s="134" t="str">
        <f>IF(Tabla46[[#This Row],[RESULTADO EVALUACIÓN DEL DISEÑO DEL CONTROL]]="","",SUMIFS(DATOS!$AT$49:$AT$57,DATOS!$AR$49:$AR$57,Tabla46[[#This Row],[RESULTADO EVALUACIÓN DEL DISEÑO DEL CONTROL]],DATOS!$AS$49:$AS$57,Tabla46[[#This Row],[RESULTADO EVALUACION DE LA EJECUCION]]))</f>
        <v/>
      </c>
    </row>
    <row r="246" spans="1:21" ht="15" customHeight="1" x14ac:dyDescent="0.25">
      <c r="A246" s="3"/>
      <c r="B246" s="2"/>
      <c r="C246" s="2"/>
      <c r="D246" s="72"/>
      <c r="E246" s="4"/>
      <c r="F246" s="178"/>
      <c r="G246" s="455" t="str">
        <f>IFERROR(VLOOKUP(Tabla46[[#This Row],[ID RIESGO]],'1. IDENTIFICACION DEL RIESGO'!$AB$27:$AL$52,11,0),"")</f>
        <v/>
      </c>
      <c r="H246" s="178"/>
      <c r="I246" s="178"/>
      <c r="J246" s="178"/>
      <c r="K246" s="178"/>
      <c r="L246" s="180"/>
      <c r="M246" s="180"/>
      <c r="N246" s="178" t="str">
        <f>IF(Tabla46[[#This Row],[ID RIESGO]]="","",IF(Tabla46[[#This Row],[DESCRIPCION DEL CONTROL]]="",0,15))</f>
        <v/>
      </c>
      <c r="O246" s="174" t="str">
        <f>IF(Tabla46[[#This Row],[ID RIESGO]]="","",IF(Tabla46[[#This Row],[RESPONSABLE DEL CONTROL (CARGO)]]="",0,20))</f>
        <v/>
      </c>
      <c r="P246" s="353">
        <f>IF(Tabla46[[#This Row],[PERIODICIDAD DE EJECUCIÓN DEL CONTROL]]="",0,20)</f>
        <v>0</v>
      </c>
      <c r="Q24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6" s="353" t="str">
        <f>IF(ISTEXT(Tabla46[[#This Row],[VALOR EVALUACION DISENO]]),"",IF(Tabla46[[#This Row],[VALOR EVALUACION DISENO]]&gt;96,DATOS!$AV$21,IF(Tabla46[[#This Row],[VALOR EVALUACION DISENO]]&gt;=86,DATOS!$AV$22,DATOS!$AV$23)))</f>
        <v/>
      </c>
      <c r="S246" s="286"/>
      <c r="T246" s="133" t="str">
        <f>IFERROR(VLOOKUP(Tabla46[[#This Row],[% DE CUMPLIMIENTO DE LA EJECUCION DEL CONTROL]],DATOS!$AS$38:$AT$40,2,0),"")</f>
        <v/>
      </c>
      <c r="U246" s="134" t="str">
        <f>IF(Tabla46[[#This Row],[RESULTADO EVALUACIÓN DEL DISEÑO DEL CONTROL]]="","",SUMIFS(DATOS!$AT$49:$AT$57,DATOS!$AR$49:$AR$57,Tabla46[[#This Row],[RESULTADO EVALUACIÓN DEL DISEÑO DEL CONTROL]],DATOS!$AS$49:$AS$57,Tabla46[[#This Row],[RESULTADO EVALUACION DE LA EJECUCION]]))</f>
        <v/>
      </c>
    </row>
    <row r="247" spans="1:21" ht="15" customHeight="1" x14ac:dyDescent="0.25">
      <c r="A247" s="3"/>
      <c r="B247" s="2"/>
      <c r="C247" s="2"/>
      <c r="D247" s="72"/>
      <c r="E247" s="4"/>
      <c r="F247" s="178"/>
      <c r="G247" s="455" t="str">
        <f>IFERROR(VLOOKUP(Tabla46[[#This Row],[ID RIESGO]],'1. IDENTIFICACION DEL RIESGO'!$AB$27:$AL$52,11,0),"")</f>
        <v/>
      </c>
      <c r="H247" s="178"/>
      <c r="I247" s="178"/>
      <c r="J247" s="178"/>
      <c r="K247" s="178"/>
      <c r="L247" s="180"/>
      <c r="M247" s="180"/>
      <c r="N247" s="178" t="str">
        <f>IF(Tabla46[[#This Row],[ID RIESGO]]="","",IF(Tabla46[[#This Row],[DESCRIPCION DEL CONTROL]]="",0,15))</f>
        <v/>
      </c>
      <c r="O247" s="174" t="str">
        <f>IF(Tabla46[[#This Row],[ID RIESGO]]="","",IF(Tabla46[[#This Row],[RESPONSABLE DEL CONTROL (CARGO)]]="",0,20))</f>
        <v/>
      </c>
      <c r="P247" s="353">
        <f>IF(Tabla46[[#This Row],[PERIODICIDAD DE EJECUCIÓN DEL CONTROL]]="",0,20)</f>
        <v>0</v>
      </c>
      <c r="Q24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7" s="353" t="str">
        <f>IF(ISTEXT(Tabla46[[#This Row],[VALOR EVALUACION DISENO]]),"",IF(Tabla46[[#This Row],[VALOR EVALUACION DISENO]]&gt;96,DATOS!$AV$21,IF(Tabla46[[#This Row],[VALOR EVALUACION DISENO]]&gt;=86,DATOS!$AV$22,DATOS!$AV$23)))</f>
        <v/>
      </c>
      <c r="S247" s="286"/>
      <c r="T247" s="133" t="str">
        <f>IFERROR(VLOOKUP(Tabla46[[#This Row],[% DE CUMPLIMIENTO DE LA EJECUCION DEL CONTROL]],DATOS!$AS$38:$AT$40,2,0),"")</f>
        <v/>
      </c>
      <c r="U247" s="134" t="str">
        <f>IF(Tabla46[[#This Row],[RESULTADO EVALUACIÓN DEL DISEÑO DEL CONTROL]]="","",SUMIFS(DATOS!$AT$49:$AT$57,DATOS!$AR$49:$AR$57,Tabla46[[#This Row],[RESULTADO EVALUACIÓN DEL DISEÑO DEL CONTROL]],DATOS!$AS$49:$AS$57,Tabla46[[#This Row],[RESULTADO EVALUACION DE LA EJECUCION]]))</f>
        <v/>
      </c>
    </row>
    <row r="248" spans="1:21" ht="15" customHeight="1" x14ac:dyDescent="0.25">
      <c r="A248" s="3"/>
      <c r="B248" s="2"/>
      <c r="C248" s="2"/>
      <c r="D248" s="72"/>
      <c r="E248" s="4"/>
      <c r="F248" s="178"/>
      <c r="G248" s="455" t="str">
        <f>IFERROR(VLOOKUP(Tabla46[[#This Row],[ID RIESGO]],'1. IDENTIFICACION DEL RIESGO'!$AB$27:$AL$52,11,0),"")</f>
        <v/>
      </c>
      <c r="H248" s="178"/>
      <c r="I248" s="178"/>
      <c r="J248" s="178"/>
      <c r="K248" s="178"/>
      <c r="L248" s="180"/>
      <c r="M248" s="180"/>
      <c r="N248" s="178" t="str">
        <f>IF(Tabla46[[#This Row],[ID RIESGO]]="","",IF(Tabla46[[#This Row],[DESCRIPCION DEL CONTROL]]="",0,15))</f>
        <v/>
      </c>
      <c r="O248" s="174" t="str">
        <f>IF(Tabla46[[#This Row],[ID RIESGO]]="","",IF(Tabla46[[#This Row],[RESPONSABLE DEL CONTROL (CARGO)]]="",0,20))</f>
        <v/>
      </c>
      <c r="P248" s="353">
        <f>IF(Tabla46[[#This Row],[PERIODICIDAD DE EJECUCIÓN DEL CONTROL]]="",0,20)</f>
        <v>0</v>
      </c>
      <c r="Q24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8" s="353" t="str">
        <f>IF(ISTEXT(Tabla46[[#This Row],[VALOR EVALUACION DISENO]]),"",IF(Tabla46[[#This Row],[VALOR EVALUACION DISENO]]&gt;96,DATOS!$AV$21,IF(Tabla46[[#This Row],[VALOR EVALUACION DISENO]]&gt;=86,DATOS!$AV$22,DATOS!$AV$23)))</f>
        <v/>
      </c>
      <c r="S248" s="286"/>
      <c r="T248" s="133" t="str">
        <f>IFERROR(VLOOKUP(Tabla46[[#This Row],[% DE CUMPLIMIENTO DE LA EJECUCION DEL CONTROL]],DATOS!$AS$38:$AT$40,2,0),"")</f>
        <v/>
      </c>
      <c r="U248" s="134" t="str">
        <f>IF(Tabla46[[#This Row],[RESULTADO EVALUACIÓN DEL DISEÑO DEL CONTROL]]="","",SUMIFS(DATOS!$AT$49:$AT$57,DATOS!$AR$49:$AR$57,Tabla46[[#This Row],[RESULTADO EVALUACIÓN DEL DISEÑO DEL CONTROL]],DATOS!$AS$49:$AS$57,Tabla46[[#This Row],[RESULTADO EVALUACION DE LA EJECUCION]]))</f>
        <v/>
      </c>
    </row>
    <row r="249" spans="1:21" ht="15" customHeight="1" x14ac:dyDescent="0.25">
      <c r="A249" s="3"/>
      <c r="B249" s="2"/>
      <c r="C249" s="2"/>
      <c r="D249" s="72"/>
      <c r="E249" s="4"/>
      <c r="F249" s="178"/>
      <c r="G249" s="455" t="str">
        <f>IFERROR(VLOOKUP(Tabla46[[#This Row],[ID RIESGO]],'1. IDENTIFICACION DEL RIESGO'!$AB$27:$AL$52,11,0),"")</f>
        <v/>
      </c>
      <c r="H249" s="178"/>
      <c r="I249" s="178"/>
      <c r="J249" s="178"/>
      <c r="K249" s="178"/>
      <c r="L249" s="180"/>
      <c r="M249" s="180"/>
      <c r="N249" s="178" t="str">
        <f>IF(Tabla46[[#This Row],[ID RIESGO]]="","",IF(Tabla46[[#This Row],[DESCRIPCION DEL CONTROL]]="",0,15))</f>
        <v/>
      </c>
      <c r="O249" s="174" t="str">
        <f>IF(Tabla46[[#This Row],[ID RIESGO]]="","",IF(Tabla46[[#This Row],[RESPONSABLE DEL CONTROL (CARGO)]]="",0,20))</f>
        <v/>
      </c>
      <c r="P249" s="353">
        <f>IF(Tabla46[[#This Row],[PERIODICIDAD DE EJECUCIÓN DEL CONTROL]]="",0,20)</f>
        <v>0</v>
      </c>
      <c r="Q24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9" s="353" t="str">
        <f>IF(ISTEXT(Tabla46[[#This Row],[VALOR EVALUACION DISENO]]),"",IF(Tabla46[[#This Row],[VALOR EVALUACION DISENO]]&gt;96,DATOS!$AV$21,IF(Tabla46[[#This Row],[VALOR EVALUACION DISENO]]&gt;=86,DATOS!$AV$22,DATOS!$AV$23)))</f>
        <v/>
      </c>
      <c r="S249" s="286"/>
      <c r="T249" s="133" t="str">
        <f>IFERROR(VLOOKUP(Tabla46[[#This Row],[% DE CUMPLIMIENTO DE LA EJECUCION DEL CONTROL]],DATOS!$AS$38:$AT$40,2,0),"")</f>
        <v/>
      </c>
      <c r="U249" s="134" t="str">
        <f>IF(Tabla46[[#This Row],[RESULTADO EVALUACIÓN DEL DISEÑO DEL CONTROL]]="","",SUMIFS(DATOS!$AT$49:$AT$57,DATOS!$AR$49:$AR$57,Tabla46[[#This Row],[RESULTADO EVALUACIÓN DEL DISEÑO DEL CONTROL]],DATOS!$AS$49:$AS$57,Tabla46[[#This Row],[RESULTADO EVALUACION DE LA EJECUCION]]))</f>
        <v/>
      </c>
    </row>
    <row r="250" spans="1:21" ht="15" customHeight="1" x14ac:dyDescent="0.25">
      <c r="A250" s="3"/>
      <c r="B250" s="2"/>
      <c r="C250" s="2"/>
      <c r="D250" s="72"/>
      <c r="E250" s="4"/>
      <c r="F250" s="178"/>
      <c r="G250" s="455" t="str">
        <f>IFERROR(VLOOKUP(Tabla46[[#This Row],[ID RIESGO]],'1. IDENTIFICACION DEL RIESGO'!$AB$27:$AL$52,11,0),"")</f>
        <v/>
      </c>
      <c r="H250" s="178"/>
      <c r="I250" s="178"/>
      <c r="J250" s="178"/>
      <c r="K250" s="178"/>
      <c r="L250" s="180"/>
      <c r="M250" s="180"/>
      <c r="N250" s="178" t="str">
        <f>IF(Tabla46[[#This Row],[ID RIESGO]]="","",IF(Tabla46[[#This Row],[DESCRIPCION DEL CONTROL]]="",0,15))</f>
        <v/>
      </c>
      <c r="O250" s="174" t="str">
        <f>IF(Tabla46[[#This Row],[ID RIESGO]]="","",IF(Tabla46[[#This Row],[RESPONSABLE DEL CONTROL (CARGO)]]="",0,20))</f>
        <v/>
      </c>
      <c r="P250" s="353">
        <f>IF(Tabla46[[#This Row],[PERIODICIDAD DE EJECUCIÓN DEL CONTROL]]="",0,20)</f>
        <v>0</v>
      </c>
      <c r="Q25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0" s="353" t="str">
        <f>IF(ISTEXT(Tabla46[[#This Row],[VALOR EVALUACION DISENO]]),"",IF(Tabla46[[#This Row],[VALOR EVALUACION DISENO]]&gt;96,DATOS!$AV$21,IF(Tabla46[[#This Row],[VALOR EVALUACION DISENO]]&gt;=86,DATOS!$AV$22,DATOS!$AV$23)))</f>
        <v/>
      </c>
      <c r="S250" s="286"/>
      <c r="T250" s="133" t="str">
        <f>IFERROR(VLOOKUP(Tabla46[[#This Row],[% DE CUMPLIMIENTO DE LA EJECUCION DEL CONTROL]],DATOS!$AS$38:$AT$40,2,0),"")</f>
        <v/>
      </c>
      <c r="U250" s="134" t="str">
        <f>IF(Tabla46[[#This Row],[RESULTADO EVALUACIÓN DEL DISEÑO DEL CONTROL]]="","",SUMIFS(DATOS!$AT$49:$AT$57,DATOS!$AR$49:$AR$57,Tabla46[[#This Row],[RESULTADO EVALUACIÓN DEL DISEÑO DEL CONTROL]],DATOS!$AS$49:$AS$57,Tabla46[[#This Row],[RESULTADO EVALUACION DE LA EJECUCION]]))</f>
        <v/>
      </c>
    </row>
    <row r="251" spans="1:21" ht="15" customHeight="1" x14ac:dyDescent="0.25">
      <c r="A251" s="3"/>
      <c r="B251" s="2"/>
      <c r="C251" s="2"/>
      <c r="D251" s="72"/>
      <c r="E251" s="4"/>
      <c r="F251" s="178"/>
      <c r="G251" s="455" t="str">
        <f>IFERROR(VLOOKUP(Tabla46[[#This Row],[ID RIESGO]],'1. IDENTIFICACION DEL RIESGO'!$AB$27:$AL$52,11,0),"")</f>
        <v/>
      </c>
      <c r="H251" s="178"/>
      <c r="I251" s="178"/>
      <c r="J251" s="178"/>
      <c r="K251" s="178"/>
      <c r="L251" s="180"/>
      <c r="M251" s="180"/>
      <c r="N251" s="178" t="str">
        <f>IF(Tabla46[[#This Row],[ID RIESGO]]="","",IF(Tabla46[[#This Row],[DESCRIPCION DEL CONTROL]]="",0,15))</f>
        <v/>
      </c>
      <c r="O251" s="174" t="str">
        <f>IF(Tabla46[[#This Row],[ID RIESGO]]="","",IF(Tabla46[[#This Row],[RESPONSABLE DEL CONTROL (CARGO)]]="",0,20))</f>
        <v/>
      </c>
      <c r="P251" s="353">
        <f>IF(Tabla46[[#This Row],[PERIODICIDAD DE EJECUCIÓN DEL CONTROL]]="",0,20)</f>
        <v>0</v>
      </c>
      <c r="Q25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1" s="353" t="str">
        <f>IF(ISTEXT(Tabla46[[#This Row],[VALOR EVALUACION DISENO]]),"",IF(Tabla46[[#This Row],[VALOR EVALUACION DISENO]]&gt;96,DATOS!$AV$21,IF(Tabla46[[#This Row],[VALOR EVALUACION DISENO]]&gt;=86,DATOS!$AV$22,DATOS!$AV$23)))</f>
        <v/>
      </c>
      <c r="S251" s="286"/>
      <c r="T251" s="133" t="str">
        <f>IFERROR(VLOOKUP(Tabla46[[#This Row],[% DE CUMPLIMIENTO DE LA EJECUCION DEL CONTROL]],DATOS!$AS$38:$AT$40,2,0),"")</f>
        <v/>
      </c>
      <c r="U251" s="134" t="str">
        <f>IF(Tabla46[[#This Row],[RESULTADO EVALUACIÓN DEL DISEÑO DEL CONTROL]]="","",SUMIFS(DATOS!$AT$49:$AT$57,DATOS!$AR$49:$AR$57,Tabla46[[#This Row],[RESULTADO EVALUACIÓN DEL DISEÑO DEL CONTROL]],DATOS!$AS$49:$AS$57,Tabla46[[#This Row],[RESULTADO EVALUACION DE LA EJECUCION]]))</f>
        <v/>
      </c>
    </row>
    <row r="252" spans="1:21" ht="15" customHeight="1" x14ac:dyDescent="0.25">
      <c r="A252" s="3"/>
      <c r="B252" s="2"/>
      <c r="C252" s="2"/>
      <c r="D252" s="72"/>
      <c r="E252" s="4"/>
      <c r="F252" s="178"/>
      <c r="G252" s="455" t="str">
        <f>IFERROR(VLOOKUP(Tabla46[[#This Row],[ID RIESGO]],'1. IDENTIFICACION DEL RIESGO'!$AB$27:$AL$52,11,0),"")</f>
        <v/>
      </c>
      <c r="H252" s="178"/>
      <c r="I252" s="178"/>
      <c r="J252" s="178"/>
      <c r="K252" s="178"/>
      <c r="L252" s="180"/>
      <c r="M252" s="180"/>
      <c r="N252" s="178" t="str">
        <f>IF(Tabla46[[#This Row],[ID RIESGO]]="","",IF(Tabla46[[#This Row],[DESCRIPCION DEL CONTROL]]="",0,15))</f>
        <v/>
      </c>
      <c r="O252" s="174" t="str">
        <f>IF(Tabla46[[#This Row],[ID RIESGO]]="","",IF(Tabla46[[#This Row],[RESPONSABLE DEL CONTROL (CARGO)]]="",0,20))</f>
        <v/>
      </c>
      <c r="P252" s="353">
        <f>IF(Tabla46[[#This Row],[PERIODICIDAD DE EJECUCIÓN DEL CONTROL]]="",0,20)</f>
        <v>0</v>
      </c>
      <c r="Q25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2" s="353" t="str">
        <f>IF(ISTEXT(Tabla46[[#This Row],[VALOR EVALUACION DISENO]]),"",IF(Tabla46[[#This Row],[VALOR EVALUACION DISENO]]&gt;96,DATOS!$AV$21,IF(Tabla46[[#This Row],[VALOR EVALUACION DISENO]]&gt;=86,DATOS!$AV$22,DATOS!$AV$23)))</f>
        <v/>
      </c>
      <c r="S252" s="286"/>
      <c r="T252" s="133" t="str">
        <f>IFERROR(VLOOKUP(Tabla46[[#This Row],[% DE CUMPLIMIENTO DE LA EJECUCION DEL CONTROL]],DATOS!$AS$38:$AT$40,2,0),"")</f>
        <v/>
      </c>
      <c r="U252" s="134" t="str">
        <f>IF(Tabla46[[#This Row],[RESULTADO EVALUACIÓN DEL DISEÑO DEL CONTROL]]="","",SUMIFS(DATOS!$AT$49:$AT$57,DATOS!$AR$49:$AR$57,Tabla46[[#This Row],[RESULTADO EVALUACIÓN DEL DISEÑO DEL CONTROL]],DATOS!$AS$49:$AS$57,Tabla46[[#This Row],[RESULTADO EVALUACION DE LA EJECUCION]]))</f>
        <v/>
      </c>
    </row>
    <row r="253" spans="1:21" ht="15" customHeight="1" x14ac:dyDescent="0.25">
      <c r="A253" s="3"/>
      <c r="B253" s="2"/>
      <c r="C253" s="2"/>
      <c r="D253" s="72"/>
      <c r="E253" s="4"/>
      <c r="F253" s="178"/>
      <c r="G253" s="455" t="str">
        <f>IFERROR(VLOOKUP(Tabla46[[#This Row],[ID RIESGO]],'1. IDENTIFICACION DEL RIESGO'!$AB$27:$AL$52,11,0),"")</f>
        <v/>
      </c>
      <c r="H253" s="178"/>
      <c r="I253" s="178"/>
      <c r="J253" s="178"/>
      <c r="K253" s="178"/>
      <c r="L253" s="180"/>
      <c r="M253" s="180"/>
      <c r="N253" s="178" t="str">
        <f>IF(Tabla46[[#This Row],[ID RIESGO]]="","",IF(Tabla46[[#This Row],[DESCRIPCION DEL CONTROL]]="",0,15))</f>
        <v/>
      </c>
      <c r="O253" s="174" t="str">
        <f>IF(Tabla46[[#This Row],[ID RIESGO]]="","",IF(Tabla46[[#This Row],[RESPONSABLE DEL CONTROL (CARGO)]]="",0,20))</f>
        <v/>
      </c>
      <c r="P253" s="353">
        <f>IF(Tabla46[[#This Row],[PERIODICIDAD DE EJECUCIÓN DEL CONTROL]]="",0,20)</f>
        <v>0</v>
      </c>
      <c r="Q25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3" s="353" t="str">
        <f>IF(ISTEXT(Tabla46[[#This Row],[VALOR EVALUACION DISENO]]),"",IF(Tabla46[[#This Row],[VALOR EVALUACION DISENO]]&gt;96,DATOS!$AV$21,IF(Tabla46[[#This Row],[VALOR EVALUACION DISENO]]&gt;=86,DATOS!$AV$22,DATOS!$AV$23)))</f>
        <v/>
      </c>
      <c r="S253" s="286"/>
      <c r="T253" s="133" t="str">
        <f>IFERROR(VLOOKUP(Tabla46[[#This Row],[% DE CUMPLIMIENTO DE LA EJECUCION DEL CONTROL]],DATOS!$AS$38:$AT$40,2,0),"")</f>
        <v/>
      </c>
      <c r="U253" s="134" t="str">
        <f>IF(Tabla46[[#This Row],[RESULTADO EVALUACIÓN DEL DISEÑO DEL CONTROL]]="","",SUMIFS(DATOS!$AT$49:$AT$57,DATOS!$AR$49:$AR$57,Tabla46[[#This Row],[RESULTADO EVALUACIÓN DEL DISEÑO DEL CONTROL]],DATOS!$AS$49:$AS$57,Tabla46[[#This Row],[RESULTADO EVALUACION DE LA EJECUCION]]))</f>
        <v/>
      </c>
    </row>
    <row r="254" spans="1:21" ht="15" customHeight="1" x14ac:dyDescent="0.25">
      <c r="A254" s="3"/>
      <c r="B254" s="2"/>
      <c r="C254" s="2"/>
      <c r="D254" s="72"/>
      <c r="E254" s="4"/>
      <c r="F254" s="178"/>
      <c r="G254" s="455" t="str">
        <f>IFERROR(VLOOKUP(Tabla46[[#This Row],[ID RIESGO]],'1. IDENTIFICACION DEL RIESGO'!$AB$27:$AL$52,11,0),"")</f>
        <v/>
      </c>
      <c r="H254" s="178"/>
      <c r="I254" s="178"/>
      <c r="J254" s="178"/>
      <c r="K254" s="178"/>
      <c r="L254" s="180"/>
      <c r="M254" s="180"/>
      <c r="N254" s="178" t="str">
        <f>IF(Tabla46[[#This Row],[ID RIESGO]]="","",IF(Tabla46[[#This Row],[DESCRIPCION DEL CONTROL]]="",0,15))</f>
        <v/>
      </c>
      <c r="O254" s="174" t="str">
        <f>IF(Tabla46[[#This Row],[ID RIESGO]]="","",IF(Tabla46[[#This Row],[RESPONSABLE DEL CONTROL (CARGO)]]="",0,20))</f>
        <v/>
      </c>
      <c r="P254" s="353">
        <f>IF(Tabla46[[#This Row],[PERIODICIDAD DE EJECUCIÓN DEL CONTROL]]="",0,20)</f>
        <v>0</v>
      </c>
      <c r="Q25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4" s="353" t="str">
        <f>IF(ISTEXT(Tabla46[[#This Row],[VALOR EVALUACION DISENO]]),"",IF(Tabla46[[#This Row],[VALOR EVALUACION DISENO]]&gt;96,DATOS!$AV$21,IF(Tabla46[[#This Row],[VALOR EVALUACION DISENO]]&gt;=86,DATOS!$AV$22,DATOS!$AV$23)))</f>
        <v/>
      </c>
      <c r="S254" s="286"/>
      <c r="T254" s="133" t="str">
        <f>IFERROR(VLOOKUP(Tabla46[[#This Row],[% DE CUMPLIMIENTO DE LA EJECUCION DEL CONTROL]],DATOS!$AS$38:$AT$40,2,0),"")</f>
        <v/>
      </c>
      <c r="U254" s="134" t="str">
        <f>IF(Tabla46[[#This Row],[RESULTADO EVALUACIÓN DEL DISEÑO DEL CONTROL]]="","",SUMIFS(DATOS!$AT$49:$AT$57,DATOS!$AR$49:$AR$57,Tabla46[[#This Row],[RESULTADO EVALUACIÓN DEL DISEÑO DEL CONTROL]],DATOS!$AS$49:$AS$57,Tabla46[[#This Row],[RESULTADO EVALUACION DE LA EJECUCION]]))</f>
        <v/>
      </c>
    </row>
    <row r="255" spans="1:21" ht="15" customHeight="1" x14ac:dyDescent="0.25">
      <c r="A255" s="3"/>
      <c r="B255" s="2"/>
      <c r="C255" s="2"/>
      <c r="D255" s="72"/>
      <c r="E255" s="4"/>
      <c r="F255" s="178"/>
      <c r="G255" s="455" t="str">
        <f>IFERROR(VLOOKUP(Tabla46[[#This Row],[ID RIESGO]],'1. IDENTIFICACION DEL RIESGO'!$AB$27:$AL$52,11,0),"")</f>
        <v/>
      </c>
      <c r="H255" s="178"/>
      <c r="I255" s="178"/>
      <c r="J255" s="178"/>
      <c r="K255" s="178"/>
      <c r="L255" s="180"/>
      <c r="M255" s="180"/>
      <c r="N255" s="178" t="str">
        <f>IF(Tabla46[[#This Row],[ID RIESGO]]="","",IF(Tabla46[[#This Row],[DESCRIPCION DEL CONTROL]]="",0,15))</f>
        <v/>
      </c>
      <c r="O255" s="174" t="str">
        <f>IF(Tabla46[[#This Row],[ID RIESGO]]="","",IF(Tabla46[[#This Row],[RESPONSABLE DEL CONTROL (CARGO)]]="",0,20))</f>
        <v/>
      </c>
      <c r="P255" s="353">
        <f>IF(Tabla46[[#This Row],[PERIODICIDAD DE EJECUCIÓN DEL CONTROL]]="",0,20)</f>
        <v>0</v>
      </c>
      <c r="Q25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5" s="353" t="str">
        <f>IF(ISTEXT(Tabla46[[#This Row],[VALOR EVALUACION DISENO]]),"",IF(Tabla46[[#This Row],[VALOR EVALUACION DISENO]]&gt;96,DATOS!$AV$21,IF(Tabla46[[#This Row],[VALOR EVALUACION DISENO]]&gt;=86,DATOS!$AV$22,DATOS!$AV$23)))</f>
        <v/>
      </c>
      <c r="S255" s="286"/>
      <c r="T255" s="133" t="str">
        <f>IFERROR(VLOOKUP(Tabla46[[#This Row],[% DE CUMPLIMIENTO DE LA EJECUCION DEL CONTROL]],DATOS!$AS$38:$AT$40,2,0),"")</f>
        <v/>
      </c>
      <c r="U255" s="134" t="str">
        <f>IF(Tabla46[[#This Row],[RESULTADO EVALUACIÓN DEL DISEÑO DEL CONTROL]]="","",SUMIFS(DATOS!$AT$49:$AT$57,DATOS!$AR$49:$AR$57,Tabla46[[#This Row],[RESULTADO EVALUACIÓN DEL DISEÑO DEL CONTROL]],DATOS!$AS$49:$AS$57,Tabla46[[#This Row],[RESULTADO EVALUACION DE LA EJECUCION]]))</f>
        <v/>
      </c>
    </row>
    <row r="256" spans="1:21" ht="15" customHeight="1" x14ac:dyDescent="0.25">
      <c r="A256" s="3"/>
      <c r="B256" s="2"/>
      <c r="C256" s="2"/>
      <c r="D256" s="72"/>
      <c r="E256" s="4"/>
      <c r="F256" s="178"/>
      <c r="G256" s="455" t="str">
        <f>IFERROR(VLOOKUP(Tabla46[[#This Row],[ID RIESGO]],'1. IDENTIFICACION DEL RIESGO'!$AB$27:$AL$52,11,0),"")</f>
        <v/>
      </c>
      <c r="H256" s="178"/>
      <c r="I256" s="178"/>
      <c r="J256" s="178"/>
      <c r="K256" s="178"/>
      <c r="L256" s="180"/>
      <c r="M256" s="180"/>
      <c r="N256" s="178" t="str">
        <f>IF(Tabla46[[#This Row],[ID RIESGO]]="","",IF(Tabla46[[#This Row],[DESCRIPCION DEL CONTROL]]="",0,15))</f>
        <v/>
      </c>
      <c r="O256" s="174" t="str">
        <f>IF(Tabla46[[#This Row],[ID RIESGO]]="","",IF(Tabla46[[#This Row],[RESPONSABLE DEL CONTROL (CARGO)]]="",0,20))</f>
        <v/>
      </c>
      <c r="P256" s="353">
        <f>IF(Tabla46[[#This Row],[PERIODICIDAD DE EJECUCIÓN DEL CONTROL]]="",0,20)</f>
        <v>0</v>
      </c>
      <c r="Q25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6" s="353" t="str">
        <f>IF(ISTEXT(Tabla46[[#This Row],[VALOR EVALUACION DISENO]]),"",IF(Tabla46[[#This Row],[VALOR EVALUACION DISENO]]&gt;96,DATOS!$AV$21,IF(Tabla46[[#This Row],[VALOR EVALUACION DISENO]]&gt;=86,DATOS!$AV$22,DATOS!$AV$23)))</f>
        <v/>
      </c>
      <c r="S256" s="286"/>
      <c r="T256" s="133" t="str">
        <f>IFERROR(VLOOKUP(Tabla46[[#This Row],[% DE CUMPLIMIENTO DE LA EJECUCION DEL CONTROL]],DATOS!$AS$38:$AT$40,2,0),"")</f>
        <v/>
      </c>
      <c r="U256" s="134" t="str">
        <f>IF(Tabla46[[#This Row],[RESULTADO EVALUACIÓN DEL DISEÑO DEL CONTROL]]="","",SUMIFS(DATOS!$AT$49:$AT$57,DATOS!$AR$49:$AR$57,Tabla46[[#This Row],[RESULTADO EVALUACIÓN DEL DISEÑO DEL CONTROL]],DATOS!$AS$49:$AS$57,Tabla46[[#This Row],[RESULTADO EVALUACION DE LA EJECUCION]]))</f>
        <v/>
      </c>
    </row>
    <row r="257" spans="1:21" ht="15" customHeight="1" x14ac:dyDescent="0.25">
      <c r="A257" s="3"/>
      <c r="B257" s="2"/>
      <c r="C257" s="2"/>
      <c r="D257" s="72"/>
      <c r="E257" s="4"/>
      <c r="F257" s="178"/>
      <c r="G257" s="455" t="str">
        <f>IFERROR(VLOOKUP(Tabla46[[#This Row],[ID RIESGO]],'1. IDENTIFICACION DEL RIESGO'!$AB$27:$AL$52,11,0),"")</f>
        <v/>
      </c>
      <c r="H257" s="178"/>
      <c r="I257" s="178"/>
      <c r="J257" s="178"/>
      <c r="K257" s="178"/>
      <c r="L257" s="180"/>
      <c r="M257" s="180"/>
      <c r="N257" s="178" t="str">
        <f>IF(Tabla46[[#This Row],[ID RIESGO]]="","",IF(Tabla46[[#This Row],[DESCRIPCION DEL CONTROL]]="",0,15))</f>
        <v/>
      </c>
      <c r="O257" s="174" t="str">
        <f>IF(Tabla46[[#This Row],[ID RIESGO]]="","",IF(Tabla46[[#This Row],[RESPONSABLE DEL CONTROL (CARGO)]]="",0,20))</f>
        <v/>
      </c>
      <c r="P257" s="353">
        <f>IF(Tabla46[[#This Row],[PERIODICIDAD DE EJECUCIÓN DEL CONTROL]]="",0,20)</f>
        <v>0</v>
      </c>
      <c r="Q25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7" s="353" t="str">
        <f>IF(ISTEXT(Tabla46[[#This Row],[VALOR EVALUACION DISENO]]),"",IF(Tabla46[[#This Row],[VALOR EVALUACION DISENO]]&gt;96,DATOS!$AV$21,IF(Tabla46[[#This Row],[VALOR EVALUACION DISENO]]&gt;=86,DATOS!$AV$22,DATOS!$AV$23)))</f>
        <v/>
      </c>
      <c r="S257" s="286"/>
      <c r="T257" s="133" t="str">
        <f>IFERROR(VLOOKUP(Tabla46[[#This Row],[% DE CUMPLIMIENTO DE LA EJECUCION DEL CONTROL]],DATOS!$AS$38:$AT$40,2,0),"")</f>
        <v/>
      </c>
      <c r="U257" s="134" t="str">
        <f>IF(Tabla46[[#This Row],[RESULTADO EVALUACIÓN DEL DISEÑO DEL CONTROL]]="","",SUMIFS(DATOS!$AT$49:$AT$57,DATOS!$AR$49:$AR$57,Tabla46[[#This Row],[RESULTADO EVALUACIÓN DEL DISEÑO DEL CONTROL]],DATOS!$AS$49:$AS$57,Tabla46[[#This Row],[RESULTADO EVALUACION DE LA EJECUCION]]))</f>
        <v/>
      </c>
    </row>
    <row r="258" spans="1:21" ht="15" customHeight="1" x14ac:dyDescent="0.25">
      <c r="A258" s="3"/>
      <c r="B258" s="2"/>
      <c r="C258" s="2"/>
      <c r="D258" s="72"/>
      <c r="E258" s="4"/>
      <c r="F258" s="178"/>
      <c r="G258" s="455" t="str">
        <f>IFERROR(VLOOKUP(Tabla46[[#This Row],[ID RIESGO]],'1. IDENTIFICACION DEL RIESGO'!$AB$27:$AL$52,11,0),"")</f>
        <v/>
      </c>
      <c r="H258" s="178"/>
      <c r="I258" s="178"/>
      <c r="J258" s="178"/>
      <c r="K258" s="178"/>
      <c r="L258" s="180"/>
      <c r="M258" s="180"/>
      <c r="N258" s="178" t="str">
        <f>IF(Tabla46[[#This Row],[ID RIESGO]]="","",IF(Tabla46[[#This Row],[DESCRIPCION DEL CONTROL]]="",0,15))</f>
        <v/>
      </c>
      <c r="O258" s="174" t="str">
        <f>IF(Tabla46[[#This Row],[ID RIESGO]]="","",IF(Tabla46[[#This Row],[RESPONSABLE DEL CONTROL (CARGO)]]="",0,20))</f>
        <v/>
      </c>
      <c r="P258" s="353">
        <f>IF(Tabla46[[#This Row],[PERIODICIDAD DE EJECUCIÓN DEL CONTROL]]="",0,20)</f>
        <v>0</v>
      </c>
      <c r="Q25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8" s="353" t="str">
        <f>IF(ISTEXT(Tabla46[[#This Row],[VALOR EVALUACION DISENO]]),"",IF(Tabla46[[#This Row],[VALOR EVALUACION DISENO]]&gt;96,DATOS!$AV$21,IF(Tabla46[[#This Row],[VALOR EVALUACION DISENO]]&gt;=86,DATOS!$AV$22,DATOS!$AV$23)))</f>
        <v/>
      </c>
      <c r="S258" s="286"/>
      <c r="T258" s="133" t="str">
        <f>IFERROR(VLOOKUP(Tabla46[[#This Row],[% DE CUMPLIMIENTO DE LA EJECUCION DEL CONTROL]],DATOS!$AS$38:$AT$40,2,0),"")</f>
        <v/>
      </c>
      <c r="U258" s="134" t="str">
        <f>IF(Tabla46[[#This Row],[RESULTADO EVALUACIÓN DEL DISEÑO DEL CONTROL]]="","",SUMIFS(DATOS!$AT$49:$AT$57,DATOS!$AR$49:$AR$57,Tabla46[[#This Row],[RESULTADO EVALUACIÓN DEL DISEÑO DEL CONTROL]],DATOS!$AS$49:$AS$57,Tabla46[[#This Row],[RESULTADO EVALUACION DE LA EJECUCION]]))</f>
        <v/>
      </c>
    </row>
    <row r="259" spans="1:21" ht="15" customHeight="1" x14ac:dyDescent="0.25">
      <c r="A259" s="3"/>
      <c r="B259" s="2"/>
      <c r="C259" s="2"/>
      <c r="D259" s="72"/>
      <c r="E259" s="4"/>
      <c r="F259" s="178"/>
      <c r="G259" s="455" t="str">
        <f>IFERROR(VLOOKUP(Tabla46[[#This Row],[ID RIESGO]],'1. IDENTIFICACION DEL RIESGO'!$AB$27:$AL$52,11,0),"")</f>
        <v/>
      </c>
      <c r="H259" s="178"/>
      <c r="I259" s="178"/>
      <c r="J259" s="178"/>
      <c r="K259" s="178"/>
      <c r="L259" s="180"/>
      <c r="M259" s="180"/>
      <c r="N259" s="178" t="str">
        <f>IF(Tabla46[[#This Row],[ID RIESGO]]="","",IF(Tabla46[[#This Row],[DESCRIPCION DEL CONTROL]]="",0,15))</f>
        <v/>
      </c>
      <c r="O259" s="174" t="str">
        <f>IF(Tabla46[[#This Row],[ID RIESGO]]="","",IF(Tabla46[[#This Row],[RESPONSABLE DEL CONTROL (CARGO)]]="",0,20))</f>
        <v/>
      </c>
      <c r="P259" s="353">
        <f>IF(Tabla46[[#This Row],[PERIODICIDAD DE EJECUCIÓN DEL CONTROL]]="",0,20)</f>
        <v>0</v>
      </c>
      <c r="Q25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9" s="353" t="str">
        <f>IF(ISTEXT(Tabla46[[#This Row],[VALOR EVALUACION DISENO]]),"",IF(Tabla46[[#This Row],[VALOR EVALUACION DISENO]]&gt;96,DATOS!$AV$21,IF(Tabla46[[#This Row],[VALOR EVALUACION DISENO]]&gt;=86,DATOS!$AV$22,DATOS!$AV$23)))</f>
        <v/>
      </c>
      <c r="S259" s="286"/>
      <c r="T259" s="133" t="str">
        <f>IFERROR(VLOOKUP(Tabla46[[#This Row],[% DE CUMPLIMIENTO DE LA EJECUCION DEL CONTROL]],DATOS!$AS$38:$AT$40,2,0),"")</f>
        <v/>
      </c>
      <c r="U259" s="134" t="str">
        <f>IF(Tabla46[[#This Row],[RESULTADO EVALUACIÓN DEL DISEÑO DEL CONTROL]]="","",SUMIFS(DATOS!$AT$49:$AT$57,DATOS!$AR$49:$AR$57,Tabla46[[#This Row],[RESULTADO EVALUACIÓN DEL DISEÑO DEL CONTROL]],DATOS!$AS$49:$AS$57,Tabla46[[#This Row],[RESULTADO EVALUACION DE LA EJECUCION]]))</f>
        <v/>
      </c>
    </row>
    <row r="260" spans="1:21" ht="15" customHeight="1" x14ac:dyDescent="0.25">
      <c r="A260" s="3"/>
      <c r="B260" s="2"/>
      <c r="C260" s="2"/>
      <c r="D260" s="72"/>
      <c r="E260" s="4"/>
      <c r="F260" s="178"/>
      <c r="G260" s="455" t="str">
        <f>IFERROR(VLOOKUP(Tabla46[[#This Row],[ID RIESGO]],'1. IDENTIFICACION DEL RIESGO'!$AB$27:$AL$52,11,0),"")</f>
        <v/>
      </c>
      <c r="H260" s="178"/>
      <c r="I260" s="178"/>
      <c r="J260" s="178"/>
      <c r="K260" s="178"/>
      <c r="L260" s="180"/>
      <c r="M260" s="180"/>
      <c r="N260" s="178" t="str">
        <f>IF(Tabla46[[#This Row],[ID RIESGO]]="","",IF(Tabla46[[#This Row],[DESCRIPCION DEL CONTROL]]="",0,15))</f>
        <v/>
      </c>
      <c r="O260" s="174" t="str">
        <f>IF(Tabla46[[#This Row],[ID RIESGO]]="","",IF(Tabla46[[#This Row],[RESPONSABLE DEL CONTROL (CARGO)]]="",0,20))</f>
        <v/>
      </c>
      <c r="P260" s="353">
        <f>IF(Tabla46[[#This Row],[PERIODICIDAD DE EJECUCIÓN DEL CONTROL]]="",0,20)</f>
        <v>0</v>
      </c>
      <c r="Q26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0" s="353" t="str">
        <f>IF(ISTEXT(Tabla46[[#This Row],[VALOR EVALUACION DISENO]]),"",IF(Tabla46[[#This Row],[VALOR EVALUACION DISENO]]&gt;96,DATOS!$AV$21,IF(Tabla46[[#This Row],[VALOR EVALUACION DISENO]]&gt;=86,DATOS!$AV$22,DATOS!$AV$23)))</f>
        <v/>
      </c>
      <c r="S260" s="286"/>
      <c r="T260" s="133" t="str">
        <f>IFERROR(VLOOKUP(Tabla46[[#This Row],[% DE CUMPLIMIENTO DE LA EJECUCION DEL CONTROL]],DATOS!$AS$38:$AT$40,2,0),"")</f>
        <v/>
      </c>
      <c r="U260" s="134" t="str">
        <f>IF(Tabla46[[#This Row],[RESULTADO EVALUACIÓN DEL DISEÑO DEL CONTROL]]="","",SUMIFS(DATOS!$AT$49:$AT$57,DATOS!$AR$49:$AR$57,Tabla46[[#This Row],[RESULTADO EVALUACIÓN DEL DISEÑO DEL CONTROL]],DATOS!$AS$49:$AS$57,Tabla46[[#This Row],[RESULTADO EVALUACION DE LA EJECUCION]]))</f>
        <v/>
      </c>
    </row>
    <row r="261" spans="1:21" ht="15" customHeight="1" x14ac:dyDescent="0.25">
      <c r="A261" s="3"/>
      <c r="B261" s="2"/>
      <c r="C261" s="2"/>
      <c r="D261" s="72"/>
      <c r="E261" s="4"/>
      <c r="F261" s="178"/>
      <c r="G261" s="455" t="str">
        <f>IFERROR(VLOOKUP(Tabla46[[#This Row],[ID RIESGO]],'1. IDENTIFICACION DEL RIESGO'!$AB$27:$AL$52,11,0),"")</f>
        <v/>
      </c>
      <c r="H261" s="178"/>
      <c r="I261" s="178"/>
      <c r="J261" s="178"/>
      <c r="K261" s="178"/>
      <c r="L261" s="180"/>
      <c r="M261" s="180"/>
      <c r="N261" s="178" t="str">
        <f>IF(Tabla46[[#This Row],[ID RIESGO]]="","",IF(Tabla46[[#This Row],[DESCRIPCION DEL CONTROL]]="",0,15))</f>
        <v/>
      </c>
      <c r="O261" s="174" t="str">
        <f>IF(Tabla46[[#This Row],[ID RIESGO]]="","",IF(Tabla46[[#This Row],[RESPONSABLE DEL CONTROL (CARGO)]]="",0,20))</f>
        <v/>
      </c>
      <c r="P261" s="353">
        <f>IF(Tabla46[[#This Row],[PERIODICIDAD DE EJECUCIÓN DEL CONTROL]]="",0,20)</f>
        <v>0</v>
      </c>
      <c r="Q26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1" s="353" t="str">
        <f>IF(ISTEXT(Tabla46[[#This Row],[VALOR EVALUACION DISENO]]),"",IF(Tabla46[[#This Row],[VALOR EVALUACION DISENO]]&gt;96,DATOS!$AV$21,IF(Tabla46[[#This Row],[VALOR EVALUACION DISENO]]&gt;=86,DATOS!$AV$22,DATOS!$AV$23)))</f>
        <v/>
      </c>
      <c r="S261" s="286"/>
      <c r="T261" s="133" t="str">
        <f>IFERROR(VLOOKUP(Tabla46[[#This Row],[% DE CUMPLIMIENTO DE LA EJECUCION DEL CONTROL]],DATOS!$AS$38:$AT$40,2,0),"")</f>
        <v/>
      </c>
      <c r="U261" s="134" t="str">
        <f>IF(Tabla46[[#This Row],[RESULTADO EVALUACIÓN DEL DISEÑO DEL CONTROL]]="","",SUMIFS(DATOS!$AT$49:$AT$57,DATOS!$AR$49:$AR$57,Tabla46[[#This Row],[RESULTADO EVALUACIÓN DEL DISEÑO DEL CONTROL]],DATOS!$AS$49:$AS$57,Tabla46[[#This Row],[RESULTADO EVALUACION DE LA EJECUCION]]))</f>
        <v/>
      </c>
    </row>
    <row r="262" spans="1:21" ht="15" customHeight="1" x14ac:dyDescent="0.25">
      <c r="A262" s="3"/>
      <c r="B262" s="2"/>
      <c r="C262" s="2"/>
      <c r="D262" s="72"/>
      <c r="E262" s="4"/>
      <c r="F262" s="178"/>
      <c r="G262" s="455" t="str">
        <f>IFERROR(VLOOKUP(Tabla46[[#This Row],[ID RIESGO]],'1. IDENTIFICACION DEL RIESGO'!$AB$27:$AL$52,11,0),"")</f>
        <v/>
      </c>
      <c r="H262" s="178"/>
      <c r="I262" s="178"/>
      <c r="J262" s="178"/>
      <c r="K262" s="178"/>
      <c r="L262" s="180"/>
      <c r="M262" s="180"/>
      <c r="N262" s="178" t="str">
        <f>IF(Tabla46[[#This Row],[ID RIESGO]]="","",IF(Tabla46[[#This Row],[DESCRIPCION DEL CONTROL]]="",0,15))</f>
        <v/>
      </c>
      <c r="O262" s="174" t="str">
        <f>IF(Tabla46[[#This Row],[ID RIESGO]]="","",IF(Tabla46[[#This Row],[RESPONSABLE DEL CONTROL (CARGO)]]="",0,20))</f>
        <v/>
      </c>
      <c r="P262" s="353">
        <f>IF(Tabla46[[#This Row],[PERIODICIDAD DE EJECUCIÓN DEL CONTROL]]="",0,20)</f>
        <v>0</v>
      </c>
      <c r="Q26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2" s="353" t="str">
        <f>IF(ISTEXT(Tabla46[[#This Row],[VALOR EVALUACION DISENO]]),"",IF(Tabla46[[#This Row],[VALOR EVALUACION DISENO]]&gt;96,DATOS!$AV$21,IF(Tabla46[[#This Row],[VALOR EVALUACION DISENO]]&gt;=86,DATOS!$AV$22,DATOS!$AV$23)))</f>
        <v/>
      </c>
      <c r="S262" s="286"/>
      <c r="T262" s="133" t="str">
        <f>IFERROR(VLOOKUP(Tabla46[[#This Row],[% DE CUMPLIMIENTO DE LA EJECUCION DEL CONTROL]],DATOS!$AS$38:$AT$40,2,0),"")</f>
        <v/>
      </c>
      <c r="U262" s="134" t="str">
        <f>IF(Tabla46[[#This Row],[RESULTADO EVALUACIÓN DEL DISEÑO DEL CONTROL]]="","",SUMIFS(DATOS!$AT$49:$AT$57,DATOS!$AR$49:$AR$57,Tabla46[[#This Row],[RESULTADO EVALUACIÓN DEL DISEÑO DEL CONTROL]],DATOS!$AS$49:$AS$57,Tabla46[[#This Row],[RESULTADO EVALUACION DE LA EJECUCION]]))</f>
        <v/>
      </c>
    </row>
    <row r="263" spans="1:21" ht="15" customHeight="1" x14ac:dyDescent="0.25">
      <c r="A263" s="3"/>
      <c r="B263" s="2"/>
      <c r="C263" s="2"/>
      <c r="D263" s="72"/>
      <c r="E263" s="4"/>
      <c r="F263" s="178"/>
      <c r="G263" s="455" t="str">
        <f>IFERROR(VLOOKUP(Tabla46[[#This Row],[ID RIESGO]],'1. IDENTIFICACION DEL RIESGO'!$AB$27:$AL$52,11,0),"")</f>
        <v/>
      </c>
      <c r="H263" s="178"/>
      <c r="I263" s="178"/>
      <c r="J263" s="178"/>
      <c r="K263" s="178"/>
      <c r="L263" s="180"/>
      <c r="M263" s="180"/>
      <c r="N263" s="178" t="str">
        <f>IF(Tabla46[[#This Row],[ID RIESGO]]="","",IF(Tabla46[[#This Row],[DESCRIPCION DEL CONTROL]]="",0,15))</f>
        <v/>
      </c>
      <c r="O263" s="174" t="str">
        <f>IF(Tabla46[[#This Row],[ID RIESGO]]="","",IF(Tabla46[[#This Row],[RESPONSABLE DEL CONTROL (CARGO)]]="",0,20))</f>
        <v/>
      </c>
      <c r="P263" s="353">
        <f>IF(Tabla46[[#This Row],[PERIODICIDAD DE EJECUCIÓN DEL CONTROL]]="",0,20)</f>
        <v>0</v>
      </c>
      <c r="Q26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3" s="353" t="str">
        <f>IF(ISTEXT(Tabla46[[#This Row],[VALOR EVALUACION DISENO]]),"",IF(Tabla46[[#This Row],[VALOR EVALUACION DISENO]]&gt;96,DATOS!$AV$21,IF(Tabla46[[#This Row],[VALOR EVALUACION DISENO]]&gt;=86,DATOS!$AV$22,DATOS!$AV$23)))</f>
        <v/>
      </c>
      <c r="S263" s="286"/>
      <c r="T263" s="133" t="str">
        <f>IFERROR(VLOOKUP(Tabla46[[#This Row],[% DE CUMPLIMIENTO DE LA EJECUCION DEL CONTROL]],DATOS!$AS$38:$AT$40,2,0),"")</f>
        <v/>
      </c>
      <c r="U263" s="134" t="str">
        <f>IF(Tabla46[[#This Row],[RESULTADO EVALUACIÓN DEL DISEÑO DEL CONTROL]]="","",SUMIFS(DATOS!$AT$49:$AT$57,DATOS!$AR$49:$AR$57,Tabla46[[#This Row],[RESULTADO EVALUACIÓN DEL DISEÑO DEL CONTROL]],DATOS!$AS$49:$AS$57,Tabla46[[#This Row],[RESULTADO EVALUACION DE LA EJECUCION]]))</f>
        <v/>
      </c>
    </row>
    <row r="264" spans="1:21" ht="15" customHeight="1" x14ac:dyDescent="0.25">
      <c r="A264" s="3"/>
      <c r="B264" s="2"/>
      <c r="C264" s="2"/>
      <c r="D264" s="72"/>
      <c r="E264" s="4"/>
      <c r="F264" s="178"/>
      <c r="G264" s="455" t="str">
        <f>IFERROR(VLOOKUP(Tabla46[[#This Row],[ID RIESGO]],'1. IDENTIFICACION DEL RIESGO'!$AB$27:$AL$52,11,0),"")</f>
        <v/>
      </c>
      <c r="H264" s="178"/>
      <c r="I264" s="178"/>
      <c r="J264" s="178"/>
      <c r="K264" s="178"/>
      <c r="L264" s="180"/>
      <c r="M264" s="180"/>
      <c r="N264" s="178" t="str">
        <f>IF(Tabla46[[#This Row],[ID RIESGO]]="","",IF(Tabla46[[#This Row],[DESCRIPCION DEL CONTROL]]="",0,15))</f>
        <v/>
      </c>
      <c r="O264" s="174" t="str">
        <f>IF(Tabla46[[#This Row],[ID RIESGO]]="","",IF(Tabla46[[#This Row],[RESPONSABLE DEL CONTROL (CARGO)]]="",0,20))</f>
        <v/>
      </c>
      <c r="P264" s="353">
        <f>IF(Tabla46[[#This Row],[PERIODICIDAD DE EJECUCIÓN DEL CONTROL]]="",0,20)</f>
        <v>0</v>
      </c>
      <c r="Q26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4" s="353" t="str">
        <f>IF(ISTEXT(Tabla46[[#This Row],[VALOR EVALUACION DISENO]]),"",IF(Tabla46[[#This Row],[VALOR EVALUACION DISENO]]&gt;96,DATOS!$AV$21,IF(Tabla46[[#This Row],[VALOR EVALUACION DISENO]]&gt;=86,DATOS!$AV$22,DATOS!$AV$23)))</f>
        <v/>
      </c>
      <c r="S264" s="286"/>
      <c r="T264" s="133" t="str">
        <f>IFERROR(VLOOKUP(Tabla46[[#This Row],[% DE CUMPLIMIENTO DE LA EJECUCION DEL CONTROL]],DATOS!$AS$38:$AT$40,2,0),"")</f>
        <v/>
      </c>
      <c r="U264" s="134" t="str">
        <f>IF(Tabla46[[#This Row],[RESULTADO EVALUACIÓN DEL DISEÑO DEL CONTROL]]="","",SUMIFS(DATOS!$AT$49:$AT$57,DATOS!$AR$49:$AR$57,Tabla46[[#This Row],[RESULTADO EVALUACIÓN DEL DISEÑO DEL CONTROL]],DATOS!$AS$49:$AS$57,Tabla46[[#This Row],[RESULTADO EVALUACION DE LA EJECUCION]]))</f>
        <v/>
      </c>
    </row>
    <row r="265" spans="1:21" ht="15" customHeight="1" x14ac:dyDescent="0.25">
      <c r="A265" s="3"/>
      <c r="B265" s="2"/>
      <c r="C265" s="2"/>
      <c r="D265" s="72"/>
      <c r="E265" s="4"/>
      <c r="F265" s="178"/>
      <c r="G265" s="455" t="str">
        <f>IFERROR(VLOOKUP(Tabla46[[#This Row],[ID RIESGO]],'1. IDENTIFICACION DEL RIESGO'!$AB$27:$AL$52,11,0),"")</f>
        <v/>
      </c>
      <c r="H265" s="178"/>
      <c r="I265" s="178"/>
      <c r="J265" s="178"/>
      <c r="K265" s="178"/>
      <c r="L265" s="180"/>
      <c r="M265" s="180"/>
      <c r="N265" s="178" t="str">
        <f>IF(Tabla46[[#This Row],[ID RIESGO]]="","",IF(Tabla46[[#This Row],[DESCRIPCION DEL CONTROL]]="",0,15))</f>
        <v/>
      </c>
      <c r="O265" s="174" t="str">
        <f>IF(Tabla46[[#This Row],[ID RIESGO]]="","",IF(Tabla46[[#This Row],[RESPONSABLE DEL CONTROL (CARGO)]]="",0,20))</f>
        <v/>
      </c>
      <c r="P265" s="353">
        <f>IF(Tabla46[[#This Row],[PERIODICIDAD DE EJECUCIÓN DEL CONTROL]]="",0,20)</f>
        <v>0</v>
      </c>
      <c r="Q26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5" s="353" t="str">
        <f>IF(ISTEXT(Tabla46[[#This Row],[VALOR EVALUACION DISENO]]),"",IF(Tabla46[[#This Row],[VALOR EVALUACION DISENO]]&gt;96,DATOS!$AV$21,IF(Tabla46[[#This Row],[VALOR EVALUACION DISENO]]&gt;=86,DATOS!$AV$22,DATOS!$AV$23)))</f>
        <v/>
      </c>
      <c r="S265" s="286"/>
      <c r="T265" s="133" t="str">
        <f>IFERROR(VLOOKUP(Tabla46[[#This Row],[% DE CUMPLIMIENTO DE LA EJECUCION DEL CONTROL]],DATOS!$AS$38:$AT$40,2,0),"")</f>
        <v/>
      </c>
      <c r="U265" s="134" t="str">
        <f>IF(Tabla46[[#This Row],[RESULTADO EVALUACIÓN DEL DISEÑO DEL CONTROL]]="","",SUMIFS(DATOS!$AT$49:$AT$57,DATOS!$AR$49:$AR$57,Tabla46[[#This Row],[RESULTADO EVALUACIÓN DEL DISEÑO DEL CONTROL]],DATOS!$AS$49:$AS$57,Tabla46[[#This Row],[RESULTADO EVALUACION DE LA EJECUCION]]))</f>
        <v/>
      </c>
    </row>
    <row r="266" spans="1:21" ht="15" customHeight="1" x14ac:dyDescent="0.25">
      <c r="A266" s="3"/>
      <c r="B266" s="2"/>
      <c r="C266" s="2"/>
      <c r="D266" s="72"/>
      <c r="E266" s="4"/>
      <c r="F266" s="178"/>
      <c r="G266" s="455" t="str">
        <f>IFERROR(VLOOKUP(Tabla46[[#This Row],[ID RIESGO]],'1. IDENTIFICACION DEL RIESGO'!$AB$27:$AL$52,11,0),"")</f>
        <v/>
      </c>
      <c r="H266" s="178"/>
      <c r="I266" s="178"/>
      <c r="J266" s="178"/>
      <c r="K266" s="178"/>
      <c r="L266" s="180"/>
      <c r="M266" s="180"/>
      <c r="N266" s="178" t="str">
        <f>IF(Tabla46[[#This Row],[ID RIESGO]]="","",IF(Tabla46[[#This Row],[DESCRIPCION DEL CONTROL]]="",0,15))</f>
        <v/>
      </c>
      <c r="O266" s="174" t="str">
        <f>IF(Tabla46[[#This Row],[ID RIESGO]]="","",IF(Tabla46[[#This Row],[RESPONSABLE DEL CONTROL (CARGO)]]="",0,20))</f>
        <v/>
      </c>
      <c r="P266" s="353">
        <f>IF(Tabla46[[#This Row],[PERIODICIDAD DE EJECUCIÓN DEL CONTROL]]="",0,20)</f>
        <v>0</v>
      </c>
      <c r="Q26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6" s="353" t="str">
        <f>IF(ISTEXT(Tabla46[[#This Row],[VALOR EVALUACION DISENO]]),"",IF(Tabla46[[#This Row],[VALOR EVALUACION DISENO]]&gt;96,DATOS!$AV$21,IF(Tabla46[[#This Row],[VALOR EVALUACION DISENO]]&gt;=86,DATOS!$AV$22,DATOS!$AV$23)))</f>
        <v/>
      </c>
      <c r="S266" s="286"/>
      <c r="T266" s="133" t="str">
        <f>IFERROR(VLOOKUP(Tabla46[[#This Row],[% DE CUMPLIMIENTO DE LA EJECUCION DEL CONTROL]],DATOS!$AS$38:$AT$40,2,0),"")</f>
        <v/>
      </c>
      <c r="U266" s="134" t="str">
        <f>IF(Tabla46[[#This Row],[RESULTADO EVALUACIÓN DEL DISEÑO DEL CONTROL]]="","",SUMIFS(DATOS!$AT$49:$AT$57,DATOS!$AR$49:$AR$57,Tabla46[[#This Row],[RESULTADO EVALUACIÓN DEL DISEÑO DEL CONTROL]],DATOS!$AS$49:$AS$57,Tabla46[[#This Row],[RESULTADO EVALUACION DE LA EJECUCION]]))</f>
        <v/>
      </c>
    </row>
    <row r="267" spans="1:21" ht="15" customHeight="1" x14ac:dyDescent="0.25">
      <c r="A267" s="3"/>
      <c r="B267" s="2"/>
      <c r="C267" s="2"/>
      <c r="D267" s="72"/>
      <c r="E267" s="4"/>
      <c r="F267" s="178"/>
      <c r="G267" s="455" t="str">
        <f>IFERROR(VLOOKUP(Tabla46[[#This Row],[ID RIESGO]],'1. IDENTIFICACION DEL RIESGO'!$AB$27:$AL$52,11,0),"")</f>
        <v/>
      </c>
      <c r="H267" s="178"/>
      <c r="I267" s="178"/>
      <c r="J267" s="178"/>
      <c r="K267" s="178"/>
      <c r="L267" s="180"/>
      <c r="M267" s="180"/>
      <c r="N267" s="178" t="str">
        <f>IF(Tabla46[[#This Row],[ID RIESGO]]="","",IF(Tabla46[[#This Row],[DESCRIPCION DEL CONTROL]]="",0,15))</f>
        <v/>
      </c>
      <c r="O267" s="174" t="str">
        <f>IF(Tabla46[[#This Row],[ID RIESGO]]="","",IF(Tabla46[[#This Row],[RESPONSABLE DEL CONTROL (CARGO)]]="",0,20))</f>
        <v/>
      </c>
      <c r="P267" s="353">
        <f>IF(Tabla46[[#This Row],[PERIODICIDAD DE EJECUCIÓN DEL CONTROL]]="",0,20)</f>
        <v>0</v>
      </c>
      <c r="Q26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7" s="353" t="str">
        <f>IF(ISTEXT(Tabla46[[#This Row],[VALOR EVALUACION DISENO]]),"",IF(Tabla46[[#This Row],[VALOR EVALUACION DISENO]]&gt;96,DATOS!$AV$21,IF(Tabla46[[#This Row],[VALOR EVALUACION DISENO]]&gt;=86,DATOS!$AV$22,DATOS!$AV$23)))</f>
        <v/>
      </c>
      <c r="S267" s="286"/>
      <c r="T267" s="133" t="str">
        <f>IFERROR(VLOOKUP(Tabla46[[#This Row],[% DE CUMPLIMIENTO DE LA EJECUCION DEL CONTROL]],DATOS!$AS$38:$AT$40,2,0),"")</f>
        <v/>
      </c>
      <c r="U267" s="134" t="str">
        <f>IF(Tabla46[[#This Row],[RESULTADO EVALUACIÓN DEL DISEÑO DEL CONTROL]]="","",SUMIFS(DATOS!$AT$49:$AT$57,DATOS!$AR$49:$AR$57,Tabla46[[#This Row],[RESULTADO EVALUACIÓN DEL DISEÑO DEL CONTROL]],DATOS!$AS$49:$AS$57,Tabla46[[#This Row],[RESULTADO EVALUACION DE LA EJECUCION]]))</f>
        <v/>
      </c>
    </row>
    <row r="268" spans="1:21" ht="15" customHeight="1" x14ac:dyDescent="0.25">
      <c r="A268" s="3"/>
      <c r="B268" s="2"/>
      <c r="C268" s="2"/>
      <c r="D268" s="72"/>
      <c r="E268" s="4"/>
      <c r="F268" s="178"/>
      <c r="G268" s="455" t="str">
        <f>IFERROR(VLOOKUP(Tabla46[[#This Row],[ID RIESGO]],'1. IDENTIFICACION DEL RIESGO'!$AB$27:$AL$52,11,0),"")</f>
        <v/>
      </c>
      <c r="H268" s="178"/>
      <c r="I268" s="178"/>
      <c r="J268" s="178"/>
      <c r="K268" s="178"/>
      <c r="L268" s="180"/>
      <c r="M268" s="180"/>
      <c r="N268" s="178" t="str">
        <f>IF(Tabla46[[#This Row],[ID RIESGO]]="","",IF(Tabla46[[#This Row],[DESCRIPCION DEL CONTROL]]="",0,15))</f>
        <v/>
      </c>
      <c r="O268" s="174" t="str">
        <f>IF(Tabla46[[#This Row],[ID RIESGO]]="","",IF(Tabla46[[#This Row],[RESPONSABLE DEL CONTROL (CARGO)]]="",0,20))</f>
        <v/>
      </c>
      <c r="P268" s="353">
        <f>IF(Tabla46[[#This Row],[PERIODICIDAD DE EJECUCIÓN DEL CONTROL]]="",0,20)</f>
        <v>0</v>
      </c>
      <c r="Q26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8" s="353" t="str">
        <f>IF(ISTEXT(Tabla46[[#This Row],[VALOR EVALUACION DISENO]]),"",IF(Tabla46[[#This Row],[VALOR EVALUACION DISENO]]&gt;96,DATOS!$AV$21,IF(Tabla46[[#This Row],[VALOR EVALUACION DISENO]]&gt;=86,DATOS!$AV$22,DATOS!$AV$23)))</f>
        <v/>
      </c>
      <c r="S268" s="286"/>
      <c r="T268" s="133" t="str">
        <f>IFERROR(VLOOKUP(Tabla46[[#This Row],[% DE CUMPLIMIENTO DE LA EJECUCION DEL CONTROL]],DATOS!$AS$38:$AT$40,2,0),"")</f>
        <v/>
      </c>
      <c r="U268" s="134" t="str">
        <f>IF(Tabla46[[#This Row],[RESULTADO EVALUACIÓN DEL DISEÑO DEL CONTROL]]="","",SUMIFS(DATOS!$AT$49:$AT$57,DATOS!$AR$49:$AR$57,Tabla46[[#This Row],[RESULTADO EVALUACIÓN DEL DISEÑO DEL CONTROL]],DATOS!$AS$49:$AS$57,Tabla46[[#This Row],[RESULTADO EVALUACION DE LA EJECUCION]]))</f>
        <v/>
      </c>
    </row>
    <row r="269" spans="1:21" ht="15" customHeight="1" x14ac:dyDescent="0.25">
      <c r="A269" s="3"/>
      <c r="B269" s="2"/>
      <c r="C269" s="2"/>
      <c r="D269" s="72"/>
      <c r="E269" s="4"/>
      <c r="F269" s="178"/>
      <c r="G269" s="455" t="str">
        <f>IFERROR(VLOOKUP(Tabla46[[#This Row],[ID RIESGO]],'1. IDENTIFICACION DEL RIESGO'!$AB$27:$AL$52,11,0),"")</f>
        <v/>
      </c>
      <c r="H269" s="178"/>
      <c r="I269" s="178"/>
      <c r="J269" s="178"/>
      <c r="K269" s="178"/>
      <c r="L269" s="180"/>
      <c r="M269" s="180"/>
      <c r="N269" s="178" t="str">
        <f>IF(Tabla46[[#This Row],[ID RIESGO]]="","",IF(Tabla46[[#This Row],[DESCRIPCION DEL CONTROL]]="",0,15))</f>
        <v/>
      </c>
      <c r="O269" s="174" t="str">
        <f>IF(Tabla46[[#This Row],[ID RIESGO]]="","",IF(Tabla46[[#This Row],[RESPONSABLE DEL CONTROL (CARGO)]]="",0,20))</f>
        <v/>
      </c>
      <c r="P269" s="353">
        <f>IF(Tabla46[[#This Row],[PERIODICIDAD DE EJECUCIÓN DEL CONTROL]]="",0,20)</f>
        <v>0</v>
      </c>
      <c r="Q26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9" s="353" t="str">
        <f>IF(ISTEXT(Tabla46[[#This Row],[VALOR EVALUACION DISENO]]),"",IF(Tabla46[[#This Row],[VALOR EVALUACION DISENO]]&gt;96,DATOS!$AV$21,IF(Tabla46[[#This Row],[VALOR EVALUACION DISENO]]&gt;=86,DATOS!$AV$22,DATOS!$AV$23)))</f>
        <v/>
      </c>
      <c r="S269" s="286"/>
      <c r="T269" s="133" t="str">
        <f>IFERROR(VLOOKUP(Tabla46[[#This Row],[% DE CUMPLIMIENTO DE LA EJECUCION DEL CONTROL]],DATOS!$AS$38:$AT$40,2,0),"")</f>
        <v/>
      </c>
      <c r="U269" s="134" t="str">
        <f>IF(Tabla46[[#This Row],[RESULTADO EVALUACIÓN DEL DISEÑO DEL CONTROL]]="","",SUMIFS(DATOS!$AT$49:$AT$57,DATOS!$AR$49:$AR$57,Tabla46[[#This Row],[RESULTADO EVALUACIÓN DEL DISEÑO DEL CONTROL]],DATOS!$AS$49:$AS$57,Tabla46[[#This Row],[RESULTADO EVALUACION DE LA EJECUCION]]))</f>
        <v/>
      </c>
    </row>
    <row r="270" spans="1:21" ht="15" customHeight="1" x14ac:dyDescent="0.25">
      <c r="A270" s="3"/>
      <c r="B270" s="2"/>
      <c r="C270" s="2"/>
      <c r="D270" s="72"/>
      <c r="E270" s="4"/>
      <c r="F270" s="178"/>
      <c r="G270" s="455" t="str">
        <f>IFERROR(VLOOKUP(Tabla46[[#This Row],[ID RIESGO]],'1. IDENTIFICACION DEL RIESGO'!$AB$27:$AL$52,11,0),"")</f>
        <v/>
      </c>
      <c r="H270" s="178"/>
      <c r="I270" s="178"/>
      <c r="J270" s="178"/>
      <c r="K270" s="178"/>
      <c r="L270" s="180"/>
      <c r="M270" s="180"/>
      <c r="N270" s="178" t="str">
        <f>IF(Tabla46[[#This Row],[ID RIESGO]]="","",IF(Tabla46[[#This Row],[DESCRIPCION DEL CONTROL]]="",0,15))</f>
        <v/>
      </c>
      <c r="O270" s="174" t="str">
        <f>IF(Tabla46[[#This Row],[ID RIESGO]]="","",IF(Tabla46[[#This Row],[RESPONSABLE DEL CONTROL (CARGO)]]="",0,20))</f>
        <v/>
      </c>
      <c r="P270" s="353">
        <f>IF(Tabla46[[#This Row],[PERIODICIDAD DE EJECUCIÓN DEL CONTROL]]="",0,20)</f>
        <v>0</v>
      </c>
      <c r="Q27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0" s="353" t="str">
        <f>IF(ISTEXT(Tabla46[[#This Row],[VALOR EVALUACION DISENO]]),"",IF(Tabla46[[#This Row],[VALOR EVALUACION DISENO]]&gt;96,DATOS!$AV$21,IF(Tabla46[[#This Row],[VALOR EVALUACION DISENO]]&gt;=86,DATOS!$AV$22,DATOS!$AV$23)))</f>
        <v/>
      </c>
      <c r="S270" s="286"/>
      <c r="T270" s="133" t="str">
        <f>IFERROR(VLOOKUP(Tabla46[[#This Row],[% DE CUMPLIMIENTO DE LA EJECUCION DEL CONTROL]],DATOS!$AS$38:$AT$40,2,0),"")</f>
        <v/>
      </c>
      <c r="U270" s="134" t="str">
        <f>IF(Tabla46[[#This Row],[RESULTADO EVALUACIÓN DEL DISEÑO DEL CONTROL]]="","",SUMIFS(DATOS!$AT$49:$AT$57,DATOS!$AR$49:$AR$57,Tabla46[[#This Row],[RESULTADO EVALUACIÓN DEL DISEÑO DEL CONTROL]],DATOS!$AS$49:$AS$57,Tabla46[[#This Row],[RESULTADO EVALUACION DE LA EJECUCION]]))</f>
        <v/>
      </c>
    </row>
    <row r="271" spans="1:21" ht="15" customHeight="1" x14ac:dyDescent="0.25">
      <c r="A271" s="3"/>
      <c r="B271" s="2"/>
      <c r="C271" s="2"/>
      <c r="D271" s="72"/>
      <c r="E271" s="4"/>
      <c r="F271" s="178"/>
      <c r="G271" s="455" t="str">
        <f>IFERROR(VLOOKUP(Tabla46[[#This Row],[ID RIESGO]],'1. IDENTIFICACION DEL RIESGO'!$AB$27:$AL$52,11,0),"")</f>
        <v/>
      </c>
      <c r="H271" s="178"/>
      <c r="I271" s="178"/>
      <c r="J271" s="178"/>
      <c r="K271" s="178"/>
      <c r="L271" s="180"/>
      <c r="M271" s="180"/>
      <c r="N271" s="178" t="str">
        <f>IF(Tabla46[[#This Row],[ID RIESGO]]="","",IF(Tabla46[[#This Row],[DESCRIPCION DEL CONTROL]]="",0,15))</f>
        <v/>
      </c>
      <c r="O271" s="174" t="str">
        <f>IF(Tabla46[[#This Row],[ID RIESGO]]="","",IF(Tabla46[[#This Row],[RESPONSABLE DEL CONTROL (CARGO)]]="",0,20))</f>
        <v/>
      </c>
      <c r="P271" s="353">
        <f>IF(Tabla46[[#This Row],[PERIODICIDAD DE EJECUCIÓN DEL CONTROL]]="",0,20)</f>
        <v>0</v>
      </c>
      <c r="Q27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1" s="353" t="str">
        <f>IF(ISTEXT(Tabla46[[#This Row],[VALOR EVALUACION DISENO]]),"",IF(Tabla46[[#This Row],[VALOR EVALUACION DISENO]]&gt;96,DATOS!$AV$21,IF(Tabla46[[#This Row],[VALOR EVALUACION DISENO]]&gt;=86,DATOS!$AV$22,DATOS!$AV$23)))</f>
        <v/>
      </c>
      <c r="S271" s="286"/>
      <c r="T271" s="133" t="str">
        <f>IFERROR(VLOOKUP(Tabla46[[#This Row],[% DE CUMPLIMIENTO DE LA EJECUCION DEL CONTROL]],DATOS!$AS$38:$AT$40,2,0),"")</f>
        <v/>
      </c>
      <c r="U271" s="134" t="str">
        <f>IF(Tabla46[[#This Row],[RESULTADO EVALUACIÓN DEL DISEÑO DEL CONTROL]]="","",SUMIFS(DATOS!$AT$49:$AT$57,DATOS!$AR$49:$AR$57,Tabla46[[#This Row],[RESULTADO EVALUACIÓN DEL DISEÑO DEL CONTROL]],DATOS!$AS$49:$AS$57,Tabla46[[#This Row],[RESULTADO EVALUACION DE LA EJECUCION]]))</f>
        <v/>
      </c>
    </row>
    <row r="272" spans="1:21" ht="15" customHeight="1" x14ac:dyDescent="0.25">
      <c r="A272" s="3"/>
      <c r="B272" s="2"/>
      <c r="C272" s="2"/>
      <c r="D272" s="72"/>
      <c r="E272" s="4"/>
      <c r="F272" s="178"/>
      <c r="G272" s="455" t="str">
        <f>IFERROR(VLOOKUP(Tabla46[[#This Row],[ID RIESGO]],'1. IDENTIFICACION DEL RIESGO'!$AB$27:$AL$52,11,0),"")</f>
        <v/>
      </c>
      <c r="H272" s="178"/>
      <c r="I272" s="178"/>
      <c r="J272" s="178"/>
      <c r="K272" s="178"/>
      <c r="L272" s="180"/>
      <c r="M272" s="180"/>
      <c r="N272" s="178" t="str">
        <f>IF(Tabla46[[#This Row],[ID RIESGO]]="","",IF(Tabla46[[#This Row],[DESCRIPCION DEL CONTROL]]="",0,15))</f>
        <v/>
      </c>
      <c r="O272" s="174" t="str">
        <f>IF(Tabla46[[#This Row],[ID RIESGO]]="","",IF(Tabla46[[#This Row],[RESPONSABLE DEL CONTROL (CARGO)]]="",0,20))</f>
        <v/>
      </c>
      <c r="P272" s="353">
        <f>IF(Tabla46[[#This Row],[PERIODICIDAD DE EJECUCIÓN DEL CONTROL]]="",0,20)</f>
        <v>0</v>
      </c>
      <c r="Q27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2" s="353" t="str">
        <f>IF(ISTEXT(Tabla46[[#This Row],[VALOR EVALUACION DISENO]]),"",IF(Tabla46[[#This Row],[VALOR EVALUACION DISENO]]&gt;96,DATOS!$AV$21,IF(Tabla46[[#This Row],[VALOR EVALUACION DISENO]]&gt;=86,DATOS!$AV$22,DATOS!$AV$23)))</f>
        <v/>
      </c>
      <c r="S272" s="286"/>
      <c r="T272" s="133" t="str">
        <f>IFERROR(VLOOKUP(Tabla46[[#This Row],[% DE CUMPLIMIENTO DE LA EJECUCION DEL CONTROL]],DATOS!$AS$38:$AT$40,2,0),"")</f>
        <v/>
      </c>
      <c r="U272" s="134" t="str">
        <f>IF(Tabla46[[#This Row],[RESULTADO EVALUACIÓN DEL DISEÑO DEL CONTROL]]="","",SUMIFS(DATOS!$AT$49:$AT$57,DATOS!$AR$49:$AR$57,Tabla46[[#This Row],[RESULTADO EVALUACIÓN DEL DISEÑO DEL CONTROL]],DATOS!$AS$49:$AS$57,Tabla46[[#This Row],[RESULTADO EVALUACION DE LA EJECUCION]]))</f>
        <v/>
      </c>
    </row>
    <row r="273" spans="1:21" ht="15" customHeight="1" x14ac:dyDescent="0.25">
      <c r="A273" s="3"/>
      <c r="B273" s="2"/>
      <c r="C273" s="2"/>
      <c r="D273" s="72"/>
      <c r="E273" s="4"/>
      <c r="F273" s="178"/>
      <c r="G273" s="455" t="str">
        <f>IFERROR(VLOOKUP(Tabla46[[#This Row],[ID RIESGO]],'1. IDENTIFICACION DEL RIESGO'!$AB$27:$AL$52,11,0),"")</f>
        <v/>
      </c>
      <c r="H273" s="178"/>
      <c r="I273" s="178"/>
      <c r="J273" s="178"/>
      <c r="K273" s="178"/>
      <c r="L273" s="180"/>
      <c r="M273" s="180"/>
      <c r="N273" s="178" t="str">
        <f>IF(Tabla46[[#This Row],[ID RIESGO]]="","",IF(Tabla46[[#This Row],[DESCRIPCION DEL CONTROL]]="",0,15))</f>
        <v/>
      </c>
      <c r="O273" s="174" t="str">
        <f>IF(Tabla46[[#This Row],[ID RIESGO]]="","",IF(Tabla46[[#This Row],[RESPONSABLE DEL CONTROL (CARGO)]]="",0,20))</f>
        <v/>
      </c>
      <c r="P273" s="353">
        <f>IF(Tabla46[[#This Row],[PERIODICIDAD DE EJECUCIÓN DEL CONTROL]]="",0,20)</f>
        <v>0</v>
      </c>
      <c r="Q27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3" s="353" t="str">
        <f>IF(ISTEXT(Tabla46[[#This Row],[VALOR EVALUACION DISENO]]),"",IF(Tabla46[[#This Row],[VALOR EVALUACION DISENO]]&gt;96,DATOS!$AV$21,IF(Tabla46[[#This Row],[VALOR EVALUACION DISENO]]&gt;=86,DATOS!$AV$22,DATOS!$AV$23)))</f>
        <v/>
      </c>
      <c r="S273" s="286"/>
      <c r="T273" s="133" t="str">
        <f>IFERROR(VLOOKUP(Tabla46[[#This Row],[% DE CUMPLIMIENTO DE LA EJECUCION DEL CONTROL]],DATOS!$AS$38:$AT$40,2,0),"")</f>
        <v/>
      </c>
      <c r="U273" s="134" t="str">
        <f>IF(Tabla46[[#This Row],[RESULTADO EVALUACIÓN DEL DISEÑO DEL CONTROL]]="","",SUMIFS(DATOS!$AT$49:$AT$57,DATOS!$AR$49:$AR$57,Tabla46[[#This Row],[RESULTADO EVALUACIÓN DEL DISEÑO DEL CONTROL]],DATOS!$AS$49:$AS$57,Tabla46[[#This Row],[RESULTADO EVALUACION DE LA EJECUCION]]))</f>
        <v/>
      </c>
    </row>
    <row r="274" spans="1:21" ht="15" customHeight="1" x14ac:dyDescent="0.25">
      <c r="A274" s="3"/>
      <c r="B274" s="2"/>
      <c r="C274" s="2"/>
      <c r="D274" s="72"/>
      <c r="E274" s="4"/>
      <c r="F274" s="178"/>
      <c r="G274" s="455" t="str">
        <f>IFERROR(VLOOKUP(Tabla46[[#This Row],[ID RIESGO]],'1. IDENTIFICACION DEL RIESGO'!$AB$27:$AL$52,11,0),"")</f>
        <v/>
      </c>
      <c r="H274" s="178"/>
      <c r="I274" s="178"/>
      <c r="J274" s="178"/>
      <c r="K274" s="178"/>
      <c r="L274" s="180"/>
      <c r="M274" s="180"/>
      <c r="N274" s="178" t="str">
        <f>IF(Tabla46[[#This Row],[ID RIESGO]]="","",IF(Tabla46[[#This Row],[DESCRIPCION DEL CONTROL]]="",0,15))</f>
        <v/>
      </c>
      <c r="O274" s="174" t="str">
        <f>IF(Tabla46[[#This Row],[ID RIESGO]]="","",IF(Tabla46[[#This Row],[RESPONSABLE DEL CONTROL (CARGO)]]="",0,20))</f>
        <v/>
      </c>
      <c r="P274" s="353">
        <f>IF(Tabla46[[#This Row],[PERIODICIDAD DE EJECUCIÓN DEL CONTROL]]="",0,20)</f>
        <v>0</v>
      </c>
      <c r="Q27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4" s="353" t="str">
        <f>IF(ISTEXT(Tabla46[[#This Row],[VALOR EVALUACION DISENO]]),"",IF(Tabla46[[#This Row],[VALOR EVALUACION DISENO]]&gt;96,DATOS!$AV$21,IF(Tabla46[[#This Row],[VALOR EVALUACION DISENO]]&gt;=86,DATOS!$AV$22,DATOS!$AV$23)))</f>
        <v/>
      </c>
      <c r="S274" s="286"/>
      <c r="T274" s="133" t="str">
        <f>IFERROR(VLOOKUP(Tabla46[[#This Row],[% DE CUMPLIMIENTO DE LA EJECUCION DEL CONTROL]],DATOS!$AS$38:$AT$40,2,0),"")</f>
        <v/>
      </c>
      <c r="U274" s="134" t="str">
        <f>IF(Tabla46[[#This Row],[RESULTADO EVALUACIÓN DEL DISEÑO DEL CONTROL]]="","",SUMIFS(DATOS!$AT$49:$AT$57,DATOS!$AR$49:$AR$57,Tabla46[[#This Row],[RESULTADO EVALUACIÓN DEL DISEÑO DEL CONTROL]],DATOS!$AS$49:$AS$57,Tabla46[[#This Row],[RESULTADO EVALUACION DE LA EJECUCION]]))</f>
        <v/>
      </c>
    </row>
    <row r="275" spans="1:21" ht="15" customHeight="1" x14ac:dyDescent="0.25">
      <c r="A275" s="3"/>
      <c r="B275" s="2"/>
      <c r="C275" s="2"/>
      <c r="D275" s="72"/>
      <c r="E275" s="4"/>
      <c r="F275" s="178"/>
      <c r="G275" s="455" t="str">
        <f>IFERROR(VLOOKUP(Tabla46[[#This Row],[ID RIESGO]],'1. IDENTIFICACION DEL RIESGO'!$AB$27:$AL$52,11,0),"")</f>
        <v/>
      </c>
      <c r="H275" s="178"/>
      <c r="I275" s="178"/>
      <c r="J275" s="178"/>
      <c r="K275" s="178"/>
      <c r="L275" s="180"/>
      <c r="M275" s="180"/>
      <c r="N275" s="178" t="str">
        <f>IF(Tabla46[[#This Row],[ID RIESGO]]="","",IF(Tabla46[[#This Row],[DESCRIPCION DEL CONTROL]]="",0,15))</f>
        <v/>
      </c>
      <c r="O275" s="174" t="str">
        <f>IF(Tabla46[[#This Row],[ID RIESGO]]="","",IF(Tabla46[[#This Row],[RESPONSABLE DEL CONTROL (CARGO)]]="",0,20))</f>
        <v/>
      </c>
      <c r="P275" s="353">
        <f>IF(Tabla46[[#This Row],[PERIODICIDAD DE EJECUCIÓN DEL CONTROL]]="",0,20)</f>
        <v>0</v>
      </c>
      <c r="Q27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5" s="353" t="str">
        <f>IF(ISTEXT(Tabla46[[#This Row],[VALOR EVALUACION DISENO]]),"",IF(Tabla46[[#This Row],[VALOR EVALUACION DISENO]]&gt;96,DATOS!$AV$21,IF(Tabla46[[#This Row],[VALOR EVALUACION DISENO]]&gt;=86,DATOS!$AV$22,DATOS!$AV$23)))</f>
        <v/>
      </c>
      <c r="S275" s="286"/>
      <c r="T275" s="133" t="str">
        <f>IFERROR(VLOOKUP(Tabla46[[#This Row],[% DE CUMPLIMIENTO DE LA EJECUCION DEL CONTROL]],DATOS!$AS$38:$AT$40,2,0),"")</f>
        <v/>
      </c>
      <c r="U275" s="134" t="str">
        <f>IF(Tabla46[[#This Row],[RESULTADO EVALUACIÓN DEL DISEÑO DEL CONTROL]]="","",SUMIFS(DATOS!$AT$49:$AT$57,DATOS!$AR$49:$AR$57,Tabla46[[#This Row],[RESULTADO EVALUACIÓN DEL DISEÑO DEL CONTROL]],DATOS!$AS$49:$AS$57,Tabla46[[#This Row],[RESULTADO EVALUACION DE LA EJECUCION]]))</f>
        <v/>
      </c>
    </row>
    <row r="276" spans="1:21" ht="15" customHeight="1" x14ac:dyDescent="0.25">
      <c r="A276" s="3"/>
      <c r="B276" s="2"/>
      <c r="C276" s="2"/>
      <c r="D276" s="72"/>
      <c r="E276" s="4"/>
      <c r="F276" s="178"/>
      <c r="G276" s="455" t="str">
        <f>IFERROR(VLOOKUP(Tabla46[[#This Row],[ID RIESGO]],'1. IDENTIFICACION DEL RIESGO'!$AB$27:$AL$52,11,0),"")</f>
        <v/>
      </c>
      <c r="H276" s="178"/>
      <c r="I276" s="178"/>
      <c r="J276" s="178"/>
      <c r="K276" s="178"/>
      <c r="L276" s="180"/>
      <c r="M276" s="180"/>
      <c r="N276" s="178" t="str">
        <f>IF(Tabla46[[#This Row],[ID RIESGO]]="","",IF(Tabla46[[#This Row],[DESCRIPCION DEL CONTROL]]="",0,15))</f>
        <v/>
      </c>
      <c r="O276" s="174" t="str">
        <f>IF(Tabla46[[#This Row],[ID RIESGO]]="","",IF(Tabla46[[#This Row],[RESPONSABLE DEL CONTROL (CARGO)]]="",0,20))</f>
        <v/>
      </c>
      <c r="P276" s="353">
        <f>IF(Tabla46[[#This Row],[PERIODICIDAD DE EJECUCIÓN DEL CONTROL]]="",0,20)</f>
        <v>0</v>
      </c>
      <c r="Q27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6" s="353" t="str">
        <f>IF(ISTEXT(Tabla46[[#This Row],[VALOR EVALUACION DISENO]]),"",IF(Tabla46[[#This Row],[VALOR EVALUACION DISENO]]&gt;96,DATOS!$AV$21,IF(Tabla46[[#This Row],[VALOR EVALUACION DISENO]]&gt;=86,DATOS!$AV$22,DATOS!$AV$23)))</f>
        <v/>
      </c>
      <c r="S276" s="286"/>
      <c r="T276" s="133" t="str">
        <f>IFERROR(VLOOKUP(Tabla46[[#This Row],[% DE CUMPLIMIENTO DE LA EJECUCION DEL CONTROL]],DATOS!$AS$38:$AT$40,2,0),"")</f>
        <v/>
      </c>
      <c r="U276" s="134" t="str">
        <f>IF(Tabla46[[#This Row],[RESULTADO EVALUACIÓN DEL DISEÑO DEL CONTROL]]="","",SUMIFS(DATOS!$AT$49:$AT$57,DATOS!$AR$49:$AR$57,Tabla46[[#This Row],[RESULTADO EVALUACIÓN DEL DISEÑO DEL CONTROL]],DATOS!$AS$49:$AS$57,Tabla46[[#This Row],[RESULTADO EVALUACION DE LA EJECUCION]]))</f>
        <v/>
      </c>
    </row>
    <row r="277" spans="1:21" ht="15" customHeight="1" x14ac:dyDescent="0.25">
      <c r="A277" s="3"/>
      <c r="B277" s="2"/>
      <c r="C277" s="2"/>
      <c r="D277" s="72"/>
      <c r="E277" s="4"/>
      <c r="F277" s="178"/>
      <c r="G277" s="455" t="str">
        <f>IFERROR(VLOOKUP(Tabla46[[#This Row],[ID RIESGO]],'1. IDENTIFICACION DEL RIESGO'!$AB$27:$AL$52,11,0),"")</f>
        <v/>
      </c>
      <c r="H277" s="178"/>
      <c r="I277" s="178"/>
      <c r="J277" s="178"/>
      <c r="K277" s="178"/>
      <c r="L277" s="180"/>
      <c r="M277" s="180"/>
      <c r="N277" s="178" t="str">
        <f>IF(Tabla46[[#This Row],[ID RIESGO]]="","",IF(Tabla46[[#This Row],[DESCRIPCION DEL CONTROL]]="",0,15))</f>
        <v/>
      </c>
      <c r="O277" s="174" t="str">
        <f>IF(Tabla46[[#This Row],[ID RIESGO]]="","",IF(Tabla46[[#This Row],[RESPONSABLE DEL CONTROL (CARGO)]]="",0,20))</f>
        <v/>
      </c>
      <c r="P277" s="353">
        <f>IF(Tabla46[[#This Row],[PERIODICIDAD DE EJECUCIÓN DEL CONTROL]]="",0,20)</f>
        <v>0</v>
      </c>
      <c r="Q27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7" s="353" t="str">
        <f>IF(ISTEXT(Tabla46[[#This Row],[VALOR EVALUACION DISENO]]),"",IF(Tabla46[[#This Row],[VALOR EVALUACION DISENO]]&gt;96,DATOS!$AV$21,IF(Tabla46[[#This Row],[VALOR EVALUACION DISENO]]&gt;=86,DATOS!$AV$22,DATOS!$AV$23)))</f>
        <v/>
      </c>
      <c r="S277" s="286"/>
      <c r="T277" s="133" t="str">
        <f>IFERROR(VLOOKUP(Tabla46[[#This Row],[% DE CUMPLIMIENTO DE LA EJECUCION DEL CONTROL]],DATOS!$AS$38:$AT$40,2,0),"")</f>
        <v/>
      </c>
      <c r="U277" s="134" t="str">
        <f>IF(Tabla46[[#This Row],[RESULTADO EVALUACIÓN DEL DISEÑO DEL CONTROL]]="","",SUMIFS(DATOS!$AT$49:$AT$57,DATOS!$AR$49:$AR$57,Tabla46[[#This Row],[RESULTADO EVALUACIÓN DEL DISEÑO DEL CONTROL]],DATOS!$AS$49:$AS$57,Tabla46[[#This Row],[RESULTADO EVALUACION DE LA EJECUCION]]))</f>
        <v/>
      </c>
    </row>
    <row r="278" spans="1:21" ht="15" customHeight="1" x14ac:dyDescent="0.25">
      <c r="A278" s="3"/>
      <c r="B278" s="2"/>
      <c r="C278" s="2"/>
      <c r="D278" s="72"/>
      <c r="E278" s="4"/>
      <c r="F278" s="178"/>
      <c r="G278" s="455" t="str">
        <f>IFERROR(VLOOKUP(Tabla46[[#This Row],[ID RIESGO]],'1. IDENTIFICACION DEL RIESGO'!$AB$27:$AL$52,11,0),"")</f>
        <v/>
      </c>
      <c r="H278" s="178"/>
      <c r="I278" s="178"/>
      <c r="J278" s="178"/>
      <c r="K278" s="178"/>
      <c r="L278" s="180"/>
      <c r="M278" s="180"/>
      <c r="N278" s="178" t="str">
        <f>IF(Tabla46[[#This Row],[ID RIESGO]]="","",IF(Tabla46[[#This Row],[DESCRIPCION DEL CONTROL]]="",0,15))</f>
        <v/>
      </c>
      <c r="O278" s="174" t="str">
        <f>IF(Tabla46[[#This Row],[ID RIESGO]]="","",IF(Tabla46[[#This Row],[RESPONSABLE DEL CONTROL (CARGO)]]="",0,20))</f>
        <v/>
      </c>
      <c r="P278" s="353">
        <f>IF(Tabla46[[#This Row],[PERIODICIDAD DE EJECUCIÓN DEL CONTROL]]="",0,20)</f>
        <v>0</v>
      </c>
      <c r="Q27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8" s="353" t="str">
        <f>IF(ISTEXT(Tabla46[[#This Row],[VALOR EVALUACION DISENO]]),"",IF(Tabla46[[#This Row],[VALOR EVALUACION DISENO]]&gt;96,DATOS!$AV$21,IF(Tabla46[[#This Row],[VALOR EVALUACION DISENO]]&gt;=86,DATOS!$AV$22,DATOS!$AV$23)))</f>
        <v/>
      </c>
      <c r="S278" s="286"/>
      <c r="T278" s="133" t="str">
        <f>IFERROR(VLOOKUP(Tabla46[[#This Row],[% DE CUMPLIMIENTO DE LA EJECUCION DEL CONTROL]],DATOS!$AS$38:$AT$40,2,0),"")</f>
        <v/>
      </c>
      <c r="U278" s="134" t="str">
        <f>IF(Tabla46[[#This Row],[RESULTADO EVALUACIÓN DEL DISEÑO DEL CONTROL]]="","",SUMIFS(DATOS!$AT$49:$AT$57,DATOS!$AR$49:$AR$57,Tabla46[[#This Row],[RESULTADO EVALUACIÓN DEL DISEÑO DEL CONTROL]],DATOS!$AS$49:$AS$57,Tabla46[[#This Row],[RESULTADO EVALUACION DE LA EJECUCION]]))</f>
        <v/>
      </c>
    </row>
    <row r="279" spans="1:21" ht="15" customHeight="1" x14ac:dyDescent="0.25">
      <c r="A279" s="3"/>
      <c r="B279" s="2"/>
      <c r="C279" s="2"/>
      <c r="D279" s="72"/>
      <c r="E279" s="4"/>
      <c r="F279" s="178"/>
      <c r="G279" s="455" t="str">
        <f>IFERROR(VLOOKUP(Tabla46[[#This Row],[ID RIESGO]],'1. IDENTIFICACION DEL RIESGO'!$AB$27:$AL$52,11,0),"")</f>
        <v/>
      </c>
      <c r="H279" s="178"/>
      <c r="I279" s="178"/>
      <c r="J279" s="178"/>
      <c r="K279" s="178"/>
      <c r="L279" s="180"/>
      <c r="M279" s="180"/>
      <c r="N279" s="178" t="str">
        <f>IF(Tabla46[[#This Row],[ID RIESGO]]="","",IF(Tabla46[[#This Row],[DESCRIPCION DEL CONTROL]]="",0,15))</f>
        <v/>
      </c>
      <c r="O279" s="174" t="str">
        <f>IF(Tabla46[[#This Row],[ID RIESGO]]="","",IF(Tabla46[[#This Row],[RESPONSABLE DEL CONTROL (CARGO)]]="",0,20))</f>
        <v/>
      </c>
      <c r="P279" s="353">
        <f>IF(Tabla46[[#This Row],[PERIODICIDAD DE EJECUCIÓN DEL CONTROL]]="",0,20)</f>
        <v>0</v>
      </c>
      <c r="Q27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9" s="353" t="str">
        <f>IF(ISTEXT(Tabla46[[#This Row],[VALOR EVALUACION DISENO]]),"",IF(Tabla46[[#This Row],[VALOR EVALUACION DISENO]]&gt;96,DATOS!$AV$21,IF(Tabla46[[#This Row],[VALOR EVALUACION DISENO]]&gt;=86,DATOS!$AV$22,DATOS!$AV$23)))</f>
        <v/>
      </c>
      <c r="S279" s="286"/>
      <c r="T279" s="133" t="str">
        <f>IFERROR(VLOOKUP(Tabla46[[#This Row],[% DE CUMPLIMIENTO DE LA EJECUCION DEL CONTROL]],DATOS!$AS$38:$AT$40,2,0),"")</f>
        <v/>
      </c>
      <c r="U279" s="134" t="str">
        <f>IF(Tabla46[[#This Row],[RESULTADO EVALUACIÓN DEL DISEÑO DEL CONTROL]]="","",SUMIFS(DATOS!$AT$49:$AT$57,DATOS!$AR$49:$AR$57,Tabla46[[#This Row],[RESULTADO EVALUACIÓN DEL DISEÑO DEL CONTROL]],DATOS!$AS$49:$AS$57,Tabla46[[#This Row],[RESULTADO EVALUACION DE LA EJECUCION]]))</f>
        <v/>
      </c>
    </row>
    <row r="280" spans="1:21" ht="15" customHeight="1" x14ac:dyDescent="0.25">
      <c r="A280" s="3"/>
      <c r="B280" s="2"/>
      <c r="C280" s="2"/>
      <c r="D280" s="72"/>
      <c r="E280" s="4"/>
      <c r="F280" s="178"/>
      <c r="G280" s="455" t="str">
        <f>IFERROR(VLOOKUP(Tabla46[[#This Row],[ID RIESGO]],'1. IDENTIFICACION DEL RIESGO'!$AB$27:$AL$52,11,0),"")</f>
        <v/>
      </c>
      <c r="H280" s="178"/>
      <c r="I280" s="178"/>
      <c r="J280" s="178"/>
      <c r="K280" s="178"/>
      <c r="L280" s="180"/>
      <c r="M280" s="180"/>
      <c r="N280" s="178" t="str">
        <f>IF(Tabla46[[#This Row],[ID RIESGO]]="","",IF(Tabla46[[#This Row],[DESCRIPCION DEL CONTROL]]="",0,15))</f>
        <v/>
      </c>
      <c r="O280" s="174" t="str">
        <f>IF(Tabla46[[#This Row],[ID RIESGO]]="","",IF(Tabla46[[#This Row],[RESPONSABLE DEL CONTROL (CARGO)]]="",0,20))</f>
        <v/>
      </c>
      <c r="P280" s="353">
        <f>IF(Tabla46[[#This Row],[PERIODICIDAD DE EJECUCIÓN DEL CONTROL]]="",0,20)</f>
        <v>0</v>
      </c>
      <c r="Q28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0" s="353" t="str">
        <f>IF(ISTEXT(Tabla46[[#This Row],[VALOR EVALUACION DISENO]]),"",IF(Tabla46[[#This Row],[VALOR EVALUACION DISENO]]&gt;96,DATOS!$AV$21,IF(Tabla46[[#This Row],[VALOR EVALUACION DISENO]]&gt;=86,DATOS!$AV$22,DATOS!$AV$23)))</f>
        <v/>
      </c>
      <c r="S280" s="286"/>
      <c r="T280" s="133" t="str">
        <f>IFERROR(VLOOKUP(Tabla46[[#This Row],[% DE CUMPLIMIENTO DE LA EJECUCION DEL CONTROL]],DATOS!$AS$38:$AT$40,2,0),"")</f>
        <v/>
      </c>
      <c r="U280" s="134" t="str">
        <f>IF(Tabla46[[#This Row],[RESULTADO EVALUACIÓN DEL DISEÑO DEL CONTROL]]="","",SUMIFS(DATOS!$AT$49:$AT$57,DATOS!$AR$49:$AR$57,Tabla46[[#This Row],[RESULTADO EVALUACIÓN DEL DISEÑO DEL CONTROL]],DATOS!$AS$49:$AS$57,Tabla46[[#This Row],[RESULTADO EVALUACION DE LA EJECUCION]]))</f>
        <v/>
      </c>
    </row>
    <row r="281" spans="1:21" ht="15" customHeight="1" x14ac:dyDescent="0.25">
      <c r="A281" s="3"/>
      <c r="B281" s="2"/>
      <c r="C281" s="2"/>
      <c r="D281" s="72"/>
      <c r="E281" s="4"/>
      <c r="F281" s="178"/>
      <c r="G281" s="455" t="str">
        <f>IFERROR(VLOOKUP(Tabla46[[#This Row],[ID RIESGO]],'1. IDENTIFICACION DEL RIESGO'!$AB$27:$AL$52,11,0),"")</f>
        <v/>
      </c>
      <c r="H281" s="178"/>
      <c r="I281" s="178"/>
      <c r="J281" s="178"/>
      <c r="K281" s="178"/>
      <c r="L281" s="180"/>
      <c r="M281" s="180"/>
      <c r="N281" s="178" t="str">
        <f>IF(Tabla46[[#This Row],[ID RIESGO]]="","",IF(Tabla46[[#This Row],[DESCRIPCION DEL CONTROL]]="",0,15))</f>
        <v/>
      </c>
      <c r="O281" s="174" t="str">
        <f>IF(Tabla46[[#This Row],[ID RIESGO]]="","",IF(Tabla46[[#This Row],[RESPONSABLE DEL CONTROL (CARGO)]]="",0,20))</f>
        <v/>
      </c>
      <c r="P281" s="353">
        <f>IF(Tabla46[[#This Row],[PERIODICIDAD DE EJECUCIÓN DEL CONTROL]]="",0,20)</f>
        <v>0</v>
      </c>
      <c r="Q28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1" s="353" t="str">
        <f>IF(ISTEXT(Tabla46[[#This Row],[VALOR EVALUACION DISENO]]),"",IF(Tabla46[[#This Row],[VALOR EVALUACION DISENO]]&gt;96,DATOS!$AV$21,IF(Tabla46[[#This Row],[VALOR EVALUACION DISENO]]&gt;=86,DATOS!$AV$22,DATOS!$AV$23)))</f>
        <v/>
      </c>
      <c r="S281" s="286"/>
      <c r="T281" s="133" t="str">
        <f>IFERROR(VLOOKUP(Tabla46[[#This Row],[% DE CUMPLIMIENTO DE LA EJECUCION DEL CONTROL]],DATOS!$AS$38:$AT$40,2,0),"")</f>
        <v/>
      </c>
      <c r="U281" s="134" t="str">
        <f>IF(Tabla46[[#This Row],[RESULTADO EVALUACIÓN DEL DISEÑO DEL CONTROL]]="","",SUMIFS(DATOS!$AT$49:$AT$57,DATOS!$AR$49:$AR$57,Tabla46[[#This Row],[RESULTADO EVALUACIÓN DEL DISEÑO DEL CONTROL]],DATOS!$AS$49:$AS$57,Tabla46[[#This Row],[RESULTADO EVALUACION DE LA EJECUCION]]))</f>
        <v/>
      </c>
    </row>
    <row r="282" spans="1:21" ht="15" customHeight="1" x14ac:dyDescent="0.25">
      <c r="A282" s="3"/>
      <c r="B282" s="2"/>
      <c r="C282" s="2"/>
      <c r="D282" s="72"/>
      <c r="E282" s="4"/>
      <c r="F282" s="178"/>
      <c r="G282" s="455" t="str">
        <f>IFERROR(VLOOKUP(Tabla46[[#This Row],[ID RIESGO]],'1. IDENTIFICACION DEL RIESGO'!$AB$27:$AL$52,11,0),"")</f>
        <v/>
      </c>
      <c r="H282" s="178"/>
      <c r="I282" s="178"/>
      <c r="J282" s="178"/>
      <c r="K282" s="178"/>
      <c r="L282" s="180"/>
      <c r="M282" s="180"/>
      <c r="N282" s="178" t="str">
        <f>IF(Tabla46[[#This Row],[ID RIESGO]]="","",IF(Tabla46[[#This Row],[DESCRIPCION DEL CONTROL]]="",0,15))</f>
        <v/>
      </c>
      <c r="O282" s="174" t="str">
        <f>IF(Tabla46[[#This Row],[ID RIESGO]]="","",IF(Tabla46[[#This Row],[RESPONSABLE DEL CONTROL (CARGO)]]="",0,20))</f>
        <v/>
      </c>
      <c r="P282" s="353">
        <f>IF(Tabla46[[#This Row],[PERIODICIDAD DE EJECUCIÓN DEL CONTROL]]="",0,20)</f>
        <v>0</v>
      </c>
      <c r="Q28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2" s="353" t="str">
        <f>IF(ISTEXT(Tabla46[[#This Row],[VALOR EVALUACION DISENO]]),"",IF(Tabla46[[#This Row],[VALOR EVALUACION DISENO]]&gt;96,DATOS!$AV$21,IF(Tabla46[[#This Row],[VALOR EVALUACION DISENO]]&gt;=86,DATOS!$AV$22,DATOS!$AV$23)))</f>
        <v/>
      </c>
      <c r="S282" s="286"/>
      <c r="T282" s="133" t="str">
        <f>IFERROR(VLOOKUP(Tabla46[[#This Row],[% DE CUMPLIMIENTO DE LA EJECUCION DEL CONTROL]],DATOS!$AS$38:$AT$40,2,0),"")</f>
        <v/>
      </c>
      <c r="U282" s="134" t="str">
        <f>IF(Tabla46[[#This Row],[RESULTADO EVALUACIÓN DEL DISEÑO DEL CONTROL]]="","",SUMIFS(DATOS!$AT$49:$AT$57,DATOS!$AR$49:$AR$57,Tabla46[[#This Row],[RESULTADO EVALUACIÓN DEL DISEÑO DEL CONTROL]],DATOS!$AS$49:$AS$57,Tabla46[[#This Row],[RESULTADO EVALUACION DE LA EJECUCION]]))</f>
        <v/>
      </c>
    </row>
    <row r="283" spans="1:21" ht="15" customHeight="1" x14ac:dyDescent="0.25">
      <c r="A283" s="3"/>
      <c r="B283" s="2"/>
      <c r="C283" s="2"/>
      <c r="D283" s="72"/>
      <c r="E283" s="4"/>
      <c r="F283" s="178"/>
      <c r="G283" s="455" t="str">
        <f>IFERROR(VLOOKUP(Tabla46[[#This Row],[ID RIESGO]],'1. IDENTIFICACION DEL RIESGO'!$AB$27:$AL$52,11,0),"")</f>
        <v/>
      </c>
      <c r="H283" s="178"/>
      <c r="I283" s="178"/>
      <c r="J283" s="178"/>
      <c r="K283" s="178"/>
      <c r="L283" s="180"/>
      <c r="M283" s="180"/>
      <c r="N283" s="178" t="str">
        <f>IF(Tabla46[[#This Row],[ID RIESGO]]="","",IF(Tabla46[[#This Row],[DESCRIPCION DEL CONTROL]]="",0,15))</f>
        <v/>
      </c>
      <c r="O283" s="174" t="str">
        <f>IF(Tabla46[[#This Row],[ID RIESGO]]="","",IF(Tabla46[[#This Row],[RESPONSABLE DEL CONTROL (CARGO)]]="",0,20))</f>
        <v/>
      </c>
      <c r="P283" s="353">
        <f>IF(Tabla46[[#This Row],[PERIODICIDAD DE EJECUCIÓN DEL CONTROL]]="",0,20)</f>
        <v>0</v>
      </c>
      <c r="Q28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3" s="353" t="str">
        <f>IF(ISTEXT(Tabla46[[#This Row],[VALOR EVALUACION DISENO]]),"",IF(Tabla46[[#This Row],[VALOR EVALUACION DISENO]]&gt;96,DATOS!$AV$21,IF(Tabla46[[#This Row],[VALOR EVALUACION DISENO]]&gt;=86,DATOS!$AV$22,DATOS!$AV$23)))</f>
        <v/>
      </c>
      <c r="S283" s="286"/>
      <c r="T283" s="133" t="str">
        <f>IFERROR(VLOOKUP(Tabla46[[#This Row],[% DE CUMPLIMIENTO DE LA EJECUCION DEL CONTROL]],DATOS!$AS$38:$AT$40,2,0),"")</f>
        <v/>
      </c>
      <c r="U283" s="134" t="str">
        <f>IF(Tabla46[[#This Row],[RESULTADO EVALUACIÓN DEL DISEÑO DEL CONTROL]]="","",SUMIFS(DATOS!$AT$49:$AT$57,DATOS!$AR$49:$AR$57,Tabla46[[#This Row],[RESULTADO EVALUACIÓN DEL DISEÑO DEL CONTROL]],DATOS!$AS$49:$AS$57,Tabla46[[#This Row],[RESULTADO EVALUACION DE LA EJECUCION]]))</f>
        <v/>
      </c>
    </row>
    <row r="284" spans="1:21" ht="15" customHeight="1" x14ac:dyDescent="0.25">
      <c r="A284" s="3"/>
      <c r="B284" s="2"/>
      <c r="C284" s="2"/>
      <c r="D284" s="72"/>
      <c r="E284" s="4"/>
      <c r="F284" s="178"/>
      <c r="G284" s="455" t="str">
        <f>IFERROR(VLOOKUP(Tabla46[[#This Row],[ID RIESGO]],'1. IDENTIFICACION DEL RIESGO'!$AB$27:$AL$52,11,0),"")</f>
        <v/>
      </c>
      <c r="H284" s="178"/>
      <c r="I284" s="178"/>
      <c r="J284" s="178"/>
      <c r="K284" s="178"/>
      <c r="L284" s="180"/>
      <c r="M284" s="180"/>
      <c r="N284" s="178" t="str">
        <f>IF(Tabla46[[#This Row],[ID RIESGO]]="","",IF(Tabla46[[#This Row],[DESCRIPCION DEL CONTROL]]="",0,15))</f>
        <v/>
      </c>
      <c r="O284" s="174" t="str">
        <f>IF(Tabla46[[#This Row],[ID RIESGO]]="","",IF(Tabla46[[#This Row],[RESPONSABLE DEL CONTROL (CARGO)]]="",0,20))</f>
        <v/>
      </c>
      <c r="P284" s="353">
        <f>IF(Tabla46[[#This Row],[PERIODICIDAD DE EJECUCIÓN DEL CONTROL]]="",0,20)</f>
        <v>0</v>
      </c>
      <c r="Q28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4" s="353" t="str">
        <f>IF(ISTEXT(Tabla46[[#This Row],[VALOR EVALUACION DISENO]]),"",IF(Tabla46[[#This Row],[VALOR EVALUACION DISENO]]&gt;96,DATOS!$AV$21,IF(Tabla46[[#This Row],[VALOR EVALUACION DISENO]]&gt;=86,DATOS!$AV$22,DATOS!$AV$23)))</f>
        <v/>
      </c>
      <c r="S284" s="286"/>
      <c r="T284" s="133" t="str">
        <f>IFERROR(VLOOKUP(Tabla46[[#This Row],[% DE CUMPLIMIENTO DE LA EJECUCION DEL CONTROL]],DATOS!$AS$38:$AT$40,2,0),"")</f>
        <v/>
      </c>
      <c r="U284" s="134" t="str">
        <f>IF(Tabla46[[#This Row],[RESULTADO EVALUACIÓN DEL DISEÑO DEL CONTROL]]="","",SUMIFS(DATOS!$AT$49:$AT$57,DATOS!$AR$49:$AR$57,Tabla46[[#This Row],[RESULTADO EVALUACIÓN DEL DISEÑO DEL CONTROL]],DATOS!$AS$49:$AS$57,Tabla46[[#This Row],[RESULTADO EVALUACION DE LA EJECUCION]]))</f>
        <v/>
      </c>
    </row>
    <row r="285" spans="1:21" ht="15" customHeight="1" x14ac:dyDescent="0.25">
      <c r="A285" s="3"/>
      <c r="B285" s="2"/>
      <c r="C285" s="2"/>
      <c r="D285" s="72"/>
      <c r="E285" s="4"/>
      <c r="F285" s="178"/>
      <c r="G285" s="455" t="str">
        <f>IFERROR(VLOOKUP(Tabla46[[#This Row],[ID RIESGO]],'1. IDENTIFICACION DEL RIESGO'!$AB$27:$AL$52,11,0),"")</f>
        <v/>
      </c>
      <c r="H285" s="178"/>
      <c r="I285" s="178"/>
      <c r="J285" s="178"/>
      <c r="K285" s="178"/>
      <c r="L285" s="180"/>
      <c r="M285" s="180"/>
      <c r="N285" s="178" t="str">
        <f>IF(Tabla46[[#This Row],[ID RIESGO]]="","",IF(Tabla46[[#This Row],[DESCRIPCION DEL CONTROL]]="",0,15))</f>
        <v/>
      </c>
      <c r="O285" s="174" t="str">
        <f>IF(Tabla46[[#This Row],[ID RIESGO]]="","",IF(Tabla46[[#This Row],[RESPONSABLE DEL CONTROL (CARGO)]]="",0,20))</f>
        <v/>
      </c>
      <c r="P285" s="353">
        <f>IF(Tabla46[[#This Row],[PERIODICIDAD DE EJECUCIÓN DEL CONTROL]]="",0,20)</f>
        <v>0</v>
      </c>
      <c r="Q28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5" s="353" t="str">
        <f>IF(ISTEXT(Tabla46[[#This Row],[VALOR EVALUACION DISENO]]),"",IF(Tabla46[[#This Row],[VALOR EVALUACION DISENO]]&gt;96,DATOS!$AV$21,IF(Tabla46[[#This Row],[VALOR EVALUACION DISENO]]&gt;=86,DATOS!$AV$22,DATOS!$AV$23)))</f>
        <v/>
      </c>
      <c r="S285" s="286"/>
      <c r="T285" s="133" t="str">
        <f>IFERROR(VLOOKUP(Tabla46[[#This Row],[% DE CUMPLIMIENTO DE LA EJECUCION DEL CONTROL]],DATOS!$AS$38:$AT$40,2,0),"")</f>
        <v/>
      </c>
      <c r="U285" s="134" t="str">
        <f>IF(Tabla46[[#This Row],[RESULTADO EVALUACIÓN DEL DISEÑO DEL CONTROL]]="","",SUMIFS(DATOS!$AT$49:$AT$57,DATOS!$AR$49:$AR$57,Tabla46[[#This Row],[RESULTADO EVALUACIÓN DEL DISEÑO DEL CONTROL]],DATOS!$AS$49:$AS$57,Tabla46[[#This Row],[RESULTADO EVALUACION DE LA EJECUCION]]))</f>
        <v/>
      </c>
    </row>
    <row r="286" spans="1:21" ht="15" customHeight="1" x14ac:dyDescent="0.25">
      <c r="A286" s="3"/>
      <c r="B286" s="2"/>
      <c r="C286" s="2"/>
      <c r="D286" s="72"/>
      <c r="E286" s="4"/>
      <c r="F286" s="178"/>
      <c r="G286" s="455" t="str">
        <f>IFERROR(VLOOKUP(Tabla46[[#This Row],[ID RIESGO]],'1. IDENTIFICACION DEL RIESGO'!$AB$27:$AL$52,11,0),"")</f>
        <v/>
      </c>
      <c r="H286" s="178"/>
      <c r="I286" s="178"/>
      <c r="J286" s="178"/>
      <c r="K286" s="178"/>
      <c r="L286" s="180"/>
      <c r="M286" s="180"/>
      <c r="N286" s="178" t="str">
        <f>IF(Tabla46[[#This Row],[ID RIESGO]]="","",IF(Tabla46[[#This Row],[DESCRIPCION DEL CONTROL]]="",0,15))</f>
        <v/>
      </c>
      <c r="O286" s="174" t="str">
        <f>IF(Tabla46[[#This Row],[ID RIESGO]]="","",IF(Tabla46[[#This Row],[RESPONSABLE DEL CONTROL (CARGO)]]="",0,20))</f>
        <v/>
      </c>
      <c r="P286" s="353">
        <f>IF(Tabla46[[#This Row],[PERIODICIDAD DE EJECUCIÓN DEL CONTROL]]="",0,20)</f>
        <v>0</v>
      </c>
      <c r="Q28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6" s="353" t="str">
        <f>IF(ISTEXT(Tabla46[[#This Row],[VALOR EVALUACION DISENO]]),"",IF(Tabla46[[#This Row],[VALOR EVALUACION DISENO]]&gt;96,DATOS!$AV$21,IF(Tabla46[[#This Row],[VALOR EVALUACION DISENO]]&gt;=86,DATOS!$AV$22,DATOS!$AV$23)))</f>
        <v/>
      </c>
      <c r="S286" s="286"/>
      <c r="T286" s="133" t="str">
        <f>IFERROR(VLOOKUP(Tabla46[[#This Row],[% DE CUMPLIMIENTO DE LA EJECUCION DEL CONTROL]],DATOS!$AS$38:$AT$40,2,0),"")</f>
        <v/>
      </c>
      <c r="U286" s="134" t="str">
        <f>IF(Tabla46[[#This Row],[RESULTADO EVALUACIÓN DEL DISEÑO DEL CONTROL]]="","",SUMIFS(DATOS!$AT$49:$AT$57,DATOS!$AR$49:$AR$57,Tabla46[[#This Row],[RESULTADO EVALUACIÓN DEL DISEÑO DEL CONTROL]],DATOS!$AS$49:$AS$57,Tabla46[[#This Row],[RESULTADO EVALUACION DE LA EJECUCION]]))</f>
        <v/>
      </c>
    </row>
    <row r="287" spans="1:21" ht="15" customHeight="1" x14ac:dyDescent="0.25">
      <c r="A287" s="3"/>
      <c r="B287" s="2"/>
      <c r="C287" s="2"/>
      <c r="D287" s="72"/>
      <c r="E287" s="4"/>
      <c r="F287" s="178"/>
      <c r="G287" s="455" t="str">
        <f>IFERROR(VLOOKUP(Tabla46[[#This Row],[ID RIESGO]],'1. IDENTIFICACION DEL RIESGO'!$AB$27:$AL$52,11,0),"")</f>
        <v/>
      </c>
      <c r="H287" s="178"/>
      <c r="I287" s="178"/>
      <c r="J287" s="178"/>
      <c r="K287" s="178"/>
      <c r="L287" s="180"/>
      <c r="M287" s="180"/>
      <c r="N287" s="178" t="str">
        <f>IF(Tabla46[[#This Row],[ID RIESGO]]="","",IF(Tabla46[[#This Row],[DESCRIPCION DEL CONTROL]]="",0,15))</f>
        <v/>
      </c>
      <c r="O287" s="174" t="str">
        <f>IF(Tabla46[[#This Row],[ID RIESGO]]="","",IF(Tabla46[[#This Row],[RESPONSABLE DEL CONTROL (CARGO)]]="",0,20))</f>
        <v/>
      </c>
      <c r="P287" s="353">
        <f>IF(Tabla46[[#This Row],[PERIODICIDAD DE EJECUCIÓN DEL CONTROL]]="",0,20)</f>
        <v>0</v>
      </c>
      <c r="Q28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7" s="353" t="str">
        <f>IF(ISTEXT(Tabla46[[#This Row],[VALOR EVALUACION DISENO]]),"",IF(Tabla46[[#This Row],[VALOR EVALUACION DISENO]]&gt;96,DATOS!$AV$21,IF(Tabla46[[#This Row],[VALOR EVALUACION DISENO]]&gt;=86,DATOS!$AV$22,DATOS!$AV$23)))</f>
        <v/>
      </c>
      <c r="S287" s="286"/>
      <c r="T287" s="133" t="str">
        <f>IFERROR(VLOOKUP(Tabla46[[#This Row],[% DE CUMPLIMIENTO DE LA EJECUCION DEL CONTROL]],DATOS!$AS$38:$AT$40,2,0),"")</f>
        <v/>
      </c>
      <c r="U287" s="134" t="str">
        <f>IF(Tabla46[[#This Row],[RESULTADO EVALUACIÓN DEL DISEÑO DEL CONTROL]]="","",SUMIFS(DATOS!$AT$49:$AT$57,DATOS!$AR$49:$AR$57,Tabla46[[#This Row],[RESULTADO EVALUACIÓN DEL DISEÑO DEL CONTROL]],DATOS!$AS$49:$AS$57,Tabla46[[#This Row],[RESULTADO EVALUACION DE LA EJECUCION]]))</f>
        <v/>
      </c>
    </row>
    <row r="288" spans="1:21" ht="15" customHeight="1" x14ac:dyDescent="0.25">
      <c r="A288" s="3"/>
      <c r="B288" s="2"/>
      <c r="C288" s="2"/>
      <c r="D288" s="72"/>
      <c r="E288" s="4"/>
      <c r="F288" s="178"/>
      <c r="G288" s="455" t="str">
        <f>IFERROR(VLOOKUP(Tabla46[[#This Row],[ID RIESGO]],'1. IDENTIFICACION DEL RIESGO'!$AB$27:$AL$52,11,0),"")</f>
        <v/>
      </c>
      <c r="H288" s="178"/>
      <c r="I288" s="178"/>
      <c r="J288" s="178"/>
      <c r="K288" s="178"/>
      <c r="L288" s="180"/>
      <c r="M288" s="180"/>
      <c r="N288" s="178" t="str">
        <f>IF(Tabla46[[#This Row],[ID RIESGO]]="","",IF(Tabla46[[#This Row],[DESCRIPCION DEL CONTROL]]="",0,15))</f>
        <v/>
      </c>
      <c r="O288" s="174" t="str">
        <f>IF(Tabla46[[#This Row],[ID RIESGO]]="","",IF(Tabla46[[#This Row],[RESPONSABLE DEL CONTROL (CARGO)]]="",0,20))</f>
        <v/>
      </c>
      <c r="P288" s="353">
        <f>IF(Tabla46[[#This Row],[PERIODICIDAD DE EJECUCIÓN DEL CONTROL]]="",0,20)</f>
        <v>0</v>
      </c>
      <c r="Q28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8" s="353" t="str">
        <f>IF(ISTEXT(Tabla46[[#This Row],[VALOR EVALUACION DISENO]]),"",IF(Tabla46[[#This Row],[VALOR EVALUACION DISENO]]&gt;96,DATOS!$AV$21,IF(Tabla46[[#This Row],[VALOR EVALUACION DISENO]]&gt;=86,DATOS!$AV$22,DATOS!$AV$23)))</f>
        <v/>
      </c>
      <c r="S288" s="286"/>
      <c r="T288" s="133" t="str">
        <f>IFERROR(VLOOKUP(Tabla46[[#This Row],[% DE CUMPLIMIENTO DE LA EJECUCION DEL CONTROL]],DATOS!$AS$38:$AT$40,2,0),"")</f>
        <v/>
      </c>
      <c r="U288" s="134" t="str">
        <f>IF(Tabla46[[#This Row],[RESULTADO EVALUACIÓN DEL DISEÑO DEL CONTROL]]="","",SUMIFS(DATOS!$AT$49:$AT$57,DATOS!$AR$49:$AR$57,Tabla46[[#This Row],[RESULTADO EVALUACIÓN DEL DISEÑO DEL CONTROL]],DATOS!$AS$49:$AS$57,Tabla46[[#This Row],[RESULTADO EVALUACION DE LA EJECUCION]]))</f>
        <v/>
      </c>
    </row>
    <row r="289" spans="1:21" ht="15" customHeight="1" x14ac:dyDescent="0.25">
      <c r="A289" s="3"/>
      <c r="B289" s="2"/>
      <c r="C289" s="2"/>
      <c r="D289" s="72"/>
      <c r="E289" s="4"/>
      <c r="F289" s="178"/>
      <c r="G289" s="455" t="str">
        <f>IFERROR(VLOOKUP(Tabla46[[#This Row],[ID RIESGO]],'1. IDENTIFICACION DEL RIESGO'!$AB$27:$AL$52,11,0),"")</f>
        <v/>
      </c>
      <c r="H289" s="178"/>
      <c r="I289" s="178"/>
      <c r="J289" s="178"/>
      <c r="K289" s="178"/>
      <c r="L289" s="180"/>
      <c r="M289" s="180"/>
      <c r="N289" s="178" t="str">
        <f>IF(Tabla46[[#This Row],[ID RIESGO]]="","",IF(Tabla46[[#This Row],[DESCRIPCION DEL CONTROL]]="",0,15))</f>
        <v/>
      </c>
      <c r="O289" s="174" t="str">
        <f>IF(Tabla46[[#This Row],[ID RIESGO]]="","",IF(Tabla46[[#This Row],[RESPONSABLE DEL CONTROL (CARGO)]]="",0,20))</f>
        <v/>
      </c>
      <c r="P289" s="353">
        <f>IF(Tabla46[[#This Row],[PERIODICIDAD DE EJECUCIÓN DEL CONTROL]]="",0,20)</f>
        <v>0</v>
      </c>
      <c r="Q28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9" s="353" t="str">
        <f>IF(ISTEXT(Tabla46[[#This Row],[VALOR EVALUACION DISENO]]),"",IF(Tabla46[[#This Row],[VALOR EVALUACION DISENO]]&gt;96,DATOS!$AV$21,IF(Tabla46[[#This Row],[VALOR EVALUACION DISENO]]&gt;=86,DATOS!$AV$22,DATOS!$AV$23)))</f>
        <v/>
      </c>
      <c r="S289" s="286"/>
      <c r="T289" s="133" t="str">
        <f>IFERROR(VLOOKUP(Tabla46[[#This Row],[% DE CUMPLIMIENTO DE LA EJECUCION DEL CONTROL]],DATOS!$AS$38:$AT$40,2,0),"")</f>
        <v/>
      </c>
      <c r="U289" s="134" t="str">
        <f>IF(Tabla46[[#This Row],[RESULTADO EVALUACIÓN DEL DISEÑO DEL CONTROL]]="","",SUMIFS(DATOS!$AT$49:$AT$57,DATOS!$AR$49:$AR$57,Tabla46[[#This Row],[RESULTADO EVALUACIÓN DEL DISEÑO DEL CONTROL]],DATOS!$AS$49:$AS$57,Tabla46[[#This Row],[RESULTADO EVALUACION DE LA EJECUCION]]))</f>
        <v/>
      </c>
    </row>
    <row r="290" spans="1:21" ht="15" customHeight="1" x14ac:dyDescent="0.25">
      <c r="A290" s="3"/>
      <c r="B290" s="2"/>
      <c r="C290" s="2"/>
      <c r="D290" s="72"/>
      <c r="E290" s="4"/>
      <c r="F290" s="178"/>
      <c r="G290" s="455" t="str">
        <f>IFERROR(VLOOKUP(Tabla46[[#This Row],[ID RIESGO]],'1. IDENTIFICACION DEL RIESGO'!$AB$27:$AL$52,11,0),"")</f>
        <v/>
      </c>
      <c r="H290" s="178"/>
      <c r="I290" s="178"/>
      <c r="J290" s="178"/>
      <c r="K290" s="178"/>
      <c r="L290" s="180"/>
      <c r="M290" s="180"/>
      <c r="N290" s="178" t="str">
        <f>IF(Tabla46[[#This Row],[ID RIESGO]]="","",IF(Tabla46[[#This Row],[DESCRIPCION DEL CONTROL]]="",0,15))</f>
        <v/>
      </c>
      <c r="O290" s="174" t="str">
        <f>IF(Tabla46[[#This Row],[ID RIESGO]]="","",IF(Tabla46[[#This Row],[RESPONSABLE DEL CONTROL (CARGO)]]="",0,20))</f>
        <v/>
      </c>
      <c r="P290" s="353">
        <f>IF(Tabla46[[#This Row],[PERIODICIDAD DE EJECUCIÓN DEL CONTROL]]="",0,20)</f>
        <v>0</v>
      </c>
      <c r="Q29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0" s="353" t="str">
        <f>IF(ISTEXT(Tabla46[[#This Row],[VALOR EVALUACION DISENO]]),"",IF(Tabla46[[#This Row],[VALOR EVALUACION DISENO]]&gt;96,DATOS!$AV$21,IF(Tabla46[[#This Row],[VALOR EVALUACION DISENO]]&gt;=86,DATOS!$AV$22,DATOS!$AV$23)))</f>
        <v/>
      </c>
      <c r="S290" s="286"/>
      <c r="T290" s="133" t="str">
        <f>IFERROR(VLOOKUP(Tabla46[[#This Row],[% DE CUMPLIMIENTO DE LA EJECUCION DEL CONTROL]],DATOS!$AS$38:$AT$40,2,0),"")</f>
        <v/>
      </c>
      <c r="U290" s="134" t="str">
        <f>IF(Tabla46[[#This Row],[RESULTADO EVALUACIÓN DEL DISEÑO DEL CONTROL]]="","",SUMIFS(DATOS!$AT$49:$AT$57,DATOS!$AR$49:$AR$57,Tabla46[[#This Row],[RESULTADO EVALUACIÓN DEL DISEÑO DEL CONTROL]],DATOS!$AS$49:$AS$57,Tabla46[[#This Row],[RESULTADO EVALUACION DE LA EJECUCION]]))</f>
        <v/>
      </c>
    </row>
    <row r="291" spans="1:21" ht="15" customHeight="1" x14ac:dyDescent="0.25">
      <c r="A291" s="3"/>
      <c r="B291" s="2"/>
      <c r="C291" s="2"/>
      <c r="D291" s="72"/>
      <c r="E291" s="4"/>
      <c r="F291" s="178"/>
      <c r="G291" s="455" t="str">
        <f>IFERROR(VLOOKUP(Tabla46[[#This Row],[ID RIESGO]],'1. IDENTIFICACION DEL RIESGO'!$AB$27:$AL$52,11,0),"")</f>
        <v/>
      </c>
      <c r="H291" s="178"/>
      <c r="I291" s="178"/>
      <c r="J291" s="178"/>
      <c r="K291" s="178"/>
      <c r="L291" s="180"/>
      <c r="M291" s="180"/>
      <c r="N291" s="178" t="str">
        <f>IF(Tabla46[[#This Row],[ID RIESGO]]="","",IF(Tabla46[[#This Row],[DESCRIPCION DEL CONTROL]]="",0,15))</f>
        <v/>
      </c>
      <c r="O291" s="174" t="str">
        <f>IF(Tabla46[[#This Row],[ID RIESGO]]="","",IF(Tabla46[[#This Row],[RESPONSABLE DEL CONTROL (CARGO)]]="",0,20))</f>
        <v/>
      </c>
      <c r="P291" s="353">
        <f>IF(Tabla46[[#This Row],[PERIODICIDAD DE EJECUCIÓN DEL CONTROL]]="",0,20)</f>
        <v>0</v>
      </c>
      <c r="Q29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1" s="353" t="str">
        <f>IF(ISTEXT(Tabla46[[#This Row],[VALOR EVALUACION DISENO]]),"",IF(Tabla46[[#This Row],[VALOR EVALUACION DISENO]]&gt;96,DATOS!$AV$21,IF(Tabla46[[#This Row],[VALOR EVALUACION DISENO]]&gt;=86,DATOS!$AV$22,DATOS!$AV$23)))</f>
        <v/>
      </c>
      <c r="S291" s="286"/>
      <c r="T291" s="133" t="str">
        <f>IFERROR(VLOOKUP(Tabla46[[#This Row],[% DE CUMPLIMIENTO DE LA EJECUCION DEL CONTROL]],DATOS!$AS$38:$AT$40,2,0),"")</f>
        <v/>
      </c>
      <c r="U291" s="134" t="str">
        <f>IF(Tabla46[[#This Row],[RESULTADO EVALUACIÓN DEL DISEÑO DEL CONTROL]]="","",SUMIFS(DATOS!$AT$49:$AT$57,DATOS!$AR$49:$AR$57,Tabla46[[#This Row],[RESULTADO EVALUACIÓN DEL DISEÑO DEL CONTROL]],DATOS!$AS$49:$AS$57,Tabla46[[#This Row],[RESULTADO EVALUACION DE LA EJECUCION]]))</f>
        <v/>
      </c>
    </row>
    <row r="292" spans="1:21" ht="15" customHeight="1" x14ac:dyDescent="0.25">
      <c r="A292" s="3"/>
      <c r="B292" s="2"/>
      <c r="C292" s="2"/>
      <c r="D292" s="72"/>
      <c r="E292" s="4"/>
      <c r="F292" s="178"/>
      <c r="G292" s="455" t="str">
        <f>IFERROR(VLOOKUP(Tabla46[[#This Row],[ID RIESGO]],'1. IDENTIFICACION DEL RIESGO'!$AB$27:$AL$52,11,0),"")</f>
        <v/>
      </c>
      <c r="H292" s="178"/>
      <c r="I292" s="178"/>
      <c r="J292" s="178"/>
      <c r="K292" s="178"/>
      <c r="L292" s="180"/>
      <c r="M292" s="180"/>
      <c r="N292" s="178" t="str">
        <f>IF(Tabla46[[#This Row],[ID RIESGO]]="","",IF(Tabla46[[#This Row],[DESCRIPCION DEL CONTROL]]="",0,15))</f>
        <v/>
      </c>
      <c r="O292" s="174" t="str">
        <f>IF(Tabla46[[#This Row],[ID RIESGO]]="","",IF(Tabla46[[#This Row],[RESPONSABLE DEL CONTROL (CARGO)]]="",0,20))</f>
        <v/>
      </c>
      <c r="P292" s="353">
        <f>IF(Tabla46[[#This Row],[PERIODICIDAD DE EJECUCIÓN DEL CONTROL]]="",0,20)</f>
        <v>0</v>
      </c>
      <c r="Q29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2" s="353" t="str">
        <f>IF(ISTEXT(Tabla46[[#This Row],[VALOR EVALUACION DISENO]]),"",IF(Tabla46[[#This Row],[VALOR EVALUACION DISENO]]&gt;96,DATOS!$AV$21,IF(Tabla46[[#This Row],[VALOR EVALUACION DISENO]]&gt;=86,DATOS!$AV$22,DATOS!$AV$23)))</f>
        <v/>
      </c>
      <c r="S292" s="286"/>
      <c r="T292" s="133" t="str">
        <f>IFERROR(VLOOKUP(Tabla46[[#This Row],[% DE CUMPLIMIENTO DE LA EJECUCION DEL CONTROL]],DATOS!$AS$38:$AT$40,2,0),"")</f>
        <v/>
      </c>
      <c r="U292" s="134" t="str">
        <f>IF(Tabla46[[#This Row],[RESULTADO EVALUACIÓN DEL DISEÑO DEL CONTROL]]="","",SUMIFS(DATOS!$AT$49:$AT$57,DATOS!$AR$49:$AR$57,Tabla46[[#This Row],[RESULTADO EVALUACIÓN DEL DISEÑO DEL CONTROL]],DATOS!$AS$49:$AS$57,Tabla46[[#This Row],[RESULTADO EVALUACION DE LA EJECUCION]]))</f>
        <v/>
      </c>
    </row>
    <row r="293" spans="1:21" ht="15" customHeight="1" x14ac:dyDescent="0.25">
      <c r="A293" s="3"/>
      <c r="B293" s="2"/>
      <c r="C293" s="2"/>
      <c r="D293" s="72"/>
      <c r="E293" s="4"/>
      <c r="F293" s="178"/>
      <c r="G293" s="455" t="str">
        <f>IFERROR(VLOOKUP(Tabla46[[#This Row],[ID RIESGO]],'1. IDENTIFICACION DEL RIESGO'!$AB$27:$AL$52,11,0),"")</f>
        <v/>
      </c>
      <c r="H293" s="178"/>
      <c r="I293" s="178"/>
      <c r="J293" s="178"/>
      <c r="K293" s="178"/>
      <c r="L293" s="180"/>
      <c r="M293" s="180"/>
      <c r="N293" s="178" t="str">
        <f>IF(Tabla46[[#This Row],[ID RIESGO]]="","",IF(Tabla46[[#This Row],[DESCRIPCION DEL CONTROL]]="",0,15))</f>
        <v/>
      </c>
      <c r="O293" s="174" t="str">
        <f>IF(Tabla46[[#This Row],[ID RIESGO]]="","",IF(Tabla46[[#This Row],[RESPONSABLE DEL CONTROL (CARGO)]]="",0,20))</f>
        <v/>
      </c>
      <c r="P293" s="353">
        <f>IF(Tabla46[[#This Row],[PERIODICIDAD DE EJECUCIÓN DEL CONTROL]]="",0,20)</f>
        <v>0</v>
      </c>
      <c r="Q29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3" s="353" t="str">
        <f>IF(ISTEXT(Tabla46[[#This Row],[VALOR EVALUACION DISENO]]),"",IF(Tabla46[[#This Row],[VALOR EVALUACION DISENO]]&gt;96,DATOS!$AV$21,IF(Tabla46[[#This Row],[VALOR EVALUACION DISENO]]&gt;=86,DATOS!$AV$22,DATOS!$AV$23)))</f>
        <v/>
      </c>
      <c r="S293" s="286"/>
      <c r="T293" s="133" t="str">
        <f>IFERROR(VLOOKUP(Tabla46[[#This Row],[% DE CUMPLIMIENTO DE LA EJECUCION DEL CONTROL]],DATOS!$AS$38:$AT$40,2,0),"")</f>
        <v/>
      </c>
      <c r="U293" s="134" t="str">
        <f>IF(Tabla46[[#This Row],[RESULTADO EVALUACIÓN DEL DISEÑO DEL CONTROL]]="","",SUMIFS(DATOS!$AT$49:$AT$57,DATOS!$AR$49:$AR$57,Tabla46[[#This Row],[RESULTADO EVALUACIÓN DEL DISEÑO DEL CONTROL]],DATOS!$AS$49:$AS$57,Tabla46[[#This Row],[RESULTADO EVALUACION DE LA EJECUCION]]))</f>
        <v/>
      </c>
    </row>
    <row r="294" spans="1:21" ht="15" customHeight="1" x14ac:dyDescent="0.25">
      <c r="A294" s="3"/>
      <c r="B294" s="2"/>
      <c r="C294" s="2"/>
      <c r="D294" s="72"/>
      <c r="E294" s="4"/>
      <c r="F294" s="178"/>
      <c r="G294" s="455" t="str">
        <f>IFERROR(VLOOKUP(Tabla46[[#This Row],[ID RIESGO]],'1. IDENTIFICACION DEL RIESGO'!$AB$27:$AL$52,11,0),"")</f>
        <v/>
      </c>
      <c r="H294" s="178"/>
      <c r="I294" s="178"/>
      <c r="J294" s="178"/>
      <c r="K294" s="178"/>
      <c r="L294" s="180"/>
      <c r="M294" s="180"/>
      <c r="N294" s="178" t="str">
        <f>IF(Tabla46[[#This Row],[ID RIESGO]]="","",IF(Tabla46[[#This Row],[DESCRIPCION DEL CONTROL]]="",0,15))</f>
        <v/>
      </c>
      <c r="O294" s="174" t="str">
        <f>IF(Tabla46[[#This Row],[ID RIESGO]]="","",IF(Tabla46[[#This Row],[RESPONSABLE DEL CONTROL (CARGO)]]="",0,20))</f>
        <v/>
      </c>
      <c r="P294" s="353">
        <f>IF(Tabla46[[#This Row],[PERIODICIDAD DE EJECUCIÓN DEL CONTROL]]="",0,20)</f>
        <v>0</v>
      </c>
      <c r="Q29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4" s="353" t="str">
        <f>IF(ISTEXT(Tabla46[[#This Row],[VALOR EVALUACION DISENO]]),"",IF(Tabla46[[#This Row],[VALOR EVALUACION DISENO]]&gt;96,DATOS!$AV$21,IF(Tabla46[[#This Row],[VALOR EVALUACION DISENO]]&gt;=86,DATOS!$AV$22,DATOS!$AV$23)))</f>
        <v/>
      </c>
      <c r="S294" s="286"/>
      <c r="T294" s="133" t="str">
        <f>IFERROR(VLOOKUP(Tabla46[[#This Row],[% DE CUMPLIMIENTO DE LA EJECUCION DEL CONTROL]],DATOS!$AS$38:$AT$40,2,0),"")</f>
        <v/>
      </c>
      <c r="U294" s="134" t="str">
        <f>IF(Tabla46[[#This Row],[RESULTADO EVALUACIÓN DEL DISEÑO DEL CONTROL]]="","",SUMIFS(DATOS!$AT$49:$AT$57,DATOS!$AR$49:$AR$57,Tabla46[[#This Row],[RESULTADO EVALUACIÓN DEL DISEÑO DEL CONTROL]],DATOS!$AS$49:$AS$57,Tabla46[[#This Row],[RESULTADO EVALUACION DE LA EJECUCION]]))</f>
        <v/>
      </c>
    </row>
    <row r="295" spans="1:21" ht="15" customHeight="1" x14ac:dyDescent="0.25">
      <c r="A295" s="3"/>
      <c r="B295" s="2"/>
      <c r="C295" s="2"/>
      <c r="D295" s="72"/>
      <c r="E295" s="4"/>
      <c r="F295" s="178"/>
      <c r="G295" s="455" t="str">
        <f>IFERROR(VLOOKUP(Tabla46[[#This Row],[ID RIESGO]],'1. IDENTIFICACION DEL RIESGO'!$AB$27:$AL$52,11,0),"")</f>
        <v/>
      </c>
      <c r="H295" s="178"/>
      <c r="I295" s="178"/>
      <c r="J295" s="178"/>
      <c r="K295" s="178"/>
      <c r="L295" s="180"/>
      <c r="M295" s="180"/>
      <c r="N295" s="178" t="str">
        <f>IF(Tabla46[[#This Row],[ID RIESGO]]="","",IF(Tabla46[[#This Row],[DESCRIPCION DEL CONTROL]]="",0,15))</f>
        <v/>
      </c>
      <c r="O295" s="174" t="str">
        <f>IF(Tabla46[[#This Row],[ID RIESGO]]="","",IF(Tabla46[[#This Row],[RESPONSABLE DEL CONTROL (CARGO)]]="",0,20))</f>
        <v/>
      </c>
      <c r="P295" s="353">
        <f>IF(Tabla46[[#This Row],[PERIODICIDAD DE EJECUCIÓN DEL CONTROL]]="",0,20)</f>
        <v>0</v>
      </c>
      <c r="Q29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5" s="353" t="str">
        <f>IF(ISTEXT(Tabla46[[#This Row],[VALOR EVALUACION DISENO]]),"",IF(Tabla46[[#This Row],[VALOR EVALUACION DISENO]]&gt;96,DATOS!$AV$21,IF(Tabla46[[#This Row],[VALOR EVALUACION DISENO]]&gt;=86,DATOS!$AV$22,DATOS!$AV$23)))</f>
        <v/>
      </c>
      <c r="S295" s="286"/>
      <c r="T295" s="133" t="str">
        <f>IFERROR(VLOOKUP(Tabla46[[#This Row],[% DE CUMPLIMIENTO DE LA EJECUCION DEL CONTROL]],DATOS!$AS$38:$AT$40,2,0),"")</f>
        <v/>
      </c>
      <c r="U295" s="134" t="str">
        <f>IF(Tabla46[[#This Row],[RESULTADO EVALUACIÓN DEL DISEÑO DEL CONTROL]]="","",SUMIFS(DATOS!$AT$49:$AT$57,DATOS!$AR$49:$AR$57,Tabla46[[#This Row],[RESULTADO EVALUACIÓN DEL DISEÑO DEL CONTROL]],DATOS!$AS$49:$AS$57,Tabla46[[#This Row],[RESULTADO EVALUACION DE LA EJECUCION]]))</f>
        <v/>
      </c>
    </row>
    <row r="296" spans="1:21" ht="15" customHeight="1" x14ac:dyDescent="0.25">
      <c r="A296" s="3"/>
      <c r="B296" s="2"/>
      <c r="C296" s="2"/>
      <c r="D296" s="72"/>
      <c r="E296" s="4"/>
      <c r="F296" s="178"/>
      <c r="G296" s="455" t="str">
        <f>IFERROR(VLOOKUP(Tabla46[[#This Row],[ID RIESGO]],'1. IDENTIFICACION DEL RIESGO'!$AB$27:$AL$52,11,0),"")</f>
        <v/>
      </c>
      <c r="H296" s="178"/>
      <c r="I296" s="178"/>
      <c r="J296" s="178"/>
      <c r="K296" s="178"/>
      <c r="L296" s="180"/>
      <c r="M296" s="180"/>
      <c r="N296" s="178" t="str">
        <f>IF(Tabla46[[#This Row],[ID RIESGO]]="","",IF(Tabla46[[#This Row],[DESCRIPCION DEL CONTROL]]="",0,15))</f>
        <v/>
      </c>
      <c r="O296" s="174" t="str">
        <f>IF(Tabla46[[#This Row],[ID RIESGO]]="","",IF(Tabla46[[#This Row],[RESPONSABLE DEL CONTROL (CARGO)]]="",0,20))</f>
        <v/>
      </c>
      <c r="P296" s="353">
        <f>IF(Tabla46[[#This Row],[PERIODICIDAD DE EJECUCIÓN DEL CONTROL]]="",0,20)</f>
        <v>0</v>
      </c>
      <c r="Q29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6" s="353" t="str">
        <f>IF(ISTEXT(Tabla46[[#This Row],[VALOR EVALUACION DISENO]]),"",IF(Tabla46[[#This Row],[VALOR EVALUACION DISENO]]&gt;96,DATOS!$AV$21,IF(Tabla46[[#This Row],[VALOR EVALUACION DISENO]]&gt;=86,DATOS!$AV$22,DATOS!$AV$23)))</f>
        <v/>
      </c>
      <c r="S296" s="286"/>
      <c r="T296" s="133" t="str">
        <f>IFERROR(VLOOKUP(Tabla46[[#This Row],[% DE CUMPLIMIENTO DE LA EJECUCION DEL CONTROL]],DATOS!$AS$38:$AT$40,2,0),"")</f>
        <v/>
      </c>
      <c r="U296" s="134" t="str">
        <f>IF(Tabla46[[#This Row],[RESULTADO EVALUACIÓN DEL DISEÑO DEL CONTROL]]="","",SUMIFS(DATOS!$AT$49:$AT$57,DATOS!$AR$49:$AR$57,Tabla46[[#This Row],[RESULTADO EVALUACIÓN DEL DISEÑO DEL CONTROL]],DATOS!$AS$49:$AS$57,Tabla46[[#This Row],[RESULTADO EVALUACION DE LA EJECUCION]]))</f>
        <v/>
      </c>
    </row>
    <row r="297" spans="1:21" ht="15" customHeight="1" x14ac:dyDescent="0.25">
      <c r="A297" s="3"/>
      <c r="B297" s="2"/>
      <c r="C297" s="2"/>
      <c r="D297" s="72"/>
      <c r="E297" s="4"/>
      <c r="F297" s="178"/>
      <c r="G297" s="455" t="str">
        <f>IFERROR(VLOOKUP(Tabla46[[#This Row],[ID RIESGO]],'1. IDENTIFICACION DEL RIESGO'!$AB$27:$AL$52,11,0),"")</f>
        <v/>
      </c>
      <c r="H297" s="178"/>
      <c r="I297" s="178"/>
      <c r="J297" s="178"/>
      <c r="K297" s="178"/>
      <c r="L297" s="180"/>
      <c r="M297" s="180"/>
      <c r="N297" s="178" t="str">
        <f>IF(Tabla46[[#This Row],[ID RIESGO]]="","",IF(Tabla46[[#This Row],[DESCRIPCION DEL CONTROL]]="",0,15))</f>
        <v/>
      </c>
      <c r="O297" s="174" t="str">
        <f>IF(Tabla46[[#This Row],[ID RIESGO]]="","",IF(Tabla46[[#This Row],[RESPONSABLE DEL CONTROL (CARGO)]]="",0,20))</f>
        <v/>
      </c>
      <c r="P297" s="353">
        <f>IF(Tabla46[[#This Row],[PERIODICIDAD DE EJECUCIÓN DEL CONTROL]]="",0,20)</f>
        <v>0</v>
      </c>
      <c r="Q29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7" s="353" t="str">
        <f>IF(ISTEXT(Tabla46[[#This Row],[VALOR EVALUACION DISENO]]),"",IF(Tabla46[[#This Row],[VALOR EVALUACION DISENO]]&gt;96,DATOS!$AV$21,IF(Tabla46[[#This Row],[VALOR EVALUACION DISENO]]&gt;=86,DATOS!$AV$22,DATOS!$AV$23)))</f>
        <v/>
      </c>
      <c r="S297" s="286"/>
      <c r="T297" s="133" t="str">
        <f>IFERROR(VLOOKUP(Tabla46[[#This Row],[% DE CUMPLIMIENTO DE LA EJECUCION DEL CONTROL]],DATOS!$AS$38:$AT$40,2,0),"")</f>
        <v/>
      </c>
      <c r="U297" s="134" t="str">
        <f>IF(Tabla46[[#This Row],[RESULTADO EVALUACIÓN DEL DISEÑO DEL CONTROL]]="","",SUMIFS(DATOS!$AT$49:$AT$57,DATOS!$AR$49:$AR$57,Tabla46[[#This Row],[RESULTADO EVALUACIÓN DEL DISEÑO DEL CONTROL]],DATOS!$AS$49:$AS$57,Tabla46[[#This Row],[RESULTADO EVALUACION DE LA EJECUCION]]))</f>
        <v/>
      </c>
    </row>
    <row r="298" spans="1:21" ht="15" customHeight="1" x14ac:dyDescent="0.25">
      <c r="A298" s="3"/>
      <c r="B298" s="2"/>
      <c r="C298" s="2"/>
      <c r="D298" s="72"/>
      <c r="E298" s="4"/>
      <c r="F298" s="178"/>
      <c r="G298" s="455" t="str">
        <f>IFERROR(VLOOKUP(Tabla46[[#This Row],[ID RIESGO]],'1. IDENTIFICACION DEL RIESGO'!$AB$27:$AL$52,11,0),"")</f>
        <v/>
      </c>
      <c r="H298" s="178"/>
      <c r="I298" s="178"/>
      <c r="J298" s="178"/>
      <c r="K298" s="178"/>
      <c r="L298" s="180"/>
      <c r="M298" s="180"/>
      <c r="N298" s="178" t="str">
        <f>IF(Tabla46[[#This Row],[ID RIESGO]]="","",IF(Tabla46[[#This Row],[DESCRIPCION DEL CONTROL]]="",0,15))</f>
        <v/>
      </c>
      <c r="O298" s="174" t="str">
        <f>IF(Tabla46[[#This Row],[ID RIESGO]]="","",IF(Tabla46[[#This Row],[RESPONSABLE DEL CONTROL (CARGO)]]="",0,20))</f>
        <v/>
      </c>
      <c r="P298" s="353">
        <f>IF(Tabla46[[#This Row],[PERIODICIDAD DE EJECUCIÓN DEL CONTROL]]="",0,20)</f>
        <v>0</v>
      </c>
      <c r="Q29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8" s="353" t="str">
        <f>IF(ISTEXT(Tabla46[[#This Row],[VALOR EVALUACION DISENO]]),"",IF(Tabla46[[#This Row],[VALOR EVALUACION DISENO]]&gt;96,DATOS!$AV$21,IF(Tabla46[[#This Row],[VALOR EVALUACION DISENO]]&gt;=86,DATOS!$AV$22,DATOS!$AV$23)))</f>
        <v/>
      </c>
      <c r="S298" s="286"/>
      <c r="T298" s="133" t="str">
        <f>IFERROR(VLOOKUP(Tabla46[[#This Row],[% DE CUMPLIMIENTO DE LA EJECUCION DEL CONTROL]],DATOS!$AS$38:$AT$40,2,0),"")</f>
        <v/>
      </c>
      <c r="U298" s="134" t="str">
        <f>IF(Tabla46[[#This Row],[RESULTADO EVALUACIÓN DEL DISEÑO DEL CONTROL]]="","",SUMIFS(DATOS!$AT$49:$AT$57,DATOS!$AR$49:$AR$57,Tabla46[[#This Row],[RESULTADO EVALUACIÓN DEL DISEÑO DEL CONTROL]],DATOS!$AS$49:$AS$57,Tabla46[[#This Row],[RESULTADO EVALUACION DE LA EJECUCION]]))</f>
        <v/>
      </c>
    </row>
    <row r="299" spans="1:21" ht="15" customHeight="1" x14ac:dyDescent="0.25">
      <c r="A299" s="3"/>
      <c r="B299" s="2"/>
      <c r="C299" s="2"/>
      <c r="D299" s="72"/>
      <c r="E299" s="4"/>
      <c r="F299" s="178"/>
      <c r="G299" s="455" t="str">
        <f>IFERROR(VLOOKUP(Tabla46[[#This Row],[ID RIESGO]],'1. IDENTIFICACION DEL RIESGO'!$AB$27:$AL$52,11,0),"")</f>
        <v/>
      </c>
      <c r="H299" s="178"/>
      <c r="I299" s="178"/>
      <c r="J299" s="178"/>
      <c r="K299" s="178"/>
      <c r="L299" s="180"/>
      <c r="M299" s="180"/>
      <c r="N299" s="178" t="str">
        <f>IF(Tabla46[[#This Row],[ID RIESGO]]="","",IF(Tabla46[[#This Row],[DESCRIPCION DEL CONTROL]]="",0,15))</f>
        <v/>
      </c>
      <c r="O299" s="174" t="str">
        <f>IF(Tabla46[[#This Row],[ID RIESGO]]="","",IF(Tabla46[[#This Row],[RESPONSABLE DEL CONTROL (CARGO)]]="",0,20))</f>
        <v/>
      </c>
      <c r="P299" s="353">
        <f>IF(Tabla46[[#This Row],[PERIODICIDAD DE EJECUCIÓN DEL CONTROL]]="",0,20)</f>
        <v>0</v>
      </c>
      <c r="Q29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9" s="353" t="str">
        <f>IF(ISTEXT(Tabla46[[#This Row],[VALOR EVALUACION DISENO]]),"",IF(Tabla46[[#This Row],[VALOR EVALUACION DISENO]]&gt;96,DATOS!$AV$21,IF(Tabla46[[#This Row],[VALOR EVALUACION DISENO]]&gt;=86,DATOS!$AV$22,DATOS!$AV$23)))</f>
        <v/>
      </c>
      <c r="S299" s="286"/>
      <c r="T299" s="133" t="str">
        <f>IFERROR(VLOOKUP(Tabla46[[#This Row],[% DE CUMPLIMIENTO DE LA EJECUCION DEL CONTROL]],DATOS!$AS$38:$AT$40,2,0),"")</f>
        <v/>
      </c>
      <c r="U299" s="134" t="str">
        <f>IF(Tabla46[[#This Row],[RESULTADO EVALUACIÓN DEL DISEÑO DEL CONTROL]]="","",SUMIFS(DATOS!$AT$49:$AT$57,DATOS!$AR$49:$AR$57,Tabla46[[#This Row],[RESULTADO EVALUACIÓN DEL DISEÑO DEL CONTROL]],DATOS!$AS$49:$AS$57,Tabla46[[#This Row],[RESULTADO EVALUACION DE LA EJECUCION]]))</f>
        <v/>
      </c>
    </row>
    <row r="300" spans="1:21" ht="15" customHeight="1" x14ac:dyDescent="0.25">
      <c r="A300" s="3"/>
      <c r="B300" s="2"/>
      <c r="C300" s="2"/>
      <c r="D300" s="72"/>
      <c r="E300" s="4"/>
      <c r="F300" s="178"/>
      <c r="G300" s="455" t="str">
        <f>IFERROR(VLOOKUP(Tabla46[[#This Row],[ID RIESGO]],'1. IDENTIFICACION DEL RIESGO'!$AB$27:$AL$52,11,0),"")</f>
        <v/>
      </c>
      <c r="H300" s="178"/>
      <c r="I300" s="178"/>
      <c r="J300" s="178"/>
      <c r="K300" s="178"/>
      <c r="L300" s="180"/>
      <c r="M300" s="180"/>
      <c r="N300" s="178" t="str">
        <f>IF(Tabla46[[#This Row],[ID RIESGO]]="","",IF(Tabla46[[#This Row],[DESCRIPCION DEL CONTROL]]="",0,15))</f>
        <v/>
      </c>
      <c r="O300" s="174" t="str">
        <f>IF(Tabla46[[#This Row],[ID RIESGO]]="","",IF(Tabla46[[#This Row],[RESPONSABLE DEL CONTROL (CARGO)]]="",0,20))</f>
        <v/>
      </c>
      <c r="P300" s="353">
        <f>IF(Tabla46[[#This Row],[PERIODICIDAD DE EJECUCIÓN DEL CONTROL]]="",0,20)</f>
        <v>0</v>
      </c>
      <c r="Q30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0" s="353" t="str">
        <f>IF(ISTEXT(Tabla46[[#This Row],[VALOR EVALUACION DISENO]]),"",IF(Tabla46[[#This Row],[VALOR EVALUACION DISENO]]&gt;96,DATOS!$AV$21,IF(Tabla46[[#This Row],[VALOR EVALUACION DISENO]]&gt;=86,DATOS!$AV$22,DATOS!$AV$23)))</f>
        <v/>
      </c>
      <c r="S300" s="286"/>
      <c r="T300" s="133" t="str">
        <f>IFERROR(VLOOKUP(Tabla46[[#This Row],[% DE CUMPLIMIENTO DE LA EJECUCION DEL CONTROL]],DATOS!$AS$38:$AT$40,2,0),"")</f>
        <v/>
      </c>
      <c r="U300" s="134" t="str">
        <f>IF(Tabla46[[#This Row],[RESULTADO EVALUACIÓN DEL DISEÑO DEL CONTROL]]="","",SUMIFS(DATOS!$AT$49:$AT$57,DATOS!$AR$49:$AR$57,Tabla46[[#This Row],[RESULTADO EVALUACIÓN DEL DISEÑO DEL CONTROL]],DATOS!$AS$49:$AS$57,Tabla46[[#This Row],[RESULTADO EVALUACION DE LA EJECUCION]]))</f>
        <v/>
      </c>
    </row>
    <row r="301" spans="1:21" ht="15" customHeight="1" x14ac:dyDescent="0.25">
      <c r="A301" s="3"/>
      <c r="B301" s="2"/>
      <c r="C301" s="2"/>
      <c r="D301" s="72"/>
      <c r="E301" s="4"/>
      <c r="F301" s="178"/>
      <c r="G301" s="455" t="str">
        <f>IFERROR(VLOOKUP(Tabla46[[#This Row],[ID RIESGO]],'1. IDENTIFICACION DEL RIESGO'!$AB$27:$AL$52,11,0),"")</f>
        <v/>
      </c>
      <c r="H301" s="178"/>
      <c r="I301" s="178"/>
      <c r="J301" s="178"/>
      <c r="K301" s="178"/>
      <c r="L301" s="180"/>
      <c r="M301" s="180"/>
      <c r="N301" s="178" t="str">
        <f>IF(Tabla46[[#This Row],[ID RIESGO]]="","",IF(Tabla46[[#This Row],[DESCRIPCION DEL CONTROL]]="",0,15))</f>
        <v/>
      </c>
      <c r="O301" s="174" t="str">
        <f>IF(Tabla46[[#This Row],[ID RIESGO]]="","",IF(Tabla46[[#This Row],[RESPONSABLE DEL CONTROL (CARGO)]]="",0,20))</f>
        <v/>
      </c>
      <c r="P301" s="353">
        <f>IF(Tabla46[[#This Row],[PERIODICIDAD DE EJECUCIÓN DEL CONTROL]]="",0,20)</f>
        <v>0</v>
      </c>
      <c r="Q30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1" s="353" t="str">
        <f>IF(ISTEXT(Tabla46[[#This Row],[VALOR EVALUACION DISENO]]),"",IF(Tabla46[[#This Row],[VALOR EVALUACION DISENO]]&gt;96,DATOS!$AV$21,IF(Tabla46[[#This Row],[VALOR EVALUACION DISENO]]&gt;=86,DATOS!$AV$22,DATOS!$AV$23)))</f>
        <v/>
      </c>
      <c r="S301" s="286"/>
      <c r="T301" s="133" t="str">
        <f>IFERROR(VLOOKUP(Tabla46[[#This Row],[% DE CUMPLIMIENTO DE LA EJECUCION DEL CONTROL]],DATOS!$AS$38:$AT$40,2,0),"")</f>
        <v/>
      </c>
      <c r="U301" s="134" t="str">
        <f>IF(Tabla46[[#This Row],[RESULTADO EVALUACIÓN DEL DISEÑO DEL CONTROL]]="","",SUMIFS(DATOS!$AT$49:$AT$57,DATOS!$AR$49:$AR$57,Tabla46[[#This Row],[RESULTADO EVALUACIÓN DEL DISEÑO DEL CONTROL]],DATOS!$AS$49:$AS$57,Tabla46[[#This Row],[RESULTADO EVALUACION DE LA EJECUCION]]))</f>
        <v/>
      </c>
    </row>
    <row r="302" spans="1:21" ht="15" customHeight="1" x14ac:dyDescent="0.25">
      <c r="A302" s="3"/>
      <c r="B302" s="2"/>
      <c r="C302" s="2"/>
      <c r="D302" s="72"/>
      <c r="E302" s="4"/>
      <c r="F302" s="178"/>
      <c r="G302" s="455" t="str">
        <f>IFERROR(VLOOKUP(Tabla46[[#This Row],[ID RIESGO]],'1. IDENTIFICACION DEL RIESGO'!$AB$27:$AL$52,11,0),"")</f>
        <v/>
      </c>
      <c r="H302" s="178"/>
      <c r="I302" s="178"/>
      <c r="J302" s="178"/>
      <c r="K302" s="178"/>
      <c r="L302" s="180"/>
      <c r="M302" s="180"/>
      <c r="N302" s="178" t="str">
        <f>IF(Tabla46[[#This Row],[ID RIESGO]]="","",IF(Tabla46[[#This Row],[DESCRIPCION DEL CONTROL]]="",0,15))</f>
        <v/>
      </c>
      <c r="O302" s="174" t="str">
        <f>IF(Tabla46[[#This Row],[ID RIESGO]]="","",IF(Tabla46[[#This Row],[RESPONSABLE DEL CONTROL (CARGO)]]="",0,20))</f>
        <v/>
      </c>
      <c r="P302" s="353">
        <f>IF(Tabla46[[#This Row],[PERIODICIDAD DE EJECUCIÓN DEL CONTROL]]="",0,20)</f>
        <v>0</v>
      </c>
      <c r="Q30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2" s="353" t="str">
        <f>IF(ISTEXT(Tabla46[[#This Row],[VALOR EVALUACION DISENO]]),"",IF(Tabla46[[#This Row],[VALOR EVALUACION DISENO]]&gt;96,DATOS!$AV$21,IF(Tabla46[[#This Row],[VALOR EVALUACION DISENO]]&gt;=86,DATOS!$AV$22,DATOS!$AV$23)))</f>
        <v/>
      </c>
      <c r="S302" s="286"/>
      <c r="T302" s="133" t="str">
        <f>IFERROR(VLOOKUP(Tabla46[[#This Row],[% DE CUMPLIMIENTO DE LA EJECUCION DEL CONTROL]],DATOS!$AS$38:$AT$40,2,0),"")</f>
        <v/>
      </c>
      <c r="U302" s="134" t="str">
        <f>IF(Tabla46[[#This Row],[RESULTADO EVALUACIÓN DEL DISEÑO DEL CONTROL]]="","",SUMIFS(DATOS!$AT$49:$AT$57,DATOS!$AR$49:$AR$57,Tabla46[[#This Row],[RESULTADO EVALUACIÓN DEL DISEÑO DEL CONTROL]],DATOS!$AS$49:$AS$57,Tabla46[[#This Row],[RESULTADO EVALUACION DE LA EJECUCION]]))</f>
        <v/>
      </c>
    </row>
    <row r="303" spans="1:21" ht="15" customHeight="1" x14ac:dyDescent="0.25">
      <c r="A303" s="3"/>
      <c r="B303" s="2"/>
      <c r="C303" s="2"/>
      <c r="D303" s="72"/>
      <c r="E303" s="4"/>
      <c r="F303" s="178"/>
      <c r="G303" s="455" t="str">
        <f>IFERROR(VLOOKUP(Tabla46[[#This Row],[ID RIESGO]],'1. IDENTIFICACION DEL RIESGO'!$AB$27:$AL$52,11,0),"")</f>
        <v/>
      </c>
      <c r="H303" s="178"/>
      <c r="I303" s="178"/>
      <c r="J303" s="178"/>
      <c r="K303" s="178"/>
      <c r="L303" s="180"/>
      <c r="M303" s="180"/>
      <c r="N303" s="178" t="str">
        <f>IF(Tabla46[[#This Row],[ID RIESGO]]="","",IF(Tabla46[[#This Row],[DESCRIPCION DEL CONTROL]]="",0,15))</f>
        <v/>
      </c>
      <c r="O303" s="174" t="str">
        <f>IF(Tabla46[[#This Row],[ID RIESGO]]="","",IF(Tabla46[[#This Row],[RESPONSABLE DEL CONTROL (CARGO)]]="",0,20))</f>
        <v/>
      </c>
      <c r="P303" s="353">
        <f>IF(Tabla46[[#This Row],[PERIODICIDAD DE EJECUCIÓN DEL CONTROL]]="",0,20)</f>
        <v>0</v>
      </c>
      <c r="Q30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3" s="353" t="str">
        <f>IF(ISTEXT(Tabla46[[#This Row],[VALOR EVALUACION DISENO]]),"",IF(Tabla46[[#This Row],[VALOR EVALUACION DISENO]]&gt;96,DATOS!$AV$21,IF(Tabla46[[#This Row],[VALOR EVALUACION DISENO]]&gt;=86,DATOS!$AV$22,DATOS!$AV$23)))</f>
        <v/>
      </c>
      <c r="S303" s="286"/>
      <c r="T303" s="133" t="str">
        <f>IFERROR(VLOOKUP(Tabla46[[#This Row],[% DE CUMPLIMIENTO DE LA EJECUCION DEL CONTROL]],DATOS!$AS$38:$AT$40,2,0),"")</f>
        <v/>
      </c>
      <c r="U303" s="134" t="str">
        <f>IF(Tabla46[[#This Row],[RESULTADO EVALUACIÓN DEL DISEÑO DEL CONTROL]]="","",SUMIFS(DATOS!$AT$49:$AT$57,DATOS!$AR$49:$AR$57,Tabla46[[#This Row],[RESULTADO EVALUACIÓN DEL DISEÑO DEL CONTROL]],DATOS!$AS$49:$AS$57,Tabla46[[#This Row],[RESULTADO EVALUACION DE LA EJECUCION]]))</f>
        <v/>
      </c>
    </row>
    <row r="304" spans="1:21" ht="15" customHeight="1" x14ac:dyDescent="0.25">
      <c r="A304" s="3"/>
      <c r="B304" s="2"/>
      <c r="C304" s="2"/>
      <c r="D304" s="72"/>
      <c r="E304" s="4"/>
      <c r="F304" s="178"/>
      <c r="G304" s="455" t="str">
        <f>IFERROR(VLOOKUP(Tabla46[[#This Row],[ID RIESGO]],'1. IDENTIFICACION DEL RIESGO'!$AB$27:$AL$52,11,0),"")</f>
        <v/>
      </c>
      <c r="H304" s="178"/>
      <c r="I304" s="178"/>
      <c r="J304" s="178"/>
      <c r="K304" s="178"/>
      <c r="L304" s="180"/>
      <c r="M304" s="180"/>
      <c r="N304" s="178" t="str">
        <f>IF(Tabla46[[#This Row],[ID RIESGO]]="","",IF(Tabla46[[#This Row],[DESCRIPCION DEL CONTROL]]="",0,15))</f>
        <v/>
      </c>
      <c r="O304" s="174" t="str">
        <f>IF(Tabla46[[#This Row],[ID RIESGO]]="","",IF(Tabla46[[#This Row],[RESPONSABLE DEL CONTROL (CARGO)]]="",0,20))</f>
        <v/>
      </c>
      <c r="P304" s="353">
        <f>IF(Tabla46[[#This Row],[PERIODICIDAD DE EJECUCIÓN DEL CONTROL]]="",0,20)</f>
        <v>0</v>
      </c>
      <c r="Q30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4" s="353" t="str">
        <f>IF(ISTEXT(Tabla46[[#This Row],[VALOR EVALUACION DISENO]]),"",IF(Tabla46[[#This Row],[VALOR EVALUACION DISENO]]&gt;96,DATOS!$AV$21,IF(Tabla46[[#This Row],[VALOR EVALUACION DISENO]]&gt;=86,DATOS!$AV$22,DATOS!$AV$23)))</f>
        <v/>
      </c>
      <c r="S304" s="286"/>
      <c r="T304" s="133" t="str">
        <f>IFERROR(VLOOKUP(Tabla46[[#This Row],[% DE CUMPLIMIENTO DE LA EJECUCION DEL CONTROL]],DATOS!$AS$38:$AT$40,2,0),"")</f>
        <v/>
      </c>
      <c r="U304" s="134" t="str">
        <f>IF(Tabla46[[#This Row],[RESULTADO EVALUACIÓN DEL DISEÑO DEL CONTROL]]="","",SUMIFS(DATOS!$AT$49:$AT$57,DATOS!$AR$49:$AR$57,Tabla46[[#This Row],[RESULTADO EVALUACIÓN DEL DISEÑO DEL CONTROL]],DATOS!$AS$49:$AS$57,Tabla46[[#This Row],[RESULTADO EVALUACION DE LA EJECUCION]]))</f>
        <v/>
      </c>
    </row>
    <row r="305" spans="1:21" ht="15" customHeight="1" x14ac:dyDescent="0.25">
      <c r="A305" s="3"/>
      <c r="B305" s="2"/>
      <c r="C305" s="2"/>
      <c r="D305" s="72"/>
      <c r="E305" s="4"/>
      <c r="F305" s="178"/>
      <c r="G305" s="455" t="str">
        <f>IFERROR(VLOOKUP(Tabla46[[#This Row],[ID RIESGO]],'1. IDENTIFICACION DEL RIESGO'!$AB$27:$AL$52,11,0),"")</f>
        <v/>
      </c>
      <c r="H305" s="178"/>
      <c r="I305" s="178"/>
      <c r="J305" s="178"/>
      <c r="K305" s="178"/>
      <c r="L305" s="180"/>
      <c r="M305" s="180"/>
      <c r="N305" s="178" t="str">
        <f>IF(Tabla46[[#This Row],[ID RIESGO]]="","",IF(Tabla46[[#This Row],[DESCRIPCION DEL CONTROL]]="",0,15))</f>
        <v/>
      </c>
      <c r="O305" s="174" t="str">
        <f>IF(Tabla46[[#This Row],[ID RIESGO]]="","",IF(Tabla46[[#This Row],[RESPONSABLE DEL CONTROL (CARGO)]]="",0,20))</f>
        <v/>
      </c>
      <c r="P305" s="353">
        <f>IF(Tabla46[[#This Row],[PERIODICIDAD DE EJECUCIÓN DEL CONTROL]]="",0,20)</f>
        <v>0</v>
      </c>
      <c r="Q30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5" s="353" t="str">
        <f>IF(ISTEXT(Tabla46[[#This Row],[VALOR EVALUACION DISENO]]),"",IF(Tabla46[[#This Row],[VALOR EVALUACION DISENO]]&gt;96,DATOS!$AV$21,IF(Tabla46[[#This Row],[VALOR EVALUACION DISENO]]&gt;=86,DATOS!$AV$22,DATOS!$AV$23)))</f>
        <v/>
      </c>
      <c r="S305" s="286"/>
      <c r="T305" s="133" t="str">
        <f>IFERROR(VLOOKUP(Tabla46[[#This Row],[% DE CUMPLIMIENTO DE LA EJECUCION DEL CONTROL]],DATOS!$AS$38:$AT$40,2,0),"")</f>
        <v/>
      </c>
      <c r="U305" s="134" t="str">
        <f>IF(Tabla46[[#This Row],[RESULTADO EVALUACIÓN DEL DISEÑO DEL CONTROL]]="","",SUMIFS(DATOS!$AT$49:$AT$57,DATOS!$AR$49:$AR$57,Tabla46[[#This Row],[RESULTADO EVALUACIÓN DEL DISEÑO DEL CONTROL]],DATOS!$AS$49:$AS$57,Tabla46[[#This Row],[RESULTADO EVALUACION DE LA EJECUCION]]))</f>
        <v/>
      </c>
    </row>
    <row r="306" spans="1:21" ht="15" customHeight="1" x14ac:dyDescent="0.25">
      <c r="A306" s="3"/>
      <c r="B306" s="2"/>
      <c r="C306" s="2"/>
      <c r="D306" s="72"/>
      <c r="E306" s="4"/>
      <c r="F306" s="178"/>
      <c r="G306" s="455" t="str">
        <f>IFERROR(VLOOKUP(Tabla46[[#This Row],[ID RIESGO]],'1. IDENTIFICACION DEL RIESGO'!$AB$27:$AL$52,11,0),"")</f>
        <v/>
      </c>
      <c r="H306" s="178"/>
      <c r="I306" s="178"/>
      <c r="J306" s="178"/>
      <c r="K306" s="178"/>
      <c r="L306" s="180"/>
      <c r="M306" s="180"/>
      <c r="N306" s="178" t="str">
        <f>IF(Tabla46[[#This Row],[ID RIESGO]]="","",IF(Tabla46[[#This Row],[DESCRIPCION DEL CONTROL]]="",0,15))</f>
        <v/>
      </c>
      <c r="O306" s="174" t="str">
        <f>IF(Tabla46[[#This Row],[ID RIESGO]]="","",IF(Tabla46[[#This Row],[RESPONSABLE DEL CONTROL (CARGO)]]="",0,20))</f>
        <v/>
      </c>
      <c r="P306" s="353">
        <f>IF(Tabla46[[#This Row],[PERIODICIDAD DE EJECUCIÓN DEL CONTROL]]="",0,20)</f>
        <v>0</v>
      </c>
      <c r="Q30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6" s="353" t="str">
        <f>IF(ISTEXT(Tabla46[[#This Row],[VALOR EVALUACION DISENO]]),"",IF(Tabla46[[#This Row],[VALOR EVALUACION DISENO]]&gt;96,DATOS!$AV$21,IF(Tabla46[[#This Row],[VALOR EVALUACION DISENO]]&gt;=86,DATOS!$AV$22,DATOS!$AV$23)))</f>
        <v/>
      </c>
      <c r="S306" s="286"/>
      <c r="T306" s="133" t="str">
        <f>IFERROR(VLOOKUP(Tabla46[[#This Row],[% DE CUMPLIMIENTO DE LA EJECUCION DEL CONTROL]],DATOS!$AS$38:$AT$40,2,0),"")</f>
        <v/>
      </c>
      <c r="U306" s="134" t="str">
        <f>IF(Tabla46[[#This Row],[RESULTADO EVALUACIÓN DEL DISEÑO DEL CONTROL]]="","",SUMIFS(DATOS!$AT$49:$AT$57,DATOS!$AR$49:$AR$57,Tabla46[[#This Row],[RESULTADO EVALUACIÓN DEL DISEÑO DEL CONTROL]],DATOS!$AS$49:$AS$57,Tabla46[[#This Row],[RESULTADO EVALUACION DE LA EJECUCION]]))</f>
        <v/>
      </c>
    </row>
    <row r="307" spans="1:21" ht="15" customHeight="1" x14ac:dyDescent="0.25">
      <c r="A307" s="3"/>
      <c r="B307" s="2"/>
      <c r="C307" s="2"/>
      <c r="D307" s="72"/>
      <c r="E307" s="4"/>
      <c r="F307" s="178"/>
      <c r="G307" s="455" t="str">
        <f>IFERROR(VLOOKUP(Tabla46[[#This Row],[ID RIESGO]],'1. IDENTIFICACION DEL RIESGO'!$AB$27:$AL$52,11,0),"")</f>
        <v/>
      </c>
      <c r="H307" s="178"/>
      <c r="I307" s="178"/>
      <c r="J307" s="178"/>
      <c r="K307" s="178"/>
      <c r="L307" s="180"/>
      <c r="M307" s="180"/>
      <c r="N307" s="178" t="str">
        <f>IF(Tabla46[[#This Row],[ID RIESGO]]="","",IF(Tabla46[[#This Row],[DESCRIPCION DEL CONTROL]]="",0,15))</f>
        <v/>
      </c>
      <c r="O307" s="174" t="str">
        <f>IF(Tabla46[[#This Row],[ID RIESGO]]="","",IF(Tabla46[[#This Row],[RESPONSABLE DEL CONTROL (CARGO)]]="",0,20))</f>
        <v/>
      </c>
      <c r="P307" s="353">
        <f>IF(Tabla46[[#This Row],[PERIODICIDAD DE EJECUCIÓN DEL CONTROL]]="",0,20)</f>
        <v>0</v>
      </c>
      <c r="Q30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7" s="353" t="str">
        <f>IF(ISTEXT(Tabla46[[#This Row],[VALOR EVALUACION DISENO]]),"",IF(Tabla46[[#This Row],[VALOR EVALUACION DISENO]]&gt;96,DATOS!$AV$21,IF(Tabla46[[#This Row],[VALOR EVALUACION DISENO]]&gt;=86,DATOS!$AV$22,DATOS!$AV$23)))</f>
        <v/>
      </c>
      <c r="S307" s="286"/>
      <c r="T307" s="133" t="str">
        <f>IFERROR(VLOOKUP(Tabla46[[#This Row],[% DE CUMPLIMIENTO DE LA EJECUCION DEL CONTROL]],DATOS!$AS$38:$AT$40,2,0),"")</f>
        <v/>
      </c>
      <c r="U307" s="134" t="str">
        <f>IF(Tabla46[[#This Row],[RESULTADO EVALUACIÓN DEL DISEÑO DEL CONTROL]]="","",SUMIFS(DATOS!$AT$49:$AT$57,DATOS!$AR$49:$AR$57,Tabla46[[#This Row],[RESULTADO EVALUACIÓN DEL DISEÑO DEL CONTROL]],DATOS!$AS$49:$AS$57,Tabla46[[#This Row],[RESULTADO EVALUACION DE LA EJECUCION]]))</f>
        <v/>
      </c>
    </row>
    <row r="308" spans="1:21" ht="15" customHeight="1" x14ac:dyDescent="0.25">
      <c r="A308" s="3"/>
      <c r="B308" s="2"/>
      <c r="C308" s="2"/>
      <c r="D308" s="72"/>
      <c r="E308" s="4"/>
      <c r="F308" s="178"/>
      <c r="G308" s="455" t="str">
        <f>IFERROR(VLOOKUP(Tabla46[[#This Row],[ID RIESGO]],'1. IDENTIFICACION DEL RIESGO'!$AB$27:$AL$52,11,0),"")</f>
        <v/>
      </c>
      <c r="H308" s="178"/>
      <c r="I308" s="178"/>
      <c r="J308" s="178"/>
      <c r="K308" s="178"/>
      <c r="L308" s="180"/>
      <c r="M308" s="180"/>
      <c r="N308" s="178" t="str">
        <f>IF(Tabla46[[#This Row],[ID RIESGO]]="","",IF(Tabla46[[#This Row],[DESCRIPCION DEL CONTROL]]="",0,15))</f>
        <v/>
      </c>
      <c r="O308" s="174" t="str">
        <f>IF(Tabla46[[#This Row],[ID RIESGO]]="","",IF(Tabla46[[#This Row],[RESPONSABLE DEL CONTROL (CARGO)]]="",0,20))</f>
        <v/>
      </c>
      <c r="P308" s="353">
        <f>IF(Tabla46[[#This Row],[PERIODICIDAD DE EJECUCIÓN DEL CONTROL]]="",0,20)</f>
        <v>0</v>
      </c>
      <c r="Q30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8" s="353" t="str">
        <f>IF(ISTEXT(Tabla46[[#This Row],[VALOR EVALUACION DISENO]]),"",IF(Tabla46[[#This Row],[VALOR EVALUACION DISENO]]&gt;96,DATOS!$AV$21,IF(Tabla46[[#This Row],[VALOR EVALUACION DISENO]]&gt;=86,DATOS!$AV$22,DATOS!$AV$23)))</f>
        <v/>
      </c>
      <c r="S308" s="286"/>
      <c r="T308" s="133" t="str">
        <f>IFERROR(VLOOKUP(Tabla46[[#This Row],[% DE CUMPLIMIENTO DE LA EJECUCION DEL CONTROL]],DATOS!$AS$38:$AT$40,2,0),"")</f>
        <v/>
      </c>
      <c r="U308" s="134" t="str">
        <f>IF(Tabla46[[#This Row],[RESULTADO EVALUACIÓN DEL DISEÑO DEL CONTROL]]="","",SUMIFS(DATOS!$AT$49:$AT$57,DATOS!$AR$49:$AR$57,Tabla46[[#This Row],[RESULTADO EVALUACIÓN DEL DISEÑO DEL CONTROL]],DATOS!$AS$49:$AS$57,Tabla46[[#This Row],[RESULTADO EVALUACION DE LA EJECUCION]]))</f>
        <v/>
      </c>
    </row>
    <row r="309" spans="1:21" ht="15" customHeight="1" x14ac:dyDescent="0.25">
      <c r="A309" s="3"/>
      <c r="B309" s="2"/>
      <c r="C309" s="2"/>
      <c r="D309" s="72"/>
      <c r="E309" s="4"/>
      <c r="F309" s="178"/>
      <c r="G309" s="455" t="str">
        <f>IFERROR(VLOOKUP(Tabla46[[#This Row],[ID RIESGO]],'1. IDENTIFICACION DEL RIESGO'!$AB$27:$AL$52,11,0),"")</f>
        <v/>
      </c>
      <c r="H309" s="178"/>
      <c r="I309" s="178"/>
      <c r="J309" s="178"/>
      <c r="K309" s="178"/>
      <c r="L309" s="180"/>
      <c r="M309" s="180"/>
      <c r="N309" s="178" t="str">
        <f>IF(Tabla46[[#This Row],[ID RIESGO]]="","",IF(Tabla46[[#This Row],[DESCRIPCION DEL CONTROL]]="",0,15))</f>
        <v/>
      </c>
      <c r="O309" s="174" t="str">
        <f>IF(Tabla46[[#This Row],[ID RIESGO]]="","",IF(Tabla46[[#This Row],[RESPONSABLE DEL CONTROL (CARGO)]]="",0,20))</f>
        <v/>
      </c>
      <c r="P309" s="353">
        <f>IF(Tabla46[[#This Row],[PERIODICIDAD DE EJECUCIÓN DEL CONTROL]]="",0,20)</f>
        <v>0</v>
      </c>
      <c r="Q30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9" s="353" t="str">
        <f>IF(ISTEXT(Tabla46[[#This Row],[VALOR EVALUACION DISENO]]),"",IF(Tabla46[[#This Row],[VALOR EVALUACION DISENO]]&gt;96,DATOS!$AV$21,IF(Tabla46[[#This Row],[VALOR EVALUACION DISENO]]&gt;=86,DATOS!$AV$22,DATOS!$AV$23)))</f>
        <v/>
      </c>
      <c r="S309" s="286"/>
      <c r="T309" s="133" t="str">
        <f>IFERROR(VLOOKUP(Tabla46[[#This Row],[% DE CUMPLIMIENTO DE LA EJECUCION DEL CONTROL]],DATOS!$AS$38:$AT$40,2,0),"")</f>
        <v/>
      </c>
      <c r="U309" s="134" t="str">
        <f>IF(Tabla46[[#This Row],[RESULTADO EVALUACIÓN DEL DISEÑO DEL CONTROL]]="","",SUMIFS(DATOS!$AT$49:$AT$57,DATOS!$AR$49:$AR$57,Tabla46[[#This Row],[RESULTADO EVALUACIÓN DEL DISEÑO DEL CONTROL]],DATOS!$AS$49:$AS$57,Tabla46[[#This Row],[RESULTADO EVALUACION DE LA EJECUCION]]))</f>
        <v/>
      </c>
    </row>
    <row r="310" spans="1:21" ht="15" customHeight="1" x14ac:dyDescent="0.25">
      <c r="A310" s="3"/>
      <c r="B310" s="2"/>
      <c r="C310" s="2"/>
      <c r="D310" s="72"/>
      <c r="E310" s="4"/>
      <c r="F310" s="178"/>
      <c r="G310" s="455" t="str">
        <f>IFERROR(VLOOKUP(Tabla46[[#This Row],[ID RIESGO]],'1. IDENTIFICACION DEL RIESGO'!$AB$27:$AL$52,11,0),"")</f>
        <v/>
      </c>
      <c r="H310" s="178"/>
      <c r="I310" s="178"/>
      <c r="J310" s="178"/>
      <c r="K310" s="178"/>
      <c r="L310" s="180"/>
      <c r="M310" s="180"/>
      <c r="N310" s="178" t="str">
        <f>IF(Tabla46[[#This Row],[ID RIESGO]]="","",IF(Tabla46[[#This Row],[DESCRIPCION DEL CONTROL]]="",0,15))</f>
        <v/>
      </c>
      <c r="O310" s="174" t="str">
        <f>IF(Tabla46[[#This Row],[ID RIESGO]]="","",IF(Tabla46[[#This Row],[RESPONSABLE DEL CONTROL (CARGO)]]="",0,20))</f>
        <v/>
      </c>
      <c r="P310" s="353">
        <f>IF(Tabla46[[#This Row],[PERIODICIDAD DE EJECUCIÓN DEL CONTROL]]="",0,20)</f>
        <v>0</v>
      </c>
      <c r="Q31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0" s="353" t="str">
        <f>IF(ISTEXT(Tabla46[[#This Row],[VALOR EVALUACION DISENO]]),"",IF(Tabla46[[#This Row],[VALOR EVALUACION DISENO]]&gt;96,DATOS!$AV$21,IF(Tabla46[[#This Row],[VALOR EVALUACION DISENO]]&gt;=86,DATOS!$AV$22,DATOS!$AV$23)))</f>
        <v/>
      </c>
      <c r="S310" s="286"/>
      <c r="T310" s="133" t="str">
        <f>IFERROR(VLOOKUP(Tabla46[[#This Row],[% DE CUMPLIMIENTO DE LA EJECUCION DEL CONTROL]],DATOS!$AS$38:$AT$40,2,0),"")</f>
        <v/>
      </c>
      <c r="U310" s="134" t="str">
        <f>IF(Tabla46[[#This Row],[RESULTADO EVALUACIÓN DEL DISEÑO DEL CONTROL]]="","",SUMIFS(DATOS!$AT$49:$AT$57,DATOS!$AR$49:$AR$57,Tabla46[[#This Row],[RESULTADO EVALUACIÓN DEL DISEÑO DEL CONTROL]],DATOS!$AS$49:$AS$57,Tabla46[[#This Row],[RESULTADO EVALUACION DE LA EJECUCION]]))</f>
        <v/>
      </c>
    </row>
    <row r="311" spans="1:21" ht="15" customHeight="1" x14ac:dyDescent="0.25">
      <c r="A311" s="3"/>
      <c r="B311" s="2"/>
      <c r="C311" s="2"/>
      <c r="D311" s="72"/>
      <c r="E311" s="4"/>
      <c r="F311" s="178"/>
      <c r="G311" s="455" t="str">
        <f>IFERROR(VLOOKUP(Tabla46[[#This Row],[ID RIESGO]],'1. IDENTIFICACION DEL RIESGO'!$AB$27:$AL$52,11,0),"")</f>
        <v/>
      </c>
      <c r="H311" s="178"/>
      <c r="I311" s="178"/>
      <c r="J311" s="178"/>
      <c r="K311" s="178"/>
      <c r="L311" s="180"/>
      <c r="M311" s="180"/>
      <c r="N311" s="178" t="str">
        <f>IF(Tabla46[[#This Row],[ID RIESGO]]="","",IF(Tabla46[[#This Row],[DESCRIPCION DEL CONTROL]]="",0,15))</f>
        <v/>
      </c>
      <c r="O311" s="174" t="str">
        <f>IF(Tabla46[[#This Row],[ID RIESGO]]="","",IF(Tabla46[[#This Row],[RESPONSABLE DEL CONTROL (CARGO)]]="",0,20))</f>
        <v/>
      </c>
      <c r="P311" s="353">
        <f>IF(Tabla46[[#This Row],[PERIODICIDAD DE EJECUCIÓN DEL CONTROL]]="",0,20)</f>
        <v>0</v>
      </c>
      <c r="Q31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1" s="353" t="str">
        <f>IF(ISTEXT(Tabla46[[#This Row],[VALOR EVALUACION DISENO]]),"",IF(Tabla46[[#This Row],[VALOR EVALUACION DISENO]]&gt;96,DATOS!$AV$21,IF(Tabla46[[#This Row],[VALOR EVALUACION DISENO]]&gt;=86,DATOS!$AV$22,DATOS!$AV$23)))</f>
        <v/>
      </c>
      <c r="S311" s="286"/>
      <c r="T311" s="133" t="str">
        <f>IFERROR(VLOOKUP(Tabla46[[#This Row],[% DE CUMPLIMIENTO DE LA EJECUCION DEL CONTROL]],DATOS!$AS$38:$AT$40,2,0),"")</f>
        <v/>
      </c>
      <c r="U311" s="134" t="str">
        <f>IF(Tabla46[[#This Row],[RESULTADO EVALUACIÓN DEL DISEÑO DEL CONTROL]]="","",SUMIFS(DATOS!$AT$49:$AT$57,DATOS!$AR$49:$AR$57,Tabla46[[#This Row],[RESULTADO EVALUACIÓN DEL DISEÑO DEL CONTROL]],DATOS!$AS$49:$AS$57,Tabla46[[#This Row],[RESULTADO EVALUACION DE LA EJECUCION]]))</f>
        <v/>
      </c>
    </row>
    <row r="312" spans="1:21" ht="15" customHeight="1" x14ac:dyDescent="0.25">
      <c r="A312" s="3"/>
      <c r="B312" s="2"/>
      <c r="C312" s="2"/>
      <c r="D312" s="72"/>
      <c r="E312" s="4"/>
      <c r="F312" s="178"/>
      <c r="G312" s="455" t="str">
        <f>IFERROR(VLOOKUP(Tabla46[[#This Row],[ID RIESGO]],'1. IDENTIFICACION DEL RIESGO'!$AB$27:$AL$52,11,0),"")</f>
        <v/>
      </c>
      <c r="H312" s="178"/>
      <c r="I312" s="178"/>
      <c r="J312" s="178"/>
      <c r="K312" s="178"/>
      <c r="L312" s="180"/>
      <c r="M312" s="180"/>
      <c r="N312" s="178" t="str">
        <f>IF(Tabla46[[#This Row],[ID RIESGO]]="","",IF(Tabla46[[#This Row],[DESCRIPCION DEL CONTROL]]="",0,15))</f>
        <v/>
      </c>
      <c r="O312" s="174" t="str">
        <f>IF(Tabla46[[#This Row],[ID RIESGO]]="","",IF(Tabla46[[#This Row],[RESPONSABLE DEL CONTROL (CARGO)]]="",0,20))</f>
        <v/>
      </c>
      <c r="P312" s="353">
        <f>IF(Tabla46[[#This Row],[PERIODICIDAD DE EJECUCIÓN DEL CONTROL]]="",0,20)</f>
        <v>0</v>
      </c>
      <c r="Q31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2" s="353" t="str">
        <f>IF(ISTEXT(Tabla46[[#This Row],[VALOR EVALUACION DISENO]]),"",IF(Tabla46[[#This Row],[VALOR EVALUACION DISENO]]&gt;96,DATOS!$AV$21,IF(Tabla46[[#This Row],[VALOR EVALUACION DISENO]]&gt;=86,DATOS!$AV$22,DATOS!$AV$23)))</f>
        <v/>
      </c>
      <c r="S312" s="286"/>
      <c r="T312" s="133" t="str">
        <f>IFERROR(VLOOKUP(Tabla46[[#This Row],[% DE CUMPLIMIENTO DE LA EJECUCION DEL CONTROL]],DATOS!$AS$38:$AT$40,2,0),"")</f>
        <v/>
      </c>
      <c r="U312" s="134" t="str">
        <f>IF(Tabla46[[#This Row],[RESULTADO EVALUACIÓN DEL DISEÑO DEL CONTROL]]="","",SUMIFS(DATOS!$AT$49:$AT$57,DATOS!$AR$49:$AR$57,Tabla46[[#This Row],[RESULTADO EVALUACIÓN DEL DISEÑO DEL CONTROL]],DATOS!$AS$49:$AS$57,Tabla46[[#This Row],[RESULTADO EVALUACION DE LA EJECUCION]]))</f>
        <v/>
      </c>
    </row>
    <row r="313" spans="1:21" ht="15" customHeight="1" x14ac:dyDescent="0.25">
      <c r="A313" s="3"/>
      <c r="B313" s="2"/>
      <c r="C313" s="2"/>
      <c r="D313" s="72"/>
      <c r="E313" s="4"/>
      <c r="F313" s="178"/>
      <c r="G313" s="455" t="str">
        <f>IFERROR(VLOOKUP(Tabla46[[#This Row],[ID RIESGO]],'1. IDENTIFICACION DEL RIESGO'!$AB$27:$AL$52,11,0),"")</f>
        <v/>
      </c>
      <c r="H313" s="178"/>
      <c r="I313" s="178"/>
      <c r="J313" s="178"/>
      <c r="K313" s="178"/>
      <c r="L313" s="180"/>
      <c r="M313" s="180"/>
      <c r="N313" s="178" t="str">
        <f>IF(Tabla46[[#This Row],[ID RIESGO]]="","",IF(Tabla46[[#This Row],[DESCRIPCION DEL CONTROL]]="",0,15))</f>
        <v/>
      </c>
      <c r="O313" s="174" t="str">
        <f>IF(Tabla46[[#This Row],[ID RIESGO]]="","",IF(Tabla46[[#This Row],[RESPONSABLE DEL CONTROL (CARGO)]]="",0,20))</f>
        <v/>
      </c>
      <c r="P313" s="353">
        <f>IF(Tabla46[[#This Row],[PERIODICIDAD DE EJECUCIÓN DEL CONTROL]]="",0,20)</f>
        <v>0</v>
      </c>
      <c r="Q31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3" s="353" t="str">
        <f>IF(ISTEXT(Tabla46[[#This Row],[VALOR EVALUACION DISENO]]),"",IF(Tabla46[[#This Row],[VALOR EVALUACION DISENO]]&gt;96,DATOS!$AV$21,IF(Tabla46[[#This Row],[VALOR EVALUACION DISENO]]&gt;=86,DATOS!$AV$22,DATOS!$AV$23)))</f>
        <v/>
      </c>
      <c r="S313" s="286"/>
      <c r="T313" s="133" t="str">
        <f>IFERROR(VLOOKUP(Tabla46[[#This Row],[% DE CUMPLIMIENTO DE LA EJECUCION DEL CONTROL]],DATOS!$AS$38:$AT$40,2,0),"")</f>
        <v/>
      </c>
      <c r="U313" s="134" t="str">
        <f>IF(Tabla46[[#This Row],[RESULTADO EVALUACIÓN DEL DISEÑO DEL CONTROL]]="","",SUMIFS(DATOS!$AT$49:$AT$57,DATOS!$AR$49:$AR$57,Tabla46[[#This Row],[RESULTADO EVALUACIÓN DEL DISEÑO DEL CONTROL]],DATOS!$AS$49:$AS$57,Tabla46[[#This Row],[RESULTADO EVALUACION DE LA EJECUCION]]))</f>
        <v/>
      </c>
    </row>
    <row r="314" spans="1:21" ht="15" customHeight="1" x14ac:dyDescent="0.25">
      <c r="A314" s="3"/>
      <c r="B314" s="2"/>
      <c r="C314" s="2"/>
      <c r="D314" s="72"/>
      <c r="E314" s="4"/>
      <c r="F314" s="178"/>
      <c r="G314" s="455" t="str">
        <f>IFERROR(VLOOKUP(Tabla46[[#This Row],[ID RIESGO]],'1. IDENTIFICACION DEL RIESGO'!$AB$27:$AL$52,11,0),"")</f>
        <v/>
      </c>
      <c r="H314" s="178"/>
      <c r="I314" s="178"/>
      <c r="J314" s="178"/>
      <c r="K314" s="178"/>
      <c r="L314" s="180"/>
      <c r="M314" s="180"/>
      <c r="N314" s="178" t="str">
        <f>IF(Tabla46[[#This Row],[ID RIESGO]]="","",IF(Tabla46[[#This Row],[DESCRIPCION DEL CONTROL]]="",0,15))</f>
        <v/>
      </c>
      <c r="O314" s="174" t="str">
        <f>IF(Tabla46[[#This Row],[ID RIESGO]]="","",IF(Tabla46[[#This Row],[RESPONSABLE DEL CONTROL (CARGO)]]="",0,20))</f>
        <v/>
      </c>
      <c r="P314" s="353">
        <f>IF(Tabla46[[#This Row],[PERIODICIDAD DE EJECUCIÓN DEL CONTROL]]="",0,20)</f>
        <v>0</v>
      </c>
      <c r="Q31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4" s="353" t="str">
        <f>IF(ISTEXT(Tabla46[[#This Row],[VALOR EVALUACION DISENO]]),"",IF(Tabla46[[#This Row],[VALOR EVALUACION DISENO]]&gt;96,DATOS!$AV$21,IF(Tabla46[[#This Row],[VALOR EVALUACION DISENO]]&gt;=86,DATOS!$AV$22,DATOS!$AV$23)))</f>
        <v/>
      </c>
      <c r="S314" s="286"/>
      <c r="T314" s="133" t="str">
        <f>IFERROR(VLOOKUP(Tabla46[[#This Row],[% DE CUMPLIMIENTO DE LA EJECUCION DEL CONTROL]],DATOS!$AS$38:$AT$40,2,0),"")</f>
        <v/>
      </c>
      <c r="U314" s="134" t="str">
        <f>IF(Tabla46[[#This Row],[RESULTADO EVALUACIÓN DEL DISEÑO DEL CONTROL]]="","",SUMIFS(DATOS!$AT$49:$AT$57,DATOS!$AR$49:$AR$57,Tabla46[[#This Row],[RESULTADO EVALUACIÓN DEL DISEÑO DEL CONTROL]],DATOS!$AS$49:$AS$57,Tabla46[[#This Row],[RESULTADO EVALUACION DE LA EJECUCION]]))</f>
        <v/>
      </c>
    </row>
    <row r="315" spans="1:21" ht="15" customHeight="1" x14ac:dyDescent="0.25">
      <c r="A315" s="3"/>
      <c r="B315" s="2"/>
      <c r="C315" s="2"/>
      <c r="D315" s="72"/>
      <c r="E315" s="4"/>
      <c r="F315" s="178"/>
      <c r="G315" s="455" t="str">
        <f>IFERROR(VLOOKUP(Tabla46[[#This Row],[ID RIESGO]],'1. IDENTIFICACION DEL RIESGO'!$AB$27:$AL$52,11,0),"")</f>
        <v/>
      </c>
      <c r="H315" s="178"/>
      <c r="I315" s="178"/>
      <c r="J315" s="178"/>
      <c r="K315" s="178"/>
      <c r="L315" s="180"/>
      <c r="M315" s="180"/>
      <c r="N315" s="178" t="str">
        <f>IF(Tabla46[[#This Row],[ID RIESGO]]="","",IF(Tabla46[[#This Row],[DESCRIPCION DEL CONTROL]]="",0,15))</f>
        <v/>
      </c>
      <c r="O315" s="174" t="str">
        <f>IF(Tabla46[[#This Row],[ID RIESGO]]="","",IF(Tabla46[[#This Row],[RESPONSABLE DEL CONTROL (CARGO)]]="",0,20))</f>
        <v/>
      </c>
      <c r="P315" s="353">
        <f>IF(Tabla46[[#This Row],[PERIODICIDAD DE EJECUCIÓN DEL CONTROL]]="",0,20)</f>
        <v>0</v>
      </c>
      <c r="Q31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5" s="353" t="str">
        <f>IF(ISTEXT(Tabla46[[#This Row],[VALOR EVALUACION DISENO]]),"",IF(Tabla46[[#This Row],[VALOR EVALUACION DISENO]]&gt;96,DATOS!$AV$21,IF(Tabla46[[#This Row],[VALOR EVALUACION DISENO]]&gt;=86,DATOS!$AV$22,DATOS!$AV$23)))</f>
        <v/>
      </c>
      <c r="S315" s="286"/>
      <c r="T315" s="133" t="str">
        <f>IFERROR(VLOOKUP(Tabla46[[#This Row],[% DE CUMPLIMIENTO DE LA EJECUCION DEL CONTROL]],DATOS!$AS$38:$AT$40,2,0),"")</f>
        <v/>
      </c>
      <c r="U315" s="134" t="str">
        <f>IF(Tabla46[[#This Row],[RESULTADO EVALUACIÓN DEL DISEÑO DEL CONTROL]]="","",SUMIFS(DATOS!$AT$49:$AT$57,DATOS!$AR$49:$AR$57,Tabla46[[#This Row],[RESULTADO EVALUACIÓN DEL DISEÑO DEL CONTROL]],DATOS!$AS$49:$AS$57,Tabla46[[#This Row],[RESULTADO EVALUACION DE LA EJECUCION]]))</f>
        <v/>
      </c>
    </row>
    <row r="316" spans="1:21" ht="15" customHeight="1" x14ac:dyDescent="0.25">
      <c r="A316" s="3"/>
      <c r="B316" s="2"/>
      <c r="C316" s="2"/>
      <c r="D316" s="72"/>
      <c r="E316" s="4"/>
      <c r="F316" s="178"/>
      <c r="G316" s="455" t="str">
        <f>IFERROR(VLOOKUP(Tabla46[[#This Row],[ID RIESGO]],'1. IDENTIFICACION DEL RIESGO'!$AB$27:$AL$52,11,0),"")</f>
        <v/>
      </c>
      <c r="H316" s="178"/>
      <c r="I316" s="178"/>
      <c r="J316" s="178"/>
      <c r="K316" s="178"/>
      <c r="L316" s="180"/>
      <c r="M316" s="180"/>
      <c r="N316" s="178" t="str">
        <f>IF(Tabla46[[#This Row],[ID RIESGO]]="","",IF(Tabla46[[#This Row],[DESCRIPCION DEL CONTROL]]="",0,15))</f>
        <v/>
      </c>
      <c r="O316" s="174" t="str">
        <f>IF(Tabla46[[#This Row],[ID RIESGO]]="","",IF(Tabla46[[#This Row],[RESPONSABLE DEL CONTROL (CARGO)]]="",0,20))</f>
        <v/>
      </c>
      <c r="P316" s="353">
        <f>IF(Tabla46[[#This Row],[PERIODICIDAD DE EJECUCIÓN DEL CONTROL]]="",0,20)</f>
        <v>0</v>
      </c>
      <c r="Q31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6" s="353" t="str">
        <f>IF(ISTEXT(Tabla46[[#This Row],[VALOR EVALUACION DISENO]]),"",IF(Tabla46[[#This Row],[VALOR EVALUACION DISENO]]&gt;96,DATOS!$AV$21,IF(Tabla46[[#This Row],[VALOR EVALUACION DISENO]]&gt;=86,DATOS!$AV$22,DATOS!$AV$23)))</f>
        <v/>
      </c>
      <c r="S316" s="286"/>
      <c r="T316" s="133" t="str">
        <f>IFERROR(VLOOKUP(Tabla46[[#This Row],[% DE CUMPLIMIENTO DE LA EJECUCION DEL CONTROL]],DATOS!$AS$38:$AT$40,2,0),"")</f>
        <v/>
      </c>
      <c r="U316" s="134" t="str">
        <f>IF(Tabla46[[#This Row],[RESULTADO EVALUACIÓN DEL DISEÑO DEL CONTROL]]="","",SUMIFS(DATOS!$AT$49:$AT$57,DATOS!$AR$49:$AR$57,Tabla46[[#This Row],[RESULTADO EVALUACIÓN DEL DISEÑO DEL CONTROL]],DATOS!$AS$49:$AS$57,Tabla46[[#This Row],[RESULTADO EVALUACION DE LA EJECUCION]]))</f>
        <v/>
      </c>
    </row>
    <row r="317" spans="1:21" ht="15" customHeight="1" x14ac:dyDescent="0.25">
      <c r="A317" s="3"/>
      <c r="B317" s="2"/>
      <c r="C317" s="2"/>
      <c r="D317" s="72"/>
      <c r="E317" s="4"/>
      <c r="F317" s="178"/>
      <c r="G317" s="455" t="str">
        <f>IFERROR(VLOOKUP(Tabla46[[#This Row],[ID RIESGO]],'1. IDENTIFICACION DEL RIESGO'!$AB$27:$AL$52,11,0),"")</f>
        <v/>
      </c>
      <c r="H317" s="178"/>
      <c r="I317" s="178"/>
      <c r="J317" s="178"/>
      <c r="K317" s="178"/>
      <c r="L317" s="180"/>
      <c r="M317" s="180"/>
      <c r="N317" s="178" t="str">
        <f>IF(Tabla46[[#This Row],[ID RIESGO]]="","",IF(Tabla46[[#This Row],[DESCRIPCION DEL CONTROL]]="",0,15))</f>
        <v/>
      </c>
      <c r="O317" s="174" t="str">
        <f>IF(Tabla46[[#This Row],[ID RIESGO]]="","",IF(Tabla46[[#This Row],[RESPONSABLE DEL CONTROL (CARGO)]]="",0,20))</f>
        <v/>
      </c>
      <c r="P317" s="353">
        <f>IF(Tabla46[[#This Row],[PERIODICIDAD DE EJECUCIÓN DEL CONTROL]]="",0,20)</f>
        <v>0</v>
      </c>
      <c r="Q31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7" s="353" t="str">
        <f>IF(ISTEXT(Tabla46[[#This Row],[VALOR EVALUACION DISENO]]),"",IF(Tabla46[[#This Row],[VALOR EVALUACION DISENO]]&gt;96,DATOS!$AV$21,IF(Tabla46[[#This Row],[VALOR EVALUACION DISENO]]&gt;=86,DATOS!$AV$22,DATOS!$AV$23)))</f>
        <v/>
      </c>
      <c r="S317" s="286"/>
      <c r="T317" s="133" t="str">
        <f>IFERROR(VLOOKUP(Tabla46[[#This Row],[% DE CUMPLIMIENTO DE LA EJECUCION DEL CONTROL]],DATOS!$AS$38:$AT$40,2,0),"")</f>
        <v/>
      </c>
      <c r="U317" s="134" t="str">
        <f>IF(Tabla46[[#This Row],[RESULTADO EVALUACIÓN DEL DISEÑO DEL CONTROL]]="","",SUMIFS(DATOS!$AT$49:$AT$57,DATOS!$AR$49:$AR$57,Tabla46[[#This Row],[RESULTADO EVALUACIÓN DEL DISEÑO DEL CONTROL]],DATOS!$AS$49:$AS$57,Tabla46[[#This Row],[RESULTADO EVALUACION DE LA EJECUCION]]))</f>
        <v/>
      </c>
    </row>
    <row r="318" spans="1:21" ht="15" customHeight="1" x14ac:dyDescent="0.25">
      <c r="A318" s="3"/>
      <c r="B318" s="2"/>
      <c r="C318" s="2"/>
      <c r="D318" s="72"/>
      <c r="E318" s="4"/>
      <c r="F318" s="178"/>
      <c r="G318" s="455" t="str">
        <f>IFERROR(VLOOKUP(Tabla46[[#This Row],[ID RIESGO]],'1. IDENTIFICACION DEL RIESGO'!$AB$27:$AL$52,11,0),"")</f>
        <v/>
      </c>
      <c r="H318" s="178"/>
      <c r="I318" s="178"/>
      <c r="J318" s="178"/>
      <c r="K318" s="178"/>
      <c r="L318" s="180"/>
      <c r="M318" s="180"/>
      <c r="N318" s="178" t="str">
        <f>IF(Tabla46[[#This Row],[ID RIESGO]]="","",IF(Tabla46[[#This Row],[DESCRIPCION DEL CONTROL]]="",0,15))</f>
        <v/>
      </c>
      <c r="O318" s="174" t="str">
        <f>IF(Tabla46[[#This Row],[ID RIESGO]]="","",IF(Tabla46[[#This Row],[RESPONSABLE DEL CONTROL (CARGO)]]="",0,20))</f>
        <v/>
      </c>
      <c r="P318" s="353">
        <f>IF(Tabla46[[#This Row],[PERIODICIDAD DE EJECUCIÓN DEL CONTROL]]="",0,20)</f>
        <v>0</v>
      </c>
      <c r="Q31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8" s="353" t="str">
        <f>IF(ISTEXT(Tabla46[[#This Row],[VALOR EVALUACION DISENO]]),"",IF(Tabla46[[#This Row],[VALOR EVALUACION DISENO]]&gt;96,DATOS!$AV$21,IF(Tabla46[[#This Row],[VALOR EVALUACION DISENO]]&gt;=86,DATOS!$AV$22,DATOS!$AV$23)))</f>
        <v/>
      </c>
      <c r="S318" s="286"/>
      <c r="T318" s="133" t="str">
        <f>IFERROR(VLOOKUP(Tabla46[[#This Row],[% DE CUMPLIMIENTO DE LA EJECUCION DEL CONTROL]],DATOS!$AS$38:$AT$40,2,0),"")</f>
        <v/>
      </c>
      <c r="U318" s="134" t="str">
        <f>IF(Tabla46[[#This Row],[RESULTADO EVALUACIÓN DEL DISEÑO DEL CONTROL]]="","",SUMIFS(DATOS!$AT$49:$AT$57,DATOS!$AR$49:$AR$57,Tabla46[[#This Row],[RESULTADO EVALUACIÓN DEL DISEÑO DEL CONTROL]],DATOS!$AS$49:$AS$57,Tabla46[[#This Row],[RESULTADO EVALUACION DE LA EJECUCION]]))</f>
        <v/>
      </c>
    </row>
    <row r="319" spans="1:21" ht="15" customHeight="1" x14ac:dyDescent="0.25">
      <c r="A319" s="3"/>
      <c r="B319" s="2"/>
      <c r="C319" s="2"/>
      <c r="D319" s="72"/>
      <c r="E319" s="4"/>
      <c r="F319" s="178"/>
      <c r="G319" s="455" t="str">
        <f>IFERROR(VLOOKUP(Tabla46[[#This Row],[ID RIESGO]],'1. IDENTIFICACION DEL RIESGO'!$AB$27:$AL$52,11,0),"")</f>
        <v/>
      </c>
      <c r="H319" s="178"/>
      <c r="I319" s="178"/>
      <c r="J319" s="178"/>
      <c r="K319" s="178"/>
      <c r="L319" s="180"/>
      <c r="M319" s="180"/>
      <c r="N319" s="178" t="str">
        <f>IF(Tabla46[[#This Row],[ID RIESGO]]="","",IF(Tabla46[[#This Row],[DESCRIPCION DEL CONTROL]]="",0,15))</f>
        <v/>
      </c>
      <c r="O319" s="174" t="str">
        <f>IF(Tabla46[[#This Row],[ID RIESGO]]="","",IF(Tabla46[[#This Row],[RESPONSABLE DEL CONTROL (CARGO)]]="",0,20))</f>
        <v/>
      </c>
      <c r="P319" s="353">
        <f>IF(Tabla46[[#This Row],[PERIODICIDAD DE EJECUCIÓN DEL CONTROL]]="",0,20)</f>
        <v>0</v>
      </c>
      <c r="Q31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9" s="353" t="str">
        <f>IF(ISTEXT(Tabla46[[#This Row],[VALOR EVALUACION DISENO]]),"",IF(Tabla46[[#This Row],[VALOR EVALUACION DISENO]]&gt;96,DATOS!$AV$21,IF(Tabla46[[#This Row],[VALOR EVALUACION DISENO]]&gt;=86,DATOS!$AV$22,DATOS!$AV$23)))</f>
        <v/>
      </c>
      <c r="S319" s="286"/>
      <c r="T319" s="133" t="str">
        <f>IFERROR(VLOOKUP(Tabla46[[#This Row],[% DE CUMPLIMIENTO DE LA EJECUCION DEL CONTROL]],DATOS!$AS$38:$AT$40,2,0),"")</f>
        <v/>
      </c>
      <c r="U319" s="134" t="str">
        <f>IF(Tabla46[[#This Row],[RESULTADO EVALUACIÓN DEL DISEÑO DEL CONTROL]]="","",SUMIFS(DATOS!$AT$49:$AT$57,DATOS!$AR$49:$AR$57,Tabla46[[#This Row],[RESULTADO EVALUACIÓN DEL DISEÑO DEL CONTROL]],DATOS!$AS$49:$AS$57,Tabla46[[#This Row],[RESULTADO EVALUACION DE LA EJECUCION]]))</f>
        <v/>
      </c>
    </row>
    <row r="320" spans="1:21" ht="15" customHeight="1" x14ac:dyDescent="0.25">
      <c r="A320" s="3"/>
      <c r="B320" s="2"/>
      <c r="C320" s="2"/>
      <c r="D320" s="72"/>
      <c r="E320" s="4"/>
      <c r="F320" s="178"/>
      <c r="G320" s="455" t="str">
        <f>IFERROR(VLOOKUP(Tabla46[[#This Row],[ID RIESGO]],'1. IDENTIFICACION DEL RIESGO'!$AB$27:$AL$52,11,0),"")</f>
        <v/>
      </c>
      <c r="H320" s="178"/>
      <c r="I320" s="178"/>
      <c r="J320" s="178"/>
      <c r="K320" s="178"/>
      <c r="L320" s="180"/>
      <c r="M320" s="180"/>
      <c r="N320" s="178" t="str">
        <f>IF(Tabla46[[#This Row],[ID RIESGO]]="","",IF(Tabla46[[#This Row],[DESCRIPCION DEL CONTROL]]="",0,15))</f>
        <v/>
      </c>
      <c r="O320" s="174" t="str">
        <f>IF(Tabla46[[#This Row],[ID RIESGO]]="","",IF(Tabla46[[#This Row],[RESPONSABLE DEL CONTROL (CARGO)]]="",0,20))</f>
        <v/>
      </c>
      <c r="P320" s="353">
        <f>IF(Tabla46[[#This Row],[PERIODICIDAD DE EJECUCIÓN DEL CONTROL]]="",0,20)</f>
        <v>0</v>
      </c>
      <c r="Q32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0" s="353" t="str">
        <f>IF(ISTEXT(Tabla46[[#This Row],[VALOR EVALUACION DISENO]]),"",IF(Tabla46[[#This Row],[VALOR EVALUACION DISENO]]&gt;96,DATOS!$AV$21,IF(Tabla46[[#This Row],[VALOR EVALUACION DISENO]]&gt;=86,DATOS!$AV$22,DATOS!$AV$23)))</f>
        <v/>
      </c>
      <c r="S320" s="286"/>
      <c r="T320" s="133" t="str">
        <f>IFERROR(VLOOKUP(Tabla46[[#This Row],[% DE CUMPLIMIENTO DE LA EJECUCION DEL CONTROL]],DATOS!$AS$38:$AT$40,2,0),"")</f>
        <v/>
      </c>
      <c r="U320" s="134" t="str">
        <f>IF(Tabla46[[#This Row],[RESULTADO EVALUACIÓN DEL DISEÑO DEL CONTROL]]="","",SUMIFS(DATOS!$AT$49:$AT$57,DATOS!$AR$49:$AR$57,Tabla46[[#This Row],[RESULTADO EVALUACIÓN DEL DISEÑO DEL CONTROL]],DATOS!$AS$49:$AS$57,Tabla46[[#This Row],[RESULTADO EVALUACION DE LA EJECUCION]]))</f>
        <v/>
      </c>
    </row>
    <row r="321" spans="1:21" ht="15" customHeight="1" x14ac:dyDescent="0.25">
      <c r="A321" s="3"/>
      <c r="B321" s="2"/>
      <c r="C321" s="2"/>
      <c r="D321" s="72"/>
      <c r="E321" s="4"/>
      <c r="F321" s="178"/>
      <c r="G321" s="455" t="str">
        <f>IFERROR(VLOOKUP(Tabla46[[#This Row],[ID RIESGO]],'1. IDENTIFICACION DEL RIESGO'!$AB$27:$AL$52,11,0),"")</f>
        <v/>
      </c>
      <c r="H321" s="178"/>
      <c r="I321" s="178"/>
      <c r="J321" s="178"/>
      <c r="K321" s="178"/>
      <c r="L321" s="180"/>
      <c r="M321" s="180"/>
      <c r="N321" s="178" t="str">
        <f>IF(Tabla46[[#This Row],[ID RIESGO]]="","",IF(Tabla46[[#This Row],[DESCRIPCION DEL CONTROL]]="",0,15))</f>
        <v/>
      </c>
      <c r="O321" s="174" t="str">
        <f>IF(Tabla46[[#This Row],[ID RIESGO]]="","",IF(Tabla46[[#This Row],[RESPONSABLE DEL CONTROL (CARGO)]]="",0,20))</f>
        <v/>
      </c>
      <c r="P321" s="353">
        <f>IF(Tabla46[[#This Row],[PERIODICIDAD DE EJECUCIÓN DEL CONTROL]]="",0,20)</f>
        <v>0</v>
      </c>
      <c r="Q32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1" s="353" t="str">
        <f>IF(ISTEXT(Tabla46[[#This Row],[VALOR EVALUACION DISENO]]),"",IF(Tabla46[[#This Row],[VALOR EVALUACION DISENO]]&gt;96,DATOS!$AV$21,IF(Tabla46[[#This Row],[VALOR EVALUACION DISENO]]&gt;=86,DATOS!$AV$22,DATOS!$AV$23)))</f>
        <v/>
      </c>
      <c r="S321" s="286"/>
      <c r="T321" s="133" t="str">
        <f>IFERROR(VLOOKUP(Tabla46[[#This Row],[% DE CUMPLIMIENTO DE LA EJECUCION DEL CONTROL]],DATOS!$AS$38:$AT$40,2,0),"")</f>
        <v/>
      </c>
      <c r="U321" s="134" t="str">
        <f>IF(Tabla46[[#This Row],[RESULTADO EVALUACIÓN DEL DISEÑO DEL CONTROL]]="","",SUMIFS(DATOS!$AT$49:$AT$57,DATOS!$AR$49:$AR$57,Tabla46[[#This Row],[RESULTADO EVALUACIÓN DEL DISEÑO DEL CONTROL]],DATOS!$AS$49:$AS$57,Tabla46[[#This Row],[RESULTADO EVALUACION DE LA EJECUCION]]))</f>
        <v/>
      </c>
    </row>
    <row r="322" spans="1:21" ht="15" customHeight="1" x14ac:dyDescent="0.25">
      <c r="A322" s="3"/>
      <c r="B322" s="2"/>
      <c r="C322" s="2"/>
      <c r="D322" s="72"/>
      <c r="E322" s="4"/>
      <c r="F322" s="178"/>
      <c r="G322" s="455" t="str">
        <f>IFERROR(VLOOKUP(Tabla46[[#This Row],[ID RIESGO]],'1. IDENTIFICACION DEL RIESGO'!$AB$27:$AL$52,11,0),"")</f>
        <v/>
      </c>
      <c r="H322" s="178"/>
      <c r="I322" s="178"/>
      <c r="J322" s="178"/>
      <c r="K322" s="178"/>
      <c r="L322" s="180"/>
      <c r="M322" s="180"/>
      <c r="N322" s="178" t="str">
        <f>IF(Tabla46[[#This Row],[ID RIESGO]]="","",IF(Tabla46[[#This Row],[DESCRIPCION DEL CONTROL]]="",0,15))</f>
        <v/>
      </c>
      <c r="O322" s="174" t="str">
        <f>IF(Tabla46[[#This Row],[ID RIESGO]]="","",IF(Tabla46[[#This Row],[RESPONSABLE DEL CONTROL (CARGO)]]="",0,20))</f>
        <v/>
      </c>
      <c r="P322" s="353">
        <f>IF(Tabla46[[#This Row],[PERIODICIDAD DE EJECUCIÓN DEL CONTROL]]="",0,20)</f>
        <v>0</v>
      </c>
      <c r="Q32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2" s="353" t="str">
        <f>IF(ISTEXT(Tabla46[[#This Row],[VALOR EVALUACION DISENO]]),"",IF(Tabla46[[#This Row],[VALOR EVALUACION DISENO]]&gt;96,DATOS!$AV$21,IF(Tabla46[[#This Row],[VALOR EVALUACION DISENO]]&gt;=86,DATOS!$AV$22,DATOS!$AV$23)))</f>
        <v/>
      </c>
      <c r="S322" s="286"/>
      <c r="T322" s="133" t="str">
        <f>IFERROR(VLOOKUP(Tabla46[[#This Row],[% DE CUMPLIMIENTO DE LA EJECUCION DEL CONTROL]],DATOS!$AS$38:$AT$40,2,0),"")</f>
        <v/>
      </c>
      <c r="U322" s="134" t="str">
        <f>IF(Tabla46[[#This Row],[RESULTADO EVALUACIÓN DEL DISEÑO DEL CONTROL]]="","",SUMIFS(DATOS!$AT$49:$AT$57,DATOS!$AR$49:$AR$57,Tabla46[[#This Row],[RESULTADO EVALUACIÓN DEL DISEÑO DEL CONTROL]],DATOS!$AS$49:$AS$57,Tabla46[[#This Row],[RESULTADO EVALUACION DE LA EJECUCION]]))</f>
        <v/>
      </c>
    </row>
    <row r="323" spans="1:21" ht="15" customHeight="1" x14ac:dyDescent="0.25">
      <c r="A323" s="3"/>
      <c r="B323" s="2"/>
      <c r="C323" s="2"/>
      <c r="D323" s="72"/>
      <c r="E323" s="4"/>
      <c r="F323" s="178"/>
      <c r="G323" s="455" t="str">
        <f>IFERROR(VLOOKUP(Tabla46[[#This Row],[ID RIESGO]],'1. IDENTIFICACION DEL RIESGO'!$AB$27:$AL$52,11,0),"")</f>
        <v/>
      </c>
      <c r="H323" s="178"/>
      <c r="I323" s="178"/>
      <c r="J323" s="178"/>
      <c r="K323" s="178"/>
      <c r="L323" s="180"/>
      <c r="M323" s="180"/>
      <c r="N323" s="178" t="str">
        <f>IF(Tabla46[[#This Row],[ID RIESGO]]="","",IF(Tabla46[[#This Row],[DESCRIPCION DEL CONTROL]]="",0,15))</f>
        <v/>
      </c>
      <c r="O323" s="174" t="str">
        <f>IF(Tabla46[[#This Row],[ID RIESGO]]="","",IF(Tabla46[[#This Row],[RESPONSABLE DEL CONTROL (CARGO)]]="",0,20))</f>
        <v/>
      </c>
      <c r="P323" s="353">
        <f>IF(Tabla46[[#This Row],[PERIODICIDAD DE EJECUCIÓN DEL CONTROL]]="",0,20)</f>
        <v>0</v>
      </c>
      <c r="Q32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3" s="353" t="str">
        <f>IF(ISTEXT(Tabla46[[#This Row],[VALOR EVALUACION DISENO]]),"",IF(Tabla46[[#This Row],[VALOR EVALUACION DISENO]]&gt;96,DATOS!$AV$21,IF(Tabla46[[#This Row],[VALOR EVALUACION DISENO]]&gt;=86,DATOS!$AV$22,DATOS!$AV$23)))</f>
        <v/>
      </c>
      <c r="S323" s="286"/>
      <c r="T323" s="133" t="str">
        <f>IFERROR(VLOOKUP(Tabla46[[#This Row],[% DE CUMPLIMIENTO DE LA EJECUCION DEL CONTROL]],DATOS!$AS$38:$AT$40,2,0),"")</f>
        <v/>
      </c>
      <c r="U323" s="134" t="str">
        <f>IF(Tabla46[[#This Row],[RESULTADO EVALUACIÓN DEL DISEÑO DEL CONTROL]]="","",SUMIFS(DATOS!$AT$49:$AT$57,DATOS!$AR$49:$AR$57,Tabla46[[#This Row],[RESULTADO EVALUACIÓN DEL DISEÑO DEL CONTROL]],DATOS!$AS$49:$AS$57,Tabla46[[#This Row],[RESULTADO EVALUACION DE LA EJECUCION]]))</f>
        <v/>
      </c>
    </row>
    <row r="324" spans="1:21" ht="15" customHeight="1" x14ac:dyDescent="0.25">
      <c r="A324" s="3"/>
      <c r="B324" s="2"/>
      <c r="C324" s="2"/>
      <c r="D324" s="72"/>
      <c r="E324" s="4"/>
      <c r="F324" s="178"/>
      <c r="G324" s="455" t="str">
        <f>IFERROR(VLOOKUP(Tabla46[[#This Row],[ID RIESGO]],'1. IDENTIFICACION DEL RIESGO'!$AB$27:$AL$52,11,0),"")</f>
        <v/>
      </c>
      <c r="H324" s="178"/>
      <c r="I324" s="178"/>
      <c r="J324" s="178"/>
      <c r="K324" s="178"/>
      <c r="L324" s="180"/>
      <c r="M324" s="180"/>
      <c r="N324" s="178" t="str">
        <f>IF(Tabla46[[#This Row],[ID RIESGO]]="","",IF(Tabla46[[#This Row],[DESCRIPCION DEL CONTROL]]="",0,15))</f>
        <v/>
      </c>
      <c r="O324" s="174" t="str">
        <f>IF(Tabla46[[#This Row],[ID RIESGO]]="","",IF(Tabla46[[#This Row],[RESPONSABLE DEL CONTROL (CARGO)]]="",0,20))</f>
        <v/>
      </c>
      <c r="P324" s="353">
        <f>IF(Tabla46[[#This Row],[PERIODICIDAD DE EJECUCIÓN DEL CONTROL]]="",0,20)</f>
        <v>0</v>
      </c>
      <c r="Q32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4" s="353" t="str">
        <f>IF(ISTEXT(Tabla46[[#This Row],[VALOR EVALUACION DISENO]]),"",IF(Tabla46[[#This Row],[VALOR EVALUACION DISENO]]&gt;96,DATOS!$AV$21,IF(Tabla46[[#This Row],[VALOR EVALUACION DISENO]]&gt;=86,DATOS!$AV$22,DATOS!$AV$23)))</f>
        <v/>
      </c>
      <c r="S324" s="286"/>
      <c r="T324" s="133" t="str">
        <f>IFERROR(VLOOKUP(Tabla46[[#This Row],[% DE CUMPLIMIENTO DE LA EJECUCION DEL CONTROL]],DATOS!$AS$38:$AT$40,2,0),"")</f>
        <v/>
      </c>
      <c r="U324" s="134" t="str">
        <f>IF(Tabla46[[#This Row],[RESULTADO EVALUACIÓN DEL DISEÑO DEL CONTROL]]="","",SUMIFS(DATOS!$AT$49:$AT$57,DATOS!$AR$49:$AR$57,Tabla46[[#This Row],[RESULTADO EVALUACIÓN DEL DISEÑO DEL CONTROL]],DATOS!$AS$49:$AS$57,Tabla46[[#This Row],[RESULTADO EVALUACION DE LA EJECUCION]]))</f>
        <v/>
      </c>
    </row>
    <row r="325" spans="1:21" ht="15" customHeight="1" x14ac:dyDescent="0.25">
      <c r="A325" s="3"/>
      <c r="B325" s="2"/>
      <c r="C325" s="2"/>
      <c r="D325" s="72"/>
      <c r="E325" s="4"/>
      <c r="F325" s="178"/>
      <c r="G325" s="455" t="str">
        <f>IFERROR(VLOOKUP(Tabla46[[#This Row],[ID RIESGO]],'1. IDENTIFICACION DEL RIESGO'!$AB$27:$AL$52,11,0),"")</f>
        <v/>
      </c>
      <c r="H325" s="178"/>
      <c r="I325" s="178"/>
      <c r="J325" s="178"/>
      <c r="K325" s="178"/>
      <c r="L325" s="180"/>
      <c r="M325" s="180"/>
      <c r="N325" s="178" t="str">
        <f>IF(Tabla46[[#This Row],[ID RIESGO]]="","",IF(Tabla46[[#This Row],[DESCRIPCION DEL CONTROL]]="",0,15))</f>
        <v/>
      </c>
      <c r="O325" s="174" t="str">
        <f>IF(Tabla46[[#This Row],[ID RIESGO]]="","",IF(Tabla46[[#This Row],[RESPONSABLE DEL CONTROL (CARGO)]]="",0,20))</f>
        <v/>
      </c>
      <c r="P325" s="353">
        <f>IF(Tabla46[[#This Row],[PERIODICIDAD DE EJECUCIÓN DEL CONTROL]]="",0,20)</f>
        <v>0</v>
      </c>
      <c r="Q32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5" s="353" t="str">
        <f>IF(ISTEXT(Tabla46[[#This Row],[VALOR EVALUACION DISENO]]),"",IF(Tabla46[[#This Row],[VALOR EVALUACION DISENO]]&gt;96,DATOS!$AV$21,IF(Tabla46[[#This Row],[VALOR EVALUACION DISENO]]&gt;=86,DATOS!$AV$22,DATOS!$AV$23)))</f>
        <v/>
      </c>
      <c r="S325" s="286"/>
      <c r="T325" s="133" t="str">
        <f>IFERROR(VLOOKUP(Tabla46[[#This Row],[% DE CUMPLIMIENTO DE LA EJECUCION DEL CONTROL]],DATOS!$AS$38:$AT$40,2,0),"")</f>
        <v/>
      </c>
      <c r="U325" s="134" t="str">
        <f>IF(Tabla46[[#This Row],[RESULTADO EVALUACIÓN DEL DISEÑO DEL CONTROL]]="","",SUMIFS(DATOS!$AT$49:$AT$57,DATOS!$AR$49:$AR$57,Tabla46[[#This Row],[RESULTADO EVALUACIÓN DEL DISEÑO DEL CONTROL]],DATOS!$AS$49:$AS$57,Tabla46[[#This Row],[RESULTADO EVALUACION DE LA EJECUCION]]))</f>
        <v/>
      </c>
    </row>
    <row r="326" spans="1:21" ht="15" customHeight="1" x14ac:dyDescent="0.25">
      <c r="A326" s="3"/>
      <c r="B326" s="2"/>
      <c r="C326" s="2"/>
      <c r="D326" s="72"/>
      <c r="E326" s="4"/>
      <c r="F326" s="178"/>
      <c r="G326" s="455" t="str">
        <f>IFERROR(VLOOKUP(Tabla46[[#This Row],[ID RIESGO]],'1. IDENTIFICACION DEL RIESGO'!$AB$27:$AL$52,11,0),"")</f>
        <v/>
      </c>
      <c r="H326" s="178"/>
      <c r="I326" s="178"/>
      <c r="J326" s="178"/>
      <c r="K326" s="178"/>
      <c r="L326" s="180"/>
      <c r="M326" s="180"/>
      <c r="N326" s="178" t="str">
        <f>IF(Tabla46[[#This Row],[ID RIESGO]]="","",IF(Tabla46[[#This Row],[DESCRIPCION DEL CONTROL]]="",0,15))</f>
        <v/>
      </c>
      <c r="O326" s="174" t="str">
        <f>IF(Tabla46[[#This Row],[ID RIESGO]]="","",IF(Tabla46[[#This Row],[RESPONSABLE DEL CONTROL (CARGO)]]="",0,20))</f>
        <v/>
      </c>
      <c r="P326" s="353">
        <f>IF(Tabla46[[#This Row],[PERIODICIDAD DE EJECUCIÓN DEL CONTROL]]="",0,20)</f>
        <v>0</v>
      </c>
      <c r="Q32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6" s="353" t="str">
        <f>IF(ISTEXT(Tabla46[[#This Row],[VALOR EVALUACION DISENO]]),"",IF(Tabla46[[#This Row],[VALOR EVALUACION DISENO]]&gt;96,DATOS!$AV$21,IF(Tabla46[[#This Row],[VALOR EVALUACION DISENO]]&gt;=86,DATOS!$AV$22,DATOS!$AV$23)))</f>
        <v/>
      </c>
      <c r="S326" s="286"/>
      <c r="T326" s="133" t="str">
        <f>IFERROR(VLOOKUP(Tabla46[[#This Row],[% DE CUMPLIMIENTO DE LA EJECUCION DEL CONTROL]],DATOS!$AS$38:$AT$40,2,0),"")</f>
        <v/>
      </c>
      <c r="U326" s="134" t="str">
        <f>IF(Tabla46[[#This Row],[RESULTADO EVALUACIÓN DEL DISEÑO DEL CONTROL]]="","",SUMIFS(DATOS!$AT$49:$AT$57,DATOS!$AR$49:$AR$57,Tabla46[[#This Row],[RESULTADO EVALUACIÓN DEL DISEÑO DEL CONTROL]],DATOS!$AS$49:$AS$57,Tabla46[[#This Row],[RESULTADO EVALUACION DE LA EJECUCION]]))</f>
        <v/>
      </c>
    </row>
    <row r="327" spans="1:21" ht="15" customHeight="1" x14ac:dyDescent="0.25">
      <c r="A327" s="3"/>
      <c r="B327" s="2"/>
      <c r="C327" s="2"/>
      <c r="D327" s="72"/>
      <c r="E327" s="4"/>
      <c r="F327" s="178"/>
      <c r="G327" s="455" t="str">
        <f>IFERROR(VLOOKUP(Tabla46[[#This Row],[ID RIESGO]],'1. IDENTIFICACION DEL RIESGO'!$AB$27:$AL$52,11,0),"")</f>
        <v/>
      </c>
      <c r="H327" s="178"/>
      <c r="I327" s="178"/>
      <c r="J327" s="178"/>
      <c r="K327" s="178"/>
      <c r="L327" s="180"/>
      <c r="M327" s="180"/>
      <c r="N327" s="178" t="str">
        <f>IF(Tabla46[[#This Row],[ID RIESGO]]="","",IF(Tabla46[[#This Row],[DESCRIPCION DEL CONTROL]]="",0,15))</f>
        <v/>
      </c>
      <c r="O327" s="174" t="str">
        <f>IF(Tabla46[[#This Row],[ID RIESGO]]="","",IF(Tabla46[[#This Row],[RESPONSABLE DEL CONTROL (CARGO)]]="",0,20))</f>
        <v/>
      </c>
      <c r="P327" s="353">
        <f>IF(Tabla46[[#This Row],[PERIODICIDAD DE EJECUCIÓN DEL CONTROL]]="",0,20)</f>
        <v>0</v>
      </c>
      <c r="Q32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7" s="353" t="str">
        <f>IF(ISTEXT(Tabla46[[#This Row],[VALOR EVALUACION DISENO]]),"",IF(Tabla46[[#This Row],[VALOR EVALUACION DISENO]]&gt;96,DATOS!$AV$21,IF(Tabla46[[#This Row],[VALOR EVALUACION DISENO]]&gt;=86,DATOS!$AV$22,DATOS!$AV$23)))</f>
        <v/>
      </c>
      <c r="S327" s="286"/>
      <c r="T327" s="133" t="str">
        <f>IFERROR(VLOOKUP(Tabla46[[#This Row],[% DE CUMPLIMIENTO DE LA EJECUCION DEL CONTROL]],DATOS!$AS$38:$AT$40,2,0),"")</f>
        <v/>
      </c>
      <c r="U327" s="134" t="str">
        <f>IF(Tabla46[[#This Row],[RESULTADO EVALUACIÓN DEL DISEÑO DEL CONTROL]]="","",SUMIFS(DATOS!$AT$49:$AT$57,DATOS!$AR$49:$AR$57,Tabla46[[#This Row],[RESULTADO EVALUACIÓN DEL DISEÑO DEL CONTROL]],DATOS!$AS$49:$AS$57,Tabla46[[#This Row],[RESULTADO EVALUACION DE LA EJECUCION]]))</f>
        <v/>
      </c>
    </row>
    <row r="328" spans="1:21" ht="15" customHeight="1" x14ac:dyDescent="0.25">
      <c r="A328" s="3"/>
      <c r="B328" s="2"/>
      <c r="C328" s="2"/>
      <c r="D328" s="72"/>
      <c r="E328" s="4"/>
      <c r="F328" s="178"/>
      <c r="G328" s="455" t="str">
        <f>IFERROR(VLOOKUP(Tabla46[[#This Row],[ID RIESGO]],'1. IDENTIFICACION DEL RIESGO'!$AB$27:$AL$52,11,0),"")</f>
        <v/>
      </c>
      <c r="H328" s="178"/>
      <c r="I328" s="178"/>
      <c r="J328" s="178"/>
      <c r="K328" s="178"/>
      <c r="L328" s="180"/>
      <c r="M328" s="180"/>
      <c r="N328" s="178" t="str">
        <f>IF(Tabla46[[#This Row],[ID RIESGO]]="","",IF(Tabla46[[#This Row],[DESCRIPCION DEL CONTROL]]="",0,15))</f>
        <v/>
      </c>
      <c r="O328" s="174" t="str">
        <f>IF(Tabla46[[#This Row],[ID RIESGO]]="","",IF(Tabla46[[#This Row],[RESPONSABLE DEL CONTROL (CARGO)]]="",0,20))</f>
        <v/>
      </c>
      <c r="P328" s="353">
        <f>IF(Tabla46[[#This Row],[PERIODICIDAD DE EJECUCIÓN DEL CONTROL]]="",0,20)</f>
        <v>0</v>
      </c>
      <c r="Q32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8" s="353" t="str">
        <f>IF(ISTEXT(Tabla46[[#This Row],[VALOR EVALUACION DISENO]]),"",IF(Tabla46[[#This Row],[VALOR EVALUACION DISENO]]&gt;96,DATOS!$AV$21,IF(Tabla46[[#This Row],[VALOR EVALUACION DISENO]]&gt;=86,DATOS!$AV$22,DATOS!$AV$23)))</f>
        <v/>
      </c>
      <c r="S328" s="286"/>
      <c r="T328" s="133" t="str">
        <f>IFERROR(VLOOKUP(Tabla46[[#This Row],[% DE CUMPLIMIENTO DE LA EJECUCION DEL CONTROL]],DATOS!$AS$38:$AT$40,2,0),"")</f>
        <v/>
      </c>
      <c r="U328" s="134" t="str">
        <f>IF(Tabla46[[#This Row],[RESULTADO EVALUACIÓN DEL DISEÑO DEL CONTROL]]="","",SUMIFS(DATOS!$AT$49:$AT$57,DATOS!$AR$49:$AR$57,Tabla46[[#This Row],[RESULTADO EVALUACIÓN DEL DISEÑO DEL CONTROL]],DATOS!$AS$49:$AS$57,Tabla46[[#This Row],[RESULTADO EVALUACION DE LA EJECUCION]]))</f>
        <v/>
      </c>
    </row>
    <row r="329" spans="1:21" ht="15" customHeight="1" x14ac:dyDescent="0.25">
      <c r="A329" s="3"/>
      <c r="B329" s="2"/>
      <c r="C329" s="2"/>
      <c r="D329" s="72"/>
      <c r="E329" s="4"/>
      <c r="F329" s="178"/>
      <c r="G329" s="455" t="str">
        <f>IFERROR(VLOOKUP(Tabla46[[#This Row],[ID RIESGO]],'1. IDENTIFICACION DEL RIESGO'!$AB$27:$AL$52,11,0),"")</f>
        <v/>
      </c>
      <c r="H329" s="178"/>
      <c r="I329" s="178"/>
      <c r="J329" s="178"/>
      <c r="K329" s="178"/>
      <c r="L329" s="180"/>
      <c r="M329" s="180"/>
      <c r="N329" s="178" t="str">
        <f>IF(Tabla46[[#This Row],[ID RIESGO]]="","",IF(Tabla46[[#This Row],[DESCRIPCION DEL CONTROL]]="",0,15))</f>
        <v/>
      </c>
      <c r="O329" s="174" t="str">
        <f>IF(Tabla46[[#This Row],[ID RIESGO]]="","",IF(Tabla46[[#This Row],[RESPONSABLE DEL CONTROL (CARGO)]]="",0,20))</f>
        <v/>
      </c>
      <c r="P329" s="353">
        <f>IF(Tabla46[[#This Row],[PERIODICIDAD DE EJECUCIÓN DEL CONTROL]]="",0,20)</f>
        <v>0</v>
      </c>
      <c r="Q32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9" s="353" t="str">
        <f>IF(ISTEXT(Tabla46[[#This Row],[VALOR EVALUACION DISENO]]),"",IF(Tabla46[[#This Row],[VALOR EVALUACION DISENO]]&gt;96,DATOS!$AV$21,IF(Tabla46[[#This Row],[VALOR EVALUACION DISENO]]&gt;=86,DATOS!$AV$22,DATOS!$AV$23)))</f>
        <v/>
      </c>
      <c r="S329" s="286"/>
      <c r="T329" s="133" t="str">
        <f>IFERROR(VLOOKUP(Tabla46[[#This Row],[% DE CUMPLIMIENTO DE LA EJECUCION DEL CONTROL]],DATOS!$AS$38:$AT$40,2,0),"")</f>
        <v/>
      </c>
      <c r="U329" s="134" t="str">
        <f>IF(Tabla46[[#This Row],[RESULTADO EVALUACIÓN DEL DISEÑO DEL CONTROL]]="","",SUMIFS(DATOS!$AT$49:$AT$57,DATOS!$AR$49:$AR$57,Tabla46[[#This Row],[RESULTADO EVALUACIÓN DEL DISEÑO DEL CONTROL]],DATOS!$AS$49:$AS$57,Tabla46[[#This Row],[RESULTADO EVALUACION DE LA EJECUCION]]))</f>
        <v/>
      </c>
    </row>
    <row r="330" spans="1:21" ht="15" customHeight="1" x14ac:dyDescent="0.25">
      <c r="A330" s="3"/>
      <c r="B330" s="2"/>
      <c r="C330" s="2"/>
      <c r="D330" s="72"/>
      <c r="E330" s="4"/>
      <c r="F330" s="178"/>
      <c r="G330" s="455" t="str">
        <f>IFERROR(VLOOKUP(Tabla46[[#This Row],[ID RIESGO]],'1. IDENTIFICACION DEL RIESGO'!$AB$27:$AL$52,11,0),"")</f>
        <v/>
      </c>
      <c r="H330" s="178"/>
      <c r="I330" s="178"/>
      <c r="J330" s="178"/>
      <c r="K330" s="178"/>
      <c r="L330" s="180"/>
      <c r="M330" s="180"/>
      <c r="N330" s="178" t="str">
        <f>IF(Tabla46[[#This Row],[ID RIESGO]]="","",IF(Tabla46[[#This Row],[DESCRIPCION DEL CONTROL]]="",0,15))</f>
        <v/>
      </c>
      <c r="O330" s="174" t="str">
        <f>IF(Tabla46[[#This Row],[ID RIESGO]]="","",IF(Tabla46[[#This Row],[RESPONSABLE DEL CONTROL (CARGO)]]="",0,20))</f>
        <v/>
      </c>
      <c r="P330" s="353">
        <f>IF(Tabla46[[#This Row],[PERIODICIDAD DE EJECUCIÓN DEL CONTROL]]="",0,20)</f>
        <v>0</v>
      </c>
      <c r="Q33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0" s="353" t="str">
        <f>IF(ISTEXT(Tabla46[[#This Row],[VALOR EVALUACION DISENO]]),"",IF(Tabla46[[#This Row],[VALOR EVALUACION DISENO]]&gt;96,DATOS!$AV$21,IF(Tabla46[[#This Row],[VALOR EVALUACION DISENO]]&gt;=86,DATOS!$AV$22,DATOS!$AV$23)))</f>
        <v/>
      </c>
      <c r="S330" s="286"/>
      <c r="T330" s="133" t="str">
        <f>IFERROR(VLOOKUP(Tabla46[[#This Row],[% DE CUMPLIMIENTO DE LA EJECUCION DEL CONTROL]],DATOS!$AS$38:$AT$40,2,0),"")</f>
        <v/>
      </c>
      <c r="U330" s="134" t="str">
        <f>IF(Tabla46[[#This Row],[RESULTADO EVALUACIÓN DEL DISEÑO DEL CONTROL]]="","",SUMIFS(DATOS!$AT$49:$AT$57,DATOS!$AR$49:$AR$57,Tabla46[[#This Row],[RESULTADO EVALUACIÓN DEL DISEÑO DEL CONTROL]],DATOS!$AS$49:$AS$57,Tabla46[[#This Row],[RESULTADO EVALUACION DE LA EJECUCION]]))</f>
        <v/>
      </c>
    </row>
    <row r="331" spans="1:21" ht="15" customHeight="1" x14ac:dyDescent="0.25">
      <c r="A331" s="3"/>
      <c r="B331" s="2"/>
      <c r="C331" s="2"/>
      <c r="D331" s="72"/>
      <c r="E331" s="4"/>
      <c r="F331" s="178"/>
      <c r="G331" s="455" t="str">
        <f>IFERROR(VLOOKUP(Tabla46[[#This Row],[ID RIESGO]],'1. IDENTIFICACION DEL RIESGO'!$AB$27:$AL$52,11,0),"")</f>
        <v/>
      </c>
      <c r="H331" s="178"/>
      <c r="I331" s="178"/>
      <c r="J331" s="178"/>
      <c r="K331" s="178"/>
      <c r="L331" s="180"/>
      <c r="M331" s="180"/>
      <c r="N331" s="178" t="str">
        <f>IF(Tabla46[[#This Row],[ID RIESGO]]="","",IF(Tabla46[[#This Row],[DESCRIPCION DEL CONTROL]]="",0,15))</f>
        <v/>
      </c>
      <c r="O331" s="174" t="str">
        <f>IF(Tabla46[[#This Row],[ID RIESGO]]="","",IF(Tabla46[[#This Row],[RESPONSABLE DEL CONTROL (CARGO)]]="",0,20))</f>
        <v/>
      </c>
      <c r="P331" s="353">
        <f>IF(Tabla46[[#This Row],[PERIODICIDAD DE EJECUCIÓN DEL CONTROL]]="",0,20)</f>
        <v>0</v>
      </c>
      <c r="Q33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1" s="353" t="str">
        <f>IF(ISTEXT(Tabla46[[#This Row],[VALOR EVALUACION DISENO]]),"",IF(Tabla46[[#This Row],[VALOR EVALUACION DISENO]]&gt;96,DATOS!$AV$21,IF(Tabla46[[#This Row],[VALOR EVALUACION DISENO]]&gt;=86,DATOS!$AV$22,DATOS!$AV$23)))</f>
        <v/>
      </c>
      <c r="S331" s="286"/>
      <c r="T331" s="133" t="str">
        <f>IFERROR(VLOOKUP(Tabla46[[#This Row],[% DE CUMPLIMIENTO DE LA EJECUCION DEL CONTROL]],DATOS!$AS$38:$AT$40,2,0),"")</f>
        <v/>
      </c>
      <c r="U331" s="134" t="str">
        <f>IF(Tabla46[[#This Row],[RESULTADO EVALUACIÓN DEL DISEÑO DEL CONTROL]]="","",SUMIFS(DATOS!$AT$49:$AT$57,DATOS!$AR$49:$AR$57,Tabla46[[#This Row],[RESULTADO EVALUACIÓN DEL DISEÑO DEL CONTROL]],DATOS!$AS$49:$AS$57,Tabla46[[#This Row],[RESULTADO EVALUACION DE LA EJECUCION]]))</f>
        <v/>
      </c>
    </row>
    <row r="332" spans="1:21" ht="15" customHeight="1" x14ac:dyDescent="0.25">
      <c r="A332" s="3"/>
      <c r="B332" s="2"/>
      <c r="C332" s="2"/>
      <c r="D332" s="72"/>
      <c r="E332" s="4"/>
      <c r="F332" s="178"/>
      <c r="G332" s="455" t="str">
        <f>IFERROR(VLOOKUP(Tabla46[[#This Row],[ID RIESGO]],'1. IDENTIFICACION DEL RIESGO'!$AB$27:$AL$52,11,0),"")</f>
        <v/>
      </c>
      <c r="H332" s="178"/>
      <c r="I332" s="178"/>
      <c r="J332" s="178"/>
      <c r="K332" s="178"/>
      <c r="L332" s="180"/>
      <c r="M332" s="180"/>
      <c r="N332" s="178" t="str">
        <f>IF(Tabla46[[#This Row],[ID RIESGO]]="","",IF(Tabla46[[#This Row],[DESCRIPCION DEL CONTROL]]="",0,15))</f>
        <v/>
      </c>
      <c r="O332" s="174" t="str">
        <f>IF(Tabla46[[#This Row],[ID RIESGO]]="","",IF(Tabla46[[#This Row],[RESPONSABLE DEL CONTROL (CARGO)]]="",0,20))</f>
        <v/>
      </c>
      <c r="P332" s="353">
        <f>IF(Tabla46[[#This Row],[PERIODICIDAD DE EJECUCIÓN DEL CONTROL]]="",0,20)</f>
        <v>0</v>
      </c>
      <c r="Q33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2" s="353" t="str">
        <f>IF(ISTEXT(Tabla46[[#This Row],[VALOR EVALUACION DISENO]]),"",IF(Tabla46[[#This Row],[VALOR EVALUACION DISENO]]&gt;96,DATOS!$AV$21,IF(Tabla46[[#This Row],[VALOR EVALUACION DISENO]]&gt;=86,DATOS!$AV$22,DATOS!$AV$23)))</f>
        <v/>
      </c>
      <c r="S332" s="286"/>
      <c r="T332" s="133" t="str">
        <f>IFERROR(VLOOKUP(Tabla46[[#This Row],[% DE CUMPLIMIENTO DE LA EJECUCION DEL CONTROL]],DATOS!$AS$38:$AT$40,2,0),"")</f>
        <v/>
      </c>
      <c r="U332" s="134" t="str">
        <f>IF(Tabla46[[#This Row],[RESULTADO EVALUACIÓN DEL DISEÑO DEL CONTROL]]="","",SUMIFS(DATOS!$AT$49:$AT$57,DATOS!$AR$49:$AR$57,Tabla46[[#This Row],[RESULTADO EVALUACIÓN DEL DISEÑO DEL CONTROL]],DATOS!$AS$49:$AS$57,Tabla46[[#This Row],[RESULTADO EVALUACION DE LA EJECUCION]]))</f>
        <v/>
      </c>
    </row>
    <row r="333" spans="1:21" ht="15" customHeight="1" x14ac:dyDescent="0.25">
      <c r="A333" s="3"/>
      <c r="B333" s="2"/>
      <c r="C333" s="2"/>
      <c r="D333" s="72"/>
      <c r="E333" s="4"/>
      <c r="F333" s="178"/>
      <c r="G333" s="455" t="str">
        <f>IFERROR(VLOOKUP(Tabla46[[#This Row],[ID RIESGO]],'1. IDENTIFICACION DEL RIESGO'!$AB$27:$AL$52,11,0),"")</f>
        <v/>
      </c>
      <c r="H333" s="178"/>
      <c r="I333" s="178"/>
      <c r="J333" s="178"/>
      <c r="K333" s="178"/>
      <c r="L333" s="180"/>
      <c r="M333" s="180"/>
      <c r="N333" s="178" t="str">
        <f>IF(Tabla46[[#This Row],[ID RIESGO]]="","",IF(Tabla46[[#This Row],[DESCRIPCION DEL CONTROL]]="",0,15))</f>
        <v/>
      </c>
      <c r="O333" s="174" t="str">
        <f>IF(Tabla46[[#This Row],[ID RIESGO]]="","",IF(Tabla46[[#This Row],[RESPONSABLE DEL CONTROL (CARGO)]]="",0,20))</f>
        <v/>
      </c>
      <c r="P333" s="353">
        <f>IF(Tabla46[[#This Row],[PERIODICIDAD DE EJECUCIÓN DEL CONTROL]]="",0,20)</f>
        <v>0</v>
      </c>
      <c r="Q33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3" s="353" t="str">
        <f>IF(ISTEXT(Tabla46[[#This Row],[VALOR EVALUACION DISENO]]),"",IF(Tabla46[[#This Row],[VALOR EVALUACION DISENO]]&gt;96,DATOS!$AV$21,IF(Tabla46[[#This Row],[VALOR EVALUACION DISENO]]&gt;=86,DATOS!$AV$22,DATOS!$AV$23)))</f>
        <v/>
      </c>
      <c r="S333" s="286"/>
      <c r="T333" s="133" t="str">
        <f>IFERROR(VLOOKUP(Tabla46[[#This Row],[% DE CUMPLIMIENTO DE LA EJECUCION DEL CONTROL]],DATOS!$AS$38:$AT$40,2,0),"")</f>
        <v/>
      </c>
      <c r="U333" s="134" t="str">
        <f>IF(Tabla46[[#This Row],[RESULTADO EVALUACIÓN DEL DISEÑO DEL CONTROL]]="","",SUMIFS(DATOS!$AT$49:$AT$57,DATOS!$AR$49:$AR$57,Tabla46[[#This Row],[RESULTADO EVALUACIÓN DEL DISEÑO DEL CONTROL]],DATOS!$AS$49:$AS$57,Tabla46[[#This Row],[RESULTADO EVALUACION DE LA EJECUCION]]))</f>
        <v/>
      </c>
    </row>
    <row r="334" spans="1:21" ht="15" customHeight="1" x14ac:dyDescent="0.25">
      <c r="A334" s="3"/>
      <c r="B334" s="2"/>
      <c r="C334" s="2"/>
      <c r="D334" s="72"/>
      <c r="E334" s="4"/>
      <c r="F334" s="178"/>
      <c r="G334" s="455" t="str">
        <f>IFERROR(VLOOKUP(Tabla46[[#This Row],[ID RIESGO]],'1. IDENTIFICACION DEL RIESGO'!$AB$27:$AL$52,11,0),"")</f>
        <v/>
      </c>
      <c r="H334" s="178"/>
      <c r="I334" s="178"/>
      <c r="J334" s="178"/>
      <c r="K334" s="178"/>
      <c r="L334" s="180"/>
      <c r="M334" s="180"/>
      <c r="N334" s="178" t="str">
        <f>IF(Tabla46[[#This Row],[ID RIESGO]]="","",IF(Tabla46[[#This Row],[DESCRIPCION DEL CONTROL]]="",0,15))</f>
        <v/>
      </c>
      <c r="O334" s="174" t="str">
        <f>IF(Tabla46[[#This Row],[ID RIESGO]]="","",IF(Tabla46[[#This Row],[RESPONSABLE DEL CONTROL (CARGO)]]="",0,20))</f>
        <v/>
      </c>
      <c r="P334" s="353">
        <f>IF(Tabla46[[#This Row],[PERIODICIDAD DE EJECUCIÓN DEL CONTROL]]="",0,20)</f>
        <v>0</v>
      </c>
      <c r="Q33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4" s="353" t="str">
        <f>IF(ISTEXT(Tabla46[[#This Row],[VALOR EVALUACION DISENO]]),"",IF(Tabla46[[#This Row],[VALOR EVALUACION DISENO]]&gt;96,DATOS!$AV$21,IF(Tabla46[[#This Row],[VALOR EVALUACION DISENO]]&gt;=86,DATOS!$AV$22,DATOS!$AV$23)))</f>
        <v/>
      </c>
      <c r="S334" s="286"/>
      <c r="T334" s="133" t="str">
        <f>IFERROR(VLOOKUP(Tabla46[[#This Row],[% DE CUMPLIMIENTO DE LA EJECUCION DEL CONTROL]],DATOS!$AS$38:$AT$40,2,0),"")</f>
        <v/>
      </c>
      <c r="U334" s="134" t="str">
        <f>IF(Tabla46[[#This Row],[RESULTADO EVALUACIÓN DEL DISEÑO DEL CONTROL]]="","",SUMIFS(DATOS!$AT$49:$AT$57,DATOS!$AR$49:$AR$57,Tabla46[[#This Row],[RESULTADO EVALUACIÓN DEL DISEÑO DEL CONTROL]],DATOS!$AS$49:$AS$57,Tabla46[[#This Row],[RESULTADO EVALUACION DE LA EJECUCION]]))</f>
        <v/>
      </c>
    </row>
    <row r="335" spans="1:21" ht="15" customHeight="1" x14ac:dyDescent="0.25">
      <c r="A335" s="3"/>
      <c r="B335" s="2"/>
      <c r="C335" s="2"/>
      <c r="D335" s="72"/>
      <c r="E335" s="4"/>
      <c r="F335" s="178"/>
      <c r="G335" s="455" t="str">
        <f>IFERROR(VLOOKUP(Tabla46[[#This Row],[ID RIESGO]],'1. IDENTIFICACION DEL RIESGO'!$AB$27:$AL$52,11,0),"")</f>
        <v/>
      </c>
      <c r="H335" s="178"/>
      <c r="I335" s="178"/>
      <c r="J335" s="178"/>
      <c r="K335" s="178"/>
      <c r="L335" s="180"/>
      <c r="M335" s="180"/>
      <c r="N335" s="178" t="str">
        <f>IF(Tabla46[[#This Row],[ID RIESGO]]="","",IF(Tabla46[[#This Row],[DESCRIPCION DEL CONTROL]]="",0,15))</f>
        <v/>
      </c>
      <c r="O335" s="174" t="str">
        <f>IF(Tabla46[[#This Row],[ID RIESGO]]="","",IF(Tabla46[[#This Row],[RESPONSABLE DEL CONTROL (CARGO)]]="",0,20))</f>
        <v/>
      </c>
      <c r="P335" s="353">
        <f>IF(Tabla46[[#This Row],[PERIODICIDAD DE EJECUCIÓN DEL CONTROL]]="",0,20)</f>
        <v>0</v>
      </c>
      <c r="Q33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5" s="353" t="str">
        <f>IF(ISTEXT(Tabla46[[#This Row],[VALOR EVALUACION DISENO]]),"",IF(Tabla46[[#This Row],[VALOR EVALUACION DISENO]]&gt;96,DATOS!$AV$21,IF(Tabla46[[#This Row],[VALOR EVALUACION DISENO]]&gt;=86,DATOS!$AV$22,DATOS!$AV$23)))</f>
        <v/>
      </c>
      <c r="S335" s="286"/>
      <c r="T335" s="133" t="str">
        <f>IFERROR(VLOOKUP(Tabla46[[#This Row],[% DE CUMPLIMIENTO DE LA EJECUCION DEL CONTROL]],DATOS!$AS$38:$AT$40,2,0),"")</f>
        <v/>
      </c>
      <c r="U335" s="134" t="str">
        <f>IF(Tabla46[[#This Row],[RESULTADO EVALUACIÓN DEL DISEÑO DEL CONTROL]]="","",SUMIFS(DATOS!$AT$49:$AT$57,DATOS!$AR$49:$AR$57,Tabla46[[#This Row],[RESULTADO EVALUACIÓN DEL DISEÑO DEL CONTROL]],DATOS!$AS$49:$AS$57,Tabla46[[#This Row],[RESULTADO EVALUACION DE LA EJECUCION]]))</f>
        <v/>
      </c>
    </row>
    <row r="336" spans="1:21" ht="15" customHeight="1" x14ac:dyDescent="0.25">
      <c r="A336" s="3"/>
      <c r="B336" s="2"/>
      <c r="C336" s="2"/>
      <c r="D336" s="72"/>
      <c r="E336" s="4"/>
      <c r="F336" s="178"/>
      <c r="G336" s="455" t="str">
        <f>IFERROR(VLOOKUP(Tabla46[[#This Row],[ID RIESGO]],'1. IDENTIFICACION DEL RIESGO'!$AB$27:$AL$52,11,0),"")</f>
        <v/>
      </c>
      <c r="H336" s="178"/>
      <c r="I336" s="178"/>
      <c r="J336" s="178"/>
      <c r="K336" s="178"/>
      <c r="L336" s="180"/>
      <c r="M336" s="180"/>
      <c r="N336" s="178" t="str">
        <f>IF(Tabla46[[#This Row],[ID RIESGO]]="","",IF(Tabla46[[#This Row],[DESCRIPCION DEL CONTROL]]="",0,15))</f>
        <v/>
      </c>
      <c r="O336" s="174" t="str">
        <f>IF(Tabla46[[#This Row],[ID RIESGO]]="","",IF(Tabla46[[#This Row],[RESPONSABLE DEL CONTROL (CARGO)]]="",0,20))</f>
        <v/>
      </c>
      <c r="P336" s="353">
        <f>IF(Tabla46[[#This Row],[PERIODICIDAD DE EJECUCIÓN DEL CONTROL]]="",0,20)</f>
        <v>0</v>
      </c>
      <c r="Q33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6" s="353" t="str">
        <f>IF(ISTEXT(Tabla46[[#This Row],[VALOR EVALUACION DISENO]]),"",IF(Tabla46[[#This Row],[VALOR EVALUACION DISENO]]&gt;96,DATOS!$AV$21,IF(Tabla46[[#This Row],[VALOR EVALUACION DISENO]]&gt;=86,DATOS!$AV$22,DATOS!$AV$23)))</f>
        <v/>
      </c>
      <c r="S336" s="286"/>
      <c r="T336" s="133" t="str">
        <f>IFERROR(VLOOKUP(Tabla46[[#This Row],[% DE CUMPLIMIENTO DE LA EJECUCION DEL CONTROL]],DATOS!$AS$38:$AT$40,2,0),"")</f>
        <v/>
      </c>
      <c r="U336" s="134" t="str">
        <f>IF(Tabla46[[#This Row],[RESULTADO EVALUACIÓN DEL DISEÑO DEL CONTROL]]="","",SUMIFS(DATOS!$AT$49:$AT$57,DATOS!$AR$49:$AR$57,Tabla46[[#This Row],[RESULTADO EVALUACIÓN DEL DISEÑO DEL CONTROL]],DATOS!$AS$49:$AS$57,Tabla46[[#This Row],[RESULTADO EVALUACION DE LA EJECUCION]]))</f>
        <v/>
      </c>
    </row>
    <row r="337" spans="1:21" ht="15" customHeight="1" x14ac:dyDescent="0.25">
      <c r="A337" s="3"/>
      <c r="B337" s="2"/>
      <c r="C337" s="2"/>
      <c r="D337" s="72"/>
      <c r="E337" s="4"/>
      <c r="F337" s="178"/>
      <c r="G337" s="455" t="str">
        <f>IFERROR(VLOOKUP(Tabla46[[#This Row],[ID RIESGO]],'1. IDENTIFICACION DEL RIESGO'!$AB$27:$AL$52,11,0),"")</f>
        <v/>
      </c>
      <c r="H337" s="178"/>
      <c r="I337" s="178"/>
      <c r="J337" s="178"/>
      <c r="K337" s="178"/>
      <c r="L337" s="180"/>
      <c r="M337" s="180"/>
      <c r="N337" s="178" t="str">
        <f>IF(Tabla46[[#This Row],[ID RIESGO]]="","",IF(Tabla46[[#This Row],[DESCRIPCION DEL CONTROL]]="",0,15))</f>
        <v/>
      </c>
      <c r="O337" s="174" t="str">
        <f>IF(Tabla46[[#This Row],[ID RIESGO]]="","",IF(Tabla46[[#This Row],[RESPONSABLE DEL CONTROL (CARGO)]]="",0,20))</f>
        <v/>
      </c>
      <c r="P337" s="353">
        <f>IF(Tabla46[[#This Row],[PERIODICIDAD DE EJECUCIÓN DEL CONTROL]]="",0,20)</f>
        <v>0</v>
      </c>
      <c r="Q33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7" s="353" t="str">
        <f>IF(ISTEXT(Tabla46[[#This Row],[VALOR EVALUACION DISENO]]),"",IF(Tabla46[[#This Row],[VALOR EVALUACION DISENO]]&gt;96,DATOS!$AV$21,IF(Tabla46[[#This Row],[VALOR EVALUACION DISENO]]&gt;=86,DATOS!$AV$22,DATOS!$AV$23)))</f>
        <v/>
      </c>
      <c r="S337" s="286"/>
      <c r="T337" s="133" t="str">
        <f>IFERROR(VLOOKUP(Tabla46[[#This Row],[% DE CUMPLIMIENTO DE LA EJECUCION DEL CONTROL]],DATOS!$AS$38:$AT$40,2,0),"")</f>
        <v/>
      </c>
      <c r="U337" s="134" t="str">
        <f>IF(Tabla46[[#This Row],[RESULTADO EVALUACIÓN DEL DISEÑO DEL CONTROL]]="","",SUMIFS(DATOS!$AT$49:$AT$57,DATOS!$AR$49:$AR$57,Tabla46[[#This Row],[RESULTADO EVALUACIÓN DEL DISEÑO DEL CONTROL]],DATOS!$AS$49:$AS$57,Tabla46[[#This Row],[RESULTADO EVALUACION DE LA EJECUCION]]))</f>
        <v/>
      </c>
    </row>
    <row r="338" spans="1:21" ht="15" customHeight="1" x14ac:dyDescent="0.25">
      <c r="A338" s="3"/>
      <c r="B338" s="2"/>
      <c r="C338" s="2"/>
      <c r="D338" s="72"/>
      <c r="E338" s="4"/>
      <c r="F338" s="178"/>
      <c r="G338" s="455" t="str">
        <f>IFERROR(VLOOKUP(Tabla46[[#This Row],[ID RIESGO]],'1. IDENTIFICACION DEL RIESGO'!$AB$27:$AL$52,11,0),"")</f>
        <v/>
      </c>
      <c r="H338" s="178"/>
      <c r="I338" s="178"/>
      <c r="J338" s="178"/>
      <c r="K338" s="178"/>
      <c r="L338" s="180"/>
      <c r="M338" s="180"/>
      <c r="N338" s="178" t="str">
        <f>IF(Tabla46[[#This Row],[ID RIESGO]]="","",IF(Tabla46[[#This Row],[DESCRIPCION DEL CONTROL]]="",0,15))</f>
        <v/>
      </c>
      <c r="O338" s="174" t="str">
        <f>IF(Tabla46[[#This Row],[ID RIESGO]]="","",IF(Tabla46[[#This Row],[RESPONSABLE DEL CONTROL (CARGO)]]="",0,20))</f>
        <v/>
      </c>
      <c r="P338" s="353">
        <f>IF(Tabla46[[#This Row],[PERIODICIDAD DE EJECUCIÓN DEL CONTROL]]="",0,20)</f>
        <v>0</v>
      </c>
      <c r="Q33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8" s="353" t="str">
        <f>IF(ISTEXT(Tabla46[[#This Row],[VALOR EVALUACION DISENO]]),"",IF(Tabla46[[#This Row],[VALOR EVALUACION DISENO]]&gt;96,DATOS!$AV$21,IF(Tabla46[[#This Row],[VALOR EVALUACION DISENO]]&gt;=86,DATOS!$AV$22,DATOS!$AV$23)))</f>
        <v/>
      </c>
      <c r="S338" s="286"/>
      <c r="T338" s="133" t="str">
        <f>IFERROR(VLOOKUP(Tabla46[[#This Row],[% DE CUMPLIMIENTO DE LA EJECUCION DEL CONTROL]],DATOS!$AS$38:$AT$40,2,0),"")</f>
        <v/>
      </c>
      <c r="U338" s="134" t="str">
        <f>IF(Tabla46[[#This Row],[RESULTADO EVALUACIÓN DEL DISEÑO DEL CONTROL]]="","",SUMIFS(DATOS!$AT$49:$AT$57,DATOS!$AR$49:$AR$57,Tabla46[[#This Row],[RESULTADO EVALUACIÓN DEL DISEÑO DEL CONTROL]],DATOS!$AS$49:$AS$57,Tabla46[[#This Row],[RESULTADO EVALUACION DE LA EJECUCION]]))</f>
        <v/>
      </c>
    </row>
    <row r="339" spans="1:21" ht="15" customHeight="1" x14ac:dyDescent="0.25">
      <c r="A339" s="3"/>
      <c r="B339" s="2"/>
      <c r="C339" s="2"/>
      <c r="D339" s="72"/>
      <c r="E339" s="4"/>
      <c r="F339" s="178"/>
      <c r="G339" s="455" t="str">
        <f>IFERROR(VLOOKUP(Tabla46[[#This Row],[ID RIESGO]],'1. IDENTIFICACION DEL RIESGO'!$AB$27:$AL$52,11,0),"")</f>
        <v/>
      </c>
      <c r="H339" s="178"/>
      <c r="I339" s="178"/>
      <c r="J339" s="178"/>
      <c r="K339" s="178"/>
      <c r="L339" s="180"/>
      <c r="M339" s="180"/>
      <c r="N339" s="178" t="str">
        <f>IF(Tabla46[[#This Row],[ID RIESGO]]="","",IF(Tabla46[[#This Row],[DESCRIPCION DEL CONTROL]]="",0,15))</f>
        <v/>
      </c>
      <c r="O339" s="174" t="str">
        <f>IF(Tabla46[[#This Row],[ID RIESGO]]="","",IF(Tabla46[[#This Row],[RESPONSABLE DEL CONTROL (CARGO)]]="",0,20))</f>
        <v/>
      </c>
      <c r="P339" s="353">
        <f>IF(Tabla46[[#This Row],[PERIODICIDAD DE EJECUCIÓN DEL CONTROL]]="",0,20)</f>
        <v>0</v>
      </c>
      <c r="Q33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9" s="353" t="str">
        <f>IF(ISTEXT(Tabla46[[#This Row],[VALOR EVALUACION DISENO]]),"",IF(Tabla46[[#This Row],[VALOR EVALUACION DISENO]]&gt;96,DATOS!$AV$21,IF(Tabla46[[#This Row],[VALOR EVALUACION DISENO]]&gt;=86,DATOS!$AV$22,DATOS!$AV$23)))</f>
        <v/>
      </c>
      <c r="S339" s="286"/>
      <c r="T339" s="133" t="str">
        <f>IFERROR(VLOOKUP(Tabla46[[#This Row],[% DE CUMPLIMIENTO DE LA EJECUCION DEL CONTROL]],DATOS!$AS$38:$AT$40,2,0),"")</f>
        <v/>
      </c>
      <c r="U339" s="134" t="str">
        <f>IF(Tabla46[[#This Row],[RESULTADO EVALUACIÓN DEL DISEÑO DEL CONTROL]]="","",SUMIFS(DATOS!$AT$49:$AT$57,DATOS!$AR$49:$AR$57,Tabla46[[#This Row],[RESULTADO EVALUACIÓN DEL DISEÑO DEL CONTROL]],DATOS!$AS$49:$AS$57,Tabla46[[#This Row],[RESULTADO EVALUACION DE LA EJECUCION]]))</f>
        <v/>
      </c>
    </row>
    <row r="340" spans="1:21" ht="15" customHeight="1" x14ac:dyDescent="0.25">
      <c r="A340" s="3"/>
      <c r="B340" s="2"/>
      <c r="C340" s="2"/>
      <c r="D340" s="72"/>
      <c r="E340" s="4"/>
      <c r="F340" s="178"/>
      <c r="G340" s="455" t="str">
        <f>IFERROR(VLOOKUP(Tabla46[[#This Row],[ID RIESGO]],'1. IDENTIFICACION DEL RIESGO'!$AB$27:$AL$52,11,0),"")</f>
        <v/>
      </c>
      <c r="H340" s="178"/>
      <c r="I340" s="178"/>
      <c r="J340" s="178"/>
      <c r="K340" s="178"/>
      <c r="L340" s="180"/>
      <c r="M340" s="180"/>
      <c r="N340" s="178" t="str">
        <f>IF(Tabla46[[#This Row],[ID RIESGO]]="","",IF(Tabla46[[#This Row],[DESCRIPCION DEL CONTROL]]="",0,15))</f>
        <v/>
      </c>
      <c r="O340" s="174" t="str">
        <f>IF(Tabla46[[#This Row],[ID RIESGO]]="","",IF(Tabla46[[#This Row],[RESPONSABLE DEL CONTROL (CARGO)]]="",0,20))</f>
        <v/>
      </c>
      <c r="P340" s="353">
        <f>IF(Tabla46[[#This Row],[PERIODICIDAD DE EJECUCIÓN DEL CONTROL]]="",0,20)</f>
        <v>0</v>
      </c>
      <c r="Q34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0" s="353" t="str">
        <f>IF(ISTEXT(Tabla46[[#This Row],[VALOR EVALUACION DISENO]]),"",IF(Tabla46[[#This Row],[VALOR EVALUACION DISENO]]&gt;96,DATOS!$AV$21,IF(Tabla46[[#This Row],[VALOR EVALUACION DISENO]]&gt;=86,DATOS!$AV$22,DATOS!$AV$23)))</f>
        <v/>
      </c>
      <c r="S340" s="286"/>
      <c r="T340" s="133" t="str">
        <f>IFERROR(VLOOKUP(Tabla46[[#This Row],[% DE CUMPLIMIENTO DE LA EJECUCION DEL CONTROL]],DATOS!$AS$38:$AT$40,2,0),"")</f>
        <v/>
      </c>
      <c r="U340" s="134" t="str">
        <f>IF(Tabla46[[#This Row],[RESULTADO EVALUACIÓN DEL DISEÑO DEL CONTROL]]="","",SUMIFS(DATOS!$AT$49:$AT$57,DATOS!$AR$49:$AR$57,Tabla46[[#This Row],[RESULTADO EVALUACIÓN DEL DISEÑO DEL CONTROL]],DATOS!$AS$49:$AS$57,Tabla46[[#This Row],[RESULTADO EVALUACION DE LA EJECUCION]]))</f>
        <v/>
      </c>
    </row>
    <row r="341" spans="1:21" ht="15" customHeight="1" x14ac:dyDescent="0.25">
      <c r="A341" s="3"/>
      <c r="B341" s="2"/>
      <c r="C341" s="2"/>
      <c r="D341" s="72"/>
      <c r="E341" s="4"/>
      <c r="F341" s="178"/>
      <c r="G341" s="455" t="str">
        <f>IFERROR(VLOOKUP(Tabla46[[#This Row],[ID RIESGO]],'1. IDENTIFICACION DEL RIESGO'!$AB$27:$AL$52,11,0),"")</f>
        <v/>
      </c>
      <c r="H341" s="178"/>
      <c r="I341" s="178"/>
      <c r="J341" s="178"/>
      <c r="K341" s="178"/>
      <c r="L341" s="180"/>
      <c r="M341" s="180"/>
      <c r="N341" s="178" t="str">
        <f>IF(Tabla46[[#This Row],[ID RIESGO]]="","",IF(Tabla46[[#This Row],[DESCRIPCION DEL CONTROL]]="",0,15))</f>
        <v/>
      </c>
      <c r="O341" s="174" t="str">
        <f>IF(Tabla46[[#This Row],[ID RIESGO]]="","",IF(Tabla46[[#This Row],[RESPONSABLE DEL CONTROL (CARGO)]]="",0,20))</f>
        <v/>
      </c>
      <c r="P341" s="353">
        <f>IF(Tabla46[[#This Row],[PERIODICIDAD DE EJECUCIÓN DEL CONTROL]]="",0,20)</f>
        <v>0</v>
      </c>
      <c r="Q34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1" s="353" t="str">
        <f>IF(ISTEXT(Tabla46[[#This Row],[VALOR EVALUACION DISENO]]),"",IF(Tabla46[[#This Row],[VALOR EVALUACION DISENO]]&gt;96,DATOS!$AV$21,IF(Tabla46[[#This Row],[VALOR EVALUACION DISENO]]&gt;=86,DATOS!$AV$22,DATOS!$AV$23)))</f>
        <v/>
      </c>
      <c r="S341" s="286"/>
      <c r="T341" s="133" t="str">
        <f>IFERROR(VLOOKUP(Tabla46[[#This Row],[% DE CUMPLIMIENTO DE LA EJECUCION DEL CONTROL]],DATOS!$AS$38:$AT$40,2,0),"")</f>
        <v/>
      </c>
      <c r="U341" s="134" t="str">
        <f>IF(Tabla46[[#This Row],[RESULTADO EVALUACIÓN DEL DISEÑO DEL CONTROL]]="","",SUMIFS(DATOS!$AT$49:$AT$57,DATOS!$AR$49:$AR$57,Tabla46[[#This Row],[RESULTADO EVALUACIÓN DEL DISEÑO DEL CONTROL]],DATOS!$AS$49:$AS$57,Tabla46[[#This Row],[RESULTADO EVALUACION DE LA EJECUCION]]))</f>
        <v/>
      </c>
    </row>
    <row r="342" spans="1:21" ht="15" customHeight="1" x14ac:dyDescent="0.25">
      <c r="A342" s="3"/>
      <c r="B342" s="2"/>
      <c r="C342" s="2"/>
      <c r="D342" s="72"/>
      <c r="E342" s="4"/>
      <c r="F342" s="178"/>
      <c r="G342" s="455" t="str">
        <f>IFERROR(VLOOKUP(Tabla46[[#This Row],[ID RIESGO]],'1. IDENTIFICACION DEL RIESGO'!$AB$27:$AL$52,11,0),"")</f>
        <v/>
      </c>
      <c r="H342" s="178"/>
      <c r="I342" s="178"/>
      <c r="J342" s="178"/>
      <c r="K342" s="178"/>
      <c r="L342" s="180"/>
      <c r="M342" s="180"/>
      <c r="N342" s="178" t="str">
        <f>IF(Tabla46[[#This Row],[ID RIESGO]]="","",IF(Tabla46[[#This Row],[DESCRIPCION DEL CONTROL]]="",0,15))</f>
        <v/>
      </c>
      <c r="O342" s="174" t="str">
        <f>IF(Tabla46[[#This Row],[ID RIESGO]]="","",IF(Tabla46[[#This Row],[RESPONSABLE DEL CONTROL (CARGO)]]="",0,20))</f>
        <v/>
      </c>
      <c r="P342" s="353">
        <f>IF(Tabla46[[#This Row],[PERIODICIDAD DE EJECUCIÓN DEL CONTROL]]="",0,20)</f>
        <v>0</v>
      </c>
      <c r="Q34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2" s="353" t="str">
        <f>IF(ISTEXT(Tabla46[[#This Row],[VALOR EVALUACION DISENO]]),"",IF(Tabla46[[#This Row],[VALOR EVALUACION DISENO]]&gt;96,DATOS!$AV$21,IF(Tabla46[[#This Row],[VALOR EVALUACION DISENO]]&gt;=86,DATOS!$AV$22,DATOS!$AV$23)))</f>
        <v/>
      </c>
      <c r="S342" s="286"/>
      <c r="T342" s="133" t="str">
        <f>IFERROR(VLOOKUP(Tabla46[[#This Row],[% DE CUMPLIMIENTO DE LA EJECUCION DEL CONTROL]],DATOS!$AS$38:$AT$40,2,0),"")</f>
        <v/>
      </c>
      <c r="U342" s="134" t="str">
        <f>IF(Tabla46[[#This Row],[RESULTADO EVALUACIÓN DEL DISEÑO DEL CONTROL]]="","",SUMIFS(DATOS!$AT$49:$AT$57,DATOS!$AR$49:$AR$57,Tabla46[[#This Row],[RESULTADO EVALUACIÓN DEL DISEÑO DEL CONTROL]],DATOS!$AS$49:$AS$57,Tabla46[[#This Row],[RESULTADO EVALUACION DE LA EJECUCION]]))</f>
        <v/>
      </c>
    </row>
    <row r="343" spans="1:21" ht="15" customHeight="1" x14ac:dyDescent="0.25">
      <c r="A343" s="3"/>
      <c r="B343" s="2"/>
      <c r="C343" s="2"/>
      <c r="D343" s="72"/>
      <c r="E343" s="4"/>
      <c r="F343" s="178"/>
      <c r="G343" s="455" t="str">
        <f>IFERROR(VLOOKUP(Tabla46[[#This Row],[ID RIESGO]],'1. IDENTIFICACION DEL RIESGO'!$AB$27:$AL$52,11,0),"")</f>
        <v/>
      </c>
      <c r="H343" s="178"/>
      <c r="I343" s="178"/>
      <c r="J343" s="178"/>
      <c r="K343" s="178"/>
      <c r="L343" s="180"/>
      <c r="M343" s="180"/>
      <c r="N343" s="178" t="str">
        <f>IF(Tabla46[[#This Row],[ID RIESGO]]="","",IF(Tabla46[[#This Row],[DESCRIPCION DEL CONTROL]]="",0,15))</f>
        <v/>
      </c>
      <c r="O343" s="174" t="str">
        <f>IF(Tabla46[[#This Row],[ID RIESGO]]="","",IF(Tabla46[[#This Row],[RESPONSABLE DEL CONTROL (CARGO)]]="",0,20))</f>
        <v/>
      </c>
      <c r="P343" s="353">
        <f>IF(Tabla46[[#This Row],[PERIODICIDAD DE EJECUCIÓN DEL CONTROL]]="",0,20)</f>
        <v>0</v>
      </c>
      <c r="Q34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3" s="353" t="str">
        <f>IF(ISTEXT(Tabla46[[#This Row],[VALOR EVALUACION DISENO]]),"",IF(Tabla46[[#This Row],[VALOR EVALUACION DISENO]]&gt;96,DATOS!$AV$21,IF(Tabla46[[#This Row],[VALOR EVALUACION DISENO]]&gt;=86,DATOS!$AV$22,DATOS!$AV$23)))</f>
        <v/>
      </c>
      <c r="S343" s="286"/>
      <c r="T343" s="133" t="str">
        <f>IFERROR(VLOOKUP(Tabla46[[#This Row],[% DE CUMPLIMIENTO DE LA EJECUCION DEL CONTROL]],DATOS!$AS$38:$AT$40,2,0),"")</f>
        <v/>
      </c>
      <c r="U343" s="134" t="str">
        <f>IF(Tabla46[[#This Row],[RESULTADO EVALUACIÓN DEL DISEÑO DEL CONTROL]]="","",SUMIFS(DATOS!$AT$49:$AT$57,DATOS!$AR$49:$AR$57,Tabla46[[#This Row],[RESULTADO EVALUACIÓN DEL DISEÑO DEL CONTROL]],DATOS!$AS$49:$AS$57,Tabla46[[#This Row],[RESULTADO EVALUACION DE LA EJECUCION]]))</f>
        <v/>
      </c>
    </row>
    <row r="344" spans="1:21" ht="15" customHeight="1" x14ac:dyDescent="0.25">
      <c r="A344" s="3"/>
      <c r="B344" s="2"/>
      <c r="C344" s="2"/>
      <c r="D344" s="72"/>
      <c r="E344" s="4"/>
      <c r="F344" s="178"/>
      <c r="G344" s="455" t="str">
        <f>IFERROR(VLOOKUP(Tabla46[[#This Row],[ID RIESGO]],'1. IDENTIFICACION DEL RIESGO'!$AB$27:$AL$52,11,0),"")</f>
        <v/>
      </c>
      <c r="H344" s="178"/>
      <c r="I344" s="178"/>
      <c r="J344" s="178"/>
      <c r="K344" s="178"/>
      <c r="L344" s="180"/>
      <c r="M344" s="180"/>
      <c r="N344" s="178" t="str">
        <f>IF(Tabla46[[#This Row],[ID RIESGO]]="","",IF(Tabla46[[#This Row],[DESCRIPCION DEL CONTROL]]="",0,15))</f>
        <v/>
      </c>
      <c r="O344" s="174" t="str">
        <f>IF(Tabla46[[#This Row],[ID RIESGO]]="","",IF(Tabla46[[#This Row],[RESPONSABLE DEL CONTROL (CARGO)]]="",0,20))</f>
        <v/>
      </c>
      <c r="P344" s="353">
        <f>IF(Tabla46[[#This Row],[PERIODICIDAD DE EJECUCIÓN DEL CONTROL]]="",0,20)</f>
        <v>0</v>
      </c>
      <c r="Q34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4" s="353" t="str">
        <f>IF(ISTEXT(Tabla46[[#This Row],[VALOR EVALUACION DISENO]]),"",IF(Tabla46[[#This Row],[VALOR EVALUACION DISENO]]&gt;96,DATOS!$AV$21,IF(Tabla46[[#This Row],[VALOR EVALUACION DISENO]]&gt;=86,DATOS!$AV$22,DATOS!$AV$23)))</f>
        <v/>
      </c>
      <c r="S344" s="286"/>
      <c r="T344" s="133" t="str">
        <f>IFERROR(VLOOKUP(Tabla46[[#This Row],[% DE CUMPLIMIENTO DE LA EJECUCION DEL CONTROL]],DATOS!$AS$38:$AT$40,2,0),"")</f>
        <v/>
      </c>
      <c r="U344" s="134" t="str">
        <f>IF(Tabla46[[#This Row],[RESULTADO EVALUACIÓN DEL DISEÑO DEL CONTROL]]="","",SUMIFS(DATOS!$AT$49:$AT$57,DATOS!$AR$49:$AR$57,Tabla46[[#This Row],[RESULTADO EVALUACIÓN DEL DISEÑO DEL CONTROL]],DATOS!$AS$49:$AS$57,Tabla46[[#This Row],[RESULTADO EVALUACION DE LA EJECUCION]]))</f>
        <v/>
      </c>
    </row>
    <row r="345" spans="1:21" ht="15" customHeight="1" x14ac:dyDescent="0.25">
      <c r="A345" s="3"/>
      <c r="B345" s="2"/>
      <c r="C345" s="2"/>
      <c r="D345" s="72"/>
      <c r="E345" s="4"/>
      <c r="F345" s="178"/>
      <c r="G345" s="455" t="str">
        <f>IFERROR(VLOOKUP(Tabla46[[#This Row],[ID RIESGO]],'1. IDENTIFICACION DEL RIESGO'!$AB$27:$AL$52,11,0),"")</f>
        <v/>
      </c>
      <c r="H345" s="178"/>
      <c r="I345" s="178"/>
      <c r="J345" s="178"/>
      <c r="K345" s="178"/>
      <c r="L345" s="180"/>
      <c r="M345" s="180"/>
      <c r="N345" s="178" t="str">
        <f>IF(Tabla46[[#This Row],[ID RIESGO]]="","",IF(Tabla46[[#This Row],[DESCRIPCION DEL CONTROL]]="",0,15))</f>
        <v/>
      </c>
      <c r="O345" s="174" t="str">
        <f>IF(Tabla46[[#This Row],[ID RIESGO]]="","",IF(Tabla46[[#This Row],[RESPONSABLE DEL CONTROL (CARGO)]]="",0,20))</f>
        <v/>
      </c>
      <c r="P345" s="353">
        <f>IF(Tabla46[[#This Row],[PERIODICIDAD DE EJECUCIÓN DEL CONTROL]]="",0,20)</f>
        <v>0</v>
      </c>
      <c r="Q34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5" s="353" t="str">
        <f>IF(ISTEXT(Tabla46[[#This Row],[VALOR EVALUACION DISENO]]),"",IF(Tabla46[[#This Row],[VALOR EVALUACION DISENO]]&gt;96,DATOS!$AV$21,IF(Tabla46[[#This Row],[VALOR EVALUACION DISENO]]&gt;=86,DATOS!$AV$22,DATOS!$AV$23)))</f>
        <v/>
      </c>
      <c r="S345" s="286"/>
      <c r="T345" s="133" t="str">
        <f>IFERROR(VLOOKUP(Tabla46[[#This Row],[% DE CUMPLIMIENTO DE LA EJECUCION DEL CONTROL]],DATOS!$AS$38:$AT$40,2,0),"")</f>
        <v/>
      </c>
      <c r="U345" s="134" t="str">
        <f>IF(Tabla46[[#This Row],[RESULTADO EVALUACIÓN DEL DISEÑO DEL CONTROL]]="","",SUMIFS(DATOS!$AT$49:$AT$57,DATOS!$AR$49:$AR$57,Tabla46[[#This Row],[RESULTADO EVALUACIÓN DEL DISEÑO DEL CONTROL]],DATOS!$AS$49:$AS$57,Tabla46[[#This Row],[RESULTADO EVALUACION DE LA EJECUCION]]))</f>
        <v/>
      </c>
    </row>
    <row r="346" spans="1:21" ht="15" customHeight="1" x14ac:dyDescent="0.25">
      <c r="A346" s="3"/>
      <c r="B346" s="2"/>
      <c r="C346" s="2"/>
      <c r="D346" s="72"/>
      <c r="E346" s="4"/>
      <c r="F346" s="178"/>
      <c r="G346" s="455" t="str">
        <f>IFERROR(VLOOKUP(Tabla46[[#This Row],[ID RIESGO]],'1. IDENTIFICACION DEL RIESGO'!$AB$27:$AL$52,11,0),"")</f>
        <v/>
      </c>
      <c r="H346" s="178"/>
      <c r="I346" s="178"/>
      <c r="J346" s="178"/>
      <c r="K346" s="178"/>
      <c r="L346" s="180"/>
      <c r="M346" s="180"/>
      <c r="N346" s="178" t="str">
        <f>IF(Tabla46[[#This Row],[ID RIESGO]]="","",IF(Tabla46[[#This Row],[DESCRIPCION DEL CONTROL]]="",0,15))</f>
        <v/>
      </c>
      <c r="O346" s="174" t="str">
        <f>IF(Tabla46[[#This Row],[ID RIESGO]]="","",IF(Tabla46[[#This Row],[RESPONSABLE DEL CONTROL (CARGO)]]="",0,20))</f>
        <v/>
      </c>
      <c r="P346" s="353">
        <f>IF(Tabla46[[#This Row],[PERIODICIDAD DE EJECUCIÓN DEL CONTROL]]="",0,20)</f>
        <v>0</v>
      </c>
      <c r="Q34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6" s="353" t="str">
        <f>IF(ISTEXT(Tabla46[[#This Row],[VALOR EVALUACION DISENO]]),"",IF(Tabla46[[#This Row],[VALOR EVALUACION DISENO]]&gt;96,DATOS!$AV$21,IF(Tabla46[[#This Row],[VALOR EVALUACION DISENO]]&gt;=86,DATOS!$AV$22,DATOS!$AV$23)))</f>
        <v/>
      </c>
      <c r="S346" s="286"/>
      <c r="T346" s="133" t="str">
        <f>IFERROR(VLOOKUP(Tabla46[[#This Row],[% DE CUMPLIMIENTO DE LA EJECUCION DEL CONTROL]],DATOS!$AS$38:$AT$40,2,0),"")</f>
        <v/>
      </c>
      <c r="U346" s="134" t="str">
        <f>IF(Tabla46[[#This Row],[RESULTADO EVALUACIÓN DEL DISEÑO DEL CONTROL]]="","",SUMIFS(DATOS!$AT$49:$AT$57,DATOS!$AR$49:$AR$57,Tabla46[[#This Row],[RESULTADO EVALUACIÓN DEL DISEÑO DEL CONTROL]],DATOS!$AS$49:$AS$57,Tabla46[[#This Row],[RESULTADO EVALUACION DE LA EJECUCION]]))</f>
        <v/>
      </c>
    </row>
    <row r="347" spans="1:21" ht="15" customHeight="1" x14ac:dyDescent="0.25">
      <c r="A347" s="3"/>
      <c r="B347" s="2"/>
      <c r="C347" s="2"/>
      <c r="D347" s="72"/>
      <c r="E347" s="4"/>
      <c r="F347" s="178"/>
      <c r="G347" s="455" t="str">
        <f>IFERROR(VLOOKUP(Tabla46[[#This Row],[ID RIESGO]],'1. IDENTIFICACION DEL RIESGO'!$AB$27:$AL$52,11,0),"")</f>
        <v/>
      </c>
      <c r="H347" s="178"/>
      <c r="I347" s="178"/>
      <c r="J347" s="178"/>
      <c r="K347" s="178"/>
      <c r="L347" s="180"/>
      <c r="M347" s="180"/>
      <c r="N347" s="178" t="str">
        <f>IF(Tabla46[[#This Row],[ID RIESGO]]="","",IF(Tabla46[[#This Row],[DESCRIPCION DEL CONTROL]]="",0,15))</f>
        <v/>
      </c>
      <c r="O347" s="174" t="str">
        <f>IF(Tabla46[[#This Row],[ID RIESGO]]="","",IF(Tabla46[[#This Row],[RESPONSABLE DEL CONTROL (CARGO)]]="",0,20))</f>
        <v/>
      </c>
      <c r="P347" s="353">
        <f>IF(Tabla46[[#This Row],[PERIODICIDAD DE EJECUCIÓN DEL CONTROL]]="",0,20)</f>
        <v>0</v>
      </c>
      <c r="Q34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7" s="353" t="str">
        <f>IF(ISTEXT(Tabla46[[#This Row],[VALOR EVALUACION DISENO]]),"",IF(Tabla46[[#This Row],[VALOR EVALUACION DISENO]]&gt;96,DATOS!$AV$21,IF(Tabla46[[#This Row],[VALOR EVALUACION DISENO]]&gt;=86,DATOS!$AV$22,DATOS!$AV$23)))</f>
        <v/>
      </c>
      <c r="S347" s="286"/>
      <c r="T347" s="133" t="str">
        <f>IFERROR(VLOOKUP(Tabla46[[#This Row],[% DE CUMPLIMIENTO DE LA EJECUCION DEL CONTROL]],DATOS!$AS$38:$AT$40,2,0),"")</f>
        <v/>
      </c>
      <c r="U347" s="134" t="str">
        <f>IF(Tabla46[[#This Row],[RESULTADO EVALUACIÓN DEL DISEÑO DEL CONTROL]]="","",SUMIFS(DATOS!$AT$49:$AT$57,DATOS!$AR$49:$AR$57,Tabla46[[#This Row],[RESULTADO EVALUACIÓN DEL DISEÑO DEL CONTROL]],DATOS!$AS$49:$AS$57,Tabla46[[#This Row],[RESULTADO EVALUACION DE LA EJECUCION]]))</f>
        <v/>
      </c>
    </row>
    <row r="348" spans="1:21" ht="15" customHeight="1" x14ac:dyDescent="0.25">
      <c r="A348" s="3"/>
      <c r="B348" s="2"/>
      <c r="C348" s="2"/>
      <c r="D348" s="72"/>
      <c r="E348" s="4"/>
      <c r="F348" s="178"/>
      <c r="G348" s="455" t="str">
        <f>IFERROR(VLOOKUP(Tabla46[[#This Row],[ID RIESGO]],'1. IDENTIFICACION DEL RIESGO'!$AB$27:$AL$52,11,0),"")</f>
        <v/>
      </c>
      <c r="H348" s="178"/>
      <c r="I348" s="178"/>
      <c r="J348" s="178"/>
      <c r="K348" s="178"/>
      <c r="L348" s="180"/>
      <c r="M348" s="180"/>
      <c r="N348" s="178" t="str">
        <f>IF(Tabla46[[#This Row],[ID RIESGO]]="","",IF(Tabla46[[#This Row],[DESCRIPCION DEL CONTROL]]="",0,15))</f>
        <v/>
      </c>
      <c r="O348" s="174" t="str">
        <f>IF(Tabla46[[#This Row],[ID RIESGO]]="","",IF(Tabla46[[#This Row],[RESPONSABLE DEL CONTROL (CARGO)]]="",0,20))</f>
        <v/>
      </c>
      <c r="P348" s="353">
        <f>IF(Tabla46[[#This Row],[PERIODICIDAD DE EJECUCIÓN DEL CONTROL]]="",0,20)</f>
        <v>0</v>
      </c>
      <c r="Q34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8" s="353" t="str">
        <f>IF(ISTEXT(Tabla46[[#This Row],[VALOR EVALUACION DISENO]]),"",IF(Tabla46[[#This Row],[VALOR EVALUACION DISENO]]&gt;96,DATOS!$AV$21,IF(Tabla46[[#This Row],[VALOR EVALUACION DISENO]]&gt;=86,DATOS!$AV$22,DATOS!$AV$23)))</f>
        <v/>
      </c>
      <c r="S348" s="286"/>
      <c r="T348" s="133" t="str">
        <f>IFERROR(VLOOKUP(Tabla46[[#This Row],[% DE CUMPLIMIENTO DE LA EJECUCION DEL CONTROL]],DATOS!$AS$38:$AT$40,2,0),"")</f>
        <v/>
      </c>
      <c r="U348" s="134" t="str">
        <f>IF(Tabla46[[#This Row],[RESULTADO EVALUACIÓN DEL DISEÑO DEL CONTROL]]="","",SUMIFS(DATOS!$AT$49:$AT$57,DATOS!$AR$49:$AR$57,Tabla46[[#This Row],[RESULTADO EVALUACIÓN DEL DISEÑO DEL CONTROL]],DATOS!$AS$49:$AS$57,Tabla46[[#This Row],[RESULTADO EVALUACION DE LA EJECUCION]]))</f>
        <v/>
      </c>
    </row>
    <row r="349" spans="1:21" ht="15" customHeight="1" x14ac:dyDescent="0.25">
      <c r="A349" s="3"/>
      <c r="B349" s="2"/>
      <c r="C349" s="2"/>
      <c r="D349" s="72"/>
      <c r="E349" s="4"/>
      <c r="F349" s="178"/>
      <c r="G349" s="455" t="str">
        <f>IFERROR(VLOOKUP(Tabla46[[#This Row],[ID RIESGO]],'1. IDENTIFICACION DEL RIESGO'!$AB$27:$AL$52,11,0),"")</f>
        <v/>
      </c>
      <c r="H349" s="178"/>
      <c r="I349" s="178"/>
      <c r="J349" s="178"/>
      <c r="K349" s="178"/>
      <c r="L349" s="180"/>
      <c r="M349" s="180"/>
      <c r="N349" s="178" t="str">
        <f>IF(Tabla46[[#This Row],[ID RIESGO]]="","",IF(Tabla46[[#This Row],[DESCRIPCION DEL CONTROL]]="",0,15))</f>
        <v/>
      </c>
      <c r="O349" s="174" t="str">
        <f>IF(Tabla46[[#This Row],[ID RIESGO]]="","",IF(Tabla46[[#This Row],[RESPONSABLE DEL CONTROL (CARGO)]]="",0,20))</f>
        <v/>
      </c>
      <c r="P349" s="353">
        <f>IF(Tabla46[[#This Row],[PERIODICIDAD DE EJECUCIÓN DEL CONTROL]]="",0,20)</f>
        <v>0</v>
      </c>
      <c r="Q34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9" s="353" t="str">
        <f>IF(ISTEXT(Tabla46[[#This Row],[VALOR EVALUACION DISENO]]),"",IF(Tabla46[[#This Row],[VALOR EVALUACION DISENO]]&gt;96,DATOS!$AV$21,IF(Tabla46[[#This Row],[VALOR EVALUACION DISENO]]&gt;=86,DATOS!$AV$22,DATOS!$AV$23)))</f>
        <v/>
      </c>
      <c r="S349" s="286"/>
      <c r="T349" s="133" t="str">
        <f>IFERROR(VLOOKUP(Tabla46[[#This Row],[% DE CUMPLIMIENTO DE LA EJECUCION DEL CONTROL]],DATOS!$AS$38:$AT$40,2,0),"")</f>
        <v/>
      </c>
      <c r="U349" s="134" t="str">
        <f>IF(Tabla46[[#This Row],[RESULTADO EVALUACIÓN DEL DISEÑO DEL CONTROL]]="","",SUMIFS(DATOS!$AT$49:$AT$57,DATOS!$AR$49:$AR$57,Tabla46[[#This Row],[RESULTADO EVALUACIÓN DEL DISEÑO DEL CONTROL]],DATOS!$AS$49:$AS$57,Tabla46[[#This Row],[RESULTADO EVALUACION DE LA EJECUCION]]))</f>
        <v/>
      </c>
    </row>
    <row r="350" spans="1:21" ht="15" customHeight="1" x14ac:dyDescent="0.25">
      <c r="A350" s="3"/>
      <c r="B350" s="2"/>
      <c r="C350" s="2"/>
      <c r="D350" s="72"/>
      <c r="E350" s="4"/>
      <c r="F350" s="178"/>
      <c r="G350" s="455" t="str">
        <f>IFERROR(VLOOKUP(Tabla46[[#This Row],[ID RIESGO]],'1. IDENTIFICACION DEL RIESGO'!$AB$27:$AL$52,11,0),"")</f>
        <v/>
      </c>
      <c r="H350" s="178"/>
      <c r="I350" s="178"/>
      <c r="J350" s="178"/>
      <c r="K350" s="178"/>
      <c r="L350" s="180"/>
      <c r="M350" s="180"/>
      <c r="N350" s="178" t="str">
        <f>IF(Tabla46[[#This Row],[ID RIESGO]]="","",IF(Tabla46[[#This Row],[DESCRIPCION DEL CONTROL]]="",0,15))</f>
        <v/>
      </c>
      <c r="O350" s="174" t="str">
        <f>IF(Tabla46[[#This Row],[ID RIESGO]]="","",IF(Tabla46[[#This Row],[RESPONSABLE DEL CONTROL (CARGO)]]="",0,20))</f>
        <v/>
      </c>
      <c r="P350" s="353">
        <f>IF(Tabla46[[#This Row],[PERIODICIDAD DE EJECUCIÓN DEL CONTROL]]="",0,20)</f>
        <v>0</v>
      </c>
      <c r="Q35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0" s="353" t="str">
        <f>IF(ISTEXT(Tabla46[[#This Row],[VALOR EVALUACION DISENO]]),"",IF(Tabla46[[#This Row],[VALOR EVALUACION DISENO]]&gt;96,DATOS!$AV$21,IF(Tabla46[[#This Row],[VALOR EVALUACION DISENO]]&gt;=86,DATOS!$AV$22,DATOS!$AV$23)))</f>
        <v/>
      </c>
      <c r="S350" s="286"/>
      <c r="T350" s="133" t="str">
        <f>IFERROR(VLOOKUP(Tabla46[[#This Row],[% DE CUMPLIMIENTO DE LA EJECUCION DEL CONTROL]],DATOS!$AS$38:$AT$40,2,0),"")</f>
        <v/>
      </c>
      <c r="U350" s="134" t="str">
        <f>IF(Tabla46[[#This Row],[RESULTADO EVALUACIÓN DEL DISEÑO DEL CONTROL]]="","",SUMIFS(DATOS!$AT$49:$AT$57,DATOS!$AR$49:$AR$57,Tabla46[[#This Row],[RESULTADO EVALUACIÓN DEL DISEÑO DEL CONTROL]],DATOS!$AS$49:$AS$57,Tabla46[[#This Row],[RESULTADO EVALUACION DE LA EJECUCION]]))</f>
        <v/>
      </c>
    </row>
    <row r="351" spans="1:21" ht="15" customHeight="1" x14ac:dyDescent="0.25">
      <c r="A351" s="3"/>
      <c r="B351" s="2"/>
      <c r="C351" s="2"/>
      <c r="D351" s="72"/>
      <c r="E351" s="4"/>
      <c r="F351" s="178"/>
      <c r="G351" s="455" t="str">
        <f>IFERROR(VLOOKUP(Tabla46[[#This Row],[ID RIESGO]],'1. IDENTIFICACION DEL RIESGO'!$AB$27:$AL$52,11,0),"")</f>
        <v/>
      </c>
      <c r="H351" s="178"/>
      <c r="I351" s="178"/>
      <c r="J351" s="178"/>
      <c r="K351" s="178"/>
      <c r="L351" s="180"/>
      <c r="M351" s="180"/>
      <c r="N351" s="178" t="str">
        <f>IF(Tabla46[[#This Row],[ID RIESGO]]="","",IF(Tabla46[[#This Row],[DESCRIPCION DEL CONTROL]]="",0,15))</f>
        <v/>
      </c>
      <c r="O351" s="174" t="str">
        <f>IF(Tabla46[[#This Row],[ID RIESGO]]="","",IF(Tabla46[[#This Row],[RESPONSABLE DEL CONTROL (CARGO)]]="",0,20))</f>
        <v/>
      </c>
      <c r="P351" s="353">
        <f>IF(Tabla46[[#This Row],[PERIODICIDAD DE EJECUCIÓN DEL CONTROL]]="",0,20)</f>
        <v>0</v>
      </c>
      <c r="Q35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1" s="353" t="str">
        <f>IF(ISTEXT(Tabla46[[#This Row],[VALOR EVALUACION DISENO]]),"",IF(Tabla46[[#This Row],[VALOR EVALUACION DISENO]]&gt;96,DATOS!$AV$21,IF(Tabla46[[#This Row],[VALOR EVALUACION DISENO]]&gt;=86,DATOS!$AV$22,DATOS!$AV$23)))</f>
        <v/>
      </c>
      <c r="S351" s="286"/>
      <c r="T351" s="133" t="str">
        <f>IFERROR(VLOOKUP(Tabla46[[#This Row],[% DE CUMPLIMIENTO DE LA EJECUCION DEL CONTROL]],DATOS!$AS$38:$AT$40,2,0),"")</f>
        <v/>
      </c>
      <c r="U351" s="134" t="str">
        <f>IF(Tabla46[[#This Row],[RESULTADO EVALUACIÓN DEL DISEÑO DEL CONTROL]]="","",SUMIFS(DATOS!$AT$49:$AT$57,DATOS!$AR$49:$AR$57,Tabla46[[#This Row],[RESULTADO EVALUACIÓN DEL DISEÑO DEL CONTROL]],DATOS!$AS$49:$AS$57,Tabla46[[#This Row],[RESULTADO EVALUACION DE LA EJECUCION]]))</f>
        <v/>
      </c>
    </row>
    <row r="352" spans="1:21" ht="15" customHeight="1" x14ac:dyDescent="0.25">
      <c r="A352" s="3"/>
      <c r="B352" s="2"/>
      <c r="C352" s="2"/>
      <c r="D352" s="72"/>
      <c r="E352" s="4"/>
      <c r="F352" s="178"/>
      <c r="G352" s="455" t="str">
        <f>IFERROR(VLOOKUP(Tabla46[[#This Row],[ID RIESGO]],'1. IDENTIFICACION DEL RIESGO'!$AB$27:$AL$52,11,0),"")</f>
        <v/>
      </c>
      <c r="H352" s="178"/>
      <c r="I352" s="178"/>
      <c r="J352" s="178"/>
      <c r="K352" s="178"/>
      <c r="L352" s="180"/>
      <c r="M352" s="180"/>
      <c r="N352" s="178" t="str">
        <f>IF(Tabla46[[#This Row],[ID RIESGO]]="","",IF(Tabla46[[#This Row],[DESCRIPCION DEL CONTROL]]="",0,15))</f>
        <v/>
      </c>
      <c r="O352" s="174" t="str">
        <f>IF(Tabla46[[#This Row],[ID RIESGO]]="","",IF(Tabla46[[#This Row],[RESPONSABLE DEL CONTROL (CARGO)]]="",0,20))</f>
        <v/>
      </c>
      <c r="P352" s="353">
        <f>IF(Tabla46[[#This Row],[PERIODICIDAD DE EJECUCIÓN DEL CONTROL]]="",0,20)</f>
        <v>0</v>
      </c>
      <c r="Q35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2" s="353" t="str">
        <f>IF(ISTEXT(Tabla46[[#This Row],[VALOR EVALUACION DISENO]]),"",IF(Tabla46[[#This Row],[VALOR EVALUACION DISENO]]&gt;96,DATOS!$AV$21,IF(Tabla46[[#This Row],[VALOR EVALUACION DISENO]]&gt;=86,DATOS!$AV$22,DATOS!$AV$23)))</f>
        <v/>
      </c>
      <c r="S352" s="286"/>
      <c r="T352" s="133" t="str">
        <f>IFERROR(VLOOKUP(Tabla46[[#This Row],[% DE CUMPLIMIENTO DE LA EJECUCION DEL CONTROL]],DATOS!$AS$38:$AT$40,2,0),"")</f>
        <v/>
      </c>
      <c r="U352" s="134" t="str">
        <f>IF(Tabla46[[#This Row],[RESULTADO EVALUACIÓN DEL DISEÑO DEL CONTROL]]="","",SUMIFS(DATOS!$AT$49:$AT$57,DATOS!$AR$49:$AR$57,Tabla46[[#This Row],[RESULTADO EVALUACIÓN DEL DISEÑO DEL CONTROL]],DATOS!$AS$49:$AS$57,Tabla46[[#This Row],[RESULTADO EVALUACION DE LA EJECUCION]]))</f>
        <v/>
      </c>
    </row>
    <row r="353" spans="1:21" ht="15" customHeight="1" x14ac:dyDescent="0.25">
      <c r="A353" s="3"/>
      <c r="B353" s="2"/>
      <c r="C353" s="2"/>
      <c r="D353" s="72"/>
      <c r="E353" s="4"/>
      <c r="F353" s="178"/>
      <c r="G353" s="455" t="str">
        <f>IFERROR(VLOOKUP(Tabla46[[#This Row],[ID RIESGO]],'1. IDENTIFICACION DEL RIESGO'!$AB$27:$AL$52,11,0),"")</f>
        <v/>
      </c>
      <c r="H353" s="178"/>
      <c r="I353" s="178"/>
      <c r="J353" s="178"/>
      <c r="K353" s="178"/>
      <c r="L353" s="180"/>
      <c r="M353" s="180"/>
      <c r="N353" s="178" t="str">
        <f>IF(Tabla46[[#This Row],[ID RIESGO]]="","",IF(Tabla46[[#This Row],[DESCRIPCION DEL CONTROL]]="",0,15))</f>
        <v/>
      </c>
      <c r="O353" s="174" t="str">
        <f>IF(Tabla46[[#This Row],[ID RIESGO]]="","",IF(Tabla46[[#This Row],[RESPONSABLE DEL CONTROL (CARGO)]]="",0,20))</f>
        <v/>
      </c>
      <c r="P353" s="353">
        <f>IF(Tabla46[[#This Row],[PERIODICIDAD DE EJECUCIÓN DEL CONTROL]]="",0,20)</f>
        <v>0</v>
      </c>
      <c r="Q35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3" s="353" t="str">
        <f>IF(ISTEXT(Tabla46[[#This Row],[VALOR EVALUACION DISENO]]),"",IF(Tabla46[[#This Row],[VALOR EVALUACION DISENO]]&gt;96,DATOS!$AV$21,IF(Tabla46[[#This Row],[VALOR EVALUACION DISENO]]&gt;=86,DATOS!$AV$22,DATOS!$AV$23)))</f>
        <v/>
      </c>
      <c r="S353" s="286"/>
      <c r="T353" s="133" t="str">
        <f>IFERROR(VLOOKUP(Tabla46[[#This Row],[% DE CUMPLIMIENTO DE LA EJECUCION DEL CONTROL]],DATOS!$AS$38:$AT$40,2,0),"")</f>
        <v/>
      </c>
      <c r="U353" s="134" t="str">
        <f>IF(Tabla46[[#This Row],[RESULTADO EVALUACIÓN DEL DISEÑO DEL CONTROL]]="","",SUMIFS(DATOS!$AT$49:$AT$57,DATOS!$AR$49:$AR$57,Tabla46[[#This Row],[RESULTADO EVALUACIÓN DEL DISEÑO DEL CONTROL]],DATOS!$AS$49:$AS$57,Tabla46[[#This Row],[RESULTADO EVALUACION DE LA EJECUCION]]))</f>
        <v/>
      </c>
    </row>
    <row r="354" spans="1:21" ht="15" customHeight="1" x14ac:dyDescent="0.25">
      <c r="A354" s="3"/>
      <c r="B354" s="2"/>
      <c r="C354" s="2"/>
      <c r="D354" s="72"/>
      <c r="E354" s="4"/>
      <c r="F354" s="178"/>
      <c r="G354" s="455" t="str">
        <f>IFERROR(VLOOKUP(Tabla46[[#This Row],[ID RIESGO]],'1. IDENTIFICACION DEL RIESGO'!$AB$27:$AL$52,11,0),"")</f>
        <v/>
      </c>
      <c r="H354" s="178"/>
      <c r="I354" s="178"/>
      <c r="J354" s="178"/>
      <c r="K354" s="178"/>
      <c r="L354" s="180"/>
      <c r="M354" s="180"/>
      <c r="N354" s="178" t="str">
        <f>IF(Tabla46[[#This Row],[ID RIESGO]]="","",IF(Tabla46[[#This Row],[DESCRIPCION DEL CONTROL]]="",0,15))</f>
        <v/>
      </c>
      <c r="O354" s="174" t="str">
        <f>IF(Tabla46[[#This Row],[ID RIESGO]]="","",IF(Tabla46[[#This Row],[RESPONSABLE DEL CONTROL (CARGO)]]="",0,20))</f>
        <v/>
      </c>
      <c r="P354" s="353">
        <f>IF(Tabla46[[#This Row],[PERIODICIDAD DE EJECUCIÓN DEL CONTROL]]="",0,20)</f>
        <v>0</v>
      </c>
      <c r="Q35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4" s="353" t="str">
        <f>IF(ISTEXT(Tabla46[[#This Row],[VALOR EVALUACION DISENO]]),"",IF(Tabla46[[#This Row],[VALOR EVALUACION DISENO]]&gt;96,DATOS!$AV$21,IF(Tabla46[[#This Row],[VALOR EVALUACION DISENO]]&gt;=86,DATOS!$AV$22,DATOS!$AV$23)))</f>
        <v/>
      </c>
      <c r="S354" s="286"/>
      <c r="T354" s="133" t="str">
        <f>IFERROR(VLOOKUP(Tabla46[[#This Row],[% DE CUMPLIMIENTO DE LA EJECUCION DEL CONTROL]],DATOS!$AS$38:$AT$40,2,0),"")</f>
        <v/>
      </c>
      <c r="U354" s="134" t="str">
        <f>IF(Tabla46[[#This Row],[RESULTADO EVALUACIÓN DEL DISEÑO DEL CONTROL]]="","",SUMIFS(DATOS!$AT$49:$AT$57,DATOS!$AR$49:$AR$57,Tabla46[[#This Row],[RESULTADO EVALUACIÓN DEL DISEÑO DEL CONTROL]],DATOS!$AS$49:$AS$57,Tabla46[[#This Row],[RESULTADO EVALUACION DE LA EJECUCION]]))</f>
        <v/>
      </c>
    </row>
    <row r="355" spans="1:21" ht="15" customHeight="1" x14ac:dyDescent="0.25">
      <c r="A355" s="3"/>
      <c r="B355" s="2"/>
      <c r="C355" s="2"/>
      <c r="D355" s="72"/>
      <c r="E355" s="4"/>
      <c r="F355" s="178"/>
      <c r="G355" s="455" t="str">
        <f>IFERROR(VLOOKUP(Tabla46[[#This Row],[ID RIESGO]],'1. IDENTIFICACION DEL RIESGO'!$AB$27:$AL$52,11,0),"")</f>
        <v/>
      </c>
      <c r="H355" s="178"/>
      <c r="I355" s="178"/>
      <c r="J355" s="178"/>
      <c r="K355" s="178"/>
      <c r="L355" s="180"/>
      <c r="M355" s="180"/>
      <c r="N355" s="178" t="str">
        <f>IF(Tabla46[[#This Row],[ID RIESGO]]="","",IF(Tabla46[[#This Row],[DESCRIPCION DEL CONTROL]]="",0,15))</f>
        <v/>
      </c>
      <c r="O355" s="174" t="str">
        <f>IF(Tabla46[[#This Row],[ID RIESGO]]="","",IF(Tabla46[[#This Row],[RESPONSABLE DEL CONTROL (CARGO)]]="",0,20))</f>
        <v/>
      </c>
      <c r="P355" s="353">
        <f>IF(Tabla46[[#This Row],[PERIODICIDAD DE EJECUCIÓN DEL CONTROL]]="",0,20)</f>
        <v>0</v>
      </c>
      <c r="Q35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5" s="353" t="str">
        <f>IF(ISTEXT(Tabla46[[#This Row],[VALOR EVALUACION DISENO]]),"",IF(Tabla46[[#This Row],[VALOR EVALUACION DISENO]]&gt;96,DATOS!$AV$21,IF(Tabla46[[#This Row],[VALOR EVALUACION DISENO]]&gt;=86,DATOS!$AV$22,DATOS!$AV$23)))</f>
        <v/>
      </c>
      <c r="S355" s="286"/>
      <c r="T355" s="133" t="str">
        <f>IFERROR(VLOOKUP(Tabla46[[#This Row],[% DE CUMPLIMIENTO DE LA EJECUCION DEL CONTROL]],DATOS!$AS$38:$AT$40,2,0),"")</f>
        <v/>
      </c>
      <c r="U355" s="134" t="str">
        <f>IF(Tabla46[[#This Row],[RESULTADO EVALUACIÓN DEL DISEÑO DEL CONTROL]]="","",SUMIFS(DATOS!$AT$49:$AT$57,DATOS!$AR$49:$AR$57,Tabla46[[#This Row],[RESULTADO EVALUACIÓN DEL DISEÑO DEL CONTROL]],DATOS!$AS$49:$AS$57,Tabla46[[#This Row],[RESULTADO EVALUACION DE LA EJECUCION]]))</f>
        <v/>
      </c>
    </row>
    <row r="356" spans="1:21" ht="15" customHeight="1" x14ac:dyDescent="0.25">
      <c r="A356" s="3"/>
      <c r="B356" s="2"/>
      <c r="C356" s="2"/>
      <c r="D356" s="72"/>
      <c r="E356" s="4"/>
      <c r="F356" s="178"/>
      <c r="G356" s="455" t="str">
        <f>IFERROR(VLOOKUP(Tabla46[[#This Row],[ID RIESGO]],'1. IDENTIFICACION DEL RIESGO'!$AB$27:$AL$52,11,0),"")</f>
        <v/>
      </c>
      <c r="H356" s="178"/>
      <c r="I356" s="178"/>
      <c r="J356" s="178"/>
      <c r="K356" s="178"/>
      <c r="L356" s="180"/>
      <c r="M356" s="180"/>
      <c r="N356" s="178" t="str">
        <f>IF(Tabla46[[#This Row],[ID RIESGO]]="","",IF(Tabla46[[#This Row],[DESCRIPCION DEL CONTROL]]="",0,15))</f>
        <v/>
      </c>
      <c r="O356" s="174" t="str">
        <f>IF(Tabla46[[#This Row],[ID RIESGO]]="","",IF(Tabla46[[#This Row],[RESPONSABLE DEL CONTROL (CARGO)]]="",0,20))</f>
        <v/>
      </c>
      <c r="P356" s="353">
        <f>IF(Tabla46[[#This Row],[PERIODICIDAD DE EJECUCIÓN DEL CONTROL]]="",0,20)</f>
        <v>0</v>
      </c>
      <c r="Q35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6" s="353" t="str">
        <f>IF(ISTEXT(Tabla46[[#This Row],[VALOR EVALUACION DISENO]]),"",IF(Tabla46[[#This Row],[VALOR EVALUACION DISENO]]&gt;96,DATOS!$AV$21,IF(Tabla46[[#This Row],[VALOR EVALUACION DISENO]]&gt;=86,DATOS!$AV$22,DATOS!$AV$23)))</f>
        <v/>
      </c>
      <c r="S356" s="286"/>
      <c r="T356" s="133" t="str">
        <f>IFERROR(VLOOKUP(Tabla46[[#This Row],[% DE CUMPLIMIENTO DE LA EJECUCION DEL CONTROL]],DATOS!$AS$38:$AT$40,2,0),"")</f>
        <v/>
      </c>
      <c r="U356" s="134" t="str">
        <f>IF(Tabla46[[#This Row],[RESULTADO EVALUACIÓN DEL DISEÑO DEL CONTROL]]="","",SUMIFS(DATOS!$AT$49:$AT$57,DATOS!$AR$49:$AR$57,Tabla46[[#This Row],[RESULTADO EVALUACIÓN DEL DISEÑO DEL CONTROL]],DATOS!$AS$49:$AS$57,Tabla46[[#This Row],[RESULTADO EVALUACION DE LA EJECUCION]]))</f>
        <v/>
      </c>
    </row>
    <row r="357" spans="1:21" ht="15" customHeight="1" x14ac:dyDescent="0.25">
      <c r="A357" s="3"/>
      <c r="B357" s="2"/>
      <c r="C357" s="2"/>
      <c r="D357" s="72"/>
      <c r="E357" s="4"/>
      <c r="F357" s="178"/>
      <c r="G357" s="455" t="str">
        <f>IFERROR(VLOOKUP(Tabla46[[#This Row],[ID RIESGO]],'1. IDENTIFICACION DEL RIESGO'!$AB$27:$AL$52,11,0),"")</f>
        <v/>
      </c>
      <c r="H357" s="178"/>
      <c r="I357" s="178"/>
      <c r="J357" s="178"/>
      <c r="K357" s="178"/>
      <c r="L357" s="180"/>
      <c r="M357" s="180"/>
      <c r="N357" s="178" t="str">
        <f>IF(Tabla46[[#This Row],[ID RIESGO]]="","",IF(Tabla46[[#This Row],[DESCRIPCION DEL CONTROL]]="",0,15))</f>
        <v/>
      </c>
      <c r="O357" s="174" t="str">
        <f>IF(Tabla46[[#This Row],[ID RIESGO]]="","",IF(Tabla46[[#This Row],[RESPONSABLE DEL CONTROL (CARGO)]]="",0,20))</f>
        <v/>
      </c>
      <c r="P357" s="353">
        <f>IF(Tabla46[[#This Row],[PERIODICIDAD DE EJECUCIÓN DEL CONTROL]]="",0,20)</f>
        <v>0</v>
      </c>
      <c r="Q35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7" s="353" t="str">
        <f>IF(ISTEXT(Tabla46[[#This Row],[VALOR EVALUACION DISENO]]),"",IF(Tabla46[[#This Row],[VALOR EVALUACION DISENO]]&gt;96,DATOS!$AV$21,IF(Tabla46[[#This Row],[VALOR EVALUACION DISENO]]&gt;=86,DATOS!$AV$22,DATOS!$AV$23)))</f>
        <v/>
      </c>
      <c r="S357" s="286"/>
      <c r="T357" s="133" t="str">
        <f>IFERROR(VLOOKUP(Tabla46[[#This Row],[% DE CUMPLIMIENTO DE LA EJECUCION DEL CONTROL]],DATOS!$AS$38:$AT$40,2,0),"")</f>
        <v/>
      </c>
      <c r="U357" s="134" t="str">
        <f>IF(Tabla46[[#This Row],[RESULTADO EVALUACIÓN DEL DISEÑO DEL CONTROL]]="","",SUMIFS(DATOS!$AT$49:$AT$57,DATOS!$AR$49:$AR$57,Tabla46[[#This Row],[RESULTADO EVALUACIÓN DEL DISEÑO DEL CONTROL]],DATOS!$AS$49:$AS$57,Tabla46[[#This Row],[RESULTADO EVALUACION DE LA EJECUCION]]))</f>
        <v/>
      </c>
    </row>
    <row r="358" spans="1:21" ht="15" customHeight="1" x14ac:dyDescent="0.25">
      <c r="A358" s="3"/>
      <c r="B358" s="2"/>
      <c r="C358" s="2"/>
      <c r="D358" s="72"/>
      <c r="E358" s="4"/>
      <c r="F358" s="178"/>
      <c r="G358" s="455" t="str">
        <f>IFERROR(VLOOKUP(Tabla46[[#This Row],[ID RIESGO]],'1. IDENTIFICACION DEL RIESGO'!$AB$27:$AL$52,11,0),"")</f>
        <v/>
      </c>
      <c r="H358" s="178"/>
      <c r="I358" s="178"/>
      <c r="J358" s="178"/>
      <c r="K358" s="178"/>
      <c r="L358" s="180"/>
      <c r="M358" s="180"/>
      <c r="N358" s="178" t="str">
        <f>IF(Tabla46[[#This Row],[ID RIESGO]]="","",IF(Tabla46[[#This Row],[DESCRIPCION DEL CONTROL]]="",0,15))</f>
        <v/>
      </c>
      <c r="O358" s="174" t="str">
        <f>IF(Tabla46[[#This Row],[ID RIESGO]]="","",IF(Tabla46[[#This Row],[RESPONSABLE DEL CONTROL (CARGO)]]="",0,20))</f>
        <v/>
      </c>
      <c r="P358" s="353">
        <f>IF(Tabla46[[#This Row],[PERIODICIDAD DE EJECUCIÓN DEL CONTROL]]="",0,20)</f>
        <v>0</v>
      </c>
      <c r="Q35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8" s="353" t="str">
        <f>IF(ISTEXT(Tabla46[[#This Row],[VALOR EVALUACION DISENO]]),"",IF(Tabla46[[#This Row],[VALOR EVALUACION DISENO]]&gt;96,DATOS!$AV$21,IF(Tabla46[[#This Row],[VALOR EVALUACION DISENO]]&gt;=86,DATOS!$AV$22,DATOS!$AV$23)))</f>
        <v/>
      </c>
      <c r="S358" s="286"/>
      <c r="T358" s="133" t="str">
        <f>IFERROR(VLOOKUP(Tabla46[[#This Row],[% DE CUMPLIMIENTO DE LA EJECUCION DEL CONTROL]],DATOS!$AS$38:$AT$40,2,0),"")</f>
        <v/>
      </c>
      <c r="U358" s="134" t="str">
        <f>IF(Tabla46[[#This Row],[RESULTADO EVALUACIÓN DEL DISEÑO DEL CONTROL]]="","",SUMIFS(DATOS!$AT$49:$AT$57,DATOS!$AR$49:$AR$57,Tabla46[[#This Row],[RESULTADO EVALUACIÓN DEL DISEÑO DEL CONTROL]],DATOS!$AS$49:$AS$57,Tabla46[[#This Row],[RESULTADO EVALUACION DE LA EJECUCION]]))</f>
        <v/>
      </c>
    </row>
    <row r="359" spans="1:21" ht="15" customHeight="1" x14ac:dyDescent="0.25">
      <c r="A359" s="3"/>
      <c r="B359" s="2"/>
      <c r="C359" s="2"/>
      <c r="D359" s="72"/>
      <c r="E359" s="4"/>
      <c r="F359" s="178"/>
      <c r="G359" s="455" t="str">
        <f>IFERROR(VLOOKUP(Tabla46[[#This Row],[ID RIESGO]],'1. IDENTIFICACION DEL RIESGO'!$AB$27:$AL$52,11,0),"")</f>
        <v/>
      </c>
      <c r="H359" s="178"/>
      <c r="I359" s="178"/>
      <c r="J359" s="178"/>
      <c r="K359" s="178"/>
      <c r="L359" s="180"/>
      <c r="M359" s="180"/>
      <c r="N359" s="178" t="str">
        <f>IF(Tabla46[[#This Row],[ID RIESGO]]="","",IF(Tabla46[[#This Row],[DESCRIPCION DEL CONTROL]]="",0,15))</f>
        <v/>
      </c>
      <c r="O359" s="174" t="str">
        <f>IF(Tabla46[[#This Row],[ID RIESGO]]="","",IF(Tabla46[[#This Row],[RESPONSABLE DEL CONTROL (CARGO)]]="",0,20))</f>
        <v/>
      </c>
      <c r="P359" s="353">
        <f>IF(Tabla46[[#This Row],[PERIODICIDAD DE EJECUCIÓN DEL CONTROL]]="",0,20)</f>
        <v>0</v>
      </c>
      <c r="Q35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9" s="353" t="str">
        <f>IF(ISTEXT(Tabla46[[#This Row],[VALOR EVALUACION DISENO]]),"",IF(Tabla46[[#This Row],[VALOR EVALUACION DISENO]]&gt;96,DATOS!$AV$21,IF(Tabla46[[#This Row],[VALOR EVALUACION DISENO]]&gt;=86,DATOS!$AV$22,DATOS!$AV$23)))</f>
        <v/>
      </c>
      <c r="S359" s="286"/>
      <c r="T359" s="133" t="str">
        <f>IFERROR(VLOOKUP(Tabla46[[#This Row],[% DE CUMPLIMIENTO DE LA EJECUCION DEL CONTROL]],DATOS!$AS$38:$AT$40,2,0),"")</f>
        <v/>
      </c>
      <c r="U359" s="134" t="str">
        <f>IF(Tabla46[[#This Row],[RESULTADO EVALUACIÓN DEL DISEÑO DEL CONTROL]]="","",SUMIFS(DATOS!$AT$49:$AT$57,DATOS!$AR$49:$AR$57,Tabla46[[#This Row],[RESULTADO EVALUACIÓN DEL DISEÑO DEL CONTROL]],DATOS!$AS$49:$AS$57,Tabla46[[#This Row],[RESULTADO EVALUACION DE LA EJECUCION]]))</f>
        <v/>
      </c>
    </row>
    <row r="360" spans="1:21" ht="15" customHeight="1" x14ac:dyDescent="0.25">
      <c r="A360" s="3"/>
      <c r="B360" s="2"/>
      <c r="C360" s="2"/>
      <c r="D360" s="72"/>
      <c r="E360" s="4"/>
      <c r="F360" s="178"/>
      <c r="G360" s="455" t="str">
        <f>IFERROR(VLOOKUP(Tabla46[[#This Row],[ID RIESGO]],'1. IDENTIFICACION DEL RIESGO'!$AB$27:$AL$52,11,0),"")</f>
        <v/>
      </c>
      <c r="H360" s="178"/>
      <c r="I360" s="178"/>
      <c r="J360" s="178"/>
      <c r="K360" s="178"/>
      <c r="L360" s="180"/>
      <c r="M360" s="180"/>
      <c r="N360" s="178" t="str">
        <f>IF(Tabla46[[#This Row],[ID RIESGO]]="","",IF(Tabla46[[#This Row],[DESCRIPCION DEL CONTROL]]="",0,15))</f>
        <v/>
      </c>
      <c r="O360" s="174" t="str">
        <f>IF(Tabla46[[#This Row],[ID RIESGO]]="","",IF(Tabla46[[#This Row],[RESPONSABLE DEL CONTROL (CARGO)]]="",0,20))</f>
        <v/>
      </c>
      <c r="P360" s="353">
        <f>IF(Tabla46[[#This Row],[PERIODICIDAD DE EJECUCIÓN DEL CONTROL]]="",0,20)</f>
        <v>0</v>
      </c>
      <c r="Q36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0" s="353" t="str">
        <f>IF(ISTEXT(Tabla46[[#This Row],[VALOR EVALUACION DISENO]]),"",IF(Tabla46[[#This Row],[VALOR EVALUACION DISENO]]&gt;96,DATOS!$AV$21,IF(Tabla46[[#This Row],[VALOR EVALUACION DISENO]]&gt;=86,DATOS!$AV$22,DATOS!$AV$23)))</f>
        <v/>
      </c>
      <c r="S360" s="286"/>
      <c r="T360" s="133" t="str">
        <f>IFERROR(VLOOKUP(Tabla46[[#This Row],[% DE CUMPLIMIENTO DE LA EJECUCION DEL CONTROL]],DATOS!$AS$38:$AT$40,2,0),"")</f>
        <v/>
      </c>
      <c r="U360" s="134" t="str">
        <f>IF(Tabla46[[#This Row],[RESULTADO EVALUACIÓN DEL DISEÑO DEL CONTROL]]="","",SUMIFS(DATOS!$AT$49:$AT$57,DATOS!$AR$49:$AR$57,Tabla46[[#This Row],[RESULTADO EVALUACIÓN DEL DISEÑO DEL CONTROL]],DATOS!$AS$49:$AS$57,Tabla46[[#This Row],[RESULTADO EVALUACION DE LA EJECUCION]]))</f>
        <v/>
      </c>
    </row>
    <row r="361" spans="1:21" ht="15" customHeight="1" x14ac:dyDescent="0.25">
      <c r="A361" s="3"/>
      <c r="B361" s="2"/>
      <c r="C361" s="2"/>
      <c r="D361" s="72"/>
      <c r="E361" s="4"/>
      <c r="F361" s="178"/>
      <c r="G361" s="455" t="str">
        <f>IFERROR(VLOOKUP(Tabla46[[#This Row],[ID RIESGO]],'1. IDENTIFICACION DEL RIESGO'!$AB$27:$AL$52,11,0),"")</f>
        <v/>
      </c>
      <c r="H361" s="178"/>
      <c r="I361" s="178"/>
      <c r="J361" s="178"/>
      <c r="K361" s="178"/>
      <c r="L361" s="180"/>
      <c r="M361" s="180"/>
      <c r="N361" s="178" t="str">
        <f>IF(Tabla46[[#This Row],[ID RIESGO]]="","",IF(Tabla46[[#This Row],[DESCRIPCION DEL CONTROL]]="",0,15))</f>
        <v/>
      </c>
      <c r="O361" s="174" t="str">
        <f>IF(Tabla46[[#This Row],[ID RIESGO]]="","",IF(Tabla46[[#This Row],[RESPONSABLE DEL CONTROL (CARGO)]]="",0,20))</f>
        <v/>
      </c>
      <c r="P361" s="353">
        <f>IF(Tabla46[[#This Row],[PERIODICIDAD DE EJECUCIÓN DEL CONTROL]]="",0,20)</f>
        <v>0</v>
      </c>
      <c r="Q36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1" s="353" t="str">
        <f>IF(ISTEXT(Tabla46[[#This Row],[VALOR EVALUACION DISENO]]),"",IF(Tabla46[[#This Row],[VALOR EVALUACION DISENO]]&gt;96,DATOS!$AV$21,IF(Tabla46[[#This Row],[VALOR EVALUACION DISENO]]&gt;=86,DATOS!$AV$22,DATOS!$AV$23)))</f>
        <v/>
      </c>
      <c r="S361" s="286"/>
      <c r="T361" s="133" t="str">
        <f>IFERROR(VLOOKUP(Tabla46[[#This Row],[% DE CUMPLIMIENTO DE LA EJECUCION DEL CONTROL]],DATOS!$AS$38:$AT$40,2,0),"")</f>
        <v/>
      </c>
      <c r="U361" s="134" t="str">
        <f>IF(Tabla46[[#This Row],[RESULTADO EVALUACIÓN DEL DISEÑO DEL CONTROL]]="","",SUMIFS(DATOS!$AT$49:$AT$57,DATOS!$AR$49:$AR$57,Tabla46[[#This Row],[RESULTADO EVALUACIÓN DEL DISEÑO DEL CONTROL]],DATOS!$AS$49:$AS$57,Tabla46[[#This Row],[RESULTADO EVALUACION DE LA EJECUCION]]))</f>
        <v/>
      </c>
    </row>
    <row r="362" spans="1:21" ht="15" customHeight="1" x14ac:dyDescent="0.25">
      <c r="A362" s="3"/>
      <c r="B362" s="2"/>
      <c r="C362" s="2"/>
      <c r="D362" s="72"/>
      <c r="E362" s="4"/>
      <c r="F362" s="178"/>
      <c r="G362" s="455" t="str">
        <f>IFERROR(VLOOKUP(Tabla46[[#This Row],[ID RIESGO]],'1. IDENTIFICACION DEL RIESGO'!$AB$27:$AL$52,11,0),"")</f>
        <v/>
      </c>
      <c r="H362" s="178"/>
      <c r="I362" s="178"/>
      <c r="J362" s="178"/>
      <c r="K362" s="178"/>
      <c r="L362" s="180"/>
      <c r="M362" s="180"/>
      <c r="N362" s="178" t="str">
        <f>IF(Tabla46[[#This Row],[ID RIESGO]]="","",IF(Tabla46[[#This Row],[DESCRIPCION DEL CONTROL]]="",0,15))</f>
        <v/>
      </c>
      <c r="O362" s="174" t="str">
        <f>IF(Tabla46[[#This Row],[ID RIESGO]]="","",IF(Tabla46[[#This Row],[RESPONSABLE DEL CONTROL (CARGO)]]="",0,20))</f>
        <v/>
      </c>
      <c r="P362" s="353">
        <f>IF(Tabla46[[#This Row],[PERIODICIDAD DE EJECUCIÓN DEL CONTROL]]="",0,20)</f>
        <v>0</v>
      </c>
      <c r="Q36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2" s="353" t="str">
        <f>IF(ISTEXT(Tabla46[[#This Row],[VALOR EVALUACION DISENO]]),"",IF(Tabla46[[#This Row],[VALOR EVALUACION DISENO]]&gt;96,DATOS!$AV$21,IF(Tabla46[[#This Row],[VALOR EVALUACION DISENO]]&gt;=86,DATOS!$AV$22,DATOS!$AV$23)))</f>
        <v/>
      </c>
      <c r="S362" s="286"/>
      <c r="T362" s="133" t="str">
        <f>IFERROR(VLOOKUP(Tabla46[[#This Row],[% DE CUMPLIMIENTO DE LA EJECUCION DEL CONTROL]],DATOS!$AS$38:$AT$40,2,0),"")</f>
        <v/>
      </c>
      <c r="U362" s="134" t="str">
        <f>IF(Tabla46[[#This Row],[RESULTADO EVALUACIÓN DEL DISEÑO DEL CONTROL]]="","",SUMIFS(DATOS!$AT$49:$AT$57,DATOS!$AR$49:$AR$57,Tabla46[[#This Row],[RESULTADO EVALUACIÓN DEL DISEÑO DEL CONTROL]],DATOS!$AS$49:$AS$57,Tabla46[[#This Row],[RESULTADO EVALUACION DE LA EJECUCION]]))</f>
        <v/>
      </c>
    </row>
    <row r="363" spans="1:21" ht="15" customHeight="1" x14ac:dyDescent="0.25">
      <c r="A363" s="3"/>
      <c r="B363" s="2"/>
      <c r="C363" s="2"/>
      <c r="D363" s="72"/>
      <c r="E363" s="4"/>
      <c r="F363" s="178"/>
      <c r="G363" s="455" t="str">
        <f>IFERROR(VLOOKUP(Tabla46[[#This Row],[ID RIESGO]],'1. IDENTIFICACION DEL RIESGO'!$AB$27:$AL$52,11,0),"")</f>
        <v/>
      </c>
      <c r="H363" s="178"/>
      <c r="I363" s="178"/>
      <c r="J363" s="178"/>
      <c r="K363" s="178"/>
      <c r="L363" s="180"/>
      <c r="M363" s="180"/>
      <c r="N363" s="178" t="str">
        <f>IF(Tabla46[[#This Row],[ID RIESGO]]="","",IF(Tabla46[[#This Row],[DESCRIPCION DEL CONTROL]]="",0,15))</f>
        <v/>
      </c>
      <c r="O363" s="174" t="str">
        <f>IF(Tabla46[[#This Row],[ID RIESGO]]="","",IF(Tabla46[[#This Row],[RESPONSABLE DEL CONTROL (CARGO)]]="",0,20))</f>
        <v/>
      </c>
      <c r="P363" s="353">
        <f>IF(Tabla46[[#This Row],[PERIODICIDAD DE EJECUCIÓN DEL CONTROL]]="",0,20)</f>
        <v>0</v>
      </c>
      <c r="Q36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3" s="353" t="str">
        <f>IF(ISTEXT(Tabla46[[#This Row],[VALOR EVALUACION DISENO]]),"",IF(Tabla46[[#This Row],[VALOR EVALUACION DISENO]]&gt;96,DATOS!$AV$21,IF(Tabla46[[#This Row],[VALOR EVALUACION DISENO]]&gt;=86,DATOS!$AV$22,DATOS!$AV$23)))</f>
        <v/>
      </c>
      <c r="S363" s="286"/>
      <c r="T363" s="133" t="str">
        <f>IFERROR(VLOOKUP(Tabla46[[#This Row],[% DE CUMPLIMIENTO DE LA EJECUCION DEL CONTROL]],DATOS!$AS$38:$AT$40,2,0),"")</f>
        <v/>
      </c>
      <c r="U363" s="134" t="str">
        <f>IF(Tabla46[[#This Row],[RESULTADO EVALUACIÓN DEL DISEÑO DEL CONTROL]]="","",SUMIFS(DATOS!$AT$49:$AT$57,DATOS!$AR$49:$AR$57,Tabla46[[#This Row],[RESULTADO EVALUACIÓN DEL DISEÑO DEL CONTROL]],DATOS!$AS$49:$AS$57,Tabla46[[#This Row],[RESULTADO EVALUACION DE LA EJECUCION]]))</f>
        <v/>
      </c>
    </row>
    <row r="364" spans="1:21" ht="15" customHeight="1" x14ac:dyDescent="0.25">
      <c r="A364" s="3"/>
      <c r="B364" s="2"/>
      <c r="C364" s="2"/>
      <c r="D364" s="72"/>
      <c r="E364" s="4"/>
      <c r="F364" s="178"/>
      <c r="G364" s="455" t="str">
        <f>IFERROR(VLOOKUP(Tabla46[[#This Row],[ID RIESGO]],'1. IDENTIFICACION DEL RIESGO'!$AB$27:$AL$52,11,0),"")</f>
        <v/>
      </c>
      <c r="H364" s="178"/>
      <c r="I364" s="178"/>
      <c r="J364" s="178"/>
      <c r="K364" s="178"/>
      <c r="L364" s="180"/>
      <c r="M364" s="180"/>
      <c r="N364" s="178" t="str">
        <f>IF(Tabla46[[#This Row],[ID RIESGO]]="","",IF(Tabla46[[#This Row],[DESCRIPCION DEL CONTROL]]="",0,15))</f>
        <v/>
      </c>
      <c r="O364" s="174" t="str">
        <f>IF(Tabla46[[#This Row],[ID RIESGO]]="","",IF(Tabla46[[#This Row],[RESPONSABLE DEL CONTROL (CARGO)]]="",0,20))</f>
        <v/>
      </c>
      <c r="P364" s="353">
        <f>IF(Tabla46[[#This Row],[PERIODICIDAD DE EJECUCIÓN DEL CONTROL]]="",0,20)</f>
        <v>0</v>
      </c>
      <c r="Q36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4" s="353" t="str">
        <f>IF(ISTEXT(Tabla46[[#This Row],[VALOR EVALUACION DISENO]]),"",IF(Tabla46[[#This Row],[VALOR EVALUACION DISENO]]&gt;96,DATOS!$AV$21,IF(Tabla46[[#This Row],[VALOR EVALUACION DISENO]]&gt;=86,DATOS!$AV$22,DATOS!$AV$23)))</f>
        <v/>
      </c>
      <c r="S364" s="286"/>
      <c r="T364" s="133" t="str">
        <f>IFERROR(VLOOKUP(Tabla46[[#This Row],[% DE CUMPLIMIENTO DE LA EJECUCION DEL CONTROL]],DATOS!$AS$38:$AT$40,2,0),"")</f>
        <v/>
      </c>
      <c r="U364" s="134" t="str">
        <f>IF(Tabla46[[#This Row],[RESULTADO EVALUACIÓN DEL DISEÑO DEL CONTROL]]="","",SUMIFS(DATOS!$AT$49:$AT$57,DATOS!$AR$49:$AR$57,Tabla46[[#This Row],[RESULTADO EVALUACIÓN DEL DISEÑO DEL CONTROL]],DATOS!$AS$49:$AS$57,Tabla46[[#This Row],[RESULTADO EVALUACION DE LA EJECUCION]]))</f>
        <v/>
      </c>
    </row>
    <row r="365" spans="1:21" ht="15" customHeight="1" x14ac:dyDescent="0.25">
      <c r="A365" s="3"/>
      <c r="B365" s="2"/>
      <c r="C365" s="2"/>
      <c r="D365" s="72"/>
      <c r="E365" s="4"/>
      <c r="F365" s="178"/>
      <c r="G365" s="455" t="str">
        <f>IFERROR(VLOOKUP(Tabla46[[#This Row],[ID RIESGO]],'1. IDENTIFICACION DEL RIESGO'!$AB$27:$AL$52,11,0),"")</f>
        <v/>
      </c>
      <c r="H365" s="178"/>
      <c r="I365" s="178"/>
      <c r="J365" s="178"/>
      <c r="K365" s="178"/>
      <c r="L365" s="180"/>
      <c r="M365" s="180"/>
      <c r="N365" s="178" t="str">
        <f>IF(Tabla46[[#This Row],[ID RIESGO]]="","",IF(Tabla46[[#This Row],[DESCRIPCION DEL CONTROL]]="",0,15))</f>
        <v/>
      </c>
      <c r="O365" s="174" t="str">
        <f>IF(Tabla46[[#This Row],[ID RIESGO]]="","",IF(Tabla46[[#This Row],[RESPONSABLE DEL CONTROL (CARGO)]]="",0,20))</f>
        <v/>
      </c>
      <c r="P365" s="353">
        <f>IF(Tabla46[[#This Row],[PERIODICIDAD DE EJECUCIÓN DEL CONTROL]]="",0,20)</f>
        <v>0</v>
      </c>
      <c r="Q36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5" s="353" t="str">
        <f>IF(ISTEXT(Tabla46[[#This Row],[VALOR EVALUACION DISENO]]),"",IF(Tabla46[[#This Row],[VALOR EVALUACION DISENO]]&gt;96,DATOS!$AV$21,IF(Tabla46[[#This Row],[VALOR EVALUACION DISENO]]&gt;=86,DATOS!$AV$22,DATOS!$AV$23)))</f>
        <v/>
      </c>
      <c r="S365" s="286"/>
      <c r="T365" s="133" t="str">
        <f>IFERROR(VLOOKUP(Tabla46[[#This Row],[% DE CUMPLIMIENTO DE LA EJECUCION DEL CONTROL]],DATOS!$AS$38:$AT$40,2,0),"")</f>
        <v/>
      </c>
      <c r="U365" s="134" t="str">
        <f>IF(Tabla46[[#This Row],[RESULTADO EVALUACIÓN DEL DISEÑO DEL CONTROL]]="","",SUMIFS(DATOS!$AT$49:$AT$57,DATOS!$AR$49:$AR$57,Tabla46[[#This Row],[RESULTADO EVALUACIÓN DEL DISEÑO DEL CONTROL]],DATOS!$AS$49:$AS$57,Tabla46[[#This Row],[RESULTADO EVALUACION DE LA EJECUCION]]))</f>
        <v/>
      </c>
    </row>
    <row r="366" spans="1:21" ht="15" customHeight="1" x14ac:dyDescent="0.25">
      <c r="A366" s="3"/>
      <c r="B366" s="2"/>
      <c r="C366" s="2"/>
      <c r="D366" s="72"/>
      <c r="E366" s="4"/>
      <c r="F366" s="178"/>
      <c r="G366" s="455" t="str">
        <f>IFERROR(VLOOKUP(Tabla46[[#This Row],[ID RIESGO]],'1. IDENTIFICACION DEL RIESGO'!$AB$27:$AL$52,11,0),"")</f>
        <v/>
      </c>
      <c r="H366" s="178"/>
      <c r="I366" s="178"/>
      <c r="J366" s="178"/>
      <c r="K366" s="178"/>
      <c r="L366" s="180"/>
      <c r="M366" s="180"/>
      <c r="N366" s="178" t="str">
        <f>IF(Tabla46[[#This Row],[ID RIESGO]]="","",IF(Tabla46[[#This Row],[DESCRIPCION DEL CONTROL]]="",0,15))</f>
        <v/>
      </c>
      <c r="O366" s="174" t="str">
        <f>IF(Tabla46[[#This Row],[ID RIESGO]]="","",IF(Tabla46[[#This Row],[RESPONSABLE DEL CONTROL (CARGO)]]="",0,20))</f>
        <v/>
      </c>
      <c r="P366" s="353">
        <f>IF(Tabla46[[#This Row],[PERIODICIDAD DE EJECUCIÓN DEL CONTROL]]="",0,20)</f>
        <v>0</v>
      </c>
      <c r="Q36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6" s="353" t="str">
        <f>IF(ISTEXT(Tabla46[[#This Row],[VALOR EVALUACION DISENO]]),"",IF(Tabla46[[#This Row],[VALOR EVALUACION DISENO]]&gt;96,DATOS!$AV$21,IF(Tabla46[[#This Row],[VALOR EVALUACION DISENO]]&gt;=86,DATOS!$AV$22,DATOS!$AV$23)))</f>
        <v/>
      </c>
      <c r="S366" s="286"/>
      <c r="T366" s="133" t="str">
        <f>IFERROR(VLOOKUP(Tabla46[[#This Row],[% DE CUMPLIMIENTO DE LA EJECUCION DEL CONTROL]],DATOS!$AS$38:$AT$40,2,0),"")</f>
        <v/>
      </c>
      <c r="U366" s="134" t="str">
        <f>IF(Tabla46[[#This Row],[RESULTADO EVALUACIÓN DEL DISEÑO DEL CONTROL]]="","",SUMIFS(DATOS!$AT$49:$AT$57,DATOS!$AR$49:$AR$57,Tabla46[[#This Row],[RESULTADO EVALUACIÓN DEL DISEÑO DEL CONTROL]],DATOS!$AS$49:$AS$57,Tabla46[[#This Row],[RESULTADO EVALUACION DE LA EJECUCION]]))</f>
        <v/>
      </c>
    </row>
    <row r="367" spans="1:21" ht="15" customHeight="1" x14ac:dyDescent="0.25">
      <c r="A367" s="3"/>
      <c r="B367" s="2"/>
      <c r="C367" s="2"/>
      <c r="D367" s="72"/>
      <c r="E367" s="4"/>
      <c r="F367" s="178"/>
      <c r="G367" s="455" t="str">
        <f>IFERROR(VLOOKUP(Tabla46[[#This Row],[ID RIESGO]],'1. IDENTIFICACION DEL RIESGO'!$AB$27:$AL$52,11,0),"")</f>
        <v/>
      </c>
      <c r="H367" s="178"/>
      <c r="I367" s="178"/>
      <c r="J367" s="178"/>
      <c r="K367" s="178"/>
      <c r="L367" s="180"/>
      <c r="M367" s="180"/>
      <c r="N367" s="178" t="str">
        <f>IF(Tabla46[[#This Row],[ID RIESGO]]="","",IF(Tabla46[[#This Row],[DESCRIPCION DEL CONTROL]]="",0,15))</f>
        <v/>
      </c>
      <c r="O367" s="174" t="str">
        <f>IF(Tabla46[[#This Row],[ID RIESGO]]="","",IF(Tabla46[[#This Row],[RESPONSABLE DEL CONTROL (CARGO)]]="",0,20))</f>
        <v/>
      </c>
      <c r="P367" s="353">
        <f>IF(Tabla46[[#This Row],[PERIODICIDAD DE EJECUCIÓN DEL CONTROL]]="",0,20)</f>
        <v>0</v>
      </c>
      <c r="Q36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7" s="353" t="str">
        <f>IF(ISTEXT(Tabla46[[#This Row],[VALOR EVALUACION DISENO]]),"",IF(Tabla46[[#This Row],[VALOR EVALUACION DISENO]]&gt;96,DATOS!$AV$21,IF(Tabla46[[#This Row],[VALOR EVALUACION DISENO]]&gt;=86,DATOS!$AV$22,DATOS!$AV$23)))</f>
        <v/>
      </c>
      <c r="S367" s="286"/>
      <c r="T367" s="133" t="str">
        <f>IFERROR(VLOOKUP(Tabla46[[#This Row],[% DE CUMPLIMIENTO DE LA EJECUCION DEL CONTROL]],DATOS!$AS$38:$AT$40,2,0),"")</f>
        <v/>
      </c>
      <c r="U367" s="134" t="str">
        <f>IF(Tabla46[[#This Row],[RESULTADO EVALUACIÓN DEL DISEÑO DEL CONTROL]]="","",SUMIFS(DATOS!$AT$49:$AT$57,DATOS!$AR$49:$AR$57,Tabla46[[#This Row],[RESULTADO EVALUACIÓN DEL DISEÑO DEL CONTROL]],DATOS!$AS$49:$AS$57,Tabla46[[#This Row],[RESULTADO EVALUACION DE LA EJECUCION]]))</f>
        <v/>
      </c>
    </row>
    <row r="368" spans="1:21" ht="15" customHeight="1" x14ac:dyDescent="0.25">
      <c r="A368" s="3"/>
      <c r="B368" s="2"/>
      <c r="C368" s="2"/>
      <c r="D368" s="72"/>
      <c r="E368" s="4"/>
      <c r="F368" s="178"/>
      <c r="G368" s="455" t="str">
        <f>IFERROR(VLOOKUP(Tabla46[[#This Row],[ID RIESGO]],'1. IDENTIFICACION DEL RIESGO'!$AB$27:$AL$52,11,0),"")</f>
        <v/>
      </c>
      <c r="H368" s="178"/>
      <c r="I368" s="178"/>
      <c r="J368" s="178"/>
      <c r="K368" s="178"/>
      <c r="L368" s="180"/>
      <c r="M368" s="180"/>
      <c r="N368" s="178" t="str">
        <f>IF(Tabla46[[#This Row],[ID RIESGO]]="","",IF(Tabla46[[#This Row],[DESCRIPCION DEL CONTROL]]="",0,15))</f>
        <v/>
      </c>
      <c r="O368" s="174" t="str">
        <f>IF(Tabla46[[#This Row],[ID RIESGO]]="","",IF(Tabla46[[#This Row],[RESPONSABLE DEL CONTROL (CARGO)]]="",0,20))</f>
        <v/>
      </c>
      <c r="P368" s="353">
        <f>IF(Tabla46[[#This Row],[PERIODICIDAD DE EJECUCIÓN DEL CONTROL]]="",0,20)</f>
        <v>0</v>
      </c>
      <c r="Q36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8" s="353" t="str">
        <f>IF(ISTEXT(Tabla46[[#This Row],[VALOR EVALUACION DISENO]]),"",IF(Tabla46[[#This Row],[VALOR EVALUACION DISENO]]&gt;96,DATOS!$AV$21,IF(Tabla46[[#This Row],[VALOR EVALUACION DISENO]]&gt;=86,DATOS!$AV$22,DATOS!$AV$23)))</f>
        <v/>
      </c>
      <c r="S368" s="286"/>
      <c r="T368" s="133" t="str">
        <f>IFERROR(VLOOKUP(Tabla46[[#This Row],[% DE CUMPLIMIENTO DE LA EJECUCION DEL CONTROL]],DATOS!$AS$38:$AT$40,2,0),"")</f>
        <v/>
      </c>
      <c r="U368" s="134" t="str">
        <f>IF(Tabla46[[#This Row],[RESULTADO EVALUACIÓN DEL DISEÑO DEL CONTROL]]="","",SUMIFS(DATOS!$AT$49:$AT$57,DATOS!$AR$49:$AR$57,Tabla46[[#This Row],[RESULTADO EVALUACIÓN DEL DISEÑO DEL CONTROL]],DATOS!$AS$49:$AS$57,Tabla46[[#This Row],[RESULTADO EVALUACION DE LA EJECUCION]]))</f>
        <v/>
      </c>
    </row>
    <row r="369" spans="1:21" ht="15" customHeight="1" x14ac:dyDescent="0.25">
      <c r="A369" s="3"/>
      <c r="B369" s="2"/>
      <c r="C369" s="2"/>
      <c r="D369" s="72"/>
      <c r="E369" s="4"/>
      <c r="F369" s="178"/>
      <c r="G369" s="455" t="str">
        <f>IFERROR(VLOOKUP(Tabla46[[#This Row],[ID RIESGO]],'1. IDENTIFICACION DEL RIESGO'!$AB$27:$AL$52,11,0),"")</f>
        <v/>
      </c>
      <c r="H369" s="178"/>
      <c r="I369" s="178"/>
      <c r="J369" s="178"/>
      <c r="K369" s="178"/>
      <c r="L369" s="180"/>
      <c r="M369" s="180"/>
      <c r="N369" s="178" t="str">
        <f>IF(Tabla46[[#This Row],[ID RIESGO]]="","",IF(Tabla46[[#This Row],[DESCRIPCION DEL CONTROL]]="",0,15))</f>
        <v/>
      </c>
      <c r="O369" s="174" t="str">
        <f>IF(Tabla46[[#This Row],[ID RIESGO]]="","",IF(Tabla46[[#This Row],[RESPONSABLE DEL CONTROL (CARGO)]]="",0,20))</f>
        <v/>
      </c>
      <c r="P369" s="353">
        <f>IF(Tabla46[[#This Row],[PERIODICIDAD DE EJECUCIÓN DEL CONTROL]]="",0,20)</f>
        <v>0</v>
      </c>
      <c r="Q36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9" s="353" t="str">
        <f>IF(ISTEXT(Tabla46[[#This Row],[VALOR EVALUACION DISENO]]),"",IF(Tabla46[[#This Row],[VALOR EVALUACION DISENO]]&gt;96,DATOS!$AV$21,IF(Tabla46[[#This Row],[VALOR EVALUACION DISENO]]&gt;=86,DATOS!$AV$22,DATOS!$AV$23)))</f>
        <v/>
      </c>
      <c r="S369" s="286"/>
      <c r="T369" s="133" t="str">
        <f>IFERROR(VLOOKUP(Tabla46[[#This Row],[% DE CUMPLIMIENTO DE LA EJECUCION DEL CONTROL]],DATOS!$AS$38:$AT$40,2,0),"")</f>
        <v/>
      </c>
      <c r="U369" s="134" t="str">
        <f>IF(Tabla46[[#This Row],[RESULTADO EVALUACIÓN DEL DISEÑO DEL CONTROL]]="","",SUMIFS(DATOS!$AT$49:$AT$57,DATOS!$AR$49:$AR$57,Tabla46[[#This Row],[RESULTADO EVALUACIÓN DEL DISEÑO DEL CONTROL]],DATOS!$AS$49:$AS$57,Tabla46[[#This Row],[RESULTADO EVALUACION DE LA EJECUCION]]))</f>
        <v/>
      </c>
    </row>
    <row r="370" spans="1:21" ht="15" customHeight="1" x14ac:dyDescent="0.25">
      <c r="A370" s="3"/>
      <c r="B370" s="2"/>
      <c r="C370" s="2"/>
      <c r="D370" s="72"/>
      <c r="E370" s="4"/>
      <c r="F370" s="178"/>
      <c r="G370" s="455" t="str">
        <f>IFERROR(VLOOKUP(Tabla46[[#This Row],[ID RIESGO]],'1. IDENTIFICACION DEL RIESGO'!$AB$27:$AL$52,11,0),"")</f>
        <v/>
      </c>
      <c r="H370" s="178"/>
      <c r="I370" s="178"/>
      <c r="J370" s="178"/>
      <c r="K370" s="178"/>
      <c r="L370" s="180"/>
      <c r="M370" s="180"/>
      <c r="N370" s="178" t="str">
        <f>IF(Tabla46[[#This Row],[ID RIESGO]]="","",IF(Tabla46[[#This Row],[DESCRIPCION DEL CONTROL]]="",0,15))</f>
        <v/>
      </c>
      <c r="O370" s="174" t="str">
        <f>IF(Tabla46[[#This Row],[ID RIESGO]]="","",IF(Tabla46[[#This Row],[RESPONSABLE DEL CONTROL (CARGO)]]="",0,20))</f>
        <v/>
      </c>
      <c r="P370" s="353">
        <f>IF(Tabla46[[#This Row],[PERIODICIDAD DE EJECUCIÓN DEL CONTROL]]="",0,20)</f>
        <v>0</v>
      </c>
      <c r="Q37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0" s="353" t="str">
        <f>IF(ISTEXT(Tabla46[[#This Row],[VALOR EVALUACION DISENO]]),"",IF(Tabla46[[#This Row],[VALOR EVALUACION DISENO]]&gt;96,DATOS!$AV$21,IF(Tabla46[[#This Row],[VALOR EVALUACION DISENO]]&gt;=86,DATOS!$AV$22,DATOS!$AV$23)))</f>
        <v/>
      </c>
      <c r="S370" s="286"/>
      <c r="T370" s="133" t="str">
        <f>IFERROR(VLOOKUP(Tabla46[[#This Row],[% DE CUMPLIMIENTO DE LA EJECUCION DEL CONTROL]],DATOS!$AS$38:$AT$40,2,0),"")</f>
        <v/>
      </c>
      <c r="U370" s="134" t="str">
        <f>IF(Tabla46[[#This Row],[RESULTADO EVALUACIÓN DEL DISEÑO DEL CONTROL]]="","",SUMIFS(DATOS!$AT$49:$AT$57,DATOS!$AR$49:$AR$57,Tabla46[[#This Row],[RESULTADO EVALUACIÓN DEL DISEÑO DEL CONTROL]],DATOS!$AS$49:$AS$57,Tabla46[[#This Row],[RESULTADO EVALUACION DE LA EJECUCION]]))</f>
        <v/>
      </c>
    </row>
    <row r="371" spans="1:21" ht="15" customHeight="1" x14ac:dyDescent="0.25">
      <c r="A371" s="3"/>
      <c r="B371" s="2"/>
      <c r="C371" s="2"/>
      <c r="D371" s="72"/>
      <c r="E371" s="4"/>
      <c r="F371" s="178"/>
      <c r="G371" s="455" t="str">
        <f>IFERROR(VLOOKUP(Tabla46[[#This Row],[ID RIESGO]],'1. IDENTIFICACION DEL RIESGO'!$AB$27:$AL$52,11,0),"")</f>
        <v/>
      </c>
      <c r="H371" s="178"/>
      <c r="I371" s="178"/>
      <c r="J371" s="178"/>
      <c r="K371" s="178"/>
      <c r="L371" s="180"/>
      <c r="M371" s="180"/>
      <c r="N371" s="178" t="str">
        <f>IF(Tabla46[[#This Row],[ID RIESGO]]="","",IF(Tabla46[[#This Row],[DESCRIPCION DEL CONTROL]]="",0,15))</f>
        <v/>
      </c>
      <c r="O371" s="174" t="str">
        <f>IF(Tabla46[[#This Row],[ID RIESGO]]="","",IF(Tabla46[[#This Row],[RESPONSABLE DEL CONTROL (CARGO)]]="",0,20))</f>
        <v/>
      </c>
      <c r="P371" s="353">
        <f>IF(Tabla46[[#This Row],[PERIODICIDAD DE EJECUCIÓN DEL CONTROL]]="",0,20)</f>
        <v>0</v>
      </c>
      <c r="Q37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1" s="353" t="str">
        <f>IF(ISTEXT(Tabla46[[#This Row],[VALOR EVALUACION DISENO]]),"",IF(Tabla46[[#This Row],[VALOR EVALUACION DISENO]]&gt;96,DATOS!$AV$21,IF(Tabla46[[#This Row],[VALOR EVALUACION DISENO]]&gt;=86,DATOS!$AV$22,DATOS!$AV$23)))</f>
        <v/>
      </c>
      <c r="S371" s="286"/>
      <c r="T371" s="133" t="str">
        <f>IFERROR(VLOOKUP(Tabla46[[#This Row],[% DE CUMPLIMIENTO DE LA EJECUCION DEL CONTROL]],DATOS!$AS$38:$AT$40,2,0),"")</f>
        <v/>
      </c>
      <c r="U371" s="134" t="str">
        <f>IF(Tabla46[[#This Row],[RESULTADO EVALUACIÓN DEL DISEÑO DEL CONTROL]]="","",SUMIFS(DATOS!$AT$49:$AT$57,DATOS!$AR$49:$AR$57,Tabla46[[#This Row],[RESULTADO EVALUACIÓN DEL DISEÑO DEL CONTROL]],DATOS!$AS$49:$AS$57,Tabla46[[#This Row],[RESULTADO EVALUACION DE LA EJECUCION]]))</f>
        <v/>
      </c>
    </row>
    <row r="372" spans="1:21" ht="15" customHeight="1" x14ac:dyDescent="0.25">
      <c r="A372" s="3"/>
      <c r="B372" s="2"/>
      <c r="C372" s="2"/>
      <c r="D372" s="72"/>
      <c r="E372" s="4"/>
      <c r="F372" s="178"/>
      <c r="G372" s="455" t="str">
        <f>IFERROR(VLOOKUP(Tabla46[[#This Row],[ID RIESGO]],'1. IDENTIFICACION DEL RIESGO'!$AB$27:$AL$52,11,0),"")</f>
        <v/>
      </c>
      <c r="H372" s="178"/>
      <c r="I372" s="178"/>
      <c r="J372" s="178"/>
      <c r="K372" s="178"/>
      <c r="L372" s="180"/>
      <c r="M372" s="180"/>
      <c r="N372" s="178" t="str">
        <f>IF(Tabla46[[#This Row],[ID RIESGO]]="","",IF(Tabla46[[#This Row],[DESCRIPCION DEL CONTROL]]="",0,15))</f>
        <v/>
      </c>
      <c r="O372" s="174" t="str">
        <f>IF(Tabla46[[#This Row],[ID RIESGO]]="","",IF(Tabla46[[#This Row],[RESPONSABLE DEL CONTROL (CARGO)]]="",0,20))</f>
        <v/>
      </c>
      <c r="P372" s="353">
        <f>IF(Tabla46[[#This Row],[PERIODICIDAD DE EJECUCIÓN DEL CONTROL]]="",0,20)</f>
        <v>0</v>
      </c>
      <c r="Q37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2" s="353" t="str">
        <f>IF(ISTEXT(Tabla46[[#This Row],[VALOR EVALUACION DISENO]]),"",IF(Tabla46[[#This Row],[VALOR EVALUACION DISENO]]&gt;96,DATOS!$AV$21,IF(Tabla46[[#This Row],[VALOR EVALUACION DISENO]]&gt;=86,DATOS!$AV$22,DATOS!$AV$23)))</f>
        <v/>
      </c>
      <c r="S372" s="286"/>
      <c r="T372" s="133" t="str">
        <f>IFERROR(VLOOKUP(Tabla46[[#This Row],[% DE CUMPLIMIENTO DE LA EJECUCION DEL CONTROL]],DATOS!$AS$38:$AT$40,2,0),"")</f>
        <v/>
      </c>
      <c r="U372" s="134" t="str">
        <f>IF(Tabla46[[#This Row],[RESULTADO EVALUACIÓN DEL DISEÑO DEL CONTROL]]="","",SUMIFS(DATOS!$AT$49:$AT$57,DATOS!$AR$49:$AR$57,Tabla46[[#This Row],[RESULTADO EVALUACIÓN DEL DISEÑO DEL CONTROL]],DATOS!$AS$49:$AS$57,Tabla46[[#This Row],[RESULTADO EVALUACION DE LA EJECUCION]]))</f>
        <v/>
      </c>
    </row>
    <row r="373" spans="1:21" ht="15" customHeight="1" x14ac:dyDescent="0.25">
      <c r="A373" s="3"/>
      <c r="B373" s="2"/>
      <c r="C373" s="2"/>
      <c r="D373" s="72"/>
      <c r="E373" s="4"/>
      <c r="F373" s="178"/>
      <c r="G373" s="455" t="str">
        <f>IFERROR(VLOOKUP(Tabla46[[#This Row],[ID RIESGO]],'1. IDENTIFICACION DEL RIESGO'!$AB$27:$AL$52,11,0),"")</f>
        <v/>
      </c>
      <c r="H373" s="178"/>
      <c r="I373" s="178"/>
      <c r="J373" s="178"/>
      <c r="K373" s="178"/>
      <c r="L373" s="180"/>
      <c r="M373" s="180"/>
      <c r="N373" s="178" t="str">
        <f>IF(Tabla46[[#This Row],[ID RIESGO]]="","",IF(Tabla46[[#This Row],[DESCRIPCION DEL CONTROL]]="",0,15))</f>
        <v/>
      </c>
      <c r="O373" s="174" t="str">
        <f>IF(Tabla46[[#This Row],[ID RIESGO]]="","",IF(Tabla46[[#This Row],[RESPONSABLE DEL CONTROL (CARGO)]]="",0,20))</f>
        <v/>
      </c>
      <c r="P373" s="353">
        <f>IF(Tabla46[[#This Row],[PERIODICIDAD DE EJECUCIÓN DEL CONTROL]]="",0,20)</f>
        <v>0</v>
      </c>
      <c r="Q37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3" s="353" t="str">
        <f>IF(ISTEXT(Tabla46[[#This Row],[VALOR EVALUACION DISENO]]),"",IF(Tabla46[[#This Row],[VALOR EVALUACION DISENO]]&gt;96,DATOS!$AV$21,IF(Tabla46[[#This Row],[VALOR EVALUACION DISENO]]&gt;=86,DATOS!$AV$22,DATOS!$AV$23)))</f>
        <v/>
      </c>
      <c r="S373" s="286"/>
      <c r="T373" s="133" t="str">
        <f>IFERROR(VLOOKUP(Tabla46[[#This Row],[% DE CUMPLIMIENTO DE LA EJECUCION DEL CONTROL]],DATOS!$AS$38:$AT$40,2,0),"")</f>
        <v/>
      </c>
      <c r="U373" s="134" t="str">
        <f>IF(Tabla46[[#This Row],[RESULTADO EVALUACIÓN DEL DISEÑO DEL CONTROL]]="","",SUMIFS(DATOS!$AT$49:$AT$57,DATOS!$AR$49:$AR$57,Tabla46[[#This Row],[RESULTADO EVALUACIÓN DEL DISEÑO DEL CONTROL]],DATOS!$AS$49:$AS$57,Tabla46[[#This Row],[RESULTADO EVALUACION DE LA EJECUCION]]))</f>
        <v/>
      </c>
    </row>
    <row r="374" spans="1:21" ht="15" customHeight="1" x14ac:dyDescent="0.25">
      <c r="A374" s="3"/>
      <c r="B374" s="2"/>
      <c r="C374" s="2"/>
      <c r="D374" s="72"/>
      <c r="E374" s="4"/>
      <c r="F374" s="178"/>
      <c r="G374" s="455" t="str">
        <f>IFERROR(VLOOKUP(Tabla46[[#This Row],[ID RIESGO]],'1. IDENTIFICACION DEL RIESGO'!$AB$27:$AL$52,11,0),"")</f>
        <v/>
      </c>
      <c r="H374" s="178"/>
      <c r="I374" s="178"/>
      <c r="J374" s="178"/>
      <c r="K374" s="178"/>
      <c r="L374" s="180"/>
      <c r="M374" s="180"/>
      <c r="N374" s="178" t="str">
        <f>IF(Tabla46[[#This Row],[ID RIESGO]]="","",IF(Tabla46[[#This Row],[DESCRIPCION DEL CONTROL]]="",0,15))</f>
        <v/>
      </c>
      <c r="O374" s="174" t="str">
        <f>IF(Tabla46[[#This Row],[ID RIESGO]]="","",IF(Tabla46[[#This Row],[RESPONSABLE DEL CONTROL (CARGO)]]="",0,20))</f>
        <v/>
      </c>
      <c r="P374" s="353">
        <f>IF(Tabla46[[#This Row],[PERIODICIDAD DE EJECUCIÓN DEL CONTROL]]="",0,20)</f>
        <v>0</v>
      </c>
      <c r="Q37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4" s="353" t="str">
        <f>IF(ISTEXT(Tabla46[[#This Row],[VALOR EVALUACION DISENO]]),"",IF(Tabla46[[#This Row],[VALOR EVALUACION DISENO]]&gt;96,DATOS!$AV$21,IF(Tabla46[[#This Row],[VALOR EVALUACION DISENO]]&gt;=86,DATOS!$AV$22,DATOS!$AV$23)))</f>
        <v/>
      </c>
      <c r="S374" s="286"/>
      <c r="T374" s="133" t="str">
        <f>IFERROR(VLOOKUP(Tabla46[[#This Row],[% DE CUMPLIMIENTO DE LA EJECUCION DEL CONTROL]],DATOS!$AS$38:$AT$40,2,0),"")</f>
        <v/>
      </c>
      <c r="U374" s="134" t="str">
        <f>IF(Tabla46[[#This Row],[RESULTADO EVALUACIÓN DEL DISEÑO DEL CONTROL]]="","",SUMIFS(DATOS!$AT$49:$AT$57,DATOS!$AR$49:$AR$57,Tabla46[[#This Row],[RESULTADO EVALUACIÓN DEL DISEÑO DEL CONTROL]],DATOS!$AS$49:$AS$57,Tabla46[[#This Row],[RESULTADO EVALUACION DE LA EJECUCION]]))</f>
        <v/>
      </c>
    </row>
    <row r="375" spans="1:21" ht="15" customHeight="1" x14ac:dyDescent="0.25">
      <c r="A375" s="3"/>
      <c r="B375" s="2"/>
      <c r="C375" s="2"/>
      <c r="D375" s="72"/>
      <c r="E375" s="4"/>
      <c r="F375" s="178"/>
      <c r="G375" s="455" t="str">
        <f>IFERROR(VLOOKUP(Tabla46[[#This Row],[ID RIESGO]],'1. IDENTIFICACION DEL RIESGO'!$AB$27:$AL$52,11,0),"")</f>
        <v/>
      </c>
      <c r="H375" s="178"/>
      <c r="I375" s="178"/>
      <c r="J375" s="178"/>
      <c r="K375" s="178"/>
      <c r="L375" s="180"/>
      <c r="M375" s="180"/>
      <c r="N375" s="178" t="str">
        <f>IF(Tabla46[[#This Row],[ID RIESGO]]="","",IF(Tabla46[[#This Row],[DESCRIPCION DEL CONTROL]]="",0,15))</f>
        <v/>
      </c>
      <c r="O375" s="174" t="str">
        <f>IF(Tabla46[[#This Row],[ID RIESGO]]="","",IF(Tabla46[[#This Row],[RESPONSABLE DEL CONTROL (CARGO)]]="",0,20))</f>
        <v/>
      </c>
      <c r="P375" s="353">
        <f>IF(Tabla46[[#This Row],[PERIODICIDAD DE EJECUCIÓN DEL CONTROL]]="",0,20)</f>
        <v>0</v>
      </c>
      <c r="Q37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5" s="353" t="str">
        <f>IF(ISTEXT(Tabla46[[#This Row],[VALOR EVALUACION DISENO]]),"",IF(Tabla46[[#This Row],[VALOR EVALUACION DISENO]]&gt;96,DATOS!$AV$21,IF(Tabla46[[#This Row],[VALOR EVALUACION DISENO]]&gt;=86,DATOS!$AV$22,DATOS!$AV$23)))</f>
        <v/>
      </c>
      <c r="S375" s="286"/>
      <c r="T375" s="133" t="str">
        <f>IFERROR(VLOOKUP(Tabla46[[#This Row],[% DE CUMPLIMIENTO DE LA EJECUCION DEL CONTROL]],DATOS!$AS$38:$AT$40,2,0),"")</f>
        <v/>
      </c>
      <c r="U375" s="134" t="str">
        <f>IF(Tabla46[[#This Row],[RESULTADO EVALUACIÓN DEL DISEÑO DEL CONTROL]]="","",SUMIFS(DATOS!$AT$49:$AT$57,DATOS!$AR$49:$AR$57,Tabla46[[#This Row],[RESULTADO EVALUACIÓN DEL DISEÑO DEL CONTROL]],DATOS!$AS$49:$AS$57,Tabla46[[#This Row],[RESULTADO EVALUACION DE LA EJECUCION]]))</f>
        <v/>
      </c>
    </row>
    <row r="376" spans="1:21" ht="15" customHeight="1" x14ac:dyDescent="0.25">
      <c r="A376" s="3"/>
      <c r="B376" s="2"/>
      <c r="C376" s="2"/>
      <c r="D376" s="72"/>
      <c r="E376" s="4"/>
      <c r="F376" s="178"/>
      <c r="G376" s="455" t="str">
        <f>IFERROR(VLOOKUP(Tabla46[[#This Row],[ID RIESGO]],'1. IDENTIFICACION DEL RIESGO'!$AB$27:$AL$52,11,0),"")</f>
        <v/>
      </c>
      <c r="H376" s="178"/>
      <c r="I376" s="178"/>
      <c r="J376" s="178"/>
      <c r="K376" s="178"/>
      <c r="L376" s="180"/>
      <c r="M376" s="180"/>
      <c r="N376" s="178" t="str">
        <f>IF(Tabla46[[#This Row],[ID RIESGO]]="","",IF(Tabla46[[#This Row],[DESCRIPCION DEL CONTROL]]="",0,15))</f>
        <v/>
      </c>
      <c r="O376" s="174" t="str">
        <f>IF(Tabla46[[#This Row],[ID RIESGO]]="","",IF(Tabla46[[#This Row],[RESPONSABLE DEL CONTROL (CARGO)]]="",0,20))</f>
        <v/>
      </c>
      <c r="P376" s="353">
        <f>IF(Tabla46[[#This Row],[PERIODICIDAD DE EJECUCIÓN DEL CONTROL]]="",0,20)</f>
        <v>0</v>
      </c>
      <c r="Q37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6" s="353" t="str">
        <f>IF(ISTEXT(Tabla46[[#This Row],[VALOR EVALUACION DISENO]]),"",IF(Tabla46[[#This Row],[VALOR EVALUACION DISENO]]&gt;96,DATOS!$AV$21,IF(Tabla46[[#This Row],[VALOR EVALUACION DISENO]]&gt;=86,DATOS!$AV$22,DATOS!$AV$23)))</f>
        <v/>
      </c>
      <c r="S376" s="286"/>
      <c r="T376" s="133" t="str">
        <f>IFERROR(VLOOKUP(Tabla46[[#This Row],[% DE CUMPLIMIENTO DE LA EJECUCION DEL CONTROL]],DATOS!$AS$38:$AT$40,2,0),"")</f>
        <v/>
      </c>
      <c r="U376" s="134" t="str">
        <f>IF(Tabla46[[#This Row],[RESULTADO EVALUACIÓN DEL DISEÑO DEL CONTROL]]="","",SUMIFS(DATOS!$AT$49:$AT$57,DATOS!$AR$49:$AR$57,Tabla46[[#This Row],[RESULTADO EVALUACIÓN DEL DISEÑO DEL CONTROL]],DATOS!$AS$49:$AS$57,Tabla46[[#This Row],[RESULTADO EVALUACION DE LA EJECUCION]]))</f>
        <v/>
      </c>
    </row>
    <row r="377" spans="1:21" ht="15" customHeight="1" x14ac:dyDescent="0.25">
      <c r="A377" s="3"/>
      <c r="B377" s="2"/>
      <c r="C377" s="2"/>
      <c r="D377" s="72"/>
      <c r="E377" s="4"/>
      <c r="F377" s="178"/>
      <c r="G377" s="455" t="str">
        <f>IFERROR(VLOOKUP(Tabla46[[#This Row],[ID RIESGO]],'1. IDENTIFICACION DEL RIESGO'!$AB$27:$AL$52,11,0),"")</f>
        <v/>
      </c>
      <c r="H377" s="178"/>
      <c r="I377" s="178"/>
      <c r="J377" s="178"/>
      <c r="K377" s="178"/>
      <c r="L377" s="180"/>
      <c r="M377" s="180"/>
      <c r="N377" s="178" t="str">
        <f>IF(Tabla46[[#This Row],[ID RIESGO]]="","",IF(Tabla46[[#This Row],[DESCRIPCION DEL CONTROL]]="",0,15))</f>
        <v/>
      </c>
      <c r="O377" s="174" t="str">
        <f>IF(Tabla46[[#This Row],[ID RIESGO]]="","",IF(Tabla46[[#This Row],[RESPONSABLE DEL CONTROL (CARGO)]]="",0,20))</f>
        <v/>
      </c>
      <c r="P377" s="353">
        <f>IF(Tabla46[[#This Row],[PERIODICIDAD DE EJECUCIÓN DEL CONTROL]]="",0,20)</f>
        <v>0</v>
      </c>
      <c r="Q37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7" s="353" t="str">
        <f>IF(ISTEXT(Tabla46[[#This Row],[VALOR EVALUACION DISENO]]),"",IF(Tabla46[[#This Row],[VALOR EVALUACION DISENO]]&gt;96,DATOS!$AV$21,IF(Tabla46[[#This Row],[VALOR EVALUACION DISENO]]&gt;=86,DATOS!$AV$22,DATOS!$AV$23)))</f>
        <v/>
      </c>
      <c r="S377" s="286"/>
      <c r="T377" s="133" t="str">
        <f>IFERROR(VLOOKUP(Tabla46[[#This Row],[% DE CUMPLIMIENTO DE LA EJECUCION DEL CONTROL]],DATOS!$AS$38:$AT$40,2,0),"")</f>
        <v/>
      </c>
      <c r="U377" s="134" t="str">
        <f>IF(Tabla46[[#This Row],[RESULTADO EVALUACIÓN DEL DISEÑO DEL CONTROL]]="","",SUMIFS(DATOS!$AT$49:$AT$57,DATOS!$AR$49:$AR$57,Tabla46[[#This Row],[RESULTADO EVALUACIÓN DEL DISEÑO DEL CONTROL]],DATOS!$AS$49:$AS$57,Tabla46[[#This Row],[RESULTADO EVALUACION DE LA EJECUCION]]))</f>
        <v/>
      </c>
    </row>
    <row r="378" spans="1:21" ht="15" customHeight="1" x14ac:dyDescent="0.25">
      <c r="A378" s="3"/>
      <c r="B378" s="2"/>
      <c r="C378" s="2"/>
      <c r="D378" s="72"/>
      <c r="E378" s="4"/>
      <c r="F378" s="178"/>
      <c r="G378" s="455" t="str">
        <f>IFERROR(VLOOKUP(Tabla46[[#This Row],[ID RIESGO]],'1. IDENTIFICACION DEL RIESGO'!$AB$27:$AL$52,11,0),"")</f>
        <v/>
      </c>
      <c r="H378" s="178"/>
      <c r="I378" s="178"/>
      <c r="J378" s="178"/>
      <c r="K378" s="178"/>
      <c r="L378" s="180"/>
      <c r="M378" s="180"/>
      <c r="N378" s="178" t="str">
        <f>IF(Tabla46[[#This Row],[ID RIESGO]]="","",IF(Tabla46[[#This Row],[DESCRIPCION DEL CONTROL]]="",0,15))</f>
        <v/>
      </c>
      <c r="O378" s="174" t="str">
        <f>IF(Tabla46[[#This Row],[ID RIESGO]]="","",IF(Tabla46[[#This Row],[RESPONSABLE DEL CONTROL (CARGO)]]="",0,20))</f>
        <v/>
      </c>
      <c r="P378" s="353">
        <f>IF(Tabla46[[#This Row],[PERIODICIDAD DE EJECUCIÓN DEL CONTROL]]="",0,20)</f>
        <v>0</v>
      </c>
      <c r="Q37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8" s="353" t="str">
        <f>IF(ISTEXT(Tabla46[[#This Row],[VALOR EVALUACION DISENO]]),"",IF(Tabla46[[#This Row],[VALOR EVALUACION DISENO]]&gt;96,DATOS!$AV$21,IF(Tabla46[[#This Row],[VALOR EVALUACION DISENO]]&gt;=86,DATOS!$AV$22,DATOS!$AV$23)))</f>
        <v/>
      </c>
      <c r="S378" s="286"/>
      <c r="T378" s="133" t="str">
        <f>IFERROR(VLOOKUP(Tabla46[[#This Row],[% DE CUMPLIMIENTO DE LA EJECUCION DEL CONTROL]],DATOS!$AS$38:$AT$40,2,0),"")</f>
        <v/>
      </c>
      <c r="U378" s="134" t="str">
        <f>IF(Tabla46[[#This Row],[RESULTADO EVALUACIÓN DEL DISEÑO DEL CONTROL]]="","",SUMIFS(DATOS!$AT$49:$AT$57,DATOS!$AR$49:$AR$57,Tabla46[[#This Row],[RESULTADO EVALUACIÓN DEL DISEÑO DEL CONTROL]],DATOS!$AS$49:$AS$57,Tabla46[[#This Row],[RESULTADO EVALUACION DE LA EJECUCION]]))</f>
        <v/>
      </c>
    </row>
    <row r="379" spans="1:21" ht="15" customHeight="1" x14ac:dyDescent="0.25">
      <c r="A379" s="3"/>
      <c r="B379" s="2"/>
      <c r="C379" s="2"/>
      <c r="D379" s="72"/>
      <c r="E379" s="4"/>
      <c r="F379" s="178"/>
      <c r="G379" s="455" t="str">
        <f>IFERROR(VLOOKUP(Tabla46[[#This Row],[ID RIESGO]],'1. IDENTIFICACION DEL RIESGO'!$AB$27:$AL$52,11,0),"")</f>
        <v/>
      </c>
      <c r="H379" s="178"/>
      <c r="I379" s="178"/>
      <c r="J379" s="178"/>
      <c r="K379" s="178"/>
      <c r="L379" s="180"/>
      <c r="M379" s="180"/>
      <c r="N379" s="178" t="str">
        <f>IF(Tabla46[[#This Row],[ID RIESGO]]="","",IF(Tabla46[[#This Row],[DESCRIPCION DEL CONTROL]]="",0,15))</f>
        <v/>
      </c>
      <c r="O379" s="174" t="str">
        <f>IF(Tabla46[[#This Row],[ID RIESGO]]="","",IF(Tabla46[[#This Row],[RESPONSABLE DEL CONTROL (CARGO)]]="",0,20))</f>
        <v/>
      </c>
      <c r="P379" s="353">
        <f>IF(Tabla46[[#This Row],[PERIODICIDAD DE EJECUCIÓN DEL CONTROL]]="",0,20)</f>
        <v>0</v>
      </c>
      <c r="Q37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9" s="353" t="str">
        <f>IF(ISTEXT(Tabla46[[#This Row],[VALOR EVALUACION DISENO]]),"",IF(Tabla46[[#This Row],[VALOR EVALUACION DISENO]]&gt;96,DATOS!$AV$21,IF(Tabla46[[#This Row],[VALOR EVALUACION DISENO]]&gt;=86,DATOS!$AV$22,DATOS!$AV$23)))</f>
        <v/>
      </c>
      <c r="S379" s="286"/>
      <c r="T379" s="133" t="str">
        <f>IFERROR(VLOOKUP(Tabla46[[#This Row],[% DE CUMPLIMIENTO DE LA EJECUCION DEL CONTROL]],DATOS!$AS$38:$AT$40,2,0),"")</f>
        <v/>
      </c>
      <c r="U379" s="134" t="str">
        <f>IF(Tabla46[[#This Row],[RESULTADO EVALUACIÓN DEL DISEÑO DEL CONTROL]]="","",SUMIFS(DATOS!$AT$49:$AT$57,DATOS!$AR$49:$AR$57,Tabla46[[#This Row],[RESULTADO EVALUACIÓN DEL DISEÑO DEL CONTROL]],DATOS!$AS$49:$AS$57,Tabla46[[#This Row],[RESULTADO EVALUACION DE LA EJECUCION]]))</f>
        <v/>
      </c>
    </row>
    <row r="380" spans="1:21" ht="15" customHeight="1" x14ac:dyDescent="0.25">
      <c r="A380" s="3"/>
      <c r="B380" s="2"/>
      <c r="C380" s="2"/>
      <c r="D380" s="72"/>
      <c r="E380" s="4"/>
      <c r="F380" s="178"/>
      <c r="G380" s="455" t="str">
        <f>IFERROR(VLOOKUP(Tabla46[[#This Row],[ID RIESGO]],'1. IDENTIFICACION DEL RIESGO'!$AB$27:$AL$52,11,0),"")</f>
        <v/>
      </c>
      <c r="H380" s="178"/>
      <c r="I380" s="178"/>
      <c r="J380" s="178"/>
      <c r="K380" s="178"/>
      <c r="L380" s="180"/>
      <c r="M380" s="180"/>
      <c r="N380" s="178" t="str">
        <f>IF(Tabla46[[#This Row],[ID RIESGO]]="","",IF(Tabla46[[#This Row],[DESCRIPCION DEL CONTROL]]="",0,15))</f>
        <v/>
      </c>
      <c r="O380" s="174" t="str">
        <f>IF(Tabla46[[#This Row],[ID RIESGO]]="","",IF(Tabla46[[#This Row],[RESPONSABLE DEL CONTROL (CARGO)]]="",0,20))</f>
        <v/>
      </c>
      <c r="P380" s="353">
        <f>IF(Tabla46[[#This Row],[PERIODICIDAD DE EJECUCIÓN DEL CONTROL]]="",0,20)</f>
        <v>0</v>
      </c>
      <c r="Q38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0" s="353" t="str">
        <f>IF(ISTEXT(Tabla46[[#This Row],[VALOR EVALUACION DISENO]]),"",IF(Tabla46[[#This Row],[VALOR EVALUACION DISENO]]&gt;96,DATOS!$AV$21,IF(Tabla46[[#This Row],[VALOR EVALUACION DISENO]]&gt;=86,DATOS!$AV$22,DATOS!$AV$23)))</f>
        <v/>
      </c>
      <c r="S380" s="286"/>
      <c r="T380" s="133" t="str">
        <f>IFERROR(VLOOKUP(Tabla46[[#This Row],[% DE CUMPLIMIENTO DE LA EJECUCION DEL CONTROL]],DATOS!$AS$38:$AT$40,2,0),"")</f>
        <v/>
      </c>
      <c r="U380" s="134" t="str">
        <f>IF(Tabla46[[#This Row],[RESULTADO EVALUACIÓN DEL DISEÑO DEL CONTROL]]="","",SUMIFS(DATOS!$AT$49:$AT$57,DATOS!$AR$49:$AR$57,Tabla46[[#This Row],[RESULTADO EVALUACIÓN DEL DISEÑO DEL CONTROL]],DATOS!$AS$49:$AS$57,Tabla46[[#This Row],[RESULTADO EVALUACION DE LA EJECUCION]]))</f>
        <v/>
      </c>
    </row>
    <row r="381" spans="1:21" ht="15" customHeight="1" x14ac:dyDescent="0.25">
      <c r="A381" s="3"/>
      <c r="B381" s="2"/>
      <c r="C381" s="2"/>
      <c r="D381" s="72"/>
      <c r="E381" s="4"/>
      <c r="F381" s="178"/>
      <c r="G381" s="455" t="str">
        <f>IFERROR(VLOOKUP(Tabla46[[#This Row],[ID RIESGO]],'1. IDENTIFICACION DEL RIESGO'!$AB$27:$AL$52,11,0),"")</f>
        <v/>
      </c>
      <c r="H381" s="178"/>
      <c r="I381" s="178"/>
      <c r="J381" s="178"/>
      <c r="K381" s="178"/>
      <c r="L381" s="180"/>
      <c r="M381" s="180"/>
      <c r="N381" s="178" t="str">
        <f>IF(Tabla46[[#This Row],[ID RIESGO]]="","",IF(Tabla46[[#This Row],[DESCRIPCION DEL CONTROL]]="",0,15))</f>
        <v/>
      </c>
      <c r="O381" s="174" t="str">
        <f>IF(Tabla46[[#This Row],[ID RIESGO]]="","",IF(Tabla46[[#This Row],[RESPONSABLE DEL CONTROL (CARGO)]]="",0,20))</f>
        <v/>
      </c>
      <c r="P381" s="353">
        <f>IF(Tabla46[[#This Row],[PERIODICIDAD DE EJECUCIÓN DEL CONTROL]]="",0,20)</f>
        <v>0</v>
      </c>
      <c r="Q38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1" s="353" t="str">
        <f>IF(ISTEXT(Tabla46[[#This Row],[VALOR EVALUACION DISENO]]),"",IF(Tabla46[[#This Row],[VALOR EVALUACION DISENO]]&gt;96,DATOS!$AV$21,IF(Tabla46[[#This Row],[VALOR EVALUACION DISENO]]&gt;=86,DATOS!$AV$22,DATOS!$AV$23)))</f>
        <v/>
      </c>
      <c r="S381" s="286"/>
      <c r="T381" s="133" t="str">
        <f>IFERROR(VLOOKUP(Tabla46[[#This Row],[% DE CUMPLIMIENTO DE LA EJECUCION DEL CONTROL]],DATOS!$AS$38:$AT$40,2,0),"")</f>
        <v/>
      </c>
      <c r="U381" s="134" t="str">
        <f>IF(Tabla46[[#This Row],[RESULTADO EVALUACIÓN DEL DISEÑO DEL CONTROL]]="","",SUMIFS(DATOS!$AT$49:$AT$57,DATOS!$AR$49:$AR$57,Tabla46[[#This Row],[RESULTADO EVALUACIÓN DEL DISEÑO DEL CONTROL]],DATOS!$AS$49:$AS$57,Tabla46[[#This Row],[RESULTADO EVALUACION DE LA EJECUCION]]))</f>
        <v/>
      </c>
    </row>
    <row r="382" spans="1:21" ht="15" customHeight="1" x14ac:dyDescent="0.25">
      <c r="A382" s="3"/>
      <c r="B382" s="2"/>
      <c r="C382" s="2"/>
      <c r="D382" s="72"/>
      <c r="E382" s="4"/>
      <c r="F382" s="178"/>
      <c r="G382" s="455" t="str">
        <f>IFERROR(VLOOKUP(Tabla46[[#This Row],[ID RIESGO]],'1. IDENTIFICACION DEL RIESGO'!$AB$27:$AL$52,11,0),"")</f>
        <v/>
      </c>
      <c r="H382" s="178"/>
      <c r="I382" s="178"/>
      <c r="J382" s="178"/>
      <c r="K382" s="178"/>
      <c r="L382" s="180"/>
      <c r="M382" s="180"/>
      <c r="N382" s="178" t="str">
        <f>IF(Tabla46[[#This Row],[ID RIESGO]]="","",IF(Tabla46[[#This Row],[DESCRIPCION DEL CONTROL]]="",0,15))</f>
        <v/>
      </c>
      <c r="O382" s="174" t="str">
        <f>IF(Tabla46[[#This Row],[ID RIESGO]]="","",IF(Tabla46[[#This Row],[RESPONSABLE DEL CONTROL (CARGO)]]="",0,20))</f>
        <v/>
      </c>
      <c r="P382" s="353">
        <f>IF(Tabla46[[#This Row],[PERIODICIDAD DE EJECUCIÓN DEL CONTROL]]="",0,20)</f>
        <v>0</v>
      </c>
      <c r="Q38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2" s="353" t="str">
        <f>IF(ISTEXT(Tabla46[[#This Row],[VALOR EVALUACION DISENO]]),"",IF(Tabla46[[#This Row],[VALOR EVALUACION DISENO]]&gt;96,DATOS!$AV$21,IF(Tabla46[[#This Row],[VALOR EVALUACION DISENO]]&gt;=86,DATOS!$AV$22,DATOS!$AV$23)))</f>
        <v/>
      </c>
      <c r="S382" s="286"/>
      <c r="T382" s="133" t="str">
        <f>IFERROR(VLOOKUP(Tabla46[[#This Row],[% DE CUMPLIMIENTO DE LA EJECUCION DEL CONTROL]],DATOS!$AS$38:$AT$40,2,0),"")</f>
        <v/>
      </c>
      <c r="U382" s="134" t="str">
        <f>IF(Tabla46[[#This Row],[RESULTADO EVALUACIÓN DEL DISEÑO DEL CONTROL]]="","",SUMIFS(DATOS!$AT$49:$AT$57,DATOS!$AR$49:$AR$57,Tabla46[[#This Row],[RESULTADO EVALUACIÓN DEL DISEÑO DEL CONTROL]],DATOS!$AS$49:$AS$57,Tabla46[[#This Row],[RESULTADO EVALUACION DE LA EJECUCION]]))</f>
        <v/>
      </c>
    </row>
    <row r="383" spans="1:21" ht="15" customHeight="1" x14ac:dyDescent="0.25">
      <c r="A383" s="3"/>
      <c r="B383" s="2"/>
      <c r="C383" s="2"/>
      <c r="D383" s="72"/>
      <c r="E383" s="4"/>
      <c r="F383" s="178"/>
      <c r="G383" s="455" t="str">
        <f>IFERROR(VLOOKUP(Tabla46[[#This Row],[ID RIESGO]],'1. IDENTIFICACION DEL RIESGO'!$AB$27:$AL$52,11,0),"")</f>
        <v/>
      </c>
      <c r="H383" s="178"/>
      <c r="I383" s="178"/>
      <c r="J383" s="178"/>
      <c r="K383" s="178"/>
      <c r="L383" s="180"/>
      <c r="M383" s="180"/>
      <c r="N383" s="178" t="str">
        <f>IF(Tabla46[[#This Row],[ID RIESGO]]="","",IF(Tabla46[[#This Row],[DESCRIPCION DEL CONTROL]]="",0,15))</f>
        <v/>
      </c>
      <c r="O383" s="174" t="str">
        <f>IF(Tabla46[[#This Row],[ID RIESGO]]="","",IF(Tabla46[[#This Row],[RESPONSABLE DEL CONTROL (CARGO)]]="",0,20))</f>
        <v/>
      </c>
      <c r="P383" s="353">
        <f>IF(Tabla46[[#This Row],[PERIODICIDAD DE EJECUCIÓN DEL CONTROL]]="",0,20)</f>
        <v>0</v>
      </c>
      <c r="Q38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3" s="353" t="str">
        <f>IF(ISTEXT(Tabla46[[#This Row],[VALOR EVALUACION DISENO]]),"",IF(Tabla46[[#This Row],[VALOR EVALUACION DISENO]]&gt;96,DATOS!$AV$21,IF(Tabla46[[#This Row],[VALOR EVALUACION DISENO]]&gt;=86,DATOS!$AV$22,DATOS!$AV$23)))</f>
        <v/>
      </c>
      <c r="S383" s="286"/>
      <c r="T383" s="133" t="str">
        <f>IFERROR(VLOOKUP(Tabla46[[#This Row],[% DE CUMPLIMIENTO DE LA EJECUCION DEL CONTROL]],DATOS!$AS$38:$AT$40,2,0),"")</f>
        <v/>
      </c>
      <c r="U383" s="134" t="str">
        <f>IF(Tabla46[[#This Row],[RESULTADO EVALUACIÓN DEL DISEÑO DEL CONTROL]]="","",SUMIFS(DATOS!$AT$49:$AT$57,DATOS!$AR$49:$AR$57,Tabla46[[#This Row],[RESULTADO EVALUACIÓN DEL DISEÑO DEL CONTROL]],DATOS!$AS$49:$AS$57,Tabla46[[#This Row],[RESULTADO EVALUACION DE LA EJECUCION]]))</f>
        <v/>
      </c>
    </row>
    <row r="384" spans="1:21" ht="15" customHeight="1" x14ac:dyDescent="0.25">
      <c r="A384" s="3"/>
      <c r="B384" s="2"/>
      <c r="C384" s="2"/>
      <c r="D384" s="72"/>
      <c r="E384" s="4"/>
      <c r="F384" s="178"/>
      <c r="G384" s="455" t="str">
        <f>IFERROR(VLOOKUP(Tabla46[[#This Row],[ID RIESGO]],'1. IDENTIFICACION DEL RIESGO'!$AB$27:$AL$52,11,0),"")</f>
        <v/>
      </c>
      <c r="H384" s="178"/>
      <c r="I384" s="178"/>
      <c r="J384" s="178"/>
      <c r="K384" s="178"/>
      <c r="L384" s="180"/>
      <c r="M384" s="180"/>
      <c r="N384" s="178" t="str">
        <f>IF(Tabla46[[#This Row],[ID RIESGO]]="","",IF(Tabla46[[#This Row],[DESCRIPCION DEL CONTROL]]="",0,15))</f>
        <v/>
      </c>
      <c r="O384" s="174" t="str">
        <f>IF(Tabla46[[#This Row],[ID RIESGO]]="","",IF(Tabla46[[#This Row],[RESPONSABLE DEL CONTROL (CARGO)]]="",0,20))</f>
        <v/>
      </c>
      <c r="P384" s="353">
        <f>IF(Tabla46[[#This Row],[PERIODICIDAD DE EJECUCIÓN DEL CONTROL]]="",0,20)</f>
        <v>0</v>
      </c>
      <c r="Q38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4" s="353" t="str">
        <f>IF(ISTEXT(Tabla46[[#This Row],[VALOR EVALUACION DISENO]]),"",IF(Tabla46[[#This Row],[VALOR EVALUACION DISENO]]&gt;96,DATOS!$AV$21,IF(Tabla46[[#This Row],[VALOR EVALUACION DISENO]]&gt;=86,DATOS!$AV$22,DATOS!$AV$23)))</f>
        <v/>
      </c>
      <c r="S384" s="286"/>
      <c r="T384" s="133" t="str">
        <f>IFERROR(VLOOKUP(Tabla46[[#This Row],[% DE CUMPLIMIENTO DE LA EJECUCION DEL CONTROL]],DATOS!$AS$38:$AT$40,2,0),"")</f>
        <v/>
      </c>
      <c r="U384" s="134" t="str">
        <f>IF(Tabla46[[#This Row],[RESULTADO EVALUACIÓN DEL DISEÑO DEL CONTROL]]="","",SUMIFS(DATOS!$AT$49:$AT$57,DATOS!$AR$49:$AR$57,Tabla46[[#This Row],[RESULTADO EVALUACIÓN DEL DISEÑO DEL CONTROL]],DATOS!$AS$49:$AS$57,Tabla46[[#This Row],[RESULTADO EVALUACION DE LA EJECUCION]]))</f>
        <v/>
      </c>
    </row>
    <row r="385" spans="1:21" ht="15" customHeight="1" x14ac:dyDescent="0.25">
      <c r="A385" s="3"/>
      <c r="B385" s="2"/>
      <c r="C385" s="2"/>
      <c r="D385" s="72"/>
      <c r="E385" s="4"/>
      <c r="F385" s="178"/>
      <c r="G385" s="455" t="str">
        <f>IFERROR(VLOOKUP(Tabla46[[#This Row],[ID RIESGO]],'1. IDENTIFICACION DEL RIESGO'!$AB$27:$AL$52,11,0),"")</f>
        <v/>
      </c>
      <c r="H385" s="178"/>
      <c r="I385" s="178"/>
      <c r="J385" s="178"/>
      <c r="K385" s="178"/>
      <c r="L385" s="180"/>
      <c r="M385" s="180"/>
      <c r="N385" s="178" t="str">
        <f>IF(Tabla46[[#This Row],[ID RIESGO]]="","",IF(Tabla46[[#This Row],[DESCRIPCION DEL CONTROL]]="",0,15))</f>
        <v/>
      </c>
      <c r="O385" s="174" t="str">
        <f>IF(Tabla46[[#This Row],[ID RIESGO]]="","",IF(Tabla46[[#This Row],[RESPONSABLE DEL CONTROL (CARGO)]]="",0,20))</f>
        <v/>
      </c>
      <c r="P385" s="353">
        <f>IF(Tabla46[[#This Row],[PERIODICIDAD DE EJECUCIÓN DEL CONTROL]]="",0,20)</f>
        <v>0</v>
      </c>
      <c r="Q38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5" s="353" t="str">
        <f>IF(ISTEXT(Tabla46[[#This Row],[VALOR EVALUACION DISENO]]),"",IF(Tabla46[[#This Row],[VALOR EVALUACION DISENO]]&gt;96,DATOS!$AV$21,IF(Tabla46[[#This Row],[VALOR EVALUACION DISENO]]&gt;=86,DATOS!$AV$22,DATOS!$AV$23)))</f>
        <v/>
      </c>
      <c r="S385" s="286"/>
      <c r="T385" s="133" t="str">
        <f>IFERROR(VLOOKUP(Tabla46[[#This Row],[% DE CUMPLIMIENTO DE LA EJECUCION DEL CONTROL]],DATOS!$AS$38:$AT$40,2,0),"")</f>
        <v/>
      </c>
      <c r="U385" s="134" t="str">
        <f>IF(Tabla46[[#This Row],[RESULTADO EVALUACIÓN DEL DISEÑO DEL CONTROL]]="","",SUMIFS(DATOS!$AT$49:$AT$57,DATOS!$AR$49:$AR$57,Tabla46[[#This Row],[RESULTADO EVALUACIÓN DEL DISEÑO DEL CONTROL]],DATOS!$AS$49:$AS$57,Tabla46[[#This Row],[RESULTADO EVALUACION DE LA EJECUCION]]))</f>
        <v/>
      </c>
    </row>
    <row r="386" spans="1:21" ht="15" customHeight="1" x14ac:dyDescent="0.25">
      <c r="A386" s="3"/>
      <c r="B386" s="2"/>
      <c r="C386" s="2"/>
      <c r="D386" s="72"/>
      <c r="E386" s="4"/>
      <c r="F386" s="178"/>
      <c r="G386" s="455" t="str">
        <f>IFERROR(VLOOKUP(Tabla46[[#This Row],[ID RIESGO]],'1. IDENTIFICACION DEL RIESGO'!$AB$27:$AL$52,11,0),"")</f>
        <v/>
      </c>
      <c r="H386" s="178"/>
      <c r="I386" s="178"/>
      <c r="J386" s="178"/>
      <c r="K386" s="178"/>
      <c r="L386" s="180"/>
      <c r="M386" s="180"/>
      <c r="N386" s="178" t="str">
        <f>IF(Tabla46[[#This Row],[ID RIESGO]]="","",IF(Tabla46[[#This Row],[DESCRIPCION DEL CONTROL]]="",0,15))</f>
        <v/>
      </c>
      <c r="O386" s="174" t="str">
        <f>IF(Tabla46[[#This Row],[ID RIESGO]]="","",IF(Tabla46[[#This Row],[RESPONSABLE DEL CONTROL (CARGO)]]="",0,20))</f>
        <v/>
      </c>
      <c r="P386" s="353">
        <f>IF(Tabla46[[#This Row],[PERIODICIDAD DE EJECUCIÓN DEL CONTROL]]="",0,20)</f>
        <v>0</v>
      </c>
      <c r="Q38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6" s="353" t="str">
        <f>IF(ISTEXT(Tabla46[[#This Row],[VALOR EVALUACION DISENO]]),"",IF(Tabla46[[#This Row],[VALOR EVALUACION DISENO]]&gt;96,DATOS!$AV$21,IF(Tabla46[[#This Row],[VALOR EVALUACION DISENO]]&gt;=86,DATOS!$AV$22,DATOS!$AV$23)))</f>
        <v/>
      </c>
      <c r="S386" s="286"/>
      <c r="T386" s="133" t="str">
        <f>IFERROR(VLOOKUP(Tabla46[[#This Row],[% DE CUMPLIMIENTO DE LA EJECUCION DEL CONTROL]],DATOS!$AS$38:$AT$40,2,0),"")</f>
        <v/>
      </c>
      <c r="U386" s="134" t="str">
        <f>IF(Tabla46[[#This Row],[RESULTADO EVALUACIÓN DEL DISEÑO DEL CONTROL]]="","",SUMIFS(DATOS!$AT$49:$AT$57,DATOS!$AR$49:$AR$57,Tabla46[[#This Row],[RESULTADO EVALUACIÓN DEL DISEÑO DEL CONTROL]],DATOS!$AS$49:$AS$57,Tabla46[[#This Row],[RESULTADO EVALUACION DE LA EJECUCION]]))</f>
        <v/>
      </c>
    </row>
    <row r="387" spans="1:21" ht="15" customHeight="1" x14ac:dyDescent="0.25">
      <c r="A387" s="3"/>
      <c r="B387" s="2"/>
      <c r="C387" s="2"/>
      <c r="D387" s="72"/>
      <c r="E387" s="4"/>
      <c r="F387" s="178"/>
      <c r="G387" s="455" t="str">
        <f>IFERROR(VLOOKUP(Tabla46[[#This Row],[ID RIESGO]],'1. IDENTIFICACION DEL RIESGO'!$AB$27:$AL$52,11,0),"")</f>
        <v/>
      </c>
      <c r="H387" s="178"/>
      <c r="I387" s="178"/>
      <c r="J387" s="178"/>
      <c r="K387" s="178"/>
      <c r="L387" s="180"/>
      <c r="M387" s="180"/>
      <c r="N387" s="178" t="str">
        <f>IF(Tabla46[[#This Row],[ID RIESGO]]="","",IF(Tabla46[[#This Row],[DESCRIPCION DEL CONTROL]]="",0,15))</f>
        <v/>
      </c>
      <c r="O387" s="174" t="str">
        <f>IF(Tabla46[[#This Row],[ID RIESGO]]="","",IF(Tabla46[[#This Row],[RESPONSABLE DEL CONTROL (CARGO)]]="",0,20))</f>
        <v/>
      </c>
      <c r="P387" s="353">
        <f>IF(Tabla46[[#This Row],[PERIODICIDAD DE EJECUCIÓN DEL CONTROL]]="",0,20)</f>
        <v>0</v>
      </c>
      <c r="Q38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7" s="353" t="str">
        <f>IF(ISTEXT(Tabla46[[#This Row],[VALOR EVALUACION DISENO]]),"",IF(Tabla46[[#This Row],[VALOR EVALUACION DISENO]]&gt;96,DATOS!$AV$21,IF(Tabla46[[#This Row],[VALOR EVALUACION DISENO]]&gt;=86,DATOS!$AV$22,DATOS!$AV$23)))</f>
        <v/>
      </c>
      <c r="S387" s="286"/>
      <c r="T387" s="133" t="str">
        <f>IFERROR(VLOOKUP(Tabla46[[#This Row],[% DE CUMPLIMIENTO DE LA EJECUCION DEL CONTROL]],DATOS!$AS$38:$AT$40,2,0),"")</f>
        <v/>
      </c>
      <c r="U387" s="134" t="str">
        <f>IF(Tabla46[[#This Row],[RESULTADO EVALUACIÓN DEL DISEÑO DEL CONTROL]]="","",SUMIFS(DATOS!$AT$49:$AT$57,DATOS!$AR$49:$AR$57,Tabla46[[#This Row],[RESULTADO EVALUACIÓN DEL DISEÑO DEL CONTROL]],DATOS!$AS$49:$AS$57,Tabla46[[#This Row],[RESULTADO EVALUACION DE LA EJECUCION]]))</f>
        <v/>
      </c>
    </row>
    <row r="388" spans="1:21" ht="15" customHeight="1" x14ac:dyDescent="0.25">
      <c r="A388" s="3"/>
      <c r="B388" s="2"/>
      <c r="C388" s="2"/>
      <c r="D388" s="72"/>
      <c r="E388" s="4"/>
      <c r="F388" s="178"/>
      <c r="G388" s="455" t="str">
        <f>IFERROR(VLOOKUP(Tabla46[[#This Row],[ID RIESGO]],'1. IDENTIFICACION DEL RIESGO'!$AB$27:$AL$52,11,0),"")</f>
        <v/>
      </c>
      <c r="H388" s="178"/>
      <c r="I388" s="178"/>
      <c r="J388" s="178"/>
      <c r="K388" s="178"/>
      <c r="L388" s="180"/>
      <c r="M388" s="180"/>
      <c r="N388" s="178" t="str">
        <f>IF(Tabla46[[#This Row],[ID RIESGO]]="","",IF(Tabla46[[#This Row],[DESCRIPCION DEL CONTROL]]="",0,15))</f>
        <v/>
      </c>
      <c r="O388" s="174" t="str">
        <f>IF(Tabla46[[#This Row],[ID RIESGO]]="","",IF(Tabla46[[#This Row],[RESPONSABLE DEL CONTROL (CARGO)]]="",0,20))</f>
        <v/>
      </c>
      <c r="P388" s="353">
        <f>IF(Tabla46[[#This Row],[PERIODICIDAD DE EJECUCIÓN DEL CONTROL]]="",0,20)</f>
        <v>0</v>
      </c>
      <c r="Q38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8" s="353" t="str">
        <f>IF(ISTEXT(Tabla46[[#This Row],[VALOR EVALUACION DISENO]]),"",IF(Tabla46[[#This Row],[VALOR EVALUACION DISENO]]&gt;96,DATOS!$AV$21,IF(Tabla46[[#This Row],[VALOR EVALUACION DISENO]]&gt;=86,DATOS!$AV$22,DATOS!$AV$23)))</f>
        <v/>
      </c>
      <c r="S388" s="286"/>
      <c r="T388" s="133" t="str">
        <f>IFERROR(VLOOKUP(Tabla46[[#This Row],[% DE CUMPLIMIENTO DE LA EJECUCION DEL CONTROL]],DATOS!$AS$38:$AT$40,2,0),"")</f>
        <v/>
      </c>
      <c r="U388" s="134" t="str">
        <f>IF(Tabla46[[#This Row],[RESULTADO EVALUACIÓN DEL DISEÑO DEL CONTROL]]="","",SUMIFS(DATOS!$AT$49:$AT$57,DATOS!$AR$49:$AR$57,Tabla46[[#This Row],[RESULTADO EVALUACIÓN DEL DISEÑO DEL CONTROL]],DATOS!$AS$49:$AS$57,Tabla46[[#This Row],[RESULTADO EVALUACION DE LA EJECUCION]]))</f>
        <v/>
      </c>
    </row>
    <row r="389" spans="1:21" ht="15" customHeight="1" x14ac:dyDescent="0.25">
      <c r="A389" s="3"/>
      <c r="B389" s="2"/>
      <c r="C389" s="2"/>
      <c r="D389" s="72"/>
      <c r="E389" s="4"/>
      <c r="F389" s="178"/>
      <c r="G389" s="455" t="str">
        <f>IFERROR(VLOOKUP(Tabla46[[#This Row],[ID RIESGO]],'1. IDENTIFICACION DEL RIESGO'!$AB$27:$AL$52,11,0),"")</f>
        <v/>
      </c>
      <c r="H389" s="178"/>
      <c r="I389" s="178"/>
      <c r="J389" s="178"/>
      <c r="K389" s="178"/>
      <c r="L389" s="180"/>
      <c r="M389" s="180"/>
      <c r="N389" s="178" t="str">
        <f>IF(Tabla46[[#This Row],[ID RIESGO]]="","",IF(Tabla46[[#This Row],[DESCRIPCION DEL CONTROL]]="",0,15))</f>
        <v/>
      </c>
      <c r="O389" s="174" t="str">
        <f>IF(Tabla46[[#This Row],[ID RIESGO]]="","",IF(Tabla46[[#This Row],[RESPONSABLE DEL CONTROL (CARGO)]]="",0,20))</f>
        <v/>
      </c>
      <c r="P389" s="353">
        <f>IF(Tabla46[[#This Row],[PERIODICIDAD DE EJECUCIÓN DEL CONTROL]]="",0,20)</f>
        <v>0</v>
      </c>
      <c r="Q38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9" s="353" t="str">
        <f>IF(ISTEXT(Tabla46[[#This Row],[VALOR EVALUACION DISENO]]),"",IF(Tabla46[[#This Row],[VALOR EVALUACION DISENO]]&gt;96,DATOS!$AV$21,IF(Tabla46[[#This Row],[VALOR EVALUACION DISENO]]&gt;=86,DATOS!$AV$22,DATOS!$AV$23)))</f>
        <v/>
      </c>
      <c r="S389" s="286"/>
      <c r="T389" s="133" t="str">
        <f>IFERROR(VLOOKUP(Tabla46[[#This Row],[% DE CUMPLIMIENTO DE LA EJECUCION DEL CONTROL]],DATOS!$AS$38:$AT$40,2,0),"")</f>
        <v/>
      </c>
      <c r="U389" s="134" t="str">
        <f>IF(Tabla46[[#This Row],[RESULTADO EVALUACIÓN DEL DISEÑO DEL CONTROL]]="","",SUMIFS(DATOS!$AT$49:$AT$57,DATOS!$AR$49:$AR$57,Tabla46[[#This Row],[RESULTADO EVALUACIÓN DEL DISEÑO DEL CONTROL]],DATOS!$AS$49:$AS$57,Tabla46[[#This Row],[RESULTADO EVALUACION DE LA EJECUCION]]))</f>
        <v/>
      </c>
    </row>
    <row r="390" spans="1:21" ht="15" customHeight="1" x14ac:dyDescent="0.25">
      <c r="A390" s="3"/>
      <c r="B390" s="2"/>
      <c r="C390" s="2"/>
      <c r="D390" s="72"/>
      <c r="E390" s="4"/>
      <c r="F390" s="178"/>
      <c r="G390" s="455" t="str">
        <f>IFERROR(VLOOKUP(Tabla46[[#This Row],[ID RIESGO]],'1. IDENTIFICACION DEL RIESGO'!$AB$27:$AL$52,11,0),"")</f>
        <v/>
      </c>
      <c r="H390" s="178"/>
      <c r="I390" s="178"/>
      <c r="J390" s="178"/>
      <c r="K390" s="178"/>
      <c r="L390" s="180"/>
      <c r="M390" s="180"/>
      <c r="N390" s="178" t="str">
        <f>IF(Tabla46[[#This Row],[ID RIESGO]]="","",IF(Tabla46[[#This Row],[DESCRIPCION DEL CONTROL]]="",0,15))</f>
        <v/>
      </c>
      <c r="O390" s="174" t="str">
        <f>IF(Tabla46[[#This Row],[ID RIESGO]]="","",IF(Tabla46[[#This Row],[RESPONSABLE DEL CONTROL (CARGO)]]="",0,20))</f>
        <v/>
      </c>
      <c r="P390" s="353">
        <f>IF(Tabla46[[#This Row],[PERIODICIDAD DE EJECUCIÓN DEL CONTROL]]="",0,20)</f>
        <v>0</v>
      </c>
      <c r="Q39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0" s="353" t="str">
        <f>IF(ISTEXT(Tabla46[[#This Row],[VALOR EVALUACION DISENO]]),"",IF(Tabla46[[#This Row],[VALOR EVALUACION DISENO]]&gt;96,DATOS!$AV$21,IF(Tabla46[[#This Row],[VALOR EVALUACION DISENO]]&gt;=86,DATOS!$AV$22,DATOS!$AV$23)))</f>
        <v/>
      </c>
      <c r="S390" s="286"/>
      <c r="T390" s="133" t="str">
        <f>IFERROR(VLOOKUP(Tabla46[[#This Row],[% DE CUMPLIMIENTO DE LA EJECUCION DEL CONTROL]],DATOS!$AS$38:$AT$40,2,0),"")</f>
        <v/>
      </c>
      <c r="U390" s="134" t="str">
        <f>IF(Tabla46[[#This Row],[RESULTADO EVALUACIÓN DEL DISEÑO DEL CONTROL]]="","",SUMIFS(DATOS!$AT$49:$AT$57,DATOS!$AR$49:$AR$57,Tabla46[[#This Row],[RESULTADO EVALUACIÓN DEL DISEÑO DEL CONTROL]],DATOS!$AS$49:$AS$57,Tabla46[[#This Row],[RESULTADO EVALUACION DE LA EJECUCION]]))</f>
        <v/>
      </c>
    </row>
    <row r="391" spans="1:21" ht="15" customHeight="1" x14ac:dyDescent="0.25">
      <c r="A391" s="3"/>
      <c r="B391" s="2"/>
      <c r="C391" s="2"/>
      <c r="D391" s="72"/>
      <c r="E391" s="4"/>
      <c r="F391" s="178"/>
      <c r="G391" s="455" t="str">
        <f>IFERROR(VLOOKUP(Tabla46[[#This Row],[ID RIESGO]],'1. IDENTIFICACION DEL RIESGO'!$AB$27:$AL$52,11,0),"")</f>
        <v/>
      </c>
      <c r="H391" s="178"/>
      <c r="I391" s="178"/>
      <c r="J391" s="178"/>
      <c r="K391" s="178"/>
      <c r="L391" s="180"/>
      <c r="M391" s="180"/>
      <c r="N391" s="178" t="str">
        <f>IF(Tabla46[[#This Row],[ID RIESGO]]="","",IF(Tabla46[[#This Row],[DESCRIPCION DEL CONTROL]]="",0,15))</f>
        <v/>
      </c>
      <c r="O391" s="174" t="str">
        <f>IF(Tabla46[[#This Row],[ID RIESGO]]="","",IF(Tabla46[[#This Row],[RESPONSABLE DEL CONTROL (CARGO)]]="",0,20))</f>
        <v/>
      </c>
      <c r="P391" s="353">
        <f>IF(Tabla46[[#This Row],[PERIODICIDAD DE EJECUCIÓN DEL CONTROL]]="",0,20)</f>
        <v>0</v>
      </c>
      <c r="Q39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1" s="353" t="str">
        <f>IF(ISTEXT(Tabla46[[#This Row],[VALOR EVALUACION DISENO]]),"",IF(Tabla46[[#This Row],[VALOR EVALUACION DISENO]]&gt;96,DATOS!$AV$21,IF(Tabla46[[#This Row],[VALOR EVALUACION DISENO]]&gt;=86,DATOS!$AV$22,DATOS!$AV$23)))</f>
        <v/>
      </c>
      <c r="S391" s="286"/>
      <c r="T391" s="133" t="str">
        <f>IFERROR(VLOOKUP(Tabla46[[#This Row],[% DE CUMPLIMIENTO DE LA EJECUCION DEL CONTROL]],DATOS!$AS$38:$AT$40,2,0),"")</f>
        <v/>
      </c>
      <c r="U391" s="134" t="str">
        <f>IF(Tabla46[[#This Row],[RESULTADO EVALUACIÓN DEL DISEÑO DEL CONTROL]]="","",SUMIFS(DATOS!$AT$49:$AT$57,DATOS!$AR$49:$AR$57,Tabla46[[#This Row],[RESULTADO EVALUACIÓN DEL DISEÑO DEL CONTROL]],DATOS!$AS$49:$AS$57,Tabla46[[#This Row],[RESULTADO EVALUACION DE LA EJECUCION]]))</f>
        <v/>
      </c>
    </row>
    <row r="392" spans="1:21" ht="15" customHeight="1" x14ac:dyDescent="0.25">
      <c r="A392" s="3"/>
      <c r="B392" s="2"/>
      <c r="C392" s="2"/>
      <c r="D392" s="72"/>
      <c r="E392" s="4"/>
      <c r="F392" s="178"/>
      <c r="G392" s="455" t="str">
        <f>IFERROR(VLOOKUP(Tabla46[[#This Row],[ID RIESGO]],'1. IDENTIFICACION DEL RIESGO'!$AB$27:$AL$52,11,0),"")</f>
        <v/>
      </c>
      <c r="H392" s="178"/>
      <c r="I392" s="178"/>
      <c r="J392" s="178"/>
      <c r="K392" s="178"/>
      <c r="L392" s="180"/>
      <c r="M392" s="180"/>
      <c r="N392" s="178" t="str">
        <f>IF(Tabla46[[#This Row],[ID RIESGO]]="","",IF(Tabla46[[#This Row],[DESCRIPCION DEL CONTROL]]="",0,15))</f>
        <v/>
      </c>
      <c r="O392" s="174" t="str">
        <f>IF(Tabla46[[#This Row],[ID RIESGO]]="","",IF(Tabla46[[#This Row],[RESPONSABLE DEL CONTROL (CARGO)]]="",0,20))</f>
        <v/>
      </c>
      <c r="P392" s="353">
        <f>IF(Tabla46[[#This Row],[PERIODICIDAD DE EJECUCIÓN DEL CONTROL]]="",0,20)</f>
        <v>0</v>
      </c>
      <c r="Q39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2" s="353" t="str">
        <f>IF(ISTEXT(Tabla46[[#This Row],[VALOR EVALUACION DISENO]]),"",IF(Tabla46[[#This Row],[VALOR EVALUACION DISENO]]&gt;96,DATOS!$AV$21,IF(Tabla46[[#This Row],[VALOR EVALUACION DISENO]]&gt;=86,DATOS!$AV$22,DATOS!$AV$23)))</f>
        <v/>
      </c>
      <c r="S392" s="286"/>
      <c r="T392" s="133" t="str">
        <f>IFERROR(VLOOKUP(Tabla46[[#This Row],[% DE CUMPLIMIENTO DE LA EJECUCION DEL CONTROL]],DATOS!$AS$38:$AT$40,2,0),"")</f>
        <v/>
      </c>
      <c r="U392" s="134" t="str">
        <f>IF(Tabla46[[#This Row],[RESULTADO EVALUACIÓN DEL DISEÑO DEL CONTROL]]="","",SUMIFS(DATOS!$AT$49:$AT$57,DATOS!$AR$49:$AR$57,Tabla46[[#This Row],[RESULTADO EVALUACIÓN DEL DISEÑO DEL CONTROL]],DATOS!$AS$49:$AS$57,Tabla46[[#This Row],[RESULTADO EVALUACION DE LA EJECUCION]]))</f>
        <v/>
      </c>
    </row>
    <row r="393" spans="1:21" ht="15" customHeight="1" x14ac:dyDescent="0.25">
      <c r="A393" s="3"/>
      <c r="B393" s="2"/>
      <c r="C393" s="2"/>
      <c r="D393" s="72"/>
      <c r="E393" s="4"/>
      <c r="F393" s="178"/>
      <c r="G393" s="455" t="str">
        <f>IFERROR(VLOOKUP(Tabla46[[#This Row],[ID RIESGO]],'1. IDENTIFICACION DEL RIESGO'!$AB$27:$AL$52,11,0),"")</f>
        <v/>
      </c>
      <c r="H393" s="178"/>
      <c r="I393" s="178"/>
      <c r="J393" s="178"/>
      <c r="K393" s="178"/>
      <c r="L393" s="180"/>
      <c r="M393" s="180"/>
      <c r="N393" s="178" t="str">
        <f>IF(Tabla46[[#This Row],[ID RIESGO]]="","",IF(Tabla46[[#This Row],[DESCRIPCION DEL CONTROL]]="",0,15))</f>
        <v/>
      </c>
      <c r="O393" s="174" t="str">
        <f>IF(Tabla46[[#This Row],[ID RIESGO]]="","",IF(Tabla46[[#This Row],[RESPONSABLE DEL CONTROL (CARGO)]]="",0,20))</f>
        <v/>
      </c>
      <c r="P393" s="353">
        <f>IF(Tabla46[[#This Row],[PERIODICIDAD DE EJECUCIÓN DEL CONTROL]]="",0,20)</f>
        <v>0</v>
      </c>
      <c r="Q39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3" s="353" t="str">
        <f>IF(ISTEXT(Tabla46[[#This Row],[VALOR EVALUACION DISENO]]),"",IF(Tabla46[[#This Row],[VALOR EVALUACION DISENO]]&gt;96,DATOS!$AV$21,IF(Tabla46[[#This Row],[VALOR EVALUACION DISENO]]&gt;=86,DATOS!$AV$22,DATOS!$AV$23)))</f>
        <v/>
      </c>
      <c r="S393" s="286"/>
      <c r="T393" s="133" t="str">
        <f>IFERROR(VLOOKUP(Tabla46[[#This Row],[% DE CUMPLIMIENTO DE LA EJECUCION DEL CONTROL]],DATOS!$AS$38:$AT$40,2,0),"")</f>
        <v/>
      </c>
      <c r="U393" s="134" t="str">
        <f>IF(Tabla46[[#This Row],[RESULTADO EVALUACIÓN DEL DISEÑO DEL CONTROL]]="","",SUMIFS(DATOS!$AT$49:$AT$57,DATOS!$AR$49:$AR$57,Tabla46[[#This Row],[RESULTADO EVALUACIÓN DEL DISEÑO DEL CONTROL]],DATOS!$AS$49:$AS$57,Tabla46[[#This Row],[RESULTADO EVALUACION DE LA EJECUCION]]))</f>
        <v/>
      </c>
    </row>
    <row r="394" spans="1:21" ht="15" customHeight="1" x14ac:dyDescent="0.25">
      <c r="A394" s="3"/>
      <c r="B394" s="2"/>
      <c r="C394" s="2"/>
      <c r="D394" s="72"/>
      <c r="E394" s="4"/>
      <c r="F394" s="178"/>
      <c r="G394" s="455" t="str">
        <f>IFERROR(VLOOKUP(Tabla46[[#This Row],[ID RIESGO]],'1. IDENTIFICACION DEL RIESGO'!$AB$27:$AL$52,11,0),"")</f>
        <v/>
      </c>
      <c r="H394" s="178"/>
      <c r="I394" s="178"/>
      <c r="J394" s="178"/>
      <c r="K394" s="178"/>
      <c r="L394" s="180"/>
      <c r="M394" s="180"/>
      <c r="N394" s="178" t="str">
        <f>IF(Tabla46[[#This Row],[ID RIESGO]]="","",IF(Tabla46[[#This Row],[DESCRIPCION DEL CONTROL]]="",0,15))</f>
        <v/>
      </c>
      <c r="O394" s="174" t="str">
        <f>IF(Tabla46[[#This Row],[ID RIESGO]]="","",IF(Tabla46[[#This Row],[RESPONSABLE DEL CONTROL (CARGO)]]="",0,20))</f>
        <v/>
      </c>
      <c r="P394" s="353">
        <f>IF(Tabla46[[#This Row],[PERIODICIDAD DE EJECUCIÓN DEL CONTROL]]="",0,20)</f>
        <v>0</v>
      </c>
      <c r="Q39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4" s="353" t="str">
        <f>IF(ISTEXT(Tabla46[[#This Row],[VALOR EVALUACION DISENO]]),"",IF(Tabla46[[#This Row],[VALOR EVALUACION DISENO]]&gt;96,DATOS!$AV$21,IF(Tabla46[[#This Row],[VALOR EVALUACION DISENO]]&gt;=86,DATOS!$AV$22,DATOS!$AV$23)))</f>
        <v/>
      </c>
      <c r="S394" s="286"/>
      <c r="T394" s="133" t="str">
        <f>IFERROR(VLOOKUP(Tabla46[[#This Row],[% DE CUMPLIMIENTO DE LA EJECUCION DEL CONTROL]],DATOS!$AS$38:$AT$40,2,0),"")</f>
        <v/>
      </c>
      <c r="U394" s="134" t="str">
        <f>IF(Tabla46[[#This Row],[RESULTADO EVALUACIÓN DEL DISEÑO DEL CONTROL]]="","",SUMIFS(DATOS!$AT$49:$AT$57,DATOS!$AR$49:$AR$57,Tabla46[[#This Row],[RESULTADO EVALUACIÓN DEL DISEÑO DEL CONTROL]],DATOS!$AS$49:$AS$57,Tabla46[[#This Row],[RESULTADO EVALUACION DE LA EJECUCION]]))</f>
        <v/>
      </c>
    </row>
    <row r="395" spans="1:21" ht="15" customHeight="1" x14ac:dyDescent="0.25">
      <c r="A395" s="3"/>
      <c r="B395" s="2"/>
      <c r="C395" s="2"/>
      <c r="D395" s="72"/>
      <c r="E395" s="4"/>
      <c r="F395" s="178"/>
      <c r="G395" s="455" t="str">
        <f>IFERROR(VLOOKUP(Tabla46[[#This Row],[ID RIESGO]],'1. IDENTIFICACION DEL RIESGO'!$AB$27:$AL$52,11,0),"")</f>
        <v/>
      </c>
      <c r="H395" s="178"/>
      <c r="I395" s="178"/>
      <c r="J395" s="178"/>
      <c r="K395" s="178"/>
      <c r="L395" s="180"/>
      <c r="M395" s="180"/>
      <c r="N395" s="178" t="str">
        <f>IF(Tabla46[[#This Row],[ID RIESGO]]="","",IF(Tabla46[[#This Row],[DESCRIPCION DEL CONTROL]]="",0,15))</f>
        <v/>
      </c>
      <c r="O395" s="174" t="str">
        <f>IF(Tabla46[[#This Row],[ID RIESGO]]="","",IF(Tabla46[[#This Row],[RESPONSABLE DEL CONTROL (CARGO)]]="",0,20))</f>
        <v/>
      </c>
      <c r="P395" s="353">
        <f>IF(Tabla46[[#This Row],[PERIODICIDAD DE EJECUCIÓN DEL CONTROL]]="",0,20)</f>
        <v>0</v>
      </c>
      <c r="Q39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5" s="353" t="str">
        <f>IF(ISTEXT(Tabla46[[#This Row],[VALOR EVALUACION DISENO]]),"",IF(Tabla46[[#This Row],[VALOR EVALUACION DISENO]]&gt;96,DATOS!$AV$21,IF(Tabla46[[#This Row],[VALOR EVALUACION DISENO]]&gt;=86,DATOS!$AV$22,DATOS!$AV$23)))</f>
        <v/>
      </c>
      <c r="S395" s="286"/>
      <c r="T395" s="133" t="str">
        <f>IFERROR(VLOOKUP(Tabla46[[#This Row],[% DE CUMPLIMIENTO DE LA EJECUCION DEL CONTROL]],DATOS!$AS$38:$AT$40,2,0),"")</f>
        <v/>
      </c>
      <c r="U395" s="134" t="str">
        <f>IF(Tabla46[[#This Row],[RESULTADO EVALUACIÓN DEL DISEÑO DEL CONTROL]]="","",SUMIFS(DATOS!$AT$49:$AT$57,DATOS!$AR$49:$AR$57,Tabla46[[#This Row],[RESULTADO EVALUACIÓN DEL DISEÑO DEL CONTROL]],DATOS!$AS$49:$AS$57,Tabla46[[#This Row],[RESULTADO EVALUACION DE LA EJECUCION]]))</f>
        <v/>
      </c>
    </row>
    <row r="396" spans="1:21" ht="15" customHeight="1" x14ac:dyDescent="0.25">
      <c r="A396" s="3"/>
      <c r="B396" s="2"/>
      <c r="C396" s="2"/>
      <c r="D396" s="72"/>
      <c r="E396" s="4"/>
      <c r="F396" s="178"/>
      <c r="G396" s="455" t="str">
        <f>IFERROR(VLOOKUP(Tabla46[[#This Row],[ID RIESGO]],'1. IDENTIFICACION DEL RIESGO'!$AB$27:$AL$52,11,0),"")</f>
        <v/>
      </c>
      <c r="H396" s="178"/>
      <c r="I396" s="178"/>
      <c r="J396" s="178"/>
      <c r="K396" s="178"/>
      <c r="L396" s="180"/>
      <c r="M396" s="180"/>
      <c r="N396" s="178" t="str">
        <f>IF(Tabla46[[#This Row],[ID RIESGO]]="","",IF(Tabla46[[#This Row],[DESCRIPCION DEL CONTROL]]="",0,15))</f>
        <v/>
      </c>
      <c r="O396" s="174" t="str">
        <f>IF(Tabla46[[#This Row],[ID RIESGO]]="","",IF(Tabla46[[#This Row],[RESPONSABLE DEL CONTROL (CARGO)]]="",0,20))</f>
        <v/>
      </c>
      <c r="P396" s="353">
        <f>IF(Tabla46[[#This Row],[PERIODICIDAD DE EJECUCIÓN DEL CONTROL]]="",0,20)</f>
        <v>0</v>
      </c>
      <c r="Q39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6" s="353" t="str">
        <f>IF(ISTEXT(Tabla46[[#This Row],[VALOR EVALUACION DISENO]]),"",IF(Tabla46[[#This Row],[VALOR EVALUACION DISENO]]&gt;96,DATOS!$AV$21,IF(Tabla46[[#This Row],[VALOR EVALUACION DISENO]]&gt;=86,DATOS!$AV$22,DATOS!$AV$23)))</f>
        <v/>
      </c>
      <c r="S396" s="286"/>
      <c r="T396" s="133" t="str">
        <f>IFERROR(VLOOKUP(Tabla46[[#This Row],[% DE CUMPLIMIENTO DE LA EJECUCION DEL CONTROL]],DATOS!$AS$38:$AT$40,2,0),"")</f>
        <v/>
      </c>
      <c r="U396" s="134" t="str">
        <f>IF(Tabla46[[#This Row],[RESULTADO EVALUACIÓN DEL DISEÑO DEL CONTROL]]="","",SUMIFS(DATOS!$AT$49:$AT$57,DATOS!$AR$49:$AR$57,Tabla46[[#This Row],[RESULTADO EVALUACIÓN DEL DISEÑO DEL CONTROL]],DATOS!$AS$49:$AS$57,Tabla46[[#This Row],[RESULTADO EVALUACION DE LA EJECUCION]]))</f>
        <v/>
      </c>
    </row>
    <row r="397" spans="1:21" ht="15" customHeight="1" x14ac:dyDescent="0.25">
      <c r="A397" s="3"/>
      <c r="B397" s="2"/>
      <c r="C397" s="2"/>
      <c r="D397" s="72"/>
      <c r="E397" s="4"/>
      <c r="F397" s="178"/>
      <c r="G397" s="455" t="str">
        <f>IFERROR(VLOOKUP(Tabla46[[#This Row],[ID RIESGO]],'1. IDENTIFICACION DEL RIESGO'!$AB$27:$AL$52,11,0),"")</f>
        <v/>
      </c>
      <c r="H397" s="178"/>
      <c r="I397" s="178"/>
      <c r="J397" s="178"/>
      <c r="K397" s="178"/>
      <c r="L397" s="180"/>
      <c r="M397" s="180"/>
      <c r="N397" s="178" t="str">
        <f>IF(Tabla46[[#This Row],[ID RIESGO]]="","",IF(Tabla46[[#This Row],[DESCRIPCION DEL CONTROL]]="",0,15))</f>
        <v/>
      </c>
      <c r="O397" s="174" t="str">
        <f>IF(Tabla46[[#This Row],[ID RIESGO]]="","",IF(Tabla46[[#This Row],[RESPONSABLE DEL CONTROL (CARGO)]]="",0,20))</f>
        <v/>
      </c>
      <c r="P397" s="353">
        <f>IF(Tabla46[[#This Row],[PERIODICIDAD DE EJECUCIÓN DEL CONTROL]]="",0,20)</f>
        <v>0</v>
      </c>
      <c r="Q39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7" s="353" t="str">
        <f>IF(ISTEXT(Tabla46[[#This Row],[VALOR EVALUACION DISENO]]),"",IF(Tabla46[[#This Row],[VALOR EVALUACION DISENO]]&gt;96,DATOS!$AV$21,IF(Tabla46[[#This Row],[VALOR EVALUACION DISENO]]&gt;=86,DATOS!$AV$22,DATOS!$AV$23)))</f>
        <v/>
      </c>
      <c r="S397" s="286"/>
      <c r="T397" s="133" t="str">
        <f>IFERROR(VLOOKUP(Tabla46[[#This Row],[% DE CUMPLIMIENTO DE LA EJECUCION DEL CONTROL]],DATOS!$AS$38:$AT$40,2,0),"")</f>
        <v/>
      </c>
      <c r="U397" s="134" t="str">
        <f>IF(Tabla46[[#This Row],[RESULTADO EVALUACIÓN DEL DISEÑO DEL CONTROL]]="","",SUMIFS(DATOS!$AT$49:$AT$57,DATOS!$AR$49:$AR$57,Tabla46[[#This Row],[RESULTADO EVALUACIÓN DEL DISEÑO DEL CONTROL]],DATOS!$AS$49:$AS$57,Tabla46[[#This Row],[RESULTADO EVALUACION DE LA EJECUCION]]))</f>
        <v/>
      </c>
    </row>
    <row r="398" spans="1:21" ht="15" customHeight="1" x14ac:dyDescent="0.25">
      <c r="A398" s="3"/>
      <c r="B398" s="2"/>
      <c r="C398" s="2"/>
      <c r="D398" s="72"/>
      <c r="E398" s="4"/>
      <c r="F398" s="178"/>
      <c r="G398" s="455" t="str">
        <f>IFERROR(VLOOKUP(Tabla46[[#This Row],[ID RIESGO]],'1. IDENTIFICACION DEL RIESGO'!$AB$27:$AL$52,11,0),"")</f>
        <v/>
      </c>
      <c r="H398" s="178"/>
      <c r="I398" s="178"/>
      <c r="J398" s="178"/>
      <c r="K398" s="178"/>
      <c r="L398" s="180"/>
      <c r="M398" s="180"/>
      <c r="N398" s="178" t="str">
        <f>IF(Tabla46[[#This Row],[ID RIESGO]]="","",IF(Tabla46[[#This Row],[DESCRIPCION DEL CONTROL]]="",0,15))</f>
        <v/>
      </c>
      <c r="O398" s="174" t="str">
        <f>IF(Tabla46[[#This Row],[ID RIESGO]]="","",IF(Tabla46[[#This Row],[RESPONSABLE DEL CONTROL (CARGO)]]="",0,20))</f>
        <v/>
      </c>
      <c r="P398" s="353">
        <f>IF(Tabla46[[#This Row],[PERIODICIDAD DE EJECUCIÓN DEL CONTROL]]="",0,20)</f>
        <v>0</v>
      </c>
      <c r="Q39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8" s="353" t="str">
        <f>IF(ISTEXT(Tabla46[[#This Row],[VALOR EVALUACION DISENO]]),"",IF(Tabla46[[#This Row],[VALOR EVALUACION DISENO]]&gt;96,DATOS!$AV$21,IF(Tabla46[[#This Row],[VALOR EVALUACION DISENO]]&gt;=86,DATOS!$AV$22,DATOS!$AV$23)))</f>
        <v/>
      </c>
      <c r="S398" s="286"/>
      <c r="T398" s="133" t="str">
        <f>IFERROR(VLOOKUP(Tabla46[[#This Row],[% DE CUMPLIMIENTO DE LA EJECUCION DEL CONTROL]],DATOS!$AS$38:$AT$40,2,0),"")</f>
        <v/>
      </c>
      <c r="U398" s="134" t="str">
        <f>IF(Tabla46[[#This Row],[RESULTADO EVALUACIÓN DEL DISEÑO DEL CONTROL]]="","",SUMIFS(DATOS!$AT$49:$AT$57,DATOS!$AR$49:$AR$57,Tabla46[[#This Row],[RESULTADO EVALUACIÓN DEL DISEÑO DEL CONTROL]],DATOS!$AS$49:$AS$57,Tabla46[[#This Row],[RESULTADO EVALUACION DE LA EJECUCION]]))</f>
        <v/>
      </c>
    </row>
    <row r="399" spans="1:21" ht="15" customHeight="1" x14ac:dyDescent="0.25">
      <c r="A399" s="3"/>
      <c r="B399" s="2"/>
      <c r="C399" s="2"/>
      <c r="D399" s="72"/>
      <c r="E399" s="4"/>
      <c r="F399" s="178"/>
      <c r="G399" s="455" t="str">
        <f>IFERROR(VLOOKUP(Tabla46[[#This Row],[ID RIESGO]],'1. IDENTIFICACION DEL RIESGO'!$AB$27:$AL$52,11,0),"")</f>
        <v/>
      </c>
      <c r="H399" s="178"/>
      <c r="I399" s="178"/>
      <c r="J399" s="178"/>
      <c r="K399" s="178"/>
      <c r="L399" s="180"/>
      <c r="M399" s="180"/>
      <c r="N399" s="178" t="str">
        <f>IF(Tabla46[[#This Row],[ID RIESGO]]="","",IF(Tabla46[[#This Row],[DESCRIPCION DEL CONTROL]]="",0,15))</f>
        <v/>
      </c>
      <c r="O399" s="174" t="str">
        <f>IF(Tabla46[[#This Row],[ID RIESGO]]="","",IF(Tabla46[[#This Row],[RESPONSABLE DEL CONTROL (CARGO)]]="",0,20))</f>
        <v/>
      </c>
      <c r="P399" s="353">
        <f>IF(Tabla46[[#This Row],[PERIODICIDAD DE EJECUCIÓN DEL CONTROL]]="",0,20)</f>
        <v>0</v>
      </c>
      <c r="Q39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9" s="353" t="str">
        <f>IF(ISTEXT(Tabla46[[#This Row],[VALOR EVALUACION DISENO]]),"",IF(Tabla46[[#This Row],[VALOR EVALUACION DISENO]]&gt;96,DATOS!$AV$21,IF(Tabla46[[#This Row],[VALOR EVALUACION DISENO]]&gt;=86,DATOS!$AV$22,DATOS!$AV$23)))</f>
        <v/>
      </c>
      <c r="S399" s="286"/>
      <c r="T399" s="133" t="str">
        <f>IFERROR(VLOOKUP(Tabla46[[#This Row],[% DE CUMPLIMIENTO DE LA EJECUCION DEL CONTROL]],DATOS!$AS$38:$AT$40,2,0),"")</f>
        <v/>
      </c>
      <c r="U399" s="134" t="str">
        <f>IF(Tabla46[[#This Row],[RESULTADO EVALUACIÓN DEL DISEÑO DEL CONTROL]]="","",SUMIFS(DATOS!$AT$49:$AT$57,DATOS!$AR$49:$AR$57,Tabla46[[#This Row],[RESULTADO EVALUACIÓN DEL DISEÑO DEL CONTROL]],DATOS!$AS$49:$AS$57,Tabla46[[#This Row],[RESULTADO EVALUACION DE LA EJECUCION]]))</f>
        <v/>
      </c>
    </row>
    <row r="400" spans="1:21" ht="15" customHeight="1" x14ac:dyDescent="0.25">
      <c r="A400" s="3"/>
      <c r="B400" s="2"/>
      <c r="C400" s="2"/>
      <c r="D400" s="72"/>
      <c r="E400" s="4"/>
      <c r="F400" s="178"/>
      <c r="G400" s="455" t="str">
        <f>IFERROR(VLOOKUP(Tabla46[[#This Row],[ID RIESGO]],'1. IDENTIFICACION DEL RIESGO'!$AB$27:$AL$52,11,0),"")</f>
        <v/>
      </c>
      <c r="H400" s="178"/>
      <c r="I400" s="178"/>
      <c r="J400" s="178"/>
      <c r="K400" s="178"/>
      <c r="L400" s="180"/>
      <c r="M400" s="180"/>
      <c r="N400" s="178" t="str">
        <f>IF(Tabla46[[#This Row],[ID RIESGO]]="","",IF(Tabla46[[#This Row],[DESCRIPCION DEL CONTROL]]="",0,15))</f>
        <v/>
      </c>
      <c r="O400" s="174" t="str">
        <f>IF(Tabla46[[#This Row],[ID RIESGO]]="","",IF(Tabla46[[#This Row],[RESPONSABLE DEL CONTROL (CARGO)]]="",0,20))</f>
        <v/>
      </c>
      <c r="P400" s="353">
        <f>IF(Tabla46[[#This Row],[PERIODICIDAD DE EJECUCIÓN DEL CONTROL]]="",0,20)</f>
        <v>0</v>
      </c>
      <c r="Q40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0" s="353" t="str">
        <f>IF(ISTEXT(Tabla46[[#This Row],[VALOR EVALUACION DISENO]]),"",IF(Tabla46[[#This Row],[VALOR EVALUACION DISENO]]&gt;96,DATOS!$AV$21,IF(Tabla46[[#This Row],[VALOR EVALUACION DISENO]]&gt;=86,DATOS!$AV$22,DATOS!$AV$23)))</f>
        <v/>
      </c>
      <c r="S400" s="286"/>
      <c r="T400" s="133" t="str">
        <f>IFERROR(VLOOKUP(Tabla46[[#This Row],[% DE CUMPLIMIENTO DE LA EJECUCION DEL CONTROL]],DATOS!$AS$38:$AT$40,2,0),"")</f>
        <v/>
      </c>
      <c r="U400" s="134" t="str">
        <f>IF(Tabla46[[#This Row],[RESULTADO EVALUACIÓN DEL DISEÑO DEL CONTROL]]="","",SUMIFS(DATOS!$AT$49:$AT$57,DATOS!$AR$49:$AR$57,Tabla46[[#This Row],[RESULTADO EVALUACIÓN DEL DISEÑO DEL CONTROL]],DATOS!$AS$49:$AS$57,Tabla46[[#This Row],[RESULTADO EVALUACION DE LA EJECUCION]]))</f>
        <v/>
      </c>
    </row>
    <row r="401" spans="1:21" ht="15" customHeight="1" x14ac:dyDescent="0.25">
      <c r="A401" s="3"/>
      <c r="B401" s="2"/>
      <c r="C401" s="2"/>
      <c r="D401" s="72"/>
      <c r="E401" s="4"/>
      <c r="F401" s="178"/>
      <c r="G401" s="455" t="str">
        <f>IFERROR(VLOOKUP(Tabla46[[#This Row],[ID RIESGO]],'1. IDENTIFICACION DEL RIESGO'!$AB$27:$AL$52,11,0),"")</f>
        <v/>
      </c>
      <c r="H401" s="178"/>
      <c r="I401" s="178"/>
      <c r="J401" s="178"/>
      <c r="K401" s="178"/>
      <c r="L401" s="180"/>
      <c r="M401" s="180"/>
      <c r="N401" s="178" t="str">
        <f>IF(Tabla46[[#This Row],[ID RIESGO]]="","",IF(Tabla46[[#This Row],[DESCRIPCION DEL CONTROL]]="",0,15))</f>
        <v/>
      </c>
      <c r="O401" s="174" t="str">
        <f>IF(Tabla46[[#This Row],[ID RIESGO]]="","",IF(Tabla46[[#This Row],[RESPONSABLE DEL CONTROL (CARGO)]]="",0,20))</f>
        <v/>
      </c>
      <c r="P401" s="353">
        <f>IF(Tabla46[[#This Row],[PERIODICIDAD DE EJECUCIÓN DEL CONTROL]]="",0,20)</f>
        <v>0</v>
      </c>
      <c r="Q40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1" s="353" t="str">
        <f>IF(ISTEXT(Tabla46[[#This Row],[VALOR EVALUACION DISENO]]),"",IF(Tabla46[[#This Row],[VALOR EVALUACION DISENO]]&gt;96,DATOS!$AV$21,IF(Tabla46[[#This Row],[VALOR EVALUACION DISENO]]&gt;=86,DATOS!$AV$22,DATOS!$AV$23)))</f>
        <v/>
      </c>
      <c r="S401" s="286"/>
      <c r="T401" s="133" t="str">
        <f>IFERROR(VLOOKUP(Tabla46[[#This Row],[% DE CUMPLIMIENTO DE LA EJECUCION DEL CONTROL]],DATOS!$AS$38:$AT$40,2,0),"")</f>
        <v/>
      </c>
      <c r="U401" s="134" t="str">
        <f>IF(Tabla46[[#This Row],[RESULTADO EVALUACIÓN DEL DISEÑO DEL CONTROL]]="","",SUMIFS(DATOS!$AT$49:$AT$57,DATOS!$AR$49:$AR$57,Tabla46[[#This Row],[RESULTADO EVALUACIÓN DEL DISEÑO DEL CONTROL]],DATOS!$AS$49:$AS$57,Tabla46[[#This Row],[RESULTADO EVALUACION DE LA EJECUCION]]))</f>
        <v/>
      </c>
    </row>
    <row r="402" spans="1:21" ht="15" customHeight="1" x14ac:dyDescent="0.25">
      <c r="A402" s="3"/>
      <c r="B402" s="2"/>
      <c r="C402" s="2"/>
      <c r="D402" s="72"/>
      <c r="E402" s="4"/>
      <c r="F402" s="178"/>
      <c r="G402" s="455" t="str">
        <f>IFERROR(VLOOKUP(Tabla46[[#This Row],[ID RIESGO]],'1. IDENTIFICACION DEL RIESGO'!$AB$27:$AL$52,11,0),"")</f>
        <v/>
      </c>
      <c r="H402" s="178"/>
      <c r="I402" s="178"/>
      <c r="J402" s="178"/>
      <c r="K402" s="178"/>
      <c r="L402" s="180"/>
      <c r="M402" s="180"/>
      <c r="N402" s="178" t="str">
        <f>IF(Tabla46[[#This Row],[ID RIESGO]]="","",IF(Tabla46[[#This Row],[DESCRIPCION DEL CONTROL]]="",0,15))</f>
        <v/>
      </c>
      <c r="O402" s="174" t="str">
        <f>IF(Tabla46[[#This Row],[ID RIESGO]]="","",IF(Tabla46[[#This Row],[RESPONSABLE DEL CONTROL (CARGO)]]="",0,20))</f>
        <v/>
      </c>
      <c r="P402" s="353">
        <f>IF(Tabla46[[#This Row],[PERIODICIDAD DE EJECUCIÓN DEL CONTROL]]="",0,20)</f>
        <v>0</v>
      </c>
      <c r="Q40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2" s="353" t="str">
        <f>IF(ISTEXT(Tabla46[[#This Row],[VALOR EVALUACION DISENO]]),"",IF(Tabla46[[#This Row],[VALOR EVALUACION DISENO]]&gt;96,DATOS!$AV$21,IF(Tabla46[[#This Row],[VALOR EVALUACION DISENO]]&gt;=86,DATOS!$AV$22,DATOS!$AV$23)))</f>
        <v/>
      </c>
      <c r="S402" s="286"/>
      <c r="T402" s="133" t="str">
        <f>IFERROR(VLOOKUP(Tabla46[[#This Row],[% DE CUMPLIMIENTO DE LA EJECUCION DEL CONTROL]],DATOS!$AS$38:$AT$40,2,0),"")</f>
        <v/>
      </c>
      <c r="U402" s="134" t="str">
        <f>IF(Tabla46[[#This Row],[RESULTADO EVALUACIÓN DEL DISEÑO DEL CONTROL]]="","",SUMIFS(DATOS!$AT$49:$AT$57,DATOS!$AR$49:$AR$57,Tabla46[[#This Row],[RESULTADO EVALUACIÓN DEL DISEÑO DEL CONTROL]],DATOS!$AS$49:$AS$57,Tabla46[[#This Row],[RESULTADO EVALUACION DE LA EJECUCION]]))</f>
        <v/>
      </c>
    </row>
    <row r="403" spans="1:21" ht="15" customHeight="1" x14ac:dyDescent="0.25">
      <c r="A403" s="3"/>
      <c r="B403" s="2"/>
      <c r="C403" s="2"/>
      <c r="D403" s="72"/>
      <c r="E403" s="4"/>
      <c r="F403" s="178"/>
      <c r="G403" s="455" t="str">
        <f>IFERROR(VLOOKUP(Tabla46[[#This Row],[ID RIESGO]],'1. IDENTIFICACION DEL RIESGO'!$AB$27:$AL$52,11,0),"")</f>
        <v/>
      </c>
      <c r="H403" s="178"/>
      <c r="I403" s="178"/>
      <c r="J403" s="178"/>
      <c r="K403" s="178"/>
      <c r="L403" s="180"/>
      <c r="M403" s="180"/>
      <c r="N403" s="178" t="str">
        <f>IF(Tabla46[[#This Row],[ID RIESGO]]="","",IF(Tabla46[[#This Row],[DESCRIPCION DEL CONTROL]]="",0,15))</f>
        <v/>
      </c>
      <c r="O403" s="174" t="str">
        <f>IF(Tabla46[[#This Row],[ID RIESGO]]="","",IF(Tabla46[[#This Row],[RESPONSABLE DEL CONTROL (CARGO)]]="",0,20))</f>
        <v/>
      </c>
      <c r="P403" s="353">
        <f>IF(Tabla46[[#This Row],[PERIODICIDAD DE EJECUCIÓN DEL CONTROL]]="",0,20)</f>
        <v>0</v>
      </c>
      <c r="Q40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3" s="353" t="str">
        <f>IF(ISTEXT(Tabla46[[#This Row],[VALOR EVALUACION DISENO]]),"",IF(Tabla46[[#This Row],[VALOR EVALUACION DISENO]]&gt;96,DATOS!$AV$21,IF(Tabla46[[#This Row],[VALOR EVALUACION DISENO]]&gt;=86,DATOS!$AV$22,DATOS!$AV$23)))</f>
        <v/>
      </c>
      <c r="S403" s="286"/>
      <c r="T403" s="133" t="str">
        <f>IFERROR(VLOOKUP(Tabla46[[#This Row],[% DE CUMPLIMIENTO DE LA EJECUCION DEL CONTROL]],DATOS!$AS$38:$AT$40,2,0),"")</f>
        <v/>
      </c>
      <c r="U403" s="134" t="str">
        <f>IF(Tabla46[[#This Row],[RESULTADO EVALUACIÓN DEL DISEÑO DEL CONTROL]]="","",SUMIFS(DATOS!$AT$49:$AT$57,DATOS!$AR$49:$AR$57,Tabla46[[#This Row],[RESULTADO EVALUACIÓN DEL DISEÑO DEL CONTROL]],DATOS!$AS$49:$AS$57,Tabla46[[#This Row],[RESULTADO EVALUACION DE LA EJECUCION]]))</f>
        <v/>
      </c>
    </row>
    <row r="404" spans="1:21" ht="15" customHeight="1" x14ac:dyDescent="0.25">
      <c r="A404" s="3"/>
      <c r="B404" s="2"/>
      <c r="C404" s="2"/>
      <c r="D404" s="72"/>
      <c r="E404" s="4"/>
      <c r="F404" s="178"/>
      <c r="G404" s="455" t="str">
        <f>IFERROR(VLOOKUP(Tabla46[[#This Row],[ID RIESGO]],'1. IDENTIFICACION DEL RIESGO'!$AB$27:$AL$52,11,0),"")</f>
        <v/>
      </c>
      <c r="H404" s="178"/>
      <c r="I404" s="178"/>
      <c r="J404" s="178"/>
      <c r="K404" s="178"/>
      <c r="L404" s="180"/>
      <c r="M404" s="180"/>
      <c r="N404" s="178" t="str">
        <f>IF(Tabla46[[#This Row],[ID RIESGO]]="","",IF(Tabla46[[#This Row],[DESCRIPCION DEL CONTROL]]="",0,15))</f>
        <v/>
      </c>
      <c r="O404" s="174" t="str">
        <f>IF(Tabla46[[#This Row],[ID RIESGO]]="","",IF(Tabla46[[#This Row],[RESPONSABLE DEL CONTROL (CARGO)]]="",0,20))</f>
        <v/>
      </c>
      <c r="P404" s="353">
        <f>IF(Tabla46[[#This Row],[PERIODICIDAD DE EJECUCIÓN DEL CONTROL]]="",0,20)</f>
        <v>0</v>
      </c>
      <c r="Q40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4" s="353" t="str">
        <f>IF(ISTEXT(Tabla46[[#This Row],[VALOR EVALUACION DISENO]]),"",IF(Tabla46[[#This Row],[VALOR EVALUACION DISENO]]&gt;96,DATOS!$AV$21,IF(Tabla46[[#This Row],[VALOR EVALUACION DISENO]]&gt;=86,DATOS!$AV$22,DATOS!$AV$23)))</f>
        <v/>
      </c>
      <c r="S404" s="286"/>
      <c r="T404" s="133" t="str">
        <f>IFERROR(VLOOKUP(Tabla46[[#This Row],[% DE CUMPLIMIENTO DE LA EJECUCION DEL CONTROL]],DATOS!$AS$38:$AT$40,2,0),"")</f>
        <v/>
      </c>
      <c r="U404" s="134" t="str">
        <f>IF(Tabla46[[#This Row],[RESULTADO EVALUACIÓN DEL DISEÑO DEL CONTROL]]="","",SUMIFS(DATOS!$AT$49:$AT$57,DATOS!$AR$49:$AR$57,Tabla46[[#This Row],[RESULTADO EVALUACIÓN DEL DISEÑO DEL CONTROL]],DATOS!$AS$49:$AS$57,Tabla46[[#This Row],[RESULTADO EVALUACION DE LA EJECUCION]]))</f>
        <v/>
      </c>
    </row>
    <row r="405" spans="1:21" ht="15" customHeight="1" x14ac:dyDescent="0.25">
      <c r="A405" s="3"/>
      <c r="B405" s="2"/>
      <c r="C405" s="2"/>
      <c r="D405" s="72"/>
      <c r="E405" s="4"/>
      <c r="F405" s="178"/>
      <c r="G405" s="455" t="str">
        <f>IFERROR(VLOOKUP(Tabla46[[#This Row],[ID RIESGO]],'1. IDENTIFICACION DEL RIESGO'!$AB$27:$AL$52,11,0),"")</f>
        <v/>
      </c>
      <c r="H405" s="178"/>
      <c r="I405" s="178"/>
      <c r="J405" s="178"/>
      <c r="K405" s="178"/>
      <c r="L405" s="180"/>
      <c r="M405" s="180"/>
      <c r="N405" s="178" t="str">
        <f>IF(Tabla46[[#This Row],[ID RIESGO]]="","",IF(Tabla46[[#This Row],[DESCRIPCION DEL CONTROL]]="",0,15))</f>
        <v/>
      </c>
      <c r="O405" s="174" t="str">
        <f>IF(Tabla46[[#This Row],[ID RIESGO]]="","",IF(Tabla46[[#This Row],[RESPONSABLE DEL CONTROL (CARGO)]]="",0,20))</f>
        <v/>
      </c>
      <c r="P405" s="353">
        <f>IF(Tabla46[[#This Row],[PERIODICIDAD DE EJECUCIÓN DEL CONTROL]]="",0,20)</f>
        <v>0</v>
      </c>
      <c r="Q40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5" s="353" t="str">
        <f>IF(ISTEXT(Tabla46[[#This Row],[VALOR EVALUACION DISENO]]),"",IF(Tabla46[[#This Row],[VALOR EVALUACION DISENO]]&gt;96,DATOS!$AV$21,IF(Tabla46[[#This Row],[VALOR EVALUACION DISENO]]&gt;=86,DATOS!$AV$22,DATOS!$AV$23)))</f>
        <v/>
      </c>
      <c r="S405" s="286"/>
      <c r="T405" s="133" t="str">
        <f>IFERROR(VLOOKUP(Tabla46[[#This Row],[% DE CUMPLIMIENTO DE LA EJECUCION DEL CONTROL]],DATOS!$AS$38:$AT$40,2,0),"")</f>
        <v/>
      </c>
      <c r="U405" s="134" t="str">
        <f>IF(Tabla46[[#This Row],[RESULTADO EVALUACIÓN DEL DISEÑO DEL CONTROL]]="","",SUMIFS(DATOS!$AT$49:$AT$57,DATOS!$AR$49:$AR$57,Tabla46[[#This Row],[RESULTADO EVALUACIÓN DEL DISEÑO DEL CONTROL]],DATOS!$AS$49:$AS$57,Tabla46[[#This Row],[RESULTADO EVALUACION DE LA EJECUCION]]))</f>
        <v/>
      </c>
    </row>
    <row r="406" spans="1:21" ht="15" customHeight="1" x14ac:dyDescent="0.25">
      <c r="A406" s="3"/>
      <c r="B406" s="2"/>
      <c r="C406" s="2"/>
      <c r="D406" s="72"/>
      <c r="E406" s="4"/>
      <c r="F406" s="178"/>
      <c r="G406" s="455" t="str">
        <f>IFERROR(VLOOKUP(Tabla46[[#This Row],[ID RIESGO]],'1. IDENTIFICACION DEL RIESGO'!$AB$27:$AL$52,11,0),"")</f>
        <v/>
      </c>
      <c r="H406" s="178"/>
      <c r="I406" s="178"/>
      <c r="J406" s="178"/>
      <c r="K406" s="178"/>
      <c r="L406" s="180"/>
      <c r="M406" s="180"/>
      <c r="N406" s="178" t="str">
        <f>IF(Tabla46[[#This Row],[ID RIESGO]]="","",IF(Tabla46[[#This Row],[DESCRIPCION DEL CONTROL]]="",0,15))</f>
        <v/>
      </c>
      <c r="O406" s="174" t="str">
        <f>IF(Tabla46[[#This Row],[ID RIESGO]]="","",IF(Tabla46[[#This Row],[RESPONSABLE DEL CONTROL (CARGO)]]="",0,20))</f>
        <v/>
      </c>
      <c r="P406" s="353">
        <f>IF(Tabla46[[#This Row],[PERIODICIDAD DE EJECUCIÓN DEL CONTROL]]="",0,20)</f>
        <v>0</v>
      </c>
      <c r="Q40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6" s="353" t="str">
        <f>IF(ISTEXT(Tabla46[[#This Row],[VALOR EVALUACION DISENO]]),"",IF(Tabla46[[#This Row],[VALOR EVALUACION DISENO]]&gt;96,DATOS!$AV$21,IF(Tabla46[[#This Row],[VALOR EVALUACION DISENO]]&gt;=86,DATOS!$AV$22,DATOS!$AV$23)))</f>
        <v/>
      </c>
      <c r="S406" s="286"/>
      <c r="T406" s="133" t="str">
        <f>IFERROR(VLOOKUP(Tabla46[[#This Row],[% DE CUMPLIMIENTO DE LA EJECUCION DEL CONTROL]],DATOS!$AS$38:$AT$40,2,0),"")</f>
        <v/>
      </c>
      <c r="U406" s="134" t="str">
        <f>IF(Tabla46[[#This Row],[RESULTADO EVALUACIÓN DEL DISEÑO DEL CONTROL]]="","",SUMIFS(DATOS!$AT$49:$AT$57,DATOS!$AR$49:$AR$57,Tabla46[[#This Row],[RESULTADO EVALUACIÓN DEL DISEÑO DEL CONTROL]],DATOS!$AS$49:$AS$57,Tabla46[[#This Row],[RESULTADO EVALUACION DE LA EJECUCION]]))</f>
        <v/>
      </c>
    </row>
    <row r="407" spans="1:21" ht="15" customHeight="1" x14ac:dyDescent="0.25">
      <c r="A407" s="3"/>
      <c r="B407" s="2"/>
      <c r="C407" s="2"/>
      <c r="D407" s="72"/>
      <c r="E407" s="4"/>
      <c r="F407" s="178"/>
      <c r="G407" s="455" t="str">
        <f>IFERROR(VLOOKUP(Tabla46[[#This Row],[ID RIESGO]],'1. IDENTIFICACION DEL RIESGO'!$AB$27:$AL$52,11,0),"")</f>
        <v/>
      </c>
      <c r="H407" s="178"/>
      <c r="I407" s="178"/>
      <c r="J407" s="178"/>
      <c r="K407" s="178"/>
      <c r="L407" s="180"/>
      <c r="M407" s="180"/>
      <c r="N407" s="178" t="str">
        <f>IF(Tabla46[[#This Row],[ID RIESGO]]="","",IF(Tabla46[[#This Row],[DESCRIPCION DEL CONTROL]]="",0,15))</f>
        <v/>
      </c>
      <c r="O407" s="174" t="str">
        <f>IF(Tabla46[[#This Row],[ID RIESGO]]="","",IF(Tabla46[[#This Row],[RESPONSABLE DEL CONTROL (CARGO)]]="",0,20))</f>
        <v/>
      </c>
      <c r="P407" s="353">
        <f>IF(Tabla46[[#This Row],[PERIODICIDAD DE EJECUCIÓN DEL CONTROL]]="",0,20)</f>
        <v>0</v>
      </c>
      <c r="Q40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7" s="353" t="str">
        <f>IF(ISTEXT(Tabla46[[#This Row],[VALOR EVALUACION DISENO]]),"",IF(Tabla46[[#This Row],[VALOR EVALUACION DISENO]]&gt;96,DATOS!$AV$21,IF(Tabla46[[#This Row],[VALOR EVALUACION DISENO]]&gt;=86,DATOS!$AV$22,DATOS!$AV$23)))</f>
        <v/>
      </c>
      <c r="S407" s="286"/>
      <c r="T407" s="133" t="str">
        <f>IFERROR(VLOOKUP(Tabla46[[#This Row],[% DE CUMPLIMIENTO DE LA EJECUCION DEL CONTROL]],DATOS!$AS$38:$AT$40,2,0),"")</f>
        <v/>
      </c>
      <c r="U407" s="134" t="str">
        <f>IF(Tabla46[[#This Row],[RESULTADO EVALUACIÓN DEL DISEÑO DEL CONTROL]]="","",SUMIFS(DATOS!$AT$49:$AT$57,DATOS!$AR$49:$AR$57,Tabla46[[#This Row],[RESULTADO EVALUACIÓN DEL DISEÑO DEL CONTROL]],DATOS!$AS$49:$AS$57,Tabla46[[#This Row],[RESULTADO EVALUACION DE LA EJECUCION]]))</f>
        <v/>
      </c>
    </row>
    <row r="408" spans="1:21" ht="15" customHeight="1" x14ac:dyDescent="0.25">
      <c r="A408" s="3"/>
      <c r="B408" s="2"/>
      <c r="C408" s="2"/>
      <c r="D408" s="72"/>
      <c r="E408" s="4"/>
      <c r="F408" s="178"/>
      <c r="G408" s="455" t="str">
        <f>IFERROR(VLOOKUP(Tabla46[[#This Row],[ID RIESGO]],'1. IDENTIFICACION DEL RIESGO'!$AB$27:$AL$52,11,0),"")</f>
        <v/>
      </c>
      <c r="H408" s="178"/>
      <c r="I408" s="178"/>
      <c r="J408" s="178"/>
      <c r="K408" s="178"/>
      <c r="L408" s="180"/>
      <c r="M408" s="180"/>
      <c r="N408" s="178" t="str">
        <f>IF(Tabla46[[#This Row],[ID RIESGO]]="","",IF(Tabla46[[#This Row],[DESCRIPCION DEL CONTROL]]="",0,15))</f>
        <v/>
      </c>
      <c r="O408" s="174" t="str">
        <f>IF(Tabla46[[#This Row],[ID RIESGO]]="","",IF(Tabla46[[#This Row],[RESPONSABLE DEL CONTROL (CARGO)]]="",0,20))</f>
        <v/>
      </c>
      <c r="P408" s="353">
        <f>IF(Tabla46[[#This Row],[PERIODICIDAD DE EJECUCIÓN DEL CONTROL]]="",0,20)</f>
        <v>0</v>
      </c>
      <c r="Q40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8" s="353" t="str">
        <f>IF(ISTEXT(Tabla46[[#This Row],[VALOR EVALUACION DISENO]]),"",IF(Tabla46[[#This Row],[VALOR EVALUACION DISENO]]&gt;96,DATOS!$AV$21,IF(Tabla46[[#This Row],[VALOR EVALUACION DISENO]]&gt;=86,DATOS!$AV$22,DATOS!$AV$23)))</f>
        <v/>
      </c>
      <c r="S408" s="286"/>
      <c r="T408" s="133" t="str">
        <f>IFERROR(VLOOKUP(Tabla46[[#This Row],[% DE CUMPLIMIENTO DE LA EJECUCION DEL CONTROL]],DATOS!$AS$38:$AT$40,2,0),"")</f>
        <v/>
      </c>
      <c r="U408" s="134" t="str">
        <f>IF(Tabla46[[#This Row],[RESULTADO EVALUACIÓN DEL DISEÑO DEL CONTROL]]="","",SUMIFS(DATOS!$AT$49:$AT$57,DATOS!$AR$49:$AR$57,Tabla46[[#This Row],[RESULTADO EVALUACIÓN DEL DISEÑO DEL CONTROL]],DATOS!$AS$49:$AS$57,Tabla46[[#This Row],[RESULTADO EVALUACION DE LA EJECUCION]]))</f>
        <v/>
      </c>
    </row>
    <row r="409" spans="1:21" ht="15" customHeight="1" x14ac:dyDescent="0.25">
      <c r="A409" s="3"/>
      <c r="B409" s="2"/>
      <c r="C409" s="2"/>
      <c r="D409" s="72"/>
      <c r="E409" s="4"/>
      <c r="F409" s="178"/>
      <c r="G409" s="455" t="str">
        <f>IFERROR(VLOOKUP(Tabla46[[#This Row],[ID RIESGO]],'1. IDENTIFICACION DEL RIESGO'!$AB$27:$AL$52,11,0),"")</f>
        <v/>
      </c>
      <c r="H409" s="178"/>
      <c r="I409" s="178"/>
      <c r="J409" s="178"/>
      <c r="K409" s="178"/>
      <c r="L409" s="180"/>
      <c r="M409" s="180"/>
      <c r="N409" s="178" t="str">
        <f>IF(Tabla46[[#This Row],[ID RIESGO]]="","",IF(Tabla46[[#This Row],[DESCRIPCION DEL CONTROL]]="",0,15))</f>
        <v/>
      </c>
      <c r="O409" s="174" t="str">
        <f>IF(Tabla46[[#This Row],[ID RIESGO]]="","",IF(Tabla46[[#This Row],[RESPONSABLE DEL CONTROL (CARGO)]]="",0,20))</f>
        <v/>
      </c>
      <c r="P409" s="353">
        <f>IF(Tabla46[[#This Row],[PERIODICIDAD DE EJECUCIÓN DEL CONTROL]]="",0,20)</f>
        <v>0</v>
      </c>
      <c r="Q40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9" s="353" t="str">
        <f>IF(ISTEXT(Tabla46[[#This Row],[VALOR EVALUACION DISENO]]),"",IF(Tabla46[[#This Row],[VALOR EVALUACION DISENO]]&gt;96,DATOS!$AV$21,IF(Tabla46[[#This Row],[VALOR EVALUACION DISENO]]&gt;=86,DATOS!$AV$22,DATOS!$AV$23)))</f>
        <v/>
      </c>
      <c r="S409" s="286"/>
      <c r="T409" s="133" t="str">
        <f>IFERROR(VLOOKUP(Tabla46[[#This Row],[% DE CUMPLIMIENTO DE LA EJECUCION DEL CONTROL]],DATOS!$AS$38:$AT$40,2,0),"")</f>
        <v/>
      </c>
      <c r="U409" s="134" t="str">
        <f>IF(Tabla46[[#This Row],[RESULTADO EVALUACIÓN DEL DISEÑO DEL CONTROL]]="","",SUMIFS(DATOS!$AT$49:$AT$57,DATOS!$AR$49:$AR$57,Tabla46[[#This Row],[RESULTADO EVALUACIÓN DEL DISEÑO DEL CONTROL]],DATOS!$AS$49:$AS$57,Tabla46[[#This Row],[RESULTADO EVALUACION DE LA EJECUCION]]))</f>
        <v/>
      </c>
    </row>
    <row r="410" spans="1:21" ht="15" customHeight="1" x14ac:dyDescent="0.25">
      <c r="A410" s="3"/>
      <c r="B410" s="2"/>
      <c r="C410" s="2"/>
      <c r="D410" s="72"/>
      <c r="E410" s="4"/>
      <c r="F410" s="178"/>
      <c r="G410" s="455" t="str">
        <f>IFERROR(VLOOKUP(Tabla46[[#This Row],[ID RIESGO]],'1. IDENTIFICACION DEL RIESGO'!$AB$27:$AL$52,11,0),"")</f>
        <v/>
      </c>
      <c r="H410" s="178"/>
      <c r="I410" s="178"/>
      <c r="J410" s="178"/>
      <c r="K410" s="178"/>
      <c r="L410" s="180"/>
      <c r="M410" s="180"/>
      <c r="N410" s="178" t="str">
        <f>IF(Tabla46[[#This Row],[ID RIESGO]]="","",IF(Tabla46[[#This Row],[DESCRIPCION DEL CONTROL]]="",0,15))</f>
        <v/>
      </c>
      <c r="O410" s="174" t="str">
        <f>IF(Tabla46[[#This Row],[ID RIESGO]]="","",IF(Tabla46[[#This Row],[RESPONSABLE DEL CONTROL (CARGO)]]="",0,20))</f>
        <v/>
      </c>
      <c r="P410" s="353">
        <f>IF(Tabla46[[#This Row],[PERIODICIDAD DE EJECUCIÓN DEL CONTROL]]="",0,20)</f>
        <v>0</v>
      </c>
      <c r="Q41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0" s="353" t="str">
        <f>IF(ISTEXT(Tabla46[[#This Row],[VALOR EVALUACION DISENO]]),"",IF(Tabla46[[#This Row],[VALOR EVALUACION DISENO]]&gt;96,DATOS!$AV$21,IF(Tabla46[[#This Row],[VALOR EVALUACION DISENO]]&gt;=86,DATOS!$AV$22,DATOS!$AV$23)))</f>
        <v/>
      </c>
      <c r="S410" s="286"/>
      <c r="T410" s="133" t="str">
        <f>IFERROR(VLOOKUP(Tabla46[[#This Row],[% DE CUMPLIMIENTO DE LA EJECUCION DEL CONTROL]],DATOS!$AS$38:$AT$40,2,0),"")</f>
        <v/>
      </c>
      <c r="U410" s="134" t="str">
        <f>IF(Tabla46[[#This Row],[RESULTADO EVALUACIÓN DEL DISEÑO DEL CONTROL]]="","",SUMIFS(DATOS!$AT$49:$AT$57,DATOS!$AR$49:$AR$57,Tabla46[[#This Row],[RESULTADO EVALUACIÓN DEL DISEÑO DEL CONTROL]],DATOS!$AS$49:$AS$57,Tabla46[[#This Row],[RESULTADO EVALUACION DE LA EJECUCION]]))</f>
        <v/>
      </c>
    </row>
    <row r="411" spans="1:21" ht="15" customHeight="1" x14ac:dyDescent="0.25">
      <c r="A411" s="3"/>
      <c r="B411" s="2"/>
      <c r="C411" s="2"/>
      <c r="D411" s="72"/>
      <c r="E411" s="4"/>
      <c r="F411" s="178"/>
      <c r="G411" s="455" t="str">
        <f>IFERROR(VLOOKUP(Tabla46[[#This Row],[ID RIESGO]],'1. IDENTIFICACION DEL RIESGO'!$AB$27:$AL$52,11,0),"")</f>
        <v/>
      </c>
      <c r="H411" s="178"/>
      <c r="I411" s="178"/>
      <c r="J411" s="178"/>
      <c r="K411" s="178"/>
      <c r="L411" s="180"/>
      <c r="M411" s="180"/>
      <c r="N411" s="178" t="str">
        <f>IF(Tabla46[[#This Row],[ID RIESGO]]="","",IF(Tabla46[[#This Row],[DESCRIPCION DEL CONTROL]]="",0,15))</f>
        <v/>
      </c>
      <c r="O411" s="174" t="str">
        <f>IF(Tabla46[[#This Row],[ID RIESGO]]="","",IF(Tabla46[[#This Row],[RESPONSABLE DEL CONTROL (CARGO)]]="",0,20))</f>
        <v/>
      </c>
      <c r="P411" s="353">
        <f>IF(Tabla46[[#This Row],[PERIODICIDAD DE EJECUCIÓN DEL CONTROL]]="",0,20)</f>
        <v>0</v>
      </c>
      <c r="Q41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1" s="353" t="str">
        <f>IF(ISTEXT(Tabla46[[#This Row],[VALOR EVALUACION DISENO]]),"",IF(Tabla46[[#This Row],[VALOR EVALUACION DISENO]]&gt;96,DATOS!$AV$21,IF(Tabla46[[#This Row],[VALOR EVALUACION DISENO]]&gt;=86,DATOS!$AV$22,DATOS!$AV$23)))</f>
        <v/>
      </c>
      <c r="S411" s="286"/>
      <c r="T411" s="133" t="str">
        <f>IFERROR(VLOOKUP(Tabla46[[#This Row],[% DE CUMPLIMIENTO DE LA EJECUCION DEL CONTROL]],DATOS!$AS$38:$AT$40,2,0),"")</f>
        <v/>
      </c>
      <c r="U411" s="134" t="str">
        <f>IF(Tabla46[[#This Row],[RESULTADO EVALUACIÓN DEL DISEÑO DEL CONTROL]]="","",SUMIFS(DATOS!$AT$49:$AT$57,DATOS!$AR$49:$AR$57,Tabla46[[#This Row],[RESULTADO EVALUACIÓN DEL DISEÑO DEL CONTROL]],DATOS!$AS$49:$AS$57,Tabla46[[#This Row],[RESULTADO EVALUACION DE LA EJECUCION]]))</f>
        <v/>
      </c>
    </row>
    <row r="412" spans="1:21" ht="15" customHeight="1" x14ac:dyDescent="0.25">
      <c r="A412" s="3"/>
      <c r="B412" s="2"/>
      <c r="C412" s="2"/>
      <c r="D412" s="72"/>
      <c r="E412" s="4"/>
      <c r="F412" s="178"/>
      <c r="G412" s="455" t="str">
        <f>IFERROR(VLOOKUP(Tabla46[[#This Row],[ID RIESGO]],'1. IDENTIFICACION DEL RIESGO'!$AB$27:$AL$52,11,0),"")</f>
        <v/>
      </c>
      <c r="H412" s="178"/>
      <c r="I412" s="178"/>
      <c r="J412" s="178"/>
      <c r="K412" s="178"/>
      <c r="L412" s="180"/>
      <c r="M412" s="180"/>
      <c r="N412" s="178" t="str">
        <f>IF(Tabla46[[#This Row],[ID RIESGO]]="","",IF(Tabla46[[#This Row],[DESCRIPCION DEL CONTROL]]="",0,15))</f>
        <v/>
      </c>
      <c r="O412" s="174" t="str">
        <f>IF(Tabla46[[#This Row],[ID RIESGO]]="","",IF(Tabla46[[#This Row],[RESPONSABLE DEL CONTROL (CARGO)]]="",0,20))</f>
        <v/>
      </c>
      <c r="P412" s="353">
        <f>IF(Tabla46[[#This Row],[PERIODICIDAD DE EJECUCIÓN DEL CONTROL]]="",0,20)</f>
        <v>0</v>
      </c>
      <c r="Q41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2" s="353" t="str">
        <f>IF(ISTEXT(Tabla46[[#This Row],[VALOR EVALUACION DISENO]]),"",IF(Tabla46[[#This Row],[VALOR EVALUACION DISENO]]&gt;96,DATOS!$AV$21,IF(Tabla46[[#This Row],[VALOR EVALUACION DISENO]]&gt;=86,DATOS!$AV$22,DATOS!$AV$23)))</f>
        <v/>
      </c>
      <c r="S412" s="286"/>
      <c r="T412" s="133" t="str">
        <f>IFERROR(VLOOKUP(Tabla46[[#This Row],[% DE CUMPLIMIENTO DE LA EJECUCION DEL CONTROL]],DATOS!$AS$38:$AT$40,2,0),"")</f>
        <v/>
      </c>
      <c r="U412" s="134" t="str">
        <f>IF(Tabla46[[#This Row],[RESULTADO EVALUACIÓN DEL DISEÑO DEL CONTROL]]="","",SUMIFS(DATOS!$AT$49:$AT$57,DATOS!$AR$49:$AR$57,Tabla46[[#This Row],[RESULTADO EVALUACIÓN DEL DISEÑO DEL CONTROL]],DATOS!$AS$49:$AS$57,Tabla46[[#This Row],[RESULTADO EVALUACION DE LA EJECUCION]]))</f>
        <v/>
      </c>
    </row>
    <row r="413" spans="1:21" ht="15" customHeight="1" x14ac:dyDescent="0.25">
      <c r="A413" s="3"/>
      <c r="B413" s="2"/>
      <c r="C413" s="2"/>
      <c r="D413" s="72"/>
      <c r="E413" s="4"/>
      <c r="F413" s="178"/>
      <c r="G413" s="455" t="str">
        <f>IFERROR(VLOOKUP(Tabla46[[#This Row],[ID RIESGO]],'1. IDENTIFICACION DEL RIESGO'!$AB$27:$AL$52,11,0),"")</f>
        <v/>
      </c>
      <c r="H413" s="178"/>
      <c r="I413" s="178"/>
      <c r="J413" s="178"/>
      <c r="K413" s="178"/>
      <c r="L413" s="180"/>
      <c r="M413" s="180"/>
      <c r="N413" s="178" t="str">
        <f>IF(Tabla46[[#This Row],[ID RIESGO]]="","",IF(Tabla46[[#This Row],[DESCRIPCION DEL CONTROL]]="",0,15))</f>
        <v/>
      </c>
      <c r="O413" s="174" t="str">
        <f>IF(Tabla46[[#This Row],[ID RIESGO]]="","",IF(Tabla46[[#This Row],[RESPONSABLE DEL CONTROL (CARGO)]]="",0,20))</f>
        <v/>
      </c>
      <c r="P413" s="353">
        <f>IF(Tabla46[[#This Row],[PERIODICIDAD DE EJECUCIÓN DEL CONTROL]]="",0,20)</f>
        <v>0</v>
      </c>
      <c r="Q41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3" s="353" t="str">
        <f>IF(ISTEXT(Tabla46[[#This Row],[VALOR EVALUACION DISENO]]),"",IF(Tabla46[[#This Row],[VALOR EVALUACION DISENO]]&gt;96,DATOS!$AV$21,IF(Tabla46[[#This Row],[VALOR EVALUACION DISENO]]&gt;=86,DATOS!$AV$22,DATOS!$AV$23)))</f>
        <v/>
      </c>
      <c r="S413" s="286"/>
      <c r="T413" s="133" t="str">
        <f>IFERROR(VLOOKUP(Tabla46[[#This Row],[% DE CUMPLIMIENTO DE LA EJECUCION DEL CONTROL]],DATOS!$AS$38:$AT$40,2,0),"")</f>
        <v/>
      </c>
      <c r="U413" s="134" t="str">
        <f>IF(Tabla46[[#This Row],[RESULTADO EVALUACIÓN DEL DISEÑO DEL CONTROL]]="","",SUMIFS(DATOS!$AT$49:$AT$57,DATOS!$AR$49:$AR$57,Tabla46[[#This Row],[RESULTADO EVALUACIÓN DEL DISEÑO DEL CONTROL]],DATOS!$AS$49:$AS$57,Tabla46[[#This Row],[RESULTADO EVALUACION DE LA EJECUCION]]))</f>
        <v/>
      </c>
    </row>
    <row r="414" spans="1:21" ht="15" customHeight="1" x14ac:dyDescent="0.25">
      <c r="A414" s="3"/>
      <c r="B414" s="2"/>
      <c r="C414" s="2"/>
      <c r="D414" s="72"/>
      <c r="E414" s="4"/>
      <c r="F414" s="178"/>
      <c r="G414" s="455" t="str">
        <f>IFERROR(VLOOKUP(Tabla46[[#This Row],[ID RIESGO]],'1. IDENTIFICACION DEL RIESGO'!$AB$27:$AL$52,11,0),"")</f>
        <v/>
      </c>
      <c r="H414" s="178"/>
      <c r="I414" s="178"/>
      <c r="J414" s="178"/>
      <c r="K414" s="178"/>
      <c r="L414" s="180"/>
      <c r="M414" s="180"/>
      <c r="N414" s="178" t="str">
        <f>IF(Tabla46[[#This Row],[ID RIESGO]]="","",IF(Tabla46[[#This Row],[DESCRIPCION DEL CONTROL]]="",0,15))</f>
        <v/>
      </c>
      <c r="O414" s="174" t="str">
        <f>IF(Tabla46[[#This Row],[ID RIESGO]]="","",IF(Tabla46[[#This Row],[RESPONSABLE DEL CONTROL (CARGO)]]="",0,20))</f>
        <v/>
      </c>
      <c r="P414" s="353">
        <f>IF(Tabla46[[#This Row],[PERIODICIDAD DE EJECUCIÓN DEL CONTROL]]="",0,20)</f>
        <v>0</v>
      </c>
      <c r="Q41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4" s="353" t="str">
        <f>IF(ISTEXT(Tabla46[[#This Row],[VALOR EVALUACION DISENO]]),"",IF(Tabla46[[#This Row],[VALOR EVALUACION DISENO]]&gt;96,DATOS!$AV$21,IF(Tabla46[[#This Row],[VALOR EVALUACION DISENO]]&gt;=86,DATOS!$AV$22,DATOS!$AV$23)))</f>
        <v/>
      </c>
      <c r="S414" s="286"/>
      <c r="T414" s="133" t="str">
        <f>IFERROR(VLOOKUP(Tabla46[[#This Row],[% DE CUMPLIMIENTO DE LA EJECUCION DEL CONTROL]],DATOS!$AS$38:$AT$40,2,0),"")</f>
        <v/>
      </c>
      <c r="U414" s="134" t="str">
        <f>IF(Tabla46[[#This Row],[RESULTADO EVALUACIÓN DEL DISEÑO DEL CONTROL]]="","",SUMIFS(DATOS!$AT$49:$AT$57,DATOS!$AR$49:$AR$57,Tabla46[[#This Row],[RESULTADO EVALUACIÓN DEL DISEÑO DEL CONTROL]],DATOS!$AS$49:$AS$57,Tabla46[[#This Row],[RESULTADO EVALUACION DE LA EJECUCION]]))</f>
        <v/>
      </c>
    </row>
    <row r="415" spans="1:21" ht="15" customHeight="1" x14ac:dyDescent="0.25">
      <c r="A415" s="3"/>
      <c r="B415" s="2"/>
      <c r="C415" s="2"/>
      <c r="D415" s="72"/>
      <c r="E415" s="4"/>
      <c r="F415" s="178"/>
      <c r="G415" s="455" t="str">
        <f>IFERROR(VLOOKUP(Tabla46[[#This Row],[ID RIESGO]],'1. IDENTIFICACION DEL RIESGO'!$AB$27:$AL$52,11,0),"")</f>
        <v/>
      </c>
      <c r="H415" s="178"/>
      <c r="I415" s="178"/>
      <c r="J415" s="178"/>
      <c r="K415" s="178"/>
      <c r="L415" s="180"/>
      <c r="M415" s="180"/>
      <c r="N415" s="178" t="str">
        <f>IF(Tabla46[[#This Row],[ID RIESGO]]="","",IF(Tabla46[[#This Row],[DESCRIPCION DEL CONTROL]]="",0,15))</f>
        <v/>
      </c>
      <c r="O415" s="174" t="str">
        <f>IF(Tabla46[[#This Row],[ID RIESGO]]="","",IF(Tabla46[[#This Row],[RESPONSABLE DEL CONTROL (CARGO)]]="",0,20))</f>
        <v/>
      </c>
      <c r="P415" s="353">
        <f>IF(Tabla46[[#This Row],[PERIODICIDAD DE EJECUCIÓN DEL CONTROL]]="",0,20)</f>
        <v>0</v>
      </c>
      <c r="Q41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5" s="353" t="str">
        <f>IF(ISTEXT(Tabla46[[#This Row],[VALOR EVALUACION DISENO]]),"",IF(Tabla46[[#This Row],[VALOR EVALUACION DISENO]]&gt;96,DATOS!$AV$21,IF(Tabla46[[#This Row],[VALOR EVALUACION DISENO]]&gt;=86,DATOS!$AV$22,DATOS!$AV$23)))</f>
        <v/>
      </c>
      <c r="S415" s="286"/>
      <c r="T415" s="133" t="str">
        <f>IFERROR(VLOOKUP(Tabla46[[#This Row],[% DE CUMPLIMIENTO DE LA EJECUCION DEL CONTROL]],DATOS!$AS$38:$AT$40,2,0),"")</f>
        <v/>
      </c>
      <c r="U415" s="134" t="str">
        <f>IF(Tabla46[[#This Row],[RESULTADO EVALUACIÓN DEL DISEÑO DEL CONTROL]]="","",SUMIFS(DATOS!$AT$49:$AT$57,DATOS!$AR$49:$AR$57,Tabla46[[#This Row],[RESULTADO EVALUACIÓN DEL DISEÑO DEL CONTROL]],DATOS!$AS$49:$AS$57,Tabla46[[#This Row],[RESULTADO EVALUACION DE LA EJECUCION]]))</f>
        <v/>
      </c>
    </row>
    <row r="416" spans="1:21" ht="15" customHeight="1" x14ac:dyDescent="0.25">
      <c r="A416" s="3"/>
      <c r="B416" s="2"/>
      <c r="C416" s="2"/>
      <c r="D416" s="72"/>
      <c r="E416" s="4"/>
      <c r="F416" s="178"/>
      <c r="G416" s="455" t="str">
        <f>IFERROR(VLOOKUP(Tabla46[[#This Row],[ID RIESGO]],'1. IDENTIFICACION DEL RIESGO'!$AB$27:$AL$52,11,0),"")</f>
        <v/>
      </c>
      <c r="H416" s="178"/>
      <c r="I416" s="178"/>
      <c r="J416" s="178"/>
      <c r="K416" s="178"/>
      <c r="L416" s="180"/>
      <c r="M416" s="180"/>
      <c r="N416" s="178" t="str">
        <f>IF(Tabla46[[#This Row],[ID RIESGO]]="","",IF(Tabla46[[#This Row],[DESCRIPCION DEL CONTROL]]="",0,15))</f>
        <v/>
      </c>
      <c r="O416" s="174" t="str">
        <f>IF(Tabla46[[#This Row],[ID RIESGO]]="","",IF(Tabla46[[#This Row],[RESPONSABLE DEL CONTROL (CARGO)]]="",0,20))</f>
        <v/>
      </c>
      <c r="P416" s="353">
        <f>IF(Tabla46[[#This Row],[PERIODICIDAD DE EJECUCIÓN DEL CONTROL]]="",0,20)</f>
        <v>0</v>
      </c>
      <c r="Q41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6" s="353" t="str">
        <f>IF(ISTEXT(Tabla46[[#This Row],[VALOR EVALUACION DISENO]]),"",IF(Tabla46[[#This Row],[VALOR EVALUACION DISENO]]&gt;96,DATOS!$AV$21,IF(Tabla46[[#This Row],[VALOR EVALUACION DISENO]]&gt;=86,DATOS!$AV$22,DATOS!$AV$23)))</f>
        <v/>
      </c>
      <c r="S416" s="286"/>
      <c r="T416" s="133" t="str">
        <f>IFERROR(VLOOKUP(Tabla46[[#This Row],[% DE CUMPLIMIENTO DE LA EJECUCION DEL CONTROL]],DATOS!$AS$38:$AT$40,2,0),"")</f>
        <v/>
      </c>
      <c r="U416" s="134" t="str">
        <f>IF(Tabla46[[#This Row],[RESULTADO EVALUACIÓN DEL DISEÑO DEL CONTROL]]="","",SUMIFS(DATOS!$AT$49:$AT$57,DATOS!$AR$49:$AR$57,Tabla46[[#This Row],[RESULTADO EVALUACIÓN DEL DISEÑO DEL CONTROL]],DATOS!$AS$49:$AS$57,Tabla46[[#This Row],[RESULTADO EVALUACION DE LA EJECUCION]]))</f>
        <v/>
      </c>
    </row>
    <row r="417" spans="1:21" ht="15" customHeight="1" x14ac:dyDescent="0.25">
      <c r="A417" s="3"/>
      <c r="B417" s="2"/>
      <c r="C417" s="2"/>
      <c r="D417" s="72"/>
      <c r="E417" s="4"/>
      <c r="F417" s="178"/>
      <c r="G417" s="455" t="str">
        <f>IFERROR(VLOOKUP(Tabla46[[#This Row],[ID RIESGO]],'1. IDENTIFICACION DEL RIESGO'!$AB$27:$AL$52,11,0),"")</f>
        <v/>
      </c>
      <c r="H417" s="178"/>
      <c r="I417" s="178"/>
      <c r="J417" s="178"/>
      <c r="K417" s="178"/>
      <c r="L417" s="180"/>
      <c r="M417" s="180"/>
      <c r="N417" s="178" t="str">
        <f>IF(Tabla46[[#This Row],[ID RIESGO]]="","",IF(Tabla46[[#This Row],[DESCRIPCION DEL CONTROL]]="",0,15))</f>
        <v/>
      </c>
      <c r="O417" s="174" t="str">
        <f>IF(Tabla46[[#This Row],[ID RIESGO]]="","",IF(Tabla46[[#This Row],[RESPONSABLE DEL CONTROL (CARGO)]]="",0,20))</f>
        <v/>
      </c>
      <c r="P417" s="353">
        <f>IF(Tabla46[[#This Row],[PERIODICIDAD DE EJECUCIÓN DEL CONTROL]]="",0,20)</f>
        <v>0</v>
      </c>
      <c r="Q41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7" s="353" t="str">
        <f>IF(ISTEXT(Tabla46[[#This Row],[VALOR EVALUACION DISENO]]),"",IF(Tabla46[[#This Row],[VALOR EVALUACION DISENO]]&gt;96,DATOS!$AV$21,IF(Tabla46[[#This Row],[VALOR EVALUACION DISENO]]&gt;=86,DATOS!$AV$22,DATOS!$AV$23)))</f>
        <v/>
      </c>
      <c r="S417" s="286"/>
      <c r="T417" s="133" t="str">
        <f>IFERROR(VLOOKUP(Tabla46[[#This Row],[% DE CUMPLIMIENTO DE LA EJECUCION DEL CONTROL]],DATOS!$AS$38:$AT$40,2,0),"")</f>
        <v/>
      </c>
      <c r="U417" s="134" t="str">
        <f>IF(Tabla46[[#This Row],[RESULTADO EVALUACIÓN DEL DISEÑO DEL CONTROL]]="","",SUMIFS(DATOS!$AT$49:$AT$57,DATOS!$AR$49:$AR$57,Tabla46[[#This Row],[RESULTADO EVALUACIÓN DEL DISEÑO DEL CONTROL]],DATOS!$AS$49:$AS$57,Tabla46[[#This Row],[RESULTADO EVALUACION DE LA EJECUCION]]))</f>
        <v/>
      </c>
    </row>
    <row r="418" spans="1:21" ht="15" customHeight="1" x14ac:dyDescent="0.25">
      <c r="A418" s="3"/>
      <c r="B418" s="2"/>
      <c r="C418" s="2"/>
      <c r="D418" s="72"/>
      <c r="E418" s="4"/>
      <c r="F418" s="178"/>
      <c r="G418" s="455" t="str">
        <f>IFERROR(VLOOKUP(Tabla46[[#This Row],[ID RIESGO]],'1. IDENTIFICACION DEL RIESGO'!$AB$27:$AL$52,11,0),"")</f>
        <v/>
      </c>
      <c r="H418" s="178"/>
      <c r="I418" s="178"/>
      <c r="J418" s="178"/>
      <c r="K418" s="178"/>
      <c r="L418" s="180"/>
      <c r="M418" s="180"/>
      <c r="N418" s="178" t="str">
        <f>IF(Tabla46[[#This Row],[ID RIESGO]]="","",IF(Tabla46[[#This Row],[DESCRIPCION DEL CONTROL]]="",0,15))</f>
        <v/>
      </c>
      <c r="O418" s="174" t="str">
        <f>IF(Tabla46[[#This Row],[ID RIESGO]]="","",IF(Tabla46[[#This Row],[RESPONSABLE DEL CONTROL (CARGO)]]="",0,20))</f>
        <v/>
      </c>
      <c r="P418" s="353">
        <f>IF(Tabla46[[#This Row],[PERIODICIDAD DE EJECUCIÓN DEL CONTROL]]="",0,20)</f>
        <v>0</v>
      </c>
      <c r="Q41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8" s="353" t="str">
        <f>IF(ISTEXT(Tabla46[[#This Row],[VALOR EVALUACION DISENO]]),"",IF(Tabla46[[#This Row],[VALOR EVALUACION DISENO]]&gt;96,DATOS!$AV$21,IF(Tabla46[[#This Row],[VALOR EVALUACION DISENO]]&gt;=86,DATOS!$AV$22,DATOS!$AV$23)))</f>
        <v/>
      </c>
      <c r="S418" s="286"/>
      <c r="T418" s="133" t="str">
        <f>IFERROR(VLOOKUP(Tabla46[[#This Row],[% DE CUMPLIMIENTO DE LA EJECUCION DEL CONTROL]],DATOS!$AS$38:$AT$40,2,0),"")</f>
        <v/>
      </c>
      <c r="U418" s="134" t="str">
        <f>IF(Tabla46[[#This Row],[RESULTADO EVALUACIÓN DEL DISEÑO DEL CONTROL]]="","",SUMIFS(DATOS!$AT$49:$AT$57,DATOS!$AR$49:$AR$57,Tabla46[[#This Row],[RESULTADO EVALUACIÓN DEL DISEÑO DEL CONTROL]],DATOS!$AS$49:$AS$57,Tabla46[[#This Row],[RESULTADO EVALUACION DE LA EJECUCION]]))</f>
        <v/>
      </c>
    </row>
    <row r="419" spans="1:21" ht="15" customHeight="1" x14ac:dyDescent="0.25">
      <c r="A419" s="3"/>
      <c r="B419" s="2"/>
      <c r="C419" s="2"/>
      <c r="D419" s="72"/>
      <c r="E419" s="4"/>
      <c r="F419" s="178"/>
      <c r="G419" s="455" t="str">
        <f>IFERROR(VLOOKUP(Tabla46[[#This Row],[ID RIESGO]],'1. IDENTIFICACION DEL RIESGO'!$AB$27:$AL$52,11,0),"")</f>
        <v/>
      </c>
      <c r="H419" s="178"/>
      <c r="I419" s="178"/>
      <c r="J419" s="178"/>
      <c r="K419" s="178"/>
      <c r="L419" s="180"/>
      <c r="M419" s="180"/>
      <c r="N419" s="178" t="str">
        <f>IF(Tabla46[[#This Row],[ID RIESGO]]="","",IF(Tabla46[[#This Row],[DESCRIPCION DEL CONTROL]]="",0,15))</f>
        <v/>
      </c>
      <c r="O419" s="174" t="str">
        <f>IF(Tabla46[[#This Row],[ID RIESGO]]="","",IF(Tabla46[[#This Row],[RESPONSABLE DEL CONTROL (CARGO)]]="",0,20))</f>
        <v/>
      </c>
      <c r="P419" s="353">
        <f>IF(Tabla46[[#This Row],[PERIODICIDAD DE EJECUCIÓN DEL CONTROL]]="",0,20)</f>
        <v>0</v>
      </c>
      <c r="Q41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9" s="353" t="str">
        <f>IF(ISTEXT(Tabla46[[#This Row],[VALOR EVALUACION DISENO]]),"",IF(Tabla46[[#This Row],[VALOR EVALUACION DISENO]]&gt;96,DATOS!$AV$21,IF(Tabla46[[#This Row],[VALOR EVALUACION DISENO]]&gt;=86,DATOS!$AV$22,DATOS!$AV$23)))</f>
        <v/>
      </c>
      <c r="S419" s="286"/>
      <c r="T419" s="133" t="str">
        <f>IFERROR(VLOOKUP(Tabla46[[#This Row],[% DE CUMPLIMIENTO DE LA EJECUCION DEL CONTROL]],DATOS!$AS$38:$AT$40,2,0),"")</f>
        <v/>
      </c>
      <c r="U419" s="134" t="str">
        <f>IF(Tabla46[[#This Row],[RESULTADO EVALUACIÓN DEL DISEÑO DEL CONTROL]]="","",SUMIFS(DATOS!$AT$49:$AT$57,DATOS!$AR$49:$AR$57,Tabla46[[#This Row],[RESULTADO EVALUACIÓN DEL DISEÑO DEL CONTROL]],DATOS!$AS$49:$AS$57,Tabla46[[#This Row],[RESULTADO EVALUACION DE LA EJECUCION]]))</f>
        <v/>
      </c>
    </row>
    <row r="420" spans="1:21" ht="15" customHeight="1" x14ac:dyDescent="0.25">
      <c r="A420" s="3"/>
      <c r="B420" s="2"/>
      <c r="C420" s="2"/>
      <c r="D420" s="72"/>
      <c r="E420" s="4"/>
      <c r="F420" s="178"/>
      <c r="G420" s="455" t="str">
        <f>IFERROR(VLOOKUP(Tabla46[[#This Row],[ID RIESGO]],'1. IDENTIFICACION DEL RIESGO'!$AB$27:$AL$52,11,0),"")</f>
        <v/>
      </c>
      <c r="H420" s="178"/>
      <c r="I420" s="178"/>
      <c r="J420" s="178"/>
      <c r="K420" s="178"/>
      <c r="L420" s="180"/>
      <c r="M420" s="180"/>
      <c r="N420" s="178" t="str">
        <f>IF(Tabla46[[#This Row],[ID RIESGO]]="","",IF(Tabla46[[#This Row],[DESCRIPCION DEL CONTROL]]="",0,15))</f>
        <v/>
      </c>
      <c r="O420" s="174" t="str">
        <f>IF(Tabla46[[#This Row],[ID RIESGO]]="","",IF(Tabla46[[#This Row],[RESPONSABLE DEL CONTROL (CARGO)]]="",0,20))</f>
        <v/>
      </c>
      <c r="P420" s="353">
        <f>IF(Tabla46[[#This Row],[PERIODICIDAD DE EJECUCIÓN DEL CONTROL]]="",0,20)</f>
        <v>0</v>
      </c>
      <c r="Q42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0" s="353" t="str">
        <f>IF(ISTEXT(Tabla46[[#This Row],[VALOR EVALUACION DISENO]]),"",IF(Tabla46[[#This Row],[VALOR EVALUACION DISENO]]&gt;96,DATOS!$AV$21,IF(Tabla46[[#This Row],[VALOR EVALUACION DISENO]]&gt;=86,DATOS!$AV$22,DATOS!$AV$23)))</f>
        <v/>
      </c>
      <c r="S420" s="286"/>
      <c r="T420" s="133" t="str">
        <f>IFERROR(VLOOKUP(Tabla46[[#This Row],[% DE CUMPLIMIENTO DE LA EJECUCION DEL CONTROL]],DATOS!$AS$38:$AT$40,2,0),"")</f>
        <v/>
      </c>
      <c r="U420" s="134" t="str">
        <f>IF(Tabla46[[#This Row],[RESULTADO EVALUACIÓN DEL DISEÑO DEL CONTROL]]="","",SUMIFS(DATOS!$AT$49:$AT$57,DATOS!$AR$49:$AR$57,Tabla46[[#This Row],[RESULTADO EVALUACIÓN DEL DISEÑO DEL CONTROL]],DATOS!$AS$49:$AS$57,Tabla46[[#This Row],[RESULTADO EVALUACION DE LA EJECUCION]]))</f>
        <v/>
      </c>
    </row>
    <row r="421" spans="1:21" ht="15" customHeight="1" x14ac:dyDescent="0.25">
      <c r="A421" s="3"/>
      <c r="B421" s="2"/>
      <c r="C421" s="2"/>
      <c r="D421" s="72"/>
      <c r="E421" s="4"/>
      <c r="F421" s="178"/>
      <c r="G421" s="455" t="str">
        <f>IFERROR(VLOOKUP(Tabla46[[#This Row],[ID RIESGO]],'1. IDENTIFICACION DEL RIESGO'!$AB$27:$AL$52,11,0),"")</f>
        <v/>
      </c>
      <c r="H421" s="178"/>
      <c r="I421" s="178"/>
      <c r="J421" s="178"/>
      <c r="K421" s="178"/>
      <c r="L421" s="180"/>
      <c r="M421" s="180"/>
      <c r="N421" s="178" t="str">
        <f>IF(Tabla46[[#This Row],[ID RIESGO]]="","",IF(Tabla46[[#This Row],[DESCRIPCION DEL CONTROL]]="",0,15))</f>
        <v/>
      </c>
      <c r="O421" s="174" t="str">
        <f>IF(Tabla46[[#This Row],[ID RIESGO]]="","",IF(Tabla46[[#This Row],[RESPONSABLE DEL CONTROL (CARGO)]]="",0,20))</f>
        <v/>
      </c>
      <c r="P421" s="353">
        <f>IF(Tabla46[[#This Row],[PERIODICIDAD DE EJECUCIÓN DEL CONTROL]]="",0,20)</f>
        <v>0</v>
      </c>
      <c r="Q42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1" s="353" t="str">
        <f>IF(ISTEXT(Tabla46[[#This Row],[VALOR EVALUACION DISENO]]),"",IF(Tabla46[[#This Row],[VALOR EVALUACION DISENO]]&gt;96,DATOS!$AV$21,IF(Tabla46[[#This Row],[VALOR EVALUACION DISENO]]&gt;=86,DATOS!$AV$22,DATOS!$AV$23)))</f>
        <v/>
      </c>
      <c r="S421" s="286"/>
      <c r="T421" s="133" t="str">
        <f>IFERROR(VLOOKUP(Tabla46[[#This Row],[% DE CUMPLIMIENTO DE LA EJECUCION DEL CONTROL]],DATOS!$AS$38:$AT$40,2,0),"")</f>
        <v/>
      </c>
      <c r="U421" s="134" t="str">
        <f>IF(Tabla46[[#This Row],[RESULTADO EVALUACIÓN DEL DISEÑO DEL CONTROL]]="","",SUMIFS(DATOS!$AT$49:$AT$57,DATOS!$AR$49:$AR$57,Tabla46[[#This Row],[RESULTADO EVALUACIÓN DEL DISEÑO DEL CONTROL]],DATOS!$AS$49:$AS$57,Tabla46[[#This Row],[RESULTADO EVALUACION DE LA EJECUCION]]))</f>
        <v/>
      </c>
    </row>
    <row r="422" spans="1:21" ht="15" customHeight="1" x14ac:dyDescent="0.25">
      <c r="A422" s="3"/>
      <c r="B422" s="2"/>
      <c r="C422" s="2"/>
      <c r="D422" s="72"/>
      <c r="E422" s="4"/>
      <c r="F422" s="178"/>
      <c r="G422" s="455" t="str">
        <f>IFERROR(VLOOKUP(Tabla46[[#This Row],[ID RIESGO]],'1. IDENTIFICACION DEL RIESGO'!$AB$27:$AL$52,11,0),"")</f>
        <v/>
      </c>
      <c r="H422" s="178"/>
      <c r="I422" s="178"/>
      <c r="J422" s="178"/>
      <c r="K422" s="178"/>
      <c r="L422" s="180"/>
      <c r="M422" s="180"/>
      <c r="N422" s="178" t="str">
        <f>IF(Tabla46[[#This Row],[ID RIESGO]]="","",IF(Tabla46[[#This Row],[DESCRIPCION DEL CONTROL]]="",0,15))</f>
        <v/>
      </c>
      <c r="O422" s="174" t="str">
        <f>IF(Tabla46[[#This Row],[ID RIESGO]]="","",IF(Tabla46[[#This Row],[RESPONSABLE DEL CONTROL (CARGO)]]="",0,20))</f>
        <v/>
      </c>
      <c r="P422" s="353">
        <f>IF(Tabla46[[#This Row],[PERIODICIDAD DE EJECUCIÓN DEL CONTROL]]="",0,20)</f>
        <v>0</v>
      </c>
      <c r="Q42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2" s="353" t="str">
        <f>IF(ISTEXT(Tabla46[[#This Row],[VALOR EVALUACION DISENO]]),"",IF(Tabla46[[#This Row],[VALOR EVALUACION DISENO]]&gt;96,DATOS!$AV$21,IF(Tabla46[[#This Row],[VALOR EVALUACION DISENO]]&gt;=86,DATOS!$AV$22,DATOS!$AV$23)))</f>
        <v/>
      </c>
      <c r="S422" s="286"/>
      <c r="T422" s="133" t="str">
        <f>IFERROR(VLOOKUP(Tabla46[[#This Row],[% DE CUMPLIMIENTO DE LA EJECUCION DEL CONTROL]],DATOS!$AS$38:$AT$40,2,0),"")</f>
        <v/>
      </c>
      <c r="U422" s="134" t="str">
        <f>IF(Tabla46[[#This Row],[RESULTADO EVALUACIÓN DEL DISEÑO DEL CONTROL]]="","",SUMIFS(DATOS!$AT$49:$AT$57,DATOS!$AR$49:$AR$57,Tabla46[[#This Row],[RESULTADO EVALUACIÓN DEL DISEÑO DEL CONTROL]],DATOS!$AS$49:$AS$57,Tabla46[[#This Row],[RESULTADO EVALUACION DE LA EJECUCION]]))</f>
        <v/>
      </c>
    </row>
    <row r="423" spans="1:21" ht="15" customHeight="1" x14ac:dyDescent="0.25">
      <c r="A423" s="3"/>
      <c r="B423" s="2"/>
      <c r="C423" s="2"/>
      <c r="D423" s="72"/>
      <c r="E423" s="4"/>
      <c r="F423" s="178"/>
      <c r="G423" s="455" t="str">
        <f>IFERROR(VLOOKUP(Tabla46[[#This Row],[ID RIESGO]],'1. IDENTIFICACION DEL RIESGO'!$AB$27:$AL$52,11,0),"")</f>
        <v/>
      </c>
      <c r="H423" s="178"/>
      <c r="I423" s="178"/>
      <c r="J423" s="178"/>
      <c r="K423" s="178"/>
      <c r="L423" s="180"/>
      <c r="M423" s="180"/>
      <c r="N423" s="178" t="str">
        <f>IF(Tabla46[[#This Row],[ID RIESGO]]="","",IF(Tabla46[[#This Row],[DESCRIPCION DEL CONTROL]]="",0,15))</f>
        <v/>
      </c>
      <c r="O423" s="174" t="str">
        <f>IF(Tabla46[[#This Row],[ID RIESGO]]="","",IF(Tabla46[[#This Row],[RESPONSABLE DEL CONTROL (CARGO)]]="",0,20))</f>
        <v/>
      </c>
      <c r="P423" s="353">
        <f>IF(Tabla46[[#This Row],[PERIODICIDAD DE EJECUCIÓN DEL CONTROL]]="",0,20)</f>
        <v>0</v>
      </c>
      <c r="Q42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3" s="353" t="str">
        <f>IF(ISTEXT(Tabla46[[#This Row],[VALOR EVALUACION DISENO]]),"",IF(Tabla46[[#This Row],[VALOR EVALUACION DISENO]]&gt;96,DATOS!$AV$21,IF(Tabla46[[#This Row],[VALOR EVALUACION DISENO]]&gt;=86,DATOS!$AV$22,DATOS!$AV$23)))</f>
        <v/>
      </c>
      <c r="S423" s="286"/>
      <c r="T423" s="133" t="str">
        <f>IFERROR(VLOOKUP(Tabla46[[#This Row],[% DE CUMPLIMIENTO DE LA EJECUCION DEL CONTROL]],DATOS!$AS$38:$AT$40,2,0),"")</f>
        <v/>
      </c>
      <c r="U423" s="134" t="str">
        <f>IF(Tabla46[[#This Row],[RESULTADO EVALUACIÓN DEL DISEÑO DEL CONTROL]]="","",SUMIFS(DATOS!$AT$49:$AT$57,DATOS!$AR$49:$AR$57,Tabla46[[#This Row],[RESULTADO EVALUACIÓN DEL DISEÑO DEL CONTROL]],DATOS!$AS$49:$AS$57,Tabla46[[#This Row],[RESULTADO EVALUACION DE LA EJECUCION]]))</f>
        <v/>
      </c>
    </row>
    <row r="424" spans="1:21" ht="15" customHeight="1" x14ac:dyDescent="0.25">
      <c r="A424" s="3"/>
      <c r="B424" s="2"/>
      <c r="C424" s="2"/>
      <c r="D424" s="72"/>
      <c r="E424" s="4"/>
      <c r="F424" s="178"/>
      <c r="G424" s="455" t="str">
        <f>IFERROR(VLOOKUP(Tabla46[[#This Row],[ID RIESGO]],'1. IDENTIFICACION DEL RIESGO'!$AB$27:$AL$52,11,0),"")</f>
        <v/>
      </c>
      <c r="H424" s="178"/>
      <c r="I424" s="178"/>
      <c r="J424" s="178"/>
      <c r="K424" s="178"/>
      <c r="L424" s="180"/>
      <c r="M424" s="180"/>
      <c r="N424" s="178" t="str">
        <f>IF(Tabla46[[#This Row],[ID RIESGO]]="","",IF(Tabla46[[#This Row],[DESCRIPCION DEL CONTROL]]="",0,15))</f>
        <v/>
      </c>
      <c r="O424" s="174" t="str">
        <f>IF(Tabla46[[#This Row],[ID RIESGO]]="","",IF(Tabla46[[#This Row],[RESPONSABLE DEL CONTROL (CARGO)]]="",0,20))</f>
        <v/>
      </c>
      <c r="P424" s="353">
        <f>IF(Tabla46[[#This Row],[PERIODICIDAD DE EJECUCIÓN DEL CONTROL]]="",0,20)</f>
        <v>0</v>
      </c>
      <c r="Q42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4" s="353" t="str">
        <f>IF(ISTEXT(Tabla46[[#This Row],[VALOR EVALUACION DISENO]]),"",IF(Tabla46[[#This Row],[VALOR EVALUACION DISENO]]&gt;96,DATOS!$AV$21,IF(Tabla46[[#This Row],[VALOR EVALUACION DISENO]]&gt;=86,DATOS!$AV$22,DATOS!$AV$23)))</f>
        <v/>
      </c>
      <c r="S424" s="286"/>
      <c r="T424" s="133" t="str">
        <f>IFERROR(VLOOKUP(Tabla46[[#This Row],[% DE CUMPLIMIENTO DE LA EJECUCION DEL CONTROL]],DATOS!$AS$38:$AT$40,2,0),"")</f>
        <v/>
      </c>
      <c r="U424" s="134" t="str">
        <f>IF(Tabla46[[#This Row],[RESULTADO EVALUACIÓN DEL DISEÑO DEL CONTROL]]="","",SUMIFS(DATOS!$AT$49:$AT$57,DATOS!$AR$49:$AR$57,Tabla46[[#This Row],[RESULTADO EVALUACIÓN DEL DISEÑO DEL CONTROL]],DATOS!$AS$49:$AS$57,Tabla46[[#This Row],[RESULTADO EVALUACION DE LA EJECUCION]]))</f>
        <v/>
      </c>
    </row>
    <row r="425" spans="1:21" ht="15" customHeight="1" x14ac:dyDescent="0.25">
      <c r="A425" s="3"/>
      <c r="B425" s="2"/>
      <c r="C425" s="2"/>
      <c r="D425" s="72"/>
      <c r="E425" s="4"/>
      <c r="F425" s="178"/>
      <c r="G425" s="455" t="str">
        <f>IFERROR(VLOOKUP(Tabla46[[#This Row],[ID RIESGO]],'1. IDENTIFICACION DEL RIESGO'!$AB$27:$AL$52,11,0),"")</f>
        <v/>
      </c>
      <c r="H425" s="178"/>
      <c r="I425" s="178"/>
      <c r="J425" s="178"/>
      <c r="K425" s="178"/>
      <c r="L425" s="180"/>
      <c r="M425" s="180"/>
      <c r="N425" s="178" t="str">
        <f>IF(Tabla46[[#This Row],[ID RIESGO]]="","",IF(Tabla46[[#This Row],[DESCRIPCION DEL CONTROL]]="",0,15))</f>
        <v/>
      </c>
      <c r="O425" s="174" t="str">
        <f>IF(Tabla46[[#This Row],[ID RIESGO]]="","",IF(Tabla46[[#This Row],[RESPONSABLE DEL CONTROL (CARGO)]]="",0,20))</f>
        <v/>
      </c>
      <c r="P425" s="353">
        <f>IF(Tabla46[[#This Row],[PERIODICIDAD DE EJECUCIÓN DEL CONTROL]]="",0,20)</f>
        <v>0</v>
      </c>
      <c r="Q42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5" s="353" t="str">
        <f>IF(ISTEXT(Tabla46[[#This Row],[VALOR EVALUACION DISENO]]),"",IF(Tabla46[[#This Row],[VALOR EVALUACION DISENO]]&gt;96,DATOS!$AV$21,IF(Tabla46[[#This Row],[VALOR EVALUACION DISENO]]&gt;=86,DATOS!$AV$22,DATOS!$AV$23)))</f>
        <v/>
      </c>
      <c r="S425" s="286"/>
      <c r="T425" s="133" t="str">
        <f>IFERROR(VLOOKUP(Tabla46[[#This Row],[% DE CUMPLIMIENTO DE LA EJECUCION DEL CONTROL]],DATOS!$AS$38:$AT$40,2,0),"")</f>
        <v/>
      </c>
      <c r="U425" s="134" t="str">
        <f>IF(Tabla46[[#This Row],[RESULTADO EVALUACIÓN DEL DISEÑO DEL CONTROL]]="","",SUMIFS(DATOS!$AT$49:$AT$57,DATOS!$AR$49:$AR$57,Tabla46[[#This Row],[RESULTADO EVALUACIÓN DEL DISEÑO DEL CONTROL]],DATOS!$AS$49:$AS$57,Tabla46[[#This Row],[RESULTADO EVALUACION DE LA EJECUCION]]))</f>
        <v/>
      </c>
    </row>
    <row r="426" spans="1:21" ht="15" customHeight="1" x14ac:dyDescent="0.25">
      <c r="A426" s="3"/>
      <c r="B426" s="2"/>
      <c r="C426" s="2"/>
      <c r="D426" s="72"/>
      <c r="E426" s="4"/>
      <c r="F426" s="178"/>
      <c r="G426" s="455" t="str">
        <f>IFERROR(VLOOKUP(Tabla46[[#This Row],[ID RIESGO]],'1. IDENTIFICACION DEL RIESGO'!$AB$27:$AL$52,11,0),"")</f>
        <v/>
      </c>
      <c r="H426" s="178"/>
      <c r="I426" s="178"/>
      <c r="J426" s="178"/>
      <c r="K426" s="178"/>
      <c r="L426" s="180"/>
      <c r="M426" s="180"/>
      <c r="N426" s="178" t="str">
        <f>IF(Tabla46[[#This Row],[ID RIESGO]]="","",IF(Tabla46[[#This Row],[DESCRIPCION DEL CONTROL]]="",0,15))</f>
        <v/>
      </c>
      <c r="O426" s="174" t="str">
        <f>IF(Tabla46[[#This Row],[ID RIESGO]]="","",IF(Tabla46[[#This Row],[RESPONSABLE DEL CONTROL (CARGO)]]="",0,20))</f>
        <v/>
      </c>
      <c r="P426" s="353">
        <f>IF(Tabla46[[#This Row],[PERIODICIDAD DE EJECUCIÓN DEL CONTROL]]="",0,20)</f>
        <v>0</v>
      </c>
      <c r="Q42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6" s="353" t="str">
        <f>IF(ISTEXT(Tabla46[[#This Row],[VALOR EVALUACION DISENO]]),"",IF(Tabla46[[#This Row],[VALOR EVALUACION DISENO]]&gt;96,DATOS!$AV$21,IF(Tabla46[[#This Row],[VALOR EVALUACION DISENO]]&gt;=86,DATOS!$AV$22,DATOS!$AV$23)))</f>
        <v/>
      </c>
      <c r="S426" s="286"/>
      <c r="T426" s="133" t="str">
        <f>IFERROR(VLOOKUP(Tabla46[[#This Row],[% DE CUMPLIMIENTO DE LA EJECUCION DEL CONTROL]],DATOS!$AS$38:$AT$40,2,0),"")</f>
        <v/>
      </c>
      <c r="U426" s="134" t="str">
        <f>IF(Tabla46[[#This Row],[RESULTADO EVALUACIÓN DEL DISEÑO DEL CONTROL]]="","",SUMIFS(DATOS!$AT$49:$AT$57,DATOS!$AR$49:$AR$57,Tabla46[[#This Row],[RESULTADO EVALUACIÓN DEL DISEÑO DEL CONTROL]],DATOS!$AS$49:$AS$57,Tabla46[[#This Row],[RESULTADO EVALUACION DE LA EJECUCION]]))</f>
        <v/>
      </c>
    </row>
    <row r="427" spans="1:21" ht="15" customHeight="1" x14ac:dyDescent="0.25">
      <c r="A427" s="3"/>
      <c r="B427" s="2"/>
      <c r="C427" s="2"/>
      <c r="D427" s="72"/>
      <c r="E427" s="4"/>
      <c r="F427" s="178"/>
      <c r="G427" s="455" t="str">
        <f>IFERROR(VLOOKUP(Tabla46[[#This Row],[ID RIESGO]],'1. IDENTIFICACION DEL RIESGO'!$AB$27:$AL$52,11,0),"")</f>
        <v/>
      </c>
      <c r="H427" s="178"/>
      <c r="I427" s="178"/>
      <c r="J427" s="178"/>
      <c r="K427" s="178"/>
      <c r="L427" s="180"/>
      <c r="M427" s="180"/>
      <c r="N427" s="178" t="str">
        <f>IF(Tabla46[[#This Row],[ID RIESGO]]="","",IF(Tabla46[[#This Row],[DESCRIPCION DEL CONTROL]]="",0,15))</f>
        <v/>
      </c>
      <c r="O427" s="174" t="str">
        <f>IF(Tabla46[[#This Row],[ID RIESGO]]="","",IF(Tabla46[[#This Row],[RESPONSABLE DEL CONTROL (CARGO)]]="",0,20))</f>
        <v/>
      </c>
      <c r="P427" s="353">
        <f>IF(Tabla46[[#This Row],[PERIODICIDAD DE EJECUCIÓN DEL CONTROL]]="",0,20)</f>
        <v>0</v>
      </c>
      <c r="Q42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7" s="353" t="str">
        <f>IF(ISTEXT(Tabla46[[#This Row],[VALOR EVALUACION DISENO]]),"",IF(Tabla46[[#This Row],[VALOR EVALUACION DISENO]]&gt;96,DATOS!$AV$21,IF(Tabla46[[#This Row],[VALOR EVALUACION DISENO]]&gt;=86,DATOS!$AV$22,DATOS!$AV$23)))</f>
        <v/>
      </c>
      <c r="S427" s="286"/>
      <c r="T427" s="133" t="str">
        <f>IFERROR(VLOOKUP(Tabla46[[#This Row],[% DE CUMPLIMIENTO DE LA EJECUCION DEL CONTROL]],DATOS!$AS$38:$AT$40,2,0),"")</f>
        <v/>
      </c>
      <c r="U427" s="134" t="str">
        <f>IF(Tabla46[[#This Row],[RESULTADO EVALUACIÓN DEL DISEÑO DEL CONTROL]]="","",SUMIFS(DATOS!$AT$49:$AT$57,DATOS!$AR$49:$AR$57,Tabla46[[#This Row],[RESULTADO EVALUACIÓN DEL DISEÑO DEL CONTROL]],DATOS!$AS$49:$AS$57,Tabla46[[#This Row],[RESULTADO EVALUACION DE LA EJECUCION]]))</f>
        <v/>
      </c>
    </row>
    <row r="428" spans="1:21" ht="15" customHeight="1" x14ac:dyDescent="0.25">
      <c r="A428" s="3"/>
      <c r="B428" s="2"/>
      <c r="C428" s="2"/>
      <c r="D428" s="72"/>
      <c r="E428" s="4"/>
      <c r="F428" s="178"/>
      <c r="G428" s="455" t="str">
        <f>IFERROR(VLOOKUP(Tabla46[[#This Row],[ID RIESGO]],'1. IDENTIFICACION DEL RIESGO'!$AB$27:$AL$52,11,0),"")</f>
        <v/>
      </c>
      <c r="H428" s="178"/>
      <c r="I428" s="178"/>
      <c r="J428" s="178"/>
      <c r="K428" s="178"/>
      <c r="L428" s="180"/>
      <c r="M428" s="180"/>
      <c r="N428" s="178" t="str">
        <f>IF(Tabla46[[#This Row],[ID RIESGO]]="","",IF(Tabla46[[#This Row],[DESCRIPCION DEL CONTROL]]="",0,15))</f>
        <v/>
      </c>
      <c r="O428" s="174" t="str">
        <f>IF(Tabla46[[#This Row],[ID RIESGO]]="","",IF(Tabla46[[#This Row],[RESPONSABLE DEL CONTROL (CARGO)]]="",0,20))</f>
        <v/>
      </c>
      <c r="P428" s="353">
        <f>IF(Tabla46[[#This Row],[PERIODICIDAD DE EJECUCIÓN DEL CONTROL]]="",0,20)</f>
        <v>0</v>
      </c>
      <c r="Q42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8" s="353" t="str">
        <f>IF(ISTEXT(Tabla46[[#This Row],[VALOR EVALUACION DISENO]]),"",IF(Tabla46[[#This Row],[VALOR EVALUACION DISENO]]&gt;96,DATOS!$AV$21,IF(Tabla46[[#This Row],[VALOR EVALUACION DISENO]]&gt;=86,DATOS!$AV$22,DATOS!$AV$23)))</f>
        <v/>
      </c>
      <c r="S428" s="286"/>
      <c r="T428" s="133" t="str">
        <f>IFERROR(VLOOKUP(Tabla46[[#This Row],[% DE CUMPLIMIENTO DE LA EJECUCION DEL CONTROL]],DATOS!$AS$38:$AT$40,2,0),"")</f>
        <v/>
      </c>
      <c r="U428" s="134" t="str">
        <f>IF(Tabla46[[#This Row],[RESULTADO EVALUACIÓN DEL DISEÑO DEL CONTROL]]="","",SUMIFS(DATOS!$AT$49:$AT$57,DATOS!$AR$49:$AR$57,Tabla46[[#This Row],[RESULTADO EVALUACIÓN DEL DISEÑO DEL CONTROL]],DATOS!$AS$49:$AS$57,Tabla46[[#This Row],[RESULTADO EVALUACION DE LA EJECUCION]]))</f>
        <v/>
      </c>
    </row>
    <row r="429" spans="1:21" ht="15" customHeight="1" x14ac:dyDescent="0.25">
      <c r="A429" s="3"/>
      <c r="B429" s="2"/>
      <c r="C429" s="2"/>
      <c r="D429" s="72"/>
      <c r="E429" s="4"/>
      <c r="F429" s="178"/>
      <c r="G429" s="455" t="str">
        <f>IFERROR(VLOOKUP(Tabla46[[#This Row],[ID RIESGO]],'1. IDENTIFICACION DEL RIESGO'!$AB$27:$AL$52,11,0),"")</f>
        <v/>
      </c>
      <c r="H429" s="178"/>
      <c r="I429" s="178"/>
      <c r="J429" s="178"/>
      <c r="K429" s="178"/>
      <c r="L429" s="180"/>
      <c r="M429" s="180"/>
      <c r="N429" s="178" t="str">
        <f>IF(Tabla46[[#This Row],[ID RIESGO]]="","",IF(Tabla46[[#This Row],[DESCRIPCION DEL CONTROL]]="",0,15))</f>
        <v/>
      </c>
      <c r="O429" s="174" t="str">
        <f>IF(Tabla46[[#This Row],[ID RIESGO]]="","",IF(Tabla46[[#This Row],[RESPONSABLE DEL CONTROL (CARGO)]]="",0,20))</f>
        <v/>
      </c>
      <c r="P429" s="353">
        <f>IF(Tabla46[[#This Row],[PERIODICIDAD DE EJECUCIÓN DEL CONTROL]]="",0,20)</f>
        <v>0</v>
      </c>
      <c r="Q42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9" s="353" t="str">
        <f>IF(ISTEXT(Tabla46[[#This Row],[VALOR EVALUACION DISENO]]),"",IF(Tabla46[[#This Row],[VALOR EVALUACION DISENO]]&gt;96,DATOS!$AV$21,IF(Tabla46[[#This Row],[VALOR EVALUACION DISENO]]&gt;=86,DATOS!$AV$22,DATOS!$AV$23)))</f>
        <v/>
      </c>
      <c r="S429" s="286"/>
      <c r="T429" s="133" t="str">
        <f>IFERROR(VLOOKUP(Tabla46[[#This Row],[% DE CUMPLIMIENTO DE LA EJECUCION DEL CONTROL]],DATOS!$AS$38:$AT$40,2,0),"")</f>
        <v/>
      </c>
      <c r="U429" s="134" t="str">
        <f>IF(Tabla46[[#This Row],[RESULTADO EVALUACIÓN DEL DISEÑO DEL CONTROL]]="","",SUMIFS(DATOS!$AT$49:$AT$57,DATOS!$AR$49:$AR$57,Tabla46[[#This Row],[RESULTADO EVALUACIÓN DEL DISEÑO DEL CONTROL]],DATOS!$AS$49:$AS$57,Tabla46[[#This Row],[RESULTADO EVALUACION DE LA EJECUCION]]))</f>
        <v/>
      </c>
    </row>
    <row r="430" spans="1:21" ht="15" customHeight="1" x14ac:dyDescent="0.25">
      <c r="A430" s="3"/>
      <c r="B430" s="2"/>
      <c r="C430" s="2"/>
      <c r="D430" s="72"/>
      <c r="E430" s="4"/>
      <c r="F430" s="178"/>
      <c r="G430" s="455" t="str">
        <f>IFERROR(VLOOKUP(Tabla46[[#This Row],[ID RIESGO]],'1. IDENTIFICACION DEL RIESGO'!$AB$27:$AL$52,11,0),"")</f>
        <v/>
      </c>
      <c r="H430" s="178"/>
      <c r="I430" s="178"/>
      <c r="J430" s="178"/>
      <c r="K430" s="178"/>
      <c r="L430" s="180"/>
      <c r="M430" s="180"/>
      <c r="N430" s="178" t="str">
        <f>IF(Tabla46[[#This Row],[ID RIESGO]]="","",IF(Tabla46[[#This Row],[DESCRIPCION DEL CONTROL]]="",0,15))</f>
        <v/>
      </c>
      <c r="O430" s="174" t="str">
        <f>IF(Tabla46[[#This Row],[ID RIESGO]]="","",IF(Tabla46[[#This Row],[RESPONSABLE DEL CONTROL (CARGO)]]="",0,20))</f>
        <v/>
      </c>
      <c r="P430" s="353">
        <f>IF(Tabla46[[#This Row],[PERIODICIDAD DE EJECUCIÓN DEL CONTROL]]="",0,20)</f>
        <v>0</v>
      </c>
      <c r="Q43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0" s="353" t="str">
        <f>IF(ISTEXT(Tabla46[[#This Row],[VALOR EVALUACION DISENO]]),"",IF(Tabla46[[#This Row],[VALOR EVALUACION DISENO]]&gt;96,DATOS!$AV$21,IF(Tabla46[[#This Row],[VALOR EVALUACION DISENO]]&gt;=86,DATOS!$AV$22,DATOS!$AV$23)))</f>
        <v/>
      </c>
      <c r="S430" s="286"/>
      <c r="T430" s="133" t="str">
        <f>IFERROR(VLOOKUP(Tabla46[[#This Row],[% DE CUMPLIMIENTO DE LA EJECUCION DEL CONTROL]],DATOS!$AS$38:$AT$40,2,0),"")</f>
        <v/>
      </c>
      <c r="U430" s="134" t="str">
        <f>IF(Tabla46[[#This Row],[RESULTADO EVALUACIÓN DEL DISEÑO DEL CONTROL]]="","",SUMIFS(DATOS!$AT$49:$AT$57,DATOS!$AR$49:$AR$57,Tabla46[[#This Row],[RESULTADO EVALUACIÓN DEL DISEÑO DEL CONTROL]],DATOS!$AS$49:$AS$57,Tabla46[[#This Row],[RESULTADO EVALUACION DE LA EJECUCION]]))</f>
        <v/>
      </c>
    </row>
    <row r="431" spans="1:21" ht="15" customHeight="1" x14ac:dyDescent="0.25">
      <c r="A431" s="3"/>
      <c r="B431" s="2"/>
      <c r="C431" s="2"/>
      <c r="D431" s="72"/>
      <c r="E431" s="4"/>
      <c r="F431" s="178"/>
      <c r="G431" s="455" t="str">
        <f>IFERROR(VLOOKUP(Tabla46[[#This Row],[ID RIESGO]],'1. IDENTIFICACION DEL RIESGO'!$AB$27:$AL$52,11,0),"")</f>
        <v/>
      </c>
      <c r="H431" s="178"/>
      <c r="I431" s="178"/>
      <c r="J431" s="178"/>
      <c r="K431" s="178"/>
      <c r="L431" s="180"/>
      <c r="M431" s="180"/>
      <c r="N431" s="178" t="str">
        <f>IF(Tabla46[[#This Row],[ID RIESGO]]="","",IF(Tabla46[[#This Row],[DESCRIPCION DEL CONTROL]]="",0,15))</f>
        <v/>
      </c>
      <c r="O431" s="174" t="str">
        <f>IF(Tabla46[[#This Row],[ID RIESGO]]="","",IF(Tabla46[[#This Row],[RESPONSABLE DEL CONTROL (CARGO)]]="",0,20))</f>
        <v/>
      </c>
      <c r="P431" s="353">
        <f>IF(Tabla46[[#This Row],[PERIODICIDAD DE EJECUCIÓN DEL CONTROL]]="",0,20)</f>
        <v>0</v>
      </c>
      <c r="Q43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1" s="353" t="str">
        <f>IF(ISTEXT(Tabla46[[#This Row],[VALOR EVALUACION DISENO]]),"",IF(Tabla46[[#This Row],[VALOR EVALUACION DISENO]]&gt;96,DATOS!$AV$21,IF(Tabla46[[#This Row],[VALOR EVALUACION DISENO]]&gt;=86,DATOS!$AV$22,DATOS!$AV$23)))</f>
        <v/>
      </c>
      <c r="S431" s="286"/>
      <c r="T431" s="133" t="str">
        <f>IFERROR(VLOOKUP(Tabla46[[#This Row],[% DE CUMPLIMIENTO DE LA EJECUCION DEL CONTROL]],DATOS!$AS$38:$AT$40,2,0),"")</f>
        <v/>
      </c>
      <c r="U431" s="134" t="str">
        <f>IF(Tabla46[[#This Row],[RESULTADO EVALUACIÓN DEL DISEÑO DEL CONTROL]]="","",SUMIFS(DATOS!$AT$49:$AT$57,DATOS!$AR$49:$AR$57,Tabla46[[#This Row],[RESULTADO EVALUACIÓN DEL DISEÑO DEL CONTROL]],DATOS!$AS$49:$AS$57,Tabla46[[#This Row],[RESULTADO EVALUACION DE LA EJECUCION]]))</f>
        <v/>
      </c>
    </row>
    <row r="432" spans="1:21" ht="15" customHeight="1" x14ac:dyDescent="0.25">
      <c r="A432" s="3"/>
      <c r="B432" s="2"/>
      <c r="C432" s="2"/>
      <c r="D432" s="72"/>
      <c r="E432" s="4"/>
      <c r="F432" s="178"/>
      <c r="G432" s="455" t="str">
        <f>IFERROR(VLOOKUP(Tabla46[[#This Row],[ID RIESGO]],'1. IDENTIFICACION DEL RIESGO'!$AB$27:$AL$52,11,0),"")</f>
        <v/>
      </c>
      <c r="H432" s="178"/>
      <c r="I432" s="178"/>
      <c r="J432" s="178"/>
      <c r="K432" s="178"/>
      <c r="L432" s="180"/>
      <c r="M432" s="180"/>
      <c r="N432" s="178" t="str">
        <f>IF(Tabla46[[#This Row],[ID RIESGO]]="","",IF(Tabla46[[#This Row],[DESCRIPCION DEL CONTROL]]="",0,15))</f>
        <v/>
      </c>
      <c r="O432" s="174" t="str">
        <f>IF(Tabla46[[#This Row],[ID RIESGO]]="","",IF(Tabla46[[#This Row],[RESPONSABLE DEL CONTROL (CARGO)]]="",0,20))</f>
        <v/>
      </c>
      <c r="P432" s="353">
        <f>IF(Tabla46[[#This Row],[PERIODICIDAD DE EJECUCIÓN DEL CONTROL]]="",0,20)</f>
        <v>0</v>
      </c>
      <c r="Q43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2" s="353" t="str">
        <f>IF(ISTEXT(Tabla46[[#This Row],[VALOR EVALUACION DISENO]]),"",IF(Tabla46[[#This Row],[VALOR EVALUACION DISENO]]&gt;96,DATOS!$AV$21,IF(Tabla46[[#This Row],[VALOR EVALUACION DISENO]]&gt;=86,DATOS!$AV$22,DATOS!$AV$23)))</f>
        <v/>
      </c>
      <c r="S432" s="286"/>
      <c r="T432" s="133" t="str">
        <f>IFERROR(VLOOKUP(Tabla46[[#This Row],[% DE CUMPLIMIENTO DE LA EJECUCION DEL CONTROL]],DATOS!$AS$38:$AT$40,2,0),"")</f>
        <v/>
      </c>
      <c r="U432" s="134" t="str">
        <f>IF(Tabla46[[#This Row],[RESULTADO EVALUACIÓN DEL DISEÑO DEL CONTROL]]="","",SUMIFS(DATOS!$AT$49:$AT$57,DATOS!$AR$49:$AR$57,Tabla46[[#This Row],[RESULTADO EVALUACIÓN DEL DISEÑO DEL CONTROL]],DATOS!$AS$49:$AS$57,Tabla46[[#This Row],[RESULTADO EVALUACION DE LA EJECUCION]]))</f>
        <v/>
      </c>
    </row>
    <row r="433" spans="1:21" ht="15" customHeight="1" x14ac:dyDescent="0.25">
      <c r="A433" s="3"/>
      <c r="B433" s="2"/>
      <c r="C433" s="2"/>
      <c r="D433" s="72"/>
      <c r="E433" s="4"/>
      <c r="F433" s="178"/>
      <c r="G433" s="455" t="str">
        <f>IFERROR(VLOOKUP(Tabla46[[#This Row],[ID RIESGO]],'1. IDENTIFICACION DEL RIESGO'!$AB$27:$AL$52,11,0),"")</f>
        <v/>
      </c>
      <c r="H433" s="178"/>
      <c r="I433" s="178"/>
      <c r="J433" s="178"/>
      <c r="K433" s="178"/>
      <c r="L433" s="180"/>
      <c r="M433" s="180"/>
      <c r="N433" s="178" t="str">
        <f>IF(Tabla46[[#This Row],[ID RIESGO]]="","",IF(Tabla46[[#This Row],[DESCRIPCION DEL CONTROL]]="",0,15))</f>
        <v/>
      </c>
      <c r="O433" s="174" t="str">
        <f>IF(Tabla46[[#This Row],[ID RIESGO]]="","",IF(Tabla46[[#This Row],[RESPONSABLE DEL CONTROL (CARGO)]]="",0,20))</f>
        <v/>
      </c>
      <c r="P433" s="353">
        <f>IF(Tabla46[[#This Row],[PERIODICIDAD DE EJECUCIÓN DEL CONTROL]]="",0,20)</f>
        <v>0</v>
      </c>
      <c r="Q43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3" s="353" t="str">
        <f>IF(ISTEXT(Tabla46[[#This Row],[VALOR EVALUACION DISENO]]),"",IF(Tabla46[[#This Row],[VALOR EVALUACION DISENO]]&gt;96,DATOS!$AV$21,IF(Tabla46[[#This Row],[VALOR EVALUACION DISENO]]&gt;=86,DATOS!$AV$22,DATOS!$AV$23)))</f>
        <v/>
      </c>
      <c r="S433" s="286"/>
      <c r="T433" s="133" t="str">
        <f>IFERROR(VLOOKUP(Tabla46[[#This Row],[% DE CUMPLIMIENTO DE LA EJECUCION DEL CONTROL]],DATOS!$AS$38:$AT$40,2,0),"")</f>
        <v/>
      </c>
      <c r="U433" s="134" t="str">
        <f>IF(Tabla46[[#This Row],[RESULTADO EVALUACIÓN DEL DISEÑO DEL CONTROL]]="","",SUMIFS(DATOS!$AT$49:$AT$57,DATOS!$AR$49:$AR$57,Tabla46[[#This Row],[RESULTADO EVALUACIÓN DEL DISEÑO DEL CONTROL]],DATOS!$AS$49:$AS$57,Tabla46[[#This Row],[RESULTADO EVALUACION DE LA EJECUCION]]))</f>
        <v/>
      </c>
    </row>
    <row r="434" spans="1:21" ht="15" customHeight="1" x14ac:dyDescent="0.25">
      <c r="A434" s="3"/>
      <c r="B434" s="2"/>
      <c r="C434" s="2"/>
      <c r="D434" s="72"/>
      <c r="E434" s="4"/>
      <c r="F434" s="178"/>
      <c r="G434" s="455" t="str">
        <f>IFERROR(VLOOKUP(Tabla46[[#This Row],[ID RIESGO]],'1. IDENTIFICACION DEL RIESGO'!$AB$27:$AL$52,11,0),"")</f>
        <v/>
      </c>
      <c r="H434" s="178"/>
      <c r="I434" s="178"/>
      <c r="J434" s="178"/>
      <c r="K434" s="178"/>
      <c r="L434" s="180"/>
      <c r="M434" s="180"/>
      <c r="N434" s="178" t="str">
        <f>IF(Tabla46[[#This Row],[ID RIESGO]]="","",IF(Tabla46[[#This Row],[DESCRIPCION DEL CONTROL]]="",0,15))</f>
        <v/>
      </c>
      <c r="O434" s="174" t="str">
        <f>IF(Tabla46[[#This Row],[ID RIESGO]]="","",IF(Tabla46[[#This Row],[RESPONSABLE DEL CONTROL (CARGO)]]="",0,20))</f>
        <v/>
      </c>
      <c r="P434" s="353">
        <f>IF(Tabla46[[#This Row],[PERIODICIDAD DE EJECUCIÓN DEL CONTROL]]="",0,20)</f>
        <v>0</v>
      </c>
      <c r="Q43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4" s="353" t="str">
        <f>IF(ISTEXT(Tabla46[[#This Row],[VALOR EVALUACION DISENO]]),"",IF(Tabla46[[#This Row],[VALOR EVALUACION DISENO]]&gt;96,DATOS!$AV$21,IF(Tabla46[[#This Row],[VALOR EVALUACION DISENO]]&gt;=86,DATOS!$AV$22,DATOS!$AV$23)))</f>
        <v/>
      </c>
      <c r="S434" s="286"/>
      <c r="T434" s="133" t="str">
        <f>IFERROR(VLOOKUP(Tabla46[[#This Row],[% DE CUMPLIMIENTO DE LA EJECUCION DEL CONTROL]],DATOS!$AS$38:$AT$40,2,0),"")</f>
        <v/>
      </c>
      <c r="U434" s="134" t="str">
        <f>IF(Tabla46[[#This Row],[RESULTADO EVALUACIÓN DEL DISEÑO DEL CONTROL]]="","",SUMIFS(DATOS!$AT$49:$AT$57,DATOS!$AR$49:$AR$57,Tabla46[[#This Row],[RESULTADO EVALUACIÓN DEL DISEÑO DEL CONTROL]],DATOS!$AS$49:$AS$57,Tabla46[[#This Row],[RESULTADO EVALUACION DE LA EJECUCION]]))</f>
        <v/>
      </c>
    </row>
    <row r="435" spans="1:21" ht="15" customHeight="1" x14ac:dyDescent="0.25">
      <c r="A435" s="3"/>
      <c r="B435" s="2"/>
      <c r="C435" s="2"/>
      <c r="D435" s="72"/>
      <c r="E435" s="4"/>
      <c r="F435" s="178"/>
      <c r="G435" s="455" t="str">
        <f>IFERROR(VLOOKUP(Tabla46[[#This Row],[ID RIESGO]],'1. IDENTIFICACION DEL RIESGO'!$AB$27:$AL$52,11,0),"")</f>
        <v/>
      </c>
      <c r="H435" s="178"/>
      <c r="I435" s="178"/>
      <c r="J435" s="178"/>
      <c r="K435" s="178"/>
      <c r="L435" s="180"/>
      <c r="M435" s="180"/>
      <c r="N435" s="178" t="str">
        <f>IF(Tabla46[[#This Row],[ID RIESGO]]="","",IF(Tabla46[[#This Row],[DESCRIPCION DEL CONTROL]]="",0,15))</f>
        <v/>
      </c>
      <c r="O435" s="174" t="str">
        <f>IF(Tabla46[[#This Row],[ID RIESGO]]="","",IF(Tabla46[[#This Row],[RESPONSABLE DEL CONTROL (CARGO)]]="",0,20))</f>
        <v/>
      </c>
      <c r="P435" s="353">
        <f>IF(Tabla46[[#This Row],[PERIODICIDAD DE EJECUCIÓN DEL CONTROL]]="",0,20)</f>
        <v>0</v>
      </c>
      <c r="Q43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5" s="353" t="str">
        <f>IF(ISTEXT(Tabla46[[#This Row],[VALOR EVALUACION DISENO]]),"",IF(Tabla46[[#This Row],[VALOR EVALUACION DISENO]]&gt;96,DATOS!$AV$21,IF(Tabla46[[#This Row],[VALOR EVALUACION DISENO]]&gt;=86,DATOS!$AV$22,DATOS!$AV$23)))</f>
        <v/>
      </c>
      <c r="S435" s="286"/>
      <c r="T435" s="133" t="str">
        <f>IFERROR(VLOOKUP(Tabla46[[#This Row],[% DE CUMPLIMIENTO DE LA EJECUCION DEL CONTROL]],DATOS!$AS$38:$AT$40,2,0),"")</f>
        <v/>
      </c>
      <c r="U435" s="134" t="str">
        <f>IF(Tabla46[[#This Row],[RESULTADO EVALUACIÓN DEL DISEÑO DEL CONTROL]]="","",SUMIFS(DATOS!$AT$49:$AT$57,DATOS!$AR$49:$AR$57,Tabla46[[#This Row],[RESULTADO EVALUACIÓN DEL DISEÑO DEL CONTROL]],DATOS!$AS$49:$AS$57,Tabla46[[#This Row],[RESULTADO EVALUACION DE LA EJECUCION]]))</f>
        <v/>
      </c>
    </row>
    <row r="436" spans="1:21" ht="15" customHeight="1" x14ac:dyDescent="0.25">
      <c r="A436" s="3"/>
      <c r="B436" s="2"/>
      <c r="C436" s="2"/>
      <c r="D436" s="72"/>
      <c r="E436" s="4"/>
      <c r="F436" s="178"/>
      <c r="G436" s="455" t="str">
        <f>IFERROR(VLOOKUP(Tabla46[[#This Row],[ID RIESGO]],'1. IDENTIFICACION DEL RIESGO'!$AB$27:$AL$52,11,0),"")</f>
        <v/>
      </c>
      <c r="H436" s="178"/>
      <c r="I436" s="178"/>
      <c r="J436" s="178"/>
      <c r="K436" s="178"/>
      <c r="L436" s="180"/>
      <c r="M436" s="180"/>
      <c r="N436" s="178" t="str">
        <f>IF(Tabla46[[#This Row],[ID RIESGO]]="","",IF(Tabla46[[#This Row],[DESCRIPCION DEL CONTROL]]="",0,15))</f>
        <v/>
      </c>
      <c r="O436" s="174" t="str">
        <f>IF(Tabla46[[#This Row],[ID RIESGO]]="","",IF(Tabla46[[#This Row],[RESPONSABLE DEL CONTROL (CARGO)]]="",0,20))</f>
        <v/>
      </c>
      <c r="P436" s="353">
        <f>IF(Tabla46[[#This Row],[PERIODICIDAD DE EJECUCIÓN DEL CONTROL]]="",0,20)</f>
        <v>0</v>
      </c>
      <c r="Q43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6" s="353" t="str">
        <f>IF(ISTEXT(Tabla46[[#This Row],[VALOR EVALUACION DISENO]]),"",IF(Tabla46[[#This Row],[VALOR EVALUACION DISENO]]&gt;96,DATOS!$AV$21,IF(Tabla46[[#This Row],[VALOR EVALUACION DISENO]]&gt;=86,DATOS!$AV$22,DATOS!$AV$23)))</f>
        <v/>
      </c>
      <c r="S436" s="286"/>
      <c r="T436" s="133" t="str">
        <f>IFERROR(VLOOKUP(Tabla46[[#This Row],[% DE CUMPLIMIENTO DE LA EJECUCION DEL CONTROL]],DATOS!$AS$38:$AT$40,2,0),"")</f>
        <v/>
      </c>
      <c r="U436" s="134" t="str">
        <f>IF(Tabla46[[#This Row],[RESULTADO EVALUACIÓN DEL DISEÑO DEL CONTROL]]="","",SUMIFS(DATOS!$AT$49:$AT$57,DATOS!$AR$49:$AR$57,Tabla46[[#This Row],[RESULTADO EVALUACIÓN DEL DISEÑO DEL CONTROL]],DATOS!$AS$49:$AS$57,Tabla46[[#This Row],[RESULTADO EVALUACION DE LA EJECUCION]]))</f>
        <v/>
      </c>
    </row>
    <row r="437" spans="1:21" ht="15" customHeight="1" x14ac:dyDescent="0.25">
      <c r="A437" s="3"/>
      <c r="B437" s="2"/>
      <c r="C437" s="2"/>
      <c r="D437" s="72"/>
      <c r="E437" s="4"/>
      <c r="F437" s="178"/>
      <c r="G437" s="455" t="str">
        <f>IFERROR(VLOOKUP(Tabla46[[#This Row],[ID RIESGO]],'1. IDENTIFICACION DEL RIESGO'!$AB$27:$AL$52,11,0),"")</f>
        <v/>
      </c>
      <c r="H437" s="178"/>
      <c r="I437" s="178"/>
      <c r="J437" s="178"/>
      <c r="K437" s="178"/>
      <c r="L437" s="180"/>
      <c r="M437" s="180"/>
      <c r="N437" s="178" t="str">
        <f>IF(Tabla46[[#This Row],[ID RIESGO]]="","",IF(Tabla46[[#This Row],[DESCRIPCION DEL CONTROL]]="",0,15))</f>
        <v/>
      </c>
      <c r="O437" s="174" t="str">
        <f>IF(Tabla46[[#This Row],[ID RIESGO]]="","",IF(Tabla46[[#This Row],[RESPONSABLE DEL CONTROL (CARGO)]]="",0,20))</f>
        <v/>
      </c>
      <c r="P437" s="353">
        <f>IF(Tabla46[[#This Row],[PERIODICIDAD DE EJECUCIÓN DEL CONTROL]]="",0,20)</f>
        <v>0</v>
      </c>
      <c r="Q43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7" s="353" t="str">
        <f>IF(ISTEXT(Tabla46[[#This Row],[VALOR EVALUACION DISENO]]),"",IF(Tabla46[[#This Row],[VALOR EVALUACION DISENO]]&gt;96,DATOS!$AV$21,IF(Tabla46[[#This Row],[VALOR EVALUACION DISENO]]&gt;=86,DATOS!$AV$22,DATOS!$AV$23)))</f>
        <v/>
      </c>
      <c r="S437" s="286"/>
      <c r="T437" s="133" t="str">
        <f>IFERROR(VLOOKUP(Tabla46[[#This Row],[% DE CUMPLIMIENTO DE LA EJECUCION DEL CONTROL]],DATOS!$AS$38:$AT$40,2,0),"")</f>
        <v/>
      </c>
      <c r="U437" s="134" t="str">
        <f>IF(Tabla46[[#This Row],[RESULTADO EVALUACIÓN DEL DISEÑO DEL CONTROL]]="","",SUMIFS(DATOS!$AT$49:$AT$57,DATOS!$AR$49:$AR$57,Tabla46[[#This Row],[RESULTADO EVALUACIÓN DEL DISEÑO DEL CONTROL]],DATOS!$AS$49:$AS$57,Tabla46[[#This Row],[RESULTADO EVALUACION DE LA EJECUCION]]))</f>
        <v/>
      </c>
    </row>
    <row r="438" spans="1:21" ht="15" customHeight="1" x14ac:dyDescent="0.25">
      <c r="A438" s="3"/>
      <c r="B438" s="2"/>
      <c r="C438" s="2"/>
      <c r="D438" s="72"/>
      <c r="E438" s="4"/>
      <c r="F438" s="178"/>
      <c r="G438" s="455" t="str">
        <f>IFERROR(VLOOKUP(Tabla46[[#This Row],[ID RIESGO]],'1. IDENTIFICACION DEL RIESGO'!$AB$27:$AL$52,11,0),"")</f>
        <v/>
      </c>
      <c r="H438" s="178"/>
      <c r="I438" s="178"/>
      <c r="J438" s="178"/>
      <c r="K438" s="178"/>
      <c r="L438" s="180"/>
      <c r="M438" s="180"/>
      <c r="N438" s="178" t="str">
        <f>IF(Tabla46[[#This Row],[ID RIESGO]]="","",IF(Tabla46[[#This Row],[DESCRIPCION DEL CONTROL]]="",0,15))</f>
        <v/>
      </c>
      <c r="O438" s="174" t="str">
        <f>IF(Tabla46[[#This Row],[ID RIESGO]]="","",IF(Tabla46[[#This Row],[RESPONSABLE DEL CONTROL (CARGO)]]="",0,20))</f>
        <v/>
      </c>
      <c r="P438" s="353">
        <f>IF(Tabla46[[#This Row],[PERIODICIDAD DE EJECUCIÓN DEL CONTROL]]="",0,20)</f>
        <v>0</v>
      </c>
      <c r="Q43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8" s="353" t="str">
        <f>IF(ISTEXT(Tabla46[[#This Row],[VALOR EVALUACION DISENO]]),"",IF(Tabla46[[#This Row],[VALOR EVALUACION DISENO]]&gt;96,DATOS!$AV$21,IF(Tabla46[[#This Row],[VALOR EVALUACION DISENO]]&gt;=86,DATOS!$AV$22,DATOS!$AV$23)))</f>
        <v/>
      </c>
      <c r="S438" s="286"/>
      <c r="T438" s="133" t="str">
        <f>IFERROR(VLOOKUP(Tabla46[[#This Row],[% DE CUMPLIMIENTO DE LA EJECUCION DEL CONTROL]],DATOS!$AS$38:$AT$40,2,0),"")</f>
        <v/>
      </c>
      <c r="U438" s="134" t="str">
        <f>IF(Tabla46[[#This Row],[RESULTADO EVALUACIÓN DEL DISEÑO DEL CONTROL]]="","",SUMIFS(DATOS!$AT$49:$AT$57,DATOS!$AR$49:$AR$57,Tabla46[[#This Row],[RESULTADO EVALUACIÓN DEL DISEÑO DEL CONTROL]],DATOS!$AS$49:$AS$57,Tabla46[[#This Row],[RESULTADO EVALUACION DE LA EJECUCION]]))</f>
        <v/>
      </c>
    </row>
    <row r="439" spans="1:21" ht="15" customHeight="1" x14ac:dyDescent="0.25">
      <c r="A439" s="3"/>
      <c r="B439" s="2"/>
      <c r="C439" s="2"/>
      <c r="D439" s="72"/>
      <c r="E439" s="4"/>
      <c r="F439" s="178"/>
      <c r="G439" s="455" t="str">
        <f>IFERROR(VLOOKUP(Tabla46[[#This Row],[ID RIESGO]],'1. IDENTIFICACION DEL RIESGO'!$AB$27:$AL$52,11,0),"")</f>
        <v/>
      </c>
      <c r="H439" s="178"/>
      <c r="I439" s="178"/>
      <c r="J439" s="178"/>
      <c r="K439" s="178"/>
      <c r="L439" s="180"/>
      <c r="M439" s="180"/>
      <c r="N439" s="178" t="str">
        <f>IF(Tabla46[[#This Row],[ID RIESGO]]="","",IF(Tabla46[[#This Row],[DESCRIPCION DEL CONTROL]]="",0,15))</f>
        <v/>
      </c>
      <c r="O439" s="174" t="str">
        <f>IF(Tabla46[[#This Row],[ID RIESGO]]="","",IF(Tabla46[[#This Row],[RESPONSABLE DEL CONTROL (CARGO)]]="",0,20))</f>
        <v/>
      </c>
      <c r="P439" s="353">
        <f>IF(Tabla46[[#This Row],[PERIODICIDAD DE EJECUCIÓN DEL CONTROL]]="",0,20)</f>
        <v>0</v>
      </c>
      <c r="Q43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9" s="353" t="str">
        <f>IF(ISTEXT(Tabla46[[#This Row],[VALOR EVALUACION DISENO]]),"",IF(Tabla46[[#This Row],[VALOR EVALUACION DISENO]]&gt;96,DATOS!$AV$21,IF(Tabla46[[#This Row],[VALOR EVALUACION DISENO]]&gt;=86,DATOS!$AV$22,DATOS!$AV$23)))</f>
        <v/>
      </c>
      <c r="S439" s="286"/>
      <c r="T439" s="133" t="str">
        <f>IFERROR(VLOOKUP(Tabla46[[#This Row],[% DE CUMPLIMIENTO DE LA EJECUCION DEL CONTROL]],DATOS!$AS$38:$AT$40,2,0),"")</f>
        <v/>
      </c>
      <c r="U439" s="134" t="str">
        <f>IF(Tabla46[[#This Row],[RESULTADO EVALUACIÓN DEL DISEÑO DEL CONTROL]]="","",SUMIFS(DATOS!$AT$49:$AT$57,DATOS!$AR$49:$AR$57,Tabla46[[#This Row],[RESULTADO EVALUACIÓN DEL DISEÑO DEL CONTROL]],DATOS!$AS$49:$AS$57,Tabla46[[#This Row],[RESULTADO EVALUACION DE LA EJECUCION]]))</f>
        <v/>
      </c>
    </row>
    <row r="440" spans="1:21" ht="15" customHeight="1" x14ac:dyDescent="0.25">
      <c r="A440" s="3"/>
      <c r="B440" s="2"/>
      <c r="C440" s="2"/>
      <c r="D440" s="72"/>
      <c r="E440" s="4"/>
      <c r="F440" s="178"/>
      <c r="G440" s="455" t="str">
        <f>IFERROR(VLOOKUP(Tabla46[[#This Row],[ID RIESGO]],'1. IDENTIFICACION DEL RIESGO'!$AB$27:$AL$52,11,0),"")</f>
        <v/>
      </c>
      <c r="H440" s="178"/>
      <c r="I440" s="178"/>
      <c r="J440" s="178"/>
      <c r="K440" s="178"/>
      <c r="L440" s="180"/>
      <c r="M440" s="180"/>
      <c r="N440" s="178" t="str">
        <f>IF(Tabla46[[#This Row],[ID RIESGO]]="","",IF(Tabla46[[#This Row],[DESCRIPCION DEL CONTROL]]="",0,15))</f>
        <v/>
      </c>
      <c r="O440" s="174" t="str">
        <f>IF(Tabla46[[#This Row],[ID RIESGO]]="","",IF(Tabla46[[#This Row],[RESPONSABLE DEL CONTROL (CARGO)]]="",0,20))</f>
        <v/>
      </c>
      <c r="P440" s="353">
        <f>IF(Tabla46[[#This Row],[PERIODICIDAD DE EJECUCIÓN DEL CONTROL]]="",0,20)</f>
        <v>0</v>
      </c>
      <c r="Q44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0" s="353" t="str">
        <f>IF(ISTEXT(Tabla46[[#This Row],[VALOR EVALUACION DISENO]]),"",IF(Tabla46[[#This Row],[VALOR EVALUACION DISENO]]&gt;96,DATOS!$AV$21,IF(Tabla46[[#This Row],[VALOR EVALUACION DISENO]]&gt;=86,DATOS!$AV$22,DATOS!$AV$23)))</f>
        <v/>
      </c>
      <c r="S440" s="286"/>
      <c r="T440" s="133" t="str">
        <f>IFERROR(VLOOKUP(Tabla46[[#This Row],[% DE CUMPLIMIENTO DE LA EJECUCION DEL CONTROL]],DATOS!$AS$38:$AT$40,2,0),"")</f>
        <v/>
      </c>
      <c r="U440" s="134" t="str">
        <f>IF(Tabla46[[#This Row],[RESULTADO EVALUACIÓN DEL DISEÑO DEL CONTROL]]="","",SUMIFS(DATOS!$AT$49:$AT$57,DATOS!$AR$49:$AR$57,Tabla46[[#This Row],[RESULTADO EVALUACIÓN DEL DISEÑO DEL CONTROL]],DATOS!$AS$49:$AS$57,Tabla46[[#This Row],[RESULTADO EVALUACION DE LA EJECUCION]]))</f>
        <v/>
      </c>
    </row>
    <row r="441" spans="1:21" ht="15" customHeight="1" x14ac:dyDescent="0.25">
      <c r="A441" s="3"/>
      <c r="B441" s="2"/>
      <c r="C441" s="2"/>
      <c r="D441" s="72"/>
      <c r="E441" s="4"/>
      <c r="F441" s="178"/>
      <c r="G441" s="455" t="str">
        <f>IFERROR(VLOOKUP(Tabla46[[#This Row],[ID RIESGO]],'1. IDENTIFICACION DEL RIESGO'!$AB$27:$AL$52,11,0),"")</f>
        <v/>
      </c>
      <c r="H441" s="178"/>
      <c r="I441" s="178"/>
      <c r="J441" s="178"/>
      <c r="K441" s="178"/>
      <c r="L441" s="180"/>
      <c r="M441" s="180"/>
      <c r="N441" s="178" t="str">
        <f>IF(Tabla46[[#This Row],[ID RIESGO]]="","",IF(Tabla46[[#This Row],[DESCRIPCION DEL CONTROL]]="",0,15))</f>
        <v/>
      </c>
      <c r="O441" s="174" t="str">
        <f>IF(Tabla46[[#This Row],[ID RIESGO]]="","",IF(Tabla46[[#This Row],[RESPONSABLE DEL CONTROL (CARGO)]]="",0,20))</f>
        <v/>
      </c>
      <c r="P441" s="353">
        <f>IF(Tabla46[[#This Row],[PERIODICIDAD DE EJECUCIÓN DEL CONTROL]]="",0,20)</f>
        <v>0</v>
      </c>
      <c r="Q44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1" s="353" t="str">
        <f>IF(ISTEXT(Tabla46[[#This Row],[VALOR EVALUACION DISENO]]),"",IF(Tabla46[[#This Row],[VALOR EVALUACION DISENO]]&gt;96,DATOS!$AV$21,IF(Tabla46[[#This Row],[VALOR EVALUACION DISENO]]&gt;=86,DATOS!$AV$22,DATOS!$AV$23)))</f>
        <v/>
      </c>
      <c r="S441" s="286"/>
      <c r="T441" s="133" t="str">
        <f>IFERROR(VLOOKUP(Tabla46[[#This Row],[% DE CUMPLIMIENTO DE LA EJECUCION DEL CONTROL]],DATOS!$AS$38:$AT$40,2,0),"")</f>
        <v/>
      </c>
      <c r="U441" s="134" t="str">
        <f>IF(Tabla46[[#This Row],[RESULTADO EVALUACIÓN DEL DISEÑO DEL CONTROL]]="","",SUMIFS(DATOS!$AT$49:$AT$57,DATOS!$AR$49:$AR$57,Tabla46[[#This Row],[RESULTADO EVALUACIÓN DEL DISEÑO DEL CONTROL]],DATOS!$AS$49:$AS$57,Tabla46[[#This Row],[RESULTADO EVALUACION DE LA EJECUCION]]))</f>
        <v/>
      </c>
    </row>
    <row r="442" spans="1:21" ht="15" customHeight="1" x14ac:dyDescent="0.25">
      <c r="A442" s="3"/>
      <c r="B442" s="2"/>
      <c r="C442" s="2"/>
      <c r="D442" s="72"/>
      <c r="E442" s="4"/>
      <c r="F442" s="178"/>
      <c r="G442" s="455" t="str">
        <f>IFERROR(VLOOKUP(Tabla46[[#This Row],[ID RIESGO]],'1. IDENTIFICACION DEL RIESGO'!$AB$27:$AL$52,11,0),"")</f>
        <v/>
      </c>
      <c r="H442" s="178"/>
      <c r="I442" s="178"/>
      <c r="J442" s="178"/>
      <c r="K442" s="178"/>
      <c r="L442" s="180"/>
      <c r="M442" s="180"/>
      <c r="N442" s="178" t="str">
        <f>IF(Tabla46[[#This Row],[ID RIESGO]]="","",IF(Tabla46[[#This Row],[DESCRIPCION DEL CONTROL]]="",0,15))</f>
        <v/>
      </c>
      <c r="O442" s="174" t="str">
        <f>IF(Tabla46[[#This Row],[ID RIESGO]]="","",IF(Tabla46[[#This Row],[RESPONSABLE DEL CONTROL (CARGO)]]="",0,20))</f>
        <v/>
      </c>
      <c r="P442" s="353">
        <f>IF(Tabla46[[#This Row],[PERIODICIDAD DE EJECUCIÓN DEL CONTROL]]="",0,20)</f>
        <v>0</v>
      </c>
      <c r="Q44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2" s="353" t="str">
        <f>IF(ISTEXT(Tabla46[[#This Row],[VALOR EVALUACION DISENO]]),"",IF(Tabla46[[#This Row],[VALOR EVALUACION DISENO]]&gt;96,DATOS!$AV$21,IF(Tabla46[[#This Row],[VALOR EVALUACION DISENO]]&gt;=86,DATOS!$AV$22,DATOS!$AV$23)))</f>
        <v/>
      </c>
      <c r="S442" s="286"/>
      <c r="T442" s="133" t="str">
        <f>IFERROR(VLOOKUP(Tabla46[[#This Row],[% DE CUMPLIMIENTO DE LA EJECUCION DEL CONTROL]],DATOS!$AS$38:$AT$40,2,0),"")</f>
        <v/>
      </c>
      <c r="U442" s="134" t="str">
        <f>IF(Tabla46[[#This Row],[RESULTADO EVALUACIÓN DEL DISEÑO DEL CONTROL]]="","",SUMIFS(DATOS!$AT$49:$AT$57,DATOS!$AR$49:$AR$57,Tabla46[[#This Row],[RESULTADO EVALUACIÓN DEL DISEÑO DEL CONTROL]],DATOS!$AS$49:$AS$57,Tabla46[[#This Row],[RESULTADO EVALUACION DE LA EJECUCION]]))</f>
        <v/>
      </c>
    </row>
    <row r="443" spans="1:21" ht="15" customHeight="1" x14ac:dyDescent="0.25">
      <c r="A443" s="3"/>
      <c r="B443" s="2"/>
      <c r="C443" s="2"/>
      <c r="D443" s="72"/>
      <c r="E443" s="4"/>
      <c r="F443" s="178"/>
      <c r="G443" s="455" t="str">
        <f>IFERROR(VLOOKUP(Tabla46[[#This Row],[ID RIESGO]],'1. IDENTIFICACION DEL RIESGO'!$AB$27:$AL$52,11,0),"")</f>
        <v/>
      </c>
      <c r="H443" s="178"/>
      <c r="I443" s="178"/>
      <c r="J443" s="178"/>
      <c r="K443" s="178"/>
      <c r="L443" s="180"/>
      <c r="M443" s="180"/>
      <c r="N443" s="178" t="str">
        <f>IF(Tabla46[[#This Row],[ID RIESGO]]="","",IF(Tabla46[[#This Row],[DESCRIPCION DEL CONTROL]]="",0,15))</f>
        <v/>
      </c>
      <c r="O443" s="174" t="str">
        <f>IF(Tabla46[[#This Row],[ID RIESGO]]="","",IF(Tabla46[[#This Row],[RESPONSABLE DEL CONTROL (CARGO)]]="",0,20))</f>
        <v/>
      </c>
      <c r="P443" s="353">
        <f>IF(Tabla46[[#This Row],[PERIODICIDAD DE EJECUCIÓN DEL CONTROL]]="",0,20)</f>
        <v>0</v>
      </c>
      <c r="Q44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3" s="353" t="str">
        <f>IF(ISTEXT(Tabla46[[#This Row],[VALOR EVALUACION DISENO]]),"",IF(Tabla46[[#This Row],[VALOR EVALUACION DISENO]]&gt;96,DATOS!$AV$21,IF(Tabla46[[#This Row],[VALOR EVALUACION DISENO]]&gt;=86,DATOS!$AV$22,DATOS!$AV$23)))</f>
        <v/>
      </c>
      <c r="S443" s="286"/>
      <c r="T443" s="133" t="str">
        <f>IFERROR(VLOOKUP(Tabla46[[#This Row],[% DE CUMPLIMIENTO DE LA EJECUCION DEL CONTROL]],DATOS!$AS$38:$AT$40,2,0),"")</f>
        <v/>
      </c>
      <c r="U443" s="134" t="str">
        <f>IF(Tabla46[[#This Row],[RESULTADO EVALUACIÓN DEL DISEÑO DEL CONTROL]]="","",SUMIFS(DATOS!$AT$49:$AT$57,DATOS!$AR$49:$AR$57,Tabla46[[#This Row],[RESULTADO EVALUACIÓN DEL DISEÑO DEL CONTROL]],DATOS!$AS$49:$AS$57,Tabla46[[#This Row],[RESULTADO EVALUACION DE LA EJECUCION]]))</f>
        <v/>
      </c>
    </row>
    <row r="444" spans="1:21" ht="15" customHeight="1" x14ac:dyDescent="0.25">
      <c r="A444" s="3"/>
      <c r="B444" s="2"/>
      <c r="C444" s="2"/>
      <c r="D444" s="72"/>
      <c r="E444" s="4"/>
      <c r="F444" s="178"/>
      <c r="G444" s="455" t="str">
        <f>IFERROR(VLOOKUP(Tabla46[[#This Row],[ID RIESGO]],'1. IDENTIFICACION DEL RIESGO'!$AB$27:$AL$52,11,0),"")</f>
        <v/>
      </c>
      <c r="H444" s="178"/>
      <c r="I444" s="178"/>
      <c r="J444" s="178"/>
      <c r="K444" s="178"/>
      <c r="L444" s="180"/>
      <c r="M444" s="180"/>
      <c r="N444" s="178" t="str">
        <f>IF(Tabla46[[#This Row],[ID RIESGO]]="","",IF(Tabla46[[#This Row],[DESCRIPCION DEL CONTROL]]="",0,15))</f>
        <v/>
      </c>
      <c r="O444" s="174" t="str">
        <f>IF(Tabla46[[#This Row],[ID RIESGO]]="","",IF(Tabla46[[#This Row],[RESPONSABLE DEL CONTROL (CARGO)]]="",0,20))</f>
        <v/>
      </c>
      <c r="P444" s="353">
        <f>IF(Tabla46[[#This Row],[PERIODICIDAD DE EJECUCIÓN DEL CONTROL]]="",0,20)</f>
        <v>0</v>
      </c>
      <c r="Q44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4" s="353" t="str">
        <f>IF(ISTEXT(Tabla46[[#This Row],[VALOR EVALUACION DISENO]]),"",IF(Tabla46[[#This Row],[VALOR EVALUACION DISENO]]&gt;96,DATOS!$AV$21,IF(Tabla46[[#This Row],[VALOR EVALUACION DISENO]]&gt;=86,DATOS!$AV$22,DATOS!$AV$23)))</f>
        <v/>
      </c>
      <c r="S444" s="286"/>
      <c r="T444" s="133" t="str">
        <f>IFERROR(VLOOKUP(Tabla46[[#This Row],[% DE CUMPLIMIENTO DE LA EJECUCION DEL CONTROL]],DATOS!$AS$38:$AT$40,2,0),"")</f>
        <v/>
      </c>
      <c r="U444" s="134" t="str">
        <f>IF(Tabla46[[#This Row],[RESULTADO EVALUACIÓN DEL DISEÑO DEL CONTROL]]="","",SUMIFS(DATOS!$AT$49:$AT$57,DATOS!$AR$49:$AR$57,Tabla46[[#This Row],[RESULTADO EVALUACIÓN DEL DISEÑO DEL CONTROL]],DATOS!$AS$49:$AS$57,Tabla46[[#This Row],[RESULTADO EVALUACION DE LA EJECUCION]]))</f>
        <v/>
      </c>
    </row>
    <row r="445" spans="1:21" ht="15" customHeight="1" x14ac:dyDescent="0.25">
      <c r="A445" s="3"/>
      <c r="B445" s="2"/>
      <c r="C445" s="2"/>
      <c r="D445" s="72"/>
      <c r="E445" s="4"/>
      <c r="F445" s="178"/>
      <c r="G445" s="455" t="str">
        <f>IFERROR(VLOOKUP(Tabla46[[#This Row],[ID RIESGO]],'1. IDENTIFICACION DEL RIESGO'!$AB$27:$AL$52,11,0),"")</f>
        <v/>
      </c>
      <c r="H445" s="178"/>
      <c r="I445" s="178"/>
      <c r="J445" s="178"/>
      <c r="K445" s="178"/>
      <c r="L445" s="180"/>
      <c r="M445" s="180"/>
      <c r="N445" s="178" t="str">
        <f>IF(Tabla46[[#This Row],[ID RIESGO]]="","",IF(Tabla46[[#This Row],[DESCRIPCION DEL CONTROL]]="",0,15))</f>
        <v/>
      </c>
      <c r="O445" s="174" t="str">
        <f>IF(Tabla46[[#This Row],[ID RIESGO]]="","",IF(Tabla46[[#This Row],[RESPONSABLE DEL CONTROL (CARGO)]]="",0,20))</f>
        <v/>
      </c>
      <c r="P445" s="353">
        <f>IF(Tabla46[[#This Row],[PERIODICIDAD DE EJECUCIÓN DEL CONTROL]]="",0,20)</f>
        <v>0</v>
      </c>
      <c r="Q44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5" s="353" t="str">
        <f>IF(ISTEXT(Tabla46[[#This Row],[VALOR EVALUACION DISENO]]),"",IF(Tabla46[[#This Row],[VALOR EVALUACION DISENO]]&gt;96,DATOS!$AV$21,IF(Tabla46[[#This Row],[VALOR EVALUACION DISENO]]&gt;=86,DATOS!$AV$22,DATOS!$AV$23)))</f>
        <v/>
      </c>
      <c r="S445" s="286"/>
      <c r="T445" s="133" t="str">
        <f>IFERROR(VLOOKUP(Tabla46[[#This Row],[% DE CUMPLIMIENTO DE LA EJECUCION DEL CONTROL]],DATOS!$AS$38:$AT$40,2,0),"")</f>
        <v/>
      </c>
      <c r="U445" s="134" t="str">
        <f>IF(Tabla46[[#This Row],[RESULTADO EVALUACIÓN DEL DISEÑO DEL CONTROL]]="","",SUMIFS(DATOS!$AT$49:$AT$57,DATOS!$AR$49:$AR$57,Tabla46[[#This Row],[RESULTADO EVALUACIÓN DEL DISEÑO DEL CONTROL]],DATOS!$AS$49:$AS$57,Tabla46[[#This Row],[RESULTADO EVALUACION DE LA EJECUCION]]))</f>
        <v/>
      </c>
    </row>
    <row r="446" spans="1:21" ht="15" customHeight="1" x14ac:dyDescent="0.25">
      <c r="A446" s="3"/>
      <c r="B446" s="2"/>
      <c r="C446" s="2"/>
      <c r="D446" s="72"/>
      <c r="E446" s="4"/>
      <c r="F446" s="178"/>
      <c r="G446" s="455" t="str">
        <f>IFERROR(VLOOKUP(Tabla46[[#This Row],[ID RIESGO]],'1. IDENTIFICACION DEL RIESGO'!$AB$27:$AL$52,11,0),"")</f>
        <v/>
      </c>
      <c r="H446" s="178"/>
      <c r="I446" s="178"/>
      <c r="J446" s="178"/>
      <c r="K446" s="178"/>
      <c r="L446" s="180"/>
      <c r="M446" s="180"/>
      <c r="N446" s="178" t="str">
        <f>IF(Tabla46[[#This Row],[ID RIESGO]]="","",IF(Tabla46[[#This Row],[DESCRIPCION DEL CONTROL]]="",0,15))</f>
        <v/>
      </c>
      <c r="O446" s="174" t="str">
        <f>IF(Tabla46[[#This Row],[ID RIESGO]]="","",IF(Tabla46[[#This Row],[RESPONSABLE DEL CONTROL (CARGO)]]="",0,20))</f>
        <v/>
      </c>
      <c r="P446" s="353">
        <f>IF(Tabla46[[#This Row],[PERIODICIDAD DE EJECUCIÓN DEL CONTROL]]="",0,20)</f>
        <v>0</v>
      </c>
      <c r="Q44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6" s="353" t="str">
        <f>IF(ISTEXT(Tabla46[[#This Row],[VALOR EVALUACION DISENO]]),"",IF(Tabla46[[#This Row],[VALOR EVALUACION DISENO]]&gt;96,DATOS!$AV$21,IF(Tabla46[[#This Row],[VALOR EVALUACION DISENO]]&gt;=86,DATOS!$AV$22,DATOS!$AV$23)))</f>
        <v/>
      </c>
      <c r="S446" s="286"/>
      <c r="T446" s="133" t="str">
        <f>IFERROR(VLOOKUP(Tabla46[[#This Row],[% DE CUMPLIMIENTO DE LA EJECUCION DEL CONTROL]],DATOS!$AS$38:$AT$40,2,0),"")</f>
        <v/>
      </c>
      <c r="U446" s="134" t="str">
        <f>IF(Tabla46[[#This Row],[RESULTADO EVALUACIÓN DEL DISEÑO DEL CONTROL]]="","",SUMIFS(DATOS!$AT$49:$AT$57,DATOS!$AR$49:$AR$57,Tabla46[[#This Row],[RESULTADO EVALUACIÓN DEL DISEÑO DEL CONTROL]],DATOS!$AS$49:$AS$57,Tabla46[[#This Row],[RESULTADO EVALUACION DE LA EJECUCION]]))</f>
        <v/>
      </c>
    </row>
    <row r="447" spans="1:21" ht="15" customHeight="1" x14ac:dyDescent="0.25">
      <c r="A447" s="3"/>
      <c r="B447" s="2"/>
      <c r="C447" s="2"/>
      <c r="D447" s="72"/>
      <c r="E447" s="4"/>
      <c r="F447" s="178"/>
      <c r="G447" s="455" t="str">
        <f>IFERROR(VLOOKUP(Tabla46[[#This Row],[ID RIESGO]],'1. IDENTIFICACION DEL RIESGO'!$AB$27:$AL$52,11,0),"")</f>
        <v/>
      </c>
      <c r="H447" s="178"/>
      <c r="I447" s="178"/>
      <c r="J447" s="178"/>
      <c r="K447" s="178"/>
      <c r="L447" s="180"/>
      <c r="M447" s="180"/>
      <c r="N447" s="178" t="str">
        <f>IF(Tabla46[[#This Row],[ID RIESGO]]="","",IF(Tabla46[[#This Row],[DESCRIPCION DEL CONTROL]]="",0,15))</f>
        <v/>
      </c>
      <c r="O447" s="174" t="str">
        <f>IF(Tabla46[[#This Row],[ID RIESGO]]="","",IF(Tabla46[[#This Row],[RESPONSABLE DEL CONTROL (CARGO)]]="",0,20))</f>
        <v/>
      </c>
      <c r="P447" s="353">
        <f>IF(Tabla46[[#This Row],[PERIODICIDAD DE EJECUCIÓN DEL CONTROL]]="",0,20)</f>
        <v>0</v>
      </c>
      <c r="Q44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7" s="353" t="str">
        <f>IF(ISTEXT(Tabla46[[#This Row],[VALOR EVALUACION DISENO]]),"",IF(Tabla46[[#This Row],[VALOR EVALUACION DISENO]]&gt;96,DATOS!$AV$21,IF(Tabla46[[#This Row],[VALOR EVALUACION DISENO]]&gt;=86,DATOS!$AV$22,DATOS!$AV$23)))</f>
        <v/>
      </c>
      <c r="S447" s="286"/>
      <c r="T447" s="133" t="str">
        <f>IFERROR(VLOOKUP(Tabla46[[#This Row],[% DE CUMPLIMIENTO DE LA EJECUCION DEL CONTROL]],DATOS!$AS$38:$AT$40,2,0),"")</f>
        <v/>
      </c>
      <c r="U447" s="134" t="str">
        <f>IF(Tabla46[[#This Row],[RESULTADO EVALUACIÓN DEL DISEÑO DEL CONTROL]]="","",SUMIFS(DATOS!$AT$49:$AT$57,DATOS!$AR$49:$AR$57,Tabla46[[#This Row],[RESULTADO EVALUACIÓN DEL DISEÑO DEL CONTROL]],DATOS!$AS$49:$AS$57,Tabla46[[#This Row],[RESULTADO EVALUACION DE LA EJECUCION]]))</f>
        <v/>
      </c>
    </row>
    <row r="448" spans="1:21" ht="15" customHeight="1" x14ac:dyDescent="0.25">
      <c r="A448" s="3"/>
      <c r="B448" s="2"/>
      <c r="C448" s="2"/>
      <c r="D448" s="72"/>
      <c r="E448" s="4"/>
      <c r="F448" s="178"/>
      <c r="G448" s="455" t="str">
        <f>IFERROR(VLOOKUP(Tabla46[[#This Row],[ID RIESGO]],'1. IDENTIFICACION DEL RIESGO'!$AB$27:$AL$52,11,0),"")</f>
        <v/>
      </c>
      <c r="H448" s="178"/>
      <c r="I448" s="178"/>
      <c r="J448" s="178"/>
      <c r="K448" s="178"/>
      <c r="L448" s="180"/>
      <c r="M448" s="180"/>
      <c r="N448" s="178" t="str">
        <f>IF(Tabla46[[#This Row],[ID RIESGO]]="","",IF(Tabla46[[#This Row],[DESCRIPCION DEL CONTROL]]="",0,15))</f>
        <v/>
      </c>
      <c r="O448" s="174" t="str">
        <f>IF(Tabla46[[#This Row],[ID RIESGO]]="","",IF(Tabla46[[#This Row],[RESPONSABLE DEL CONTROL (CARGO)]]="",0,20))</f>
        <v/>
      </c>
      <c r="P448" s="353">
        <f>IF(Tabla46[[#This Row],[PERIODICIDAD DE EJECUCIÓN DEL CONTROL]]="",0,20)</f>
        <v>0</v>
      </c>
      <c r="Q44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8" s="353" t="str">
        <f>IF(ISTEXT(Tabla46[[#This Row],[VALOR EVALUACION DISENO]]),"",IF(Tabla46[[#This Row],[VALOR EVALUACION DISENO]]&gt;96,DATOS!$AV$21,IF(Tabla46[[#This Row],[VALOR EVALUACION DISENO]]&gt;=86,DATOS!$AV$22,DATOS!$AV$23)))</f>
        <v/>
      </c>
      <c r="S448" s="286"/>
      <c r="T448" s="133" t="str">
        <f>IFERROR(VLOOKUP(Tabla46[[#This Row],[% DE CUMPLIMIENTO DE LA EJECUCION DEL CONTROL]],DATOS!$AS$38:$AT$40,2,0),"")</f>
        <v/>
      </c>
      <c r="U448" s="134" t="str">
        <f>IF(Tabla46[[#This Row],[RESULTADO EVALUACIÓN DEL DISEÑO DEL CONTROL]]="","",SUMIFS(DATOS!$AT$49:$AT$57,DATOS!$AR$49:$AR$57,Tabla46[[#This Row],[RESULTADO EVALUACIÓN DEL DISEÑO DEL CONTROL]],DATOS!$AS$49:$AS$57,Tabla46[[#This Row],[RESULTADO EVALUACION DE LA EJECUCION]]))</f>
        <v/>
      </c>
    </row>
    <row r="449" spans="1:21" ht="15" customHeight="1" x14ac:dyDescent="0.25">
      <c r="A449" s="3"/>
      <c r="B449" s="2"/>
      <c r="C449" s="2"/>
      <c r="D449" s="72"/>
      <c r="E449" s="4"/>
      <c r="F449" s="178"/>
      <c r="G449" s="455" t="str">
        <f>IFERROR(VLOOKUP(Tabla46[[#This Row],[ID RIESGO]],'1. IDENTIFICACION DEL RIESGO'!$AB$27:$AL$52,11,0),"")</f>
        <v/>
      </c>
      <c r="H449" s="178"/>
      <c r="I449" s="178"/>
      <c r="J449" s="178"/>
      <c r="K449" s="178"/>
      <c r="L449" s="180"/>
      <c r="M449" s="180"/>
      <c r="N449" s="178" t="str">
        <f>IF(Tabla46[[#This Row],[ID RIESGO]]="","",IF(Tabla46[[#This Row],[DESCRIPCION DEL CONTROL]]="",0,15))</f>
        <v/>
      </c>
      <c r="O449" s="174" t="str">
        <f>IF(Tabla46[[#This Row],[ID RIESGO]]="","",IF(Tabla46[[#This Row],[RESPONSABLE DEL CONTROL (CARGO)]]="",0,20))</f>
        <v/>
      </c>
      <c r="P449" s="353">
        <f>IF(Tabla46[[#This Row],[PERIODICIDAD DE EJECUCIÓN DEL CONTROL]]="",0,20)</f>
        <v>0</v>
      </c>
      <c r="Q44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9" s="353" t="str">
        <f>IF(ISTEXT(Tabla46[[#This Row],[VALOR EVALUACION DISENO]]),"",IF(Tabla46[[#This Row],[VALOR EVALUACION DISENO]]&gt;96,DATOS!$AV$21,IF(Tabla46[[#This Row],[VALOR EVALUACION DISENO]]&gt;=86,DATOS!$AV$22,DATOS!$AV$23)))</f>
        <v/>
      </c>
      <c r="S449" s="286"/>
      <c r="T449" s="133" t="str">
        <f>IFERROR(VLOOKUP(Tabla46[[#This Row],[% DE CUMPLIMIENTO DE LA EJECUCION DEL CONTROL]],DATOS!$AS$38:$AT$40,2,0),"")</f>
        <v/>
      </c>
      <c r="U449" s="134" t="str">
        <f>IF(Tabla46[[#This Row],[RESULTADO EVALUACIÓN DEL DISEÑO DEL CONTROL]]="","",SUMIFS(DATOS!$AT$49:$AT$57,DATOS!$AR$49:$AR$57,Tabla46[[#This Row],[RESULTADO EVALUACIÓN DEL DISEÑO DEL CONTROL]],DATOS!$AS$49:$AS$57,Tabla46[[#This Row],[RESULTADO EVALUACION DE LA EJECUCION]]))</f>
        <v/>
      </c>
    </row>
    <row r="450" spans="1:21" ht="15" customHeight="1" x14ac:dyDescent="0.25">
      <c r="A450" s="3"/>
      <c r="B450" s="2"/>
      <c r="C450" s="2"/>
      <c r="D450" s="72"/>
      <c r="E450" s="4"/>
      <c r="F450" s="178"/>
      <c r="G450" s="455" t="str">
        <f>IFERROR(VLOOKUP(Tabla46[[#This Row],[ID RIESGO]],'1. IDENTIFICACION DEL RIESGO'!$AB$27:$AL$52,11,0),"")</f>
        <v/>
      </c>
      <c r="H450" s="178"/>
      <c r="I450" s="178"/>
      <c r="J450" s="178"/>
      <c r="K450" s="178"/>
      <c r="L450" s="180"/>
      <c r="M450" s="180"/>
      <c r="N450" s="178" t="str">
        <f>IF(Tabla46[[#This Row],[ID RIESGO]]="","",IF(Tabla46[[#This Row],[DESCRIPCION DEL CONTROL]]="",0,15))</f>
        <v/>
      </c>
      <c r="O450" s="174" t="str">
        <f>IF(Tabla46[[#This Row],[ID RIESGO]]="","",IF(Tabla46[[#This Row],[RESPONSABLE DEL CONTROL (CARGO)]]="",0,20))</f>
        <v/>
      </c>
      <c r="P450" s="353">
        <f>IF(Tabla46[[#This Row],[PERIODICIDAD DE EJECUCIÓN DEL CONTROL]]="",0,20)</f>
        <v>0</v>
      </c>
      <c r="Q45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0" s="353" t="str">
        <f>IF(ISTEXT(Tabla46[[#This Row],[VALOR EVALUACION DISENO]]),"",IF(Tabla46[[#This Row],[VALOR EVALUACION DISENO]]&gt;96,DATOS!$AV$21,IF(Tabla46[[#This Row],[VALOR EVALUACION DISENO]]&gt;=86,DATOS!$AV$22,DATOS!$AV$23)))</f>
        <v/>
      </c>
      <c r="S450" s="286"/>
      <c r="T450" s="133" t="str">
        <f>IFERROR(VLOOKUP(Tabla46[[#This Row],[% DE CUMPLIMIENTO DE LA EJECUCION DEL CONTROL]],DATOS!$AS$38:$AT$40,2,0),"")</f>
        <v/>
      </c>
      <c r="U450" s="134" t="str">
        <f>IF(Tabla46[[#This Row],[RESULTADO EVALUACIÓN DEL DISEÑO DEL CONTROL]]="","",SUMIFS(DATOS!$AT$49:$AT$57,DATOS!$AR$49:$AR$57,Tabla46[[#This Row],[RESULTADO EVALUACIÓN DEL DISEÑO DEL CONTROL]],DATOS!$AS$49:$AS$57,Tabla46[[#This Row],[RESULTADO EVALUACION DE LA EJECUCION]]))</f>
        <v/>
      </c>
    </row>
    <row r="451" spans="1:21" ht="15" customHeight="1" x14ac:dyDescent="0.25">
      <c r="A451" s="3"/>
      <c r="B451" s="2"/>
      <c r="C451" s="2"/>
      <c r="D451" s="72"/>
      <c r="E451" s="4"/>
      <c r="F451" s="178"/>
      <c r="G451" s="455" t="str">
        <f>IFERROR(VLOOKUP(Tabla46[[#This Row],[ID RIESGO]],'1. IDENTIFICACION DEL RIESGO'!$AB$27:$AL$52,11,0),"")</f>
        <v/>
      </c>
      <c r="H451" s="178"/>
      <c r="I451" s="178"/>
      <c r="J451" s="178"/>
      <c r="K451" s="178"/>
      <c r="L451" s="180"/>
      <c r="M451" s="180"/>
      <c r="N451" s="178" t="str">
        <f>IF(Tabla46[[#This Row],[ID RIESGO]]="","",IF(Tabla46[[#This Row],[DESCRIPCION DEL CONTROL]]="",0,15))</f>
        <v/>
      </c>
      <c r="O451" s="174" t="str">
        <f>IF(Tabla46[[#This Row],[ID RIESGO]]="","",IF(Tabla46[[#This Row],[RESPONSABLE DEL CONTROL (CARGO)]]="",0,20))</f>
        <v/>
      </c>
      <c r="P451" s="353">
        <f>IF(Tabla46[[#This Row],[PERIODICIDAD DE EJECUCIÓN DEL CONTROL]]="",0,20)</f>
        <v>0</v>
      </c>
      <c r="Q45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1" s="353" t="str">
        <f>IF(ISTEXT(Tabla46[[#This Row],[VALOR EVALUACION DISENO]]),"",IF(Tabla46[[#This Row],[VALOR EVALUACION DISENO]]&gt;96,DATOS!$AV$21,IF(Tabla46[[#This Row],[VALOR EVALUACION DISENO]]&gt;=86,DATOS!$AV$22,DATOS!$AV$23)))</f>
        <v/>
      </c>
      <c r="S451" s="286"/>
      <c r="T451" s="133" t="str">
        <f>IFERROR(VLOOKUP(Tabla46[[#This Row],[% DE CUMPLIMIENTO DE LA EJECUCION DEL CONTROL]],DATOS!$AS$38:$AT$40,2,0),"")</f>
        <v/>
      </c>
      <c r="U451" s="134" t="str">
        <f>IF(Tabla46[[#This Row],[RESULTADO EVALUACIÓN DEL DISEÑO DEL CONTROL]]="","",SUMIFS(DATOS!$AT$49:$AT$57,DATOS!$AR$49:$AR$57,Tabla46[[#This Row],[RESULTADO EVALUACIÓN DEL DISEÑO DEL CONTROL]],DATOS!$AS$49:$AS$57,Tabla46[[#This Row],[RESULTADO EVALUACION DE LA EJECUCION]]))</f>
        <v/>
      </c>
    </row>
    <row r="452" spans="1:21" ht="15" customHeight="1" x14ac:dyDescent="0.25">
      <c r="A452" s="3"/>
      <c r="B452" s="2"/>
      <c r="C452" s="2"/>
      <c r="D452" s="72"/>
      <c r="E452" s="4"/>
      <c r="F452" s="178"/>
      <c r="G452" s="455" t="str">
        <f>IFERROR(VLOOKUP(Tabla46[[#This Row],[ID RIESGO]],'1. IDENTIFICACION DEL RIESGO'!$AB$27:$AL$52,11,0),"")</f>
        <v/>
      </c>
      <c r="H452" s="178"/>
      <c r="I452" s="178"/>
      <c r="J452" s="178"/>
      <c r="K452" s="178"/>
      <c r="L452" s="180"/>
      <c r="M452" s="180"/>
      <c r="N452" s="178" t="str">
        <f>IF(Tabla46[[#This Row],[ID RIESGO]]="","",IF(Tabla46[[#This Row],[DESCRIPCION DEL CONTROL]]="",0,15))</f>
        <v/>
      </c>
      <c r="O452" s="174" t="str">
        <f>IF(Tabla46[[#This Row],[ID RIESGO]]="","",IF(Tabla46[[#This Row],[RESPONSABLE DEL CONTROL (CARGO)]]="",0,20))</f>
        <v/>
      </c>
      <c r="P452" s="353">
        <f>IF(Tabla46[[#This Row],[PERIODICIDAD DE EJECUCIÓN DEL CONTROL]]="",0,20)</f>
        <v>0</v>
      </c>
      <c r="Q45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2" s="353" t="str">
        <f>IF(ISTEXT(Tabla46[[#This Row],[VALOR EVALUACION DISENO]]),"",IF(Tabla46[[#This Row],[VALOR EVALUACION DISENO]]&gt;96,DATOS!$AV$21,IF(Tabla46[[#This Row],[VALOR EVALUACION DISENO]]&gt;=86,DATOS!$AV$22,DATOS!$AV$23)))</f>
        <v/>
      </c>
      <c r="S452" s="286"/>
      <c r="T452" s="133" t="str">
        <f>IFERROR(VLOOKUP(Tabla46[[#This Row],[% DE CUMPLIMIENTO DE LA EJECUCION DEL CONTROL]],DATOS!$AS$38:$AT$40,2,0),"")</f>
        <v/>
      </c>
      <c r="U452" s="134" t="str">
        <f>IF(Tabla46[[#This Row],[RESULTADO EVALUACIÓN DEL DISEÑO DEL CONTROL]]="","",SUMIFS(DATOS!$AT$49:$AT$57,DATOS!$AR$49:$AR$57,Tabla46[[#This Row],[RESULTADO EVALUACIÓN DEL DISEÑO DEL CONTROL]],DATOS!$AS$49:$AS$57,Tabla46[[#This Row],[RESULTADO EVALUACION DE LA EJECUCION]]))</f>
        <v/>
      </c>
    </row>
    <row r="453" spans="1:21" ht="15" customHeight="1" x14ac:dyDescent="0.25">
      <c r="A453" s="3"/>
      <c r="B453" s="2"/>
      <c r="C453" s="2"/>
      <c r="D453" s="72"/>
      <c r="E453" s="4"/>
      <c r="F453" s="178"/>
      <c r="G453" s="455" t="str">
        <f>IFERROR(VLOOKUP(Tabla46[[#This Row],[ID RIESGO]],'1. IDENTIFICACION DEL RIESGO'!$AB$27:$AL$52,11,0),"")</f>
        <v/>
      </c>
      <c r="H453" s="178"/>
      <c r="I453" s="178"/>
      <c r="J453" s="178"/>
      <c r="K453" s="178"/>
      <c r="L453" s="180"/>
      <c r="M453" s="180"/>
      <c r="N453" s="178" t="str">
        <f>IF(Tabla46[[#This Row],[ID RIESGO]]="","",IF(Tabla46[[#This Row],[DESCRIPCION DEL CONTROL]]="",0,15))</f>
        <v/>
      </c>
      <c r="O453" s="174" t="str">
        <f>IF(Tabla46[[#This Row],[ID RIESGO]]="","",IF(Tabla46[[#This Row],[RESPONSABLE DEL CONTROL (CARGO)]]="",0,20))</f>
        <v/>
      </c>
      <c r="P453" s="353">
        <f>IF(Tabla46[[#This Row],[PERIODICIDAD DE EJECUCIÓN DEL CONTROL]]="",0,20)</f>
        <v>0</v>
      </c>
      <c r="Q45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3" s="353" t="str">
        <f>IF(ISTEXT(Tabla46[[#This Row],[VALOR EVALUACION DISENO]]),"",IF(Tabla46[[#This Row],[VALOR EVALUACION DISENO]]&gt;96,DATOS!$AV$21,IF(Tabla46[[#This Row],[VALOR EVALUACION DISENO]]&gt;=86,DATOS!$AV$22,DATOS!$AV$23)))</f>
        <v/>
      </c>
      <c r="S453" s="286"/>
      <c r="T453" s="133" t="str">
        <f>IFERROR(VLOOKUP(Tabla46[[#This Row],[% DE CUMPLIMIENTO DE LA EJECUCION DEL CONTROL]],DATOS!$AS$38:$AT$40,2,0),"")</f>
        <v/>
      </c>
      <c r="U453" s="134" t="str">
        <f>IF(Tabla46[[#This Row],[RESULTADO EVALUACIÓN DEL DISEÑO DEL CONTROL]]="","",SUMIFS(DATOS!$AT$49:$AT$57,DATOS!$AR$49:$AR$57,Tabla46[[#This Row],[RESULTADO EVALUACIÓN DEL DISEÑO DEL CONTROL]],DATOS!$AS$49:$AS$57,Tabla46[[#This Row],[RESULTADO EVALUACION DE LA EJECUCION]]))</f>
        <v/>
      </c>
    </row>
    <row r="454" spans="1:21" ht="15" customHeight="1" x14ac:dyDescent="0.25">
      <c r="A454" s="3"/>
      <c r="B454" s="2"/>
      <c r="C454" s="2"/>
      <c r="D454" s="72"/>
      <c r="E454" s="4"/>
      <c r="F454" s="178"/>
      <c r="G454" s="455" t="str">
        <f>IFERROR(VLOOKUP(Tabla46[[#This Row],[ID RIESGO]],'1. IDENTIFICACION DEL RIESGO'!$AB$27:$AL$52,11,0),"")</f>
        <v/>
      </c>
      <c r="H454" s="178"/>
      <c r="I454" s="178"/>
      <c r="J454" s="178"/>
      <c r="K454" s="178"/>
      <c r="L454" s="180"/>
      <c r="M454" s="180"/>
      <c r="N454" s="178" t="str">
        <f>IF(Tabla46[[#This Row],[ID RIESGO]]="","",IF(Tabla46[[#This Row],[DESCRIPCION DEL CONTROL]]="",0,15))</f>
        <v/>
      </c>
      <c r="O454" s="174" t="str">
        <f>IF(Tabla46[[#This Row],[ID RIESGO]]="","",IF(Tabla46[[#This Row],[RESPONSABLE DEL CONTROL (CARGO)]]="",0,20))</f>
        <v/>
      </c>
      <c r="P454" s="353">
        <f>IF(Tabla46[[#This Row],[PERIODICIDAD DE EJECUCIÓN DEL CONTROL]]="",0,20)</f>
        <v>0</v>
      </c>
      <c r="Q45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4" s="353" t="str">
        <f>IF(ISTEXT(Tabla46[[#This Row],[VALOR EVALUACION DISENO]]),"",IF(Tabla46[[#This Row],[VALOR EVALUACION DISENO]]&gt;96,DATOS!$AV$21,IF(Tabla46[[#This Row],[VALOR EVALUACION DISENO]]&gt;=86,DATOS!$AV$22,DATOS!$AV$23)))</f>
        <v/>
      </c>
      <c r="S454" s="286"/>
      <c r="T454" s="133" t="str">
        <f>IFERROR(VLOOKUP(Tabla46[[#This Row],[% DE CUMPLIMIENTO DE LA EJECUCION DEL CONTROL]],DATOS!$AS$38:$AT$40,2,0),"")</f>
        <v/>
      </c>
      <c r="U454" s="134" t="str">
        <f>IF(Tabla46[[#This Row],[RESULTADO EVALUACIÓN DEL DISEÑO DEL CONTROL]]="","",SUMIFS(DATOS!$AT$49:$AT$57,DATOS!$AR$49:$AR$57,Tabla46[[#This Row],[RESULTADO EVALUACIÓN DEL DISEÑO DEL CONTROL]],DATOS!$AS$49:$AS$57,Tabla46[[#This Row],[RESULTADO EVALUACION DE LA EJECUCION]]))</f>
        <v/>
      </c>
    </row>
    <row r="455" spans="1:21" ht="15" customHeight="1" x14ac:dyDescent="0.25">
      <c r="A455" s="3"/>
      <c r="B455" s="2"/>
      <c r="C455" s="2"/>
      <c r="D455" s="72"/>
      <c r="E455" s="4"/>
      <c r="F455" s="178"/>
      <c r="G455" s="455" t="str">
        <f>IFERROR(VLOOKUP(Tabla46[[#This Row],[ID RIESGO]],'1. IDENTIFICACION DEL RIESGO'!$AB$27:$AL$52,11,0),"")</f>
        <v/>
      </c>
      <c r="H455" s="178"/>
      <c r="I455" s="178"/>
      <c r="J455" s="178"/>
      <c r="K455" s="178"/>
      <c r="L455" s="180"/>
      <c r="M455" s="180"/>
      <c r="N455" s="178" t="str">
        <f>IF(Tabla46[[#This Row],[ID RIESGO]]="","",IF(Tabla46[[#This Row],[DESCRIPCION DEL CONTROL]]="",0,15))</f>
        <v/>
      </c>
      <c r="O455" s="174" t="str">
        <f>IF(Tabla46[[#This Row],[ID RIESGO]]="","",IF(Tabla46[[#This Row],[RESPONSABLE DEL CONTROL (CARGO)]]="",0,20))</f>
        <v/>
      </c>
      <c r="P455" s="353">
        <f>IF(Tabla46[[#This Row],[PERIODICIDAD DE EJECUCIÓN DEL CONTROL]]="",0,20)</f>
        <v>0</v>
      </c>
      <c r="Q45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5" s="353" t="str">
        <f>IF(ISTEXT(Tabla46[[#This Row],[VALOR EVALUACION DISENO]]),"",IF(Tabla46[[#This Row],[VALOR EVALUACION DISENO]]&gt;96,DATOS!$AV$21,IF(Tabla46[[#This Row],[VALOR EVALUACION DISENO]]&gt;=86,DATOS!$AV$22,DATOS!$AV$23)))</f>
        <v/>
      </c>
      <c r="S455" s="286"/>
      <c r="T455" s="133" t="str">
        <f>IFERROR(VLOOKUP(Tabla46[[#This Row],[% DE CUMPLIMIENTO DE LA EJECUCION DEL CONTROL]],DATOS!$AS$38:$AT$40,2,0),"")</f>
        <v/>
      </c>
      <c r="U455" s="134" t="str">
        <f>IF(Tabla46[[#This Row],[RESULTADO EVALUACIÓN DEL DISEÑO DEL CONTROL]]="","",SUMIFS(DATOS!$AT$49:$AT$57,DATOS!$AR$49:$AR$57,Tabla46[[#This Row],[RESULTADO EVALUACIÓN DEL DISEÑO DEL CONTROL]],DATOS!$AS$49:$AS$57,Tabla46[[#This Row],[RESULTADO EVALUACION DE LA EJECUCION]]))</f>
        <v/>
      </c>
    </row>
    <row r="456" spans="1:21" ht="15" customHeight="1" x14ac:dyDescent="0.25">
      <c r="A456" s="3"/>
      <c r="B456" s="2"/>
      <c r="C456" s="2"/>
      <c r="D456" s="72"/>
      <c r="E456" s="4"/>
      <c r="F456" s="178"/>
      <c r="G456" s="455" t="str">
        <f>IFERROR(VLOOKUP(Tabla46[[#This Row],[ID RIESGO]],'1. IDENTIFICACION DEL RIESGO'!$AB$27:$AL$52,11,0),"")</f>
        <v/>
      </c>
      <c r="H456" s="178"/>
      <c r="I456" s="178"/>
      <c r="J456" s="178"/>
      <c r="K456" s="178"/>
      <c r="L456" s="180"/>
      <c r="M456" s="180"/>
      <c r="N456" s="178" t="str">
        <f>IF(Tabla46[[#This Row],[ID RIESGO]]="","",IF(Tabla46[[#This Row],[DESCRIPCION DEL CONTROL]]="",0,15))</f>
        <v/>
      </c>
      <c r="O456" s="174" t="str">
        <f>IF(Tabla46[[#This Row],[ID RIESGO]]="","",IF(Tabla46[[#This Row],[RESPONSABLE DEL CONTROL (CARGO)]]="",0,20))</f>
        <v/>
      </c>
      <c r="P456" s="353">
        <f>IF(Tabla46[[#This Row],[PERIODICIDAD DE EJECUCIÓN DEL CONTROL]]="",0,20)</f>
        <v>0</v>
      </c>
      <c r="Q45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6" s="353" t="str">
        <f>IF(ISTEXT(Tabla46[[#This Row],[VALOR EVALUACION DISENO]]),"",IF(Tabla46[[#This Row],[VALOR EVALUACION DISENO]]&gt;96,DATOS!$AV$21,IF(Tabla46[[#This Row],[VALOR EVALUACION DISENO]]&gt;=86,DATOS!$AV$22,DATOS!$AV$23)))</f>
        <v/>
      </c>
      <c r="S456" s="286"/>
      <c r="T456" s="133" t="str">
        <f>IFERROR(VLOOKUP(Tabla46[[#This Row],[% DE CUMPLIMIENTO DE LA EJECUCION DEL CONTROL]],DATOS!$AS$38:$AT$40,2,0),"")</f>
        <v/>
      </c>
      <c r="U456" s="134" t="str">
        <f>IF(Tabla46[[#This Row],[RESULTADO EVALUACIÓN DEL DISEÑO DEL CONTROL]]="","",SUMIFS(DATOS!$AT$49:$AT$57,DATOS!$AR$49:$AR$57,Tabla46[[#This Row],[RESULTADO EVALUACIÓN DEL DISEÑO DEL CONTROL]],DATOS!$AS$49:$AS$57,Tabla46[[#This Row],[RESULTADO EVALUACION DE LA EJECUCION]]))</f>
        <v/>
      </c>
    </row>
    <row r="457" spans="1:21" ht="15" customHeight="1" x14ac:dyDescent="0.25">
      <c r="A457" s="3"/>
      <c r="B457" s="2"/>
      <c r="C457" s="2"/>
      <c r="D457" s="72"/>
      <c r="E457" s="4"/>
      <c r="F457" s="178"/>
      <c r="G457" s="455" t="str">
        <f>IFERROR(VLOOKUP(Tabla46[[#This Row],[ID RIESGO]],'1. IDENTIFICACION DEL RIESGO'!$AB$27:$AL$52,11,0),"")</f>
        <v/>
      </c>
      <c r="H457" s="178"/>
      <c r="I457" s="178"/>
      <c r="J457" s="178"/>
      <c r="K457" s="178"/>
      <c r="L457" s="180"/>
      <c r="M457" s="180"/>
      <c r="N457" s="178" t="str">
        <f>IF(Tabla46[[#This Row],[ID RIESGO]]="","",IF(Tabla46[[#This Row],[DESCRIPCION DEL CONTROL]]="",0,15))</f>
        <v/>
      </c>
      <c r="O457" s="174" t="str">
        <f>IF(Tabla46[[#This Row],[ID RIESGO]]="","",IF(Tabla46[[#This Row],[RESPONSABLE DEL CONTROL (CARGO)]]="",0,20))</f>
        <v/>
      </c>
      <c r="P457" s="353">
        <f>IF(Tabla46[[#This Row],[PERIODICIDAD DE EJECUCIÓN DEL CONTROL]]="",0,20)</f>
        <v>0</v>
      </c>
      <c r="Q45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7" s="353" t="str">
        <f>IF(ISTEXT(Tabla46[[#This Row],[VALOR EVALUACION DISENO]]),"",IF(Tabla46[[#This Row],[VALOR EVALUACION DISENO]]&gt;96,DATOS!$AV$21,IF(Tabla46[[#This Row],[VALOR EVALUACION DISENO]]&gt;=86,DATOS!$AV$22,DATOS!$AV$23)))</f>
        <v/>
      </c>
      <c r="S457" s="286"/>
      <c r="T457" s="133" t="str">
        <f>IFERROR(VLOOKUP(Tabla46[[#This Row],[% DE CUMPLIMIENTO DE LA EJECUCION DEL CONTROL]],DATOS!$AS$38:$AT$40,2,0),"")</f>
        <v/>
      </c>
      <c r="U457" s="134" t="str">
        <f>IF(Tabla46[[#This Row],[RESULTADO EVALUACIÓN DEL DISEÑO DEL CONTROL]]="","",SUMIFS(DATOS!$AT$49:$AT$57,DATOS!$AR$49:$AR$57,Tabla46[[#This Row],[RESULTADO EVALUACIÓN DEL DISEÑO DEL CONTROL]],DATOS!$AS$49:$AS$57,Tabla46[[#This Row],[RESULTADO EVALUACION DE LA EJECUCION]]))</f>
        <v/>
      </c>
    </row>
    <row r="458" spans="1:21" ht="15" customHeight="1" x14ac:dyDescent="0.25">
      <c r="A458" s="3"/>
      <c r="B458" s="2"/>
      <c r="C458" s="2"/>
      <c r="D458" s="72"/>
      <c r="E458" s="4"/>
      <c r="F458" s="178"/>
      <c r="G458" s="455" t="str">
        <f>IFERROR(VLOOKUP(Tabla46[[#This Row],[ID RIESGO]],'1. IDENTIFICACION DEL RIESGO'!$AB$27:$AL$52,11,0),"")</f>
        <v/>
      </c>
      <c r="H458" s="178"/>
      <c r="I458" s="178"/>
      <c r="J458" s="178"/>
      <c r="K458" s="178"/>
      <c r="L458" s="180"/>
      <c r="M458" s="180"/>
      <c r="N458" s="178" t="str">
        <f>IF(Tabla46[[#This Row],[ID RIESGO]]="","",IF(Tabla46[[#This Row],[DESCRIPCION DEL CONTROL]]="",0,15))</f>
        <v/>
      </c>
      <c r="O458" s="174" t="str">
        <f>IF(Tabla46[[#This Row],[ID RIESGO]]="","",IF(Tabla46[[#This Row],[RESPONSABLE DEL CONTROL (CARGO)]]="",0,20))</f>
        <v/>
      </c>
      <c r="P458" s="353">
        <f>IF(Tabla46[[#This Row],[PERIODICIDAD DE EJECUCIÓN DEL CONTROL]]="",0,20)</f>
        <v>0</v>
      </c>
      <c r="Q45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8" s="353" t="str">
        <f>IF(ISTEXT(Tabla46[[#This Row],[VALOR EVALUACION DISENO]]),"",IF(Tabla46[[#This Row],[VALOR EVALUACION DISENO]]&gt;96,DATOS!$AV$21,IF(Tabla46[[#This Row],[VALOR EVALUACION DISENO]]&gt;=86,DATOS!$AV$22,DATOS!$AV$23)))</f>
        <v/>
      </c>
      <c r="S458" s="286"/>
      <c r="T458" s="133" t="str">
        <f>IFERROR(VLOOKUP(Tabla46[[#This Row],[% DE CUMPLIMIENTO DE LA EJECUCION DEL CONTROL]],DATOS!$AS$38:$AT$40,2,0),"")</f>
        <v/>
      </c>
      <c r="U458" s="134" t="str">
        <f>IF(Tabla46[[#This Row],[RESULTADO EVALUACIÓN DEL DISEÑO DEL CONTROL]]="","",SUMIFS(DATOS!$AT$49:$AT$57,DATOS!$AR$49:$AR$57,Tabla46[[#This Row],[RESULTADO EVALUACIÓN DEL DISEÑO DEL CONTROL]],DATOS!$AS$49:$AS$57,Tabla46[[#This Row],[RESULTADO EVALUACION DE LA EJECUCION]]))</f>
        <v/>
      </c>
    </row>
    <row r="459" spans="1:21" ht="15" customHeight="1" x14ac:dyDescent="0.25">
      <c r="A459" s="3"/>
      <c r="B459" s="2"/>
      <c r="C459" s="2"/>
      <c r="D459" s="72"/>
      <c r="E459" s="4"/>
      <c r="F459" s="178"/>
      <c r="G459" s="455" t="str">
        <f>IFERROR(VLOOKUP(Tabla46[[#This Row],[ID RIESGO]],'1. IDENTIFICACION DEL RIESGO'!$AB$27:$AL$52,11,0),"")</f>
        <v/>
      </c>
      <c r="H459" s="178"/>
      <c r="I459" s="178"/>
      <c r="J459" s="178"/>
      <c r="K459" s="178"/>
      <c r="L459" s="180"/>
      <c r="M459" s="180"/>
      <c r="N459" s="178" t="str">
        <f>IF(Tabla46[[#This Row],[ID RIESGO]]="","",IF(Tabla46[[#This Row],[DESCRIPCION DEL CONTROL]]="",0,15))</f>
        <v/>
      </c>
      <c r="O459" s="174" t="str">
        <f>IF(Tabla46[[#This Row],[ID RIESGO]]="","",IF(Tabla46[[#This Row],[RESPONSABLE DEL CONTROL (CARGO)]]="",0,20))</f>
        <v/>
      </c>
      <c r="P459" s="353">
        <f>IF(Tabla46[[#This Row],[PERIODICIDAD DE EJECUCIÓN DEL CONTROL]]="",0,20)</f>
        <v>0</v>
      </c>
      <c r="Q45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9" s="353" t="str">
        <f>IF(ISTEXT(Tabla46[[#This Row],[VALOR EVALUACION DISENO]]),"",IF(Tabla46[[#This Row],[VALOR EVALUACION DISENO]]&gt;96,DATOS!$AV$21,IF(Tabla46[[#This Row],[VALOR EVALUACION DISENO]]&gt;=86,DATOS!$AV$22,DATOS!$AV$23)))</f>
        <v/>
      </c>
      <c r="S459" s="286"/>
      <c r="T459" s="133" t="str">
        <f>IFERROR(VLOOKUP(Tabla46[[#This Row],[% DE CUMPLIMIENTO DE LA EJECUCION DEL CONTROL]],DATOS!$AS$38:$AT$40,2,0),"")</f>
        <v/>
      </c>
      <c r="U459" s="134" t="str">
        <f>IF(Tabla46[[#This Row],[RESULTADO EVALUACIÓN DEL DISEÑO DEL CONTROL]]="","",SUMIFS(DATOS!$AT$49:$AT$57,DATOS!$AR$49:$AR$57,Tabla46[[#This Row],[RESULTADO EVALUACIÓN DEL DISEÑO DEL CONTROL]],DATOS!$AS$49:$AS$57,Tabla46[[#This Row],[RESULTADO EVALUACION DE LA EJECUCION]]))</f>
        <v/>
      </c>
    </row>
    <row r="460" spans="1:21" ht="15" customHeight="1" x14ac:dyDescent="0.25">
      <c r="A460" s="3"/>
      <c r="B460" s="2"/>
      <c r="C460" s="2"/>
      <c r="D460" s="72"/>
      <c r="E460" s="4"/>
      <c r="F460" s="178"/>
      <c r="G460" s="455" t="str">
        <f>IFERROR(VLOOKUP(Tabla46[[#This Row],[ID RIESGO]],'1. IDENTIFICACION DEL RIESGO'!$AB$27:$AL$52,11,0),"")</f>
        <v/>
      </c>
      <c r="H460" s="178"/>
      <c r="I460" s="178"/>
      <c r="J460" s="178"/>
      <c r="K460" s="178"/>
      <c r="L460" s="180"/>
      <c r="M460" s="180"/>
      <c r="N460" s="178" t="str">
        <f>IF(Tabla46[[#This Row],[ID RIESGO]]="","",IF(Tabla46[[#This Row],[DESCRIPCION DEL CONTROL]]="",0,15))</f>
        <v/>
      </c>
      <c r="O460" s="174" t="str">
        <f>IF(Tabla46[[#This Row],[ID RIESGO]]="","",IF(Tabla46[[#This Row],[RESPONSABLE DEL CONTROL (CARGO)]]="",0,20))</f>
        <v/>
      </c>
      <c r="P460" s="353">
        <f>IF(Tabla46[[#This Row],[PERIODICIDAD DE EJECUCIÓN DEL CONTROL]]="",0,20)</f>
        <v>0</v>
      </c>
      <c r="Q46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0" s="353" t="str">
        <f>IF(ISTEXT(Tabla46[[#This Row],[VALOR EVALUACION DISENO]]),"",IF(Tabla46[[#This Row],[VALOR EVALUACION DISENO]]&gt;96,DATOS!$AV$21,IF(Tabla46[[#This Row],[VALOR EVALUACION DISENO]]&gt;=86,DATOS!$AV$22,DATOS!$AV$23)))</f>
        <v/>
      </c>
      <c r="S460" s="286"/>
      <c r="T460" s="133" t="str">
        <f>IFERROR(VLOOKUP(Tabla46[[#This Row],[% DE CUMPLIMIENTO DE LA EJECUCION DEL CONTROL]],DATOS!$AS$38:$AT$40,2,0),"")</f>
        <v/>
      </c>
      <c r="U460" s="134" t="str">
        <f>IF(Tabla46[[#This Row],[RESULTADO EVALUACIÓN DEL DISEÑO DEL CONTROL]]="","",SUMIFS(DATOS!$AT$49:$AT$57,DATOS!$AR$49:$AR$57,Tabla46[[#This Row],[RESULTADO EVALUACIÓN DEL DISEÑO DEL CONTROL]],DATOS!$AS$49:$AS$57,Tabla46[[#This Row],[RESULTADO EVALUACION DE LA EJECUCION]]))</f>
        <v/>
      </c>
    </row>
    <row r="461" spans="1:21" ht="15" customHeight="1" x14ac:dyDescent="0.25">
      <c r="A461" s="3"/>
      <c r="B461" s="2"/>
      <c r="C461" s="2"/>
      <c r="D461" s="72"/>
      <c r="E461" s="4"/>
      <c r="F461" s="178"/>
      <c r="G461" s="455" t="str">
        <f>IFERROR(VLOOKUP(Tabla46[[#This Row],[ID RIESGO]],'1. IDENTIFICACION DEL RIESGO'!$AB$27:$AL$52,11,0),"")</f>
        <v/>
      </c>
      <c r="H461" s="178"/>
      <c r="I461" s="178"/>
      <c r="J461" s="178"/>
      <c r="K461" s="178"/>
      <c r="L461" s="180"/>
      <c r="M461" s="180"/>
      <c r="N461" s="178" t="str">
        <f>IF(Tabla46[[#This Row],[ID RIESGO]]="","",IF(Tabla46[[#This Row],[DESCRIPCION DEL CONTROL]]="",0,15))</f>
        <v/>
      </c>
      <c r="O461" s="174" t="str">
        <f>IF(Tabla46[[#This Row],[ID RIESGO]]="","",IF(Tabla46[[#This Row],[RESPONSABLE DEL CONTROL (CARGO)]]="",0,20))</f>
        <v/>
      </c>
      <c r="P461" s="353">
        <f>IF(Tabla46[[#This Row],[PERIODICIDAD DE EJECUCIÓN DEL CONTROL]]="",0,20)</f>
        <v>0</v>
      </c>
      <c r="Q46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1" s="353" t="str">
        <f>IF(ISTEXT(Tabla46[[#This Row],[VALOR EVALUACION DISENO]]),"",IF(Tabla46[[#This Row],[VALOR EVALUACION DISENO]]&gt;96,DATOS!$AV$21,IF(Tabla46[[#This Row],[VALOR EVALUACION DISENO]]&gt;=86,DATOS!$AV$22,DATOS!$AV$23)))</f>
        <v/>
      </c>
      <c r="S461" s="286"/>
      <c r="T461" s="133" t="str">
        <f>IFERROR(VLOOKUP(Tabla46[[#This Row],[% DE CUMPLIMIENTO DE LA EJECUCION DEL CONTROL]],DATOS!$AS$38:$AT$40,2,0),"")</f>
        <v/>
      </c>
      <c r="U461" s="134" t="str">
        <f>IF(Tabla46[[#This Row],[RESULTADO EVALUACIÓN DEL DISEÑO DEL CONTROL]]="","",SUMIFS(DATOS!$AT$49:$AT$57,DATOS!$AR$49:$AR$57,Tabla46[[#This Row],[RESULTADO EVALUACIÓN DEL DISEÑO DEL CONTROL]],DATOS!$AS$49:$AS$57,Tabla46[[#This Row],[RESULTADO EVALUACION DE LA EJECUCION]]))</f>
        <v/>
      </c>
    </row>
    <row r="462" spans="1:21" ht="15" customHeight="1" x14ac:dyDescent="0.25">
      <c r="A462" s="3"/>
      <c r="B462" s="2"/>
      <c r="C462" s="2"/>
      <c r="D462" s="72"/>
      <c r="E462" s="4"/>
      <c r="F462" s="178"/>
      <c r="G462" s="455" t="str">
        <f>IFERROR(VLOOKUP(Tabla46[[#This Row],[ID RIESGO]],'1. IDENTIFICACION DEL RIESGO'!$AB$27:$AL$52,11,0),"")</f>
        <v/>
      </c>
      <c r="H462" s="178"/>
      <c r="I462" s="178"/>
      <c r="J462" s="178"/>
      <c r="K462" s="178"/>
      <c r="L462" s="180"/>
      <c r="M462" s="180"/>
      <c r="N462" s="178" t="str">
        <f>IF(Tabla46[[#This Row],[ID RIESGO]]="","",IF(Tabla46[[#This Row],[DESCRIPCION DEL CONTROL]]="",0,15))</f>
        <v/>
      </c>
      <c r="O462" s="174" t="str">
        <f>IF(Tabla46[[#This Row],[ID RIESGO]]="","",IF(Tabla46[[#This Row],[RESPONSABLE DEL CONTROL (CARGO)]]="",0,20))</f>
        <v/>
      </c>
      <c r="P462" s="353">
        <f>IF(Tabla46[[#This Row],[PERIODICIDAD DE EJECUCIÓN DEL CONTROL]]="",0,20)</f>
        <v>0</v>
      </c>
      <c r="Q46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2" s="353" t="str">
        <f>IF(ISTEXT(Tabla46[[#This Row],[VALOR EVALUACION DISENO]]),"",IF(Tabla46[[#This Row],[VALOR EVALUACION DISENO]]&gt;96,DATOS!$AV$21,IF(Tabla46[[#This Row],[VALOR EVALUACION DISENO]]&gt;=86,DATOS!$AV$22,DATOS!$AV$23)))</f>
        <v/>
      </c>
      <c r="S462" s="286"/>
      <c r="T462" s="133" t="str">
        <f>IFERROR(VLOOKUP(Tabla46[[#This Row],[% DE CUMPLIMIENTO DE LA EJECUCION DEL CONTROL]],DATOS!$AS$38:$AT$40,2,0),"")</f>
        <v/>
      </c>
      <c r="U462" s="134" t="str">
        <f>IF(Tabla46[[#This Row],[RESULTADO EVALUACIÓN DEL DISEÑO DEL CONTROL]]="","",SUMIFS(DATOS!$AT$49:$AT$57,DATOS!$AR$49:$AR$57,Tabla46[[#This Row],[RESULTADO EVALUACIÓN DEL DISEÑO DEL CONTROL]],DATOS!$AS$49:$AS$57,Tabla46[[#This Row],[RESULTADO EVALUACION DE LA EJECUCION]]))</f>
        <v/>
      </c>
    </row>
    <row r="463" spans="1:21" ht="15" customHeight="1" x14ac:dyDescent="0.25">
      <c r="A463" s="3"/>
      <c r="B463" s="2"/>
      <c r="C463" s="2"/>
      <c r="D463" s="72"/>
      <c r="E463" s="4"/>
      <c r="F463" s="178"/>
      <c r="G463" s="455" t="str">
        <f>IFERROR(VLOOKUP(Tabla46[[#This Row],[ID RIESGO]],'1. IDENTIFICACION DEL RIESGO'!$AB$27:$AL$52,11,0),"")</f>
        <v/>
      </c>
      <c r="H463" s="178"/>
      <c r="I463" s="178"/>
      <c r="J463" s="178"/>
      <c r="K463" s="178"/>
      <c r="L463" s="180"/>
      <c r="M463" s="180"/>
      <c r="N463" s="178" t="str">
        <f>IF(Tabla46[[#This Row],[ID RIESGO]]="","",IF(Tabla46[[#This Row],[DESCRIPCION DEL CONTROL]]="",0,15))</f>
        <v/>
      </c>
      <c r="O463" s="174" t="str">
        <f>IF(Tabla46[[#This Row],[ID RIESGO]]="","",IF(Tabla46[[#This Row],[RESPONSABLE DEL CONTROL (CARGO)]]="",0,20))</f>
        <v/>
      </c>
      <c r="P463" s="353">
        <f>IF(Tabla46[[#This Row],[PERIODICIDAD DE EJECUCIÓN DEL CONTROL]]="",0,20)</f>
        <v>0</v>
      </c>
      <c r="Q46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3" s="353" t="str">
        <f>IF(ISTEXT(Tabla46[[#This Row],[VALOR EVALUACION DISENO]]),"",IF(Tabla46[[#This Row],[VALOR EVALUACION DISENO]]&gt;96,DATOS!$AV$21,IF(Tabla46[[#This Row],[VALOR EVALUACION DISENO]]&gt;=86,DATOS!$AV$22,DATOS!$AV$23)))</f>
        <v/>
      </c>
      <c r="S463" s="286"/>
      <c r="T463" s="133" t="str">
        <f>IFERROR(VLOOKUP(Tabla46[[#This Row],[% DE CUMPLIMIENTO DE LA EJECUCION DEL CONTROL]],DATOS!$AS$38:$AT$40,2,0),"")</f>
        <v/>
      </c>
      <c r="U463" s="134" t="str">
        <f>IF(Tabla46[[#This Row],[RESULTADO EVALUACIÓN DEL DISEÑO DEL CONTROL]]="","",SUMIFS(DATOS!$AT$49:$AT$57,DATOS!$AR$49:$AR$57,Tabla46[[#This Row],[RESULTADO EVALUACIÓN DEL DISEÑO DEL CONTROL]],DATOS!$AS$49:$AS$57,Tabla46[[#This Row],[RESULTADO EVALUACION DE LA EJECUCION]]))</f>
        <v/>
      </c>
    </row>
    <row r="464" spans="1:21" ht="15" customHeight="1" x14ac:dyDescent="0.25">
      <c r="A464" s="3"/>
      <c r="B464" s="2"/>
      <c r="C464" s="2"/>
      <c r="D464" s="72"/>
      <c r="E464" s="4"/>
      <c r="F464" s="178"/>
      <c r="G464" s="455" t="str">
        <f>IFERROR(VLOOKUP(Tabla46[[#This Row],[ID RIESGO]],'1. IDENTIFICACION DEL RIESGO'!$AB$27:$AL$52,11,0),"")</f>
        <v/>
      </c>
      <c r="H464" s="178"/>
      <c r="I464" s="178"/>
      <c r="J464" s="178"/>
      <c r="K464" s="178"/>
      <c r="L464" s="180"/>
      <c r="M464" s="180"/>
      <c r="N464" s="178" t="str">
        <f>IF(Tabla46[[#This Row],[ID RIESGO]]="","",IF(Tabla46[[#This Row],[DESCRIPCION DEL CONTROL]]="",0,15))</f>
        <v/>
      </c>
      <c r="O464" s="174" t="str">
        <f>IF(Tabla46[[#This Row],[ID RIESGO]]="","",IF(Tabla46[[#This Row],[RESPONSABLE DEL CONTROL (CARGO)]]="",0,20))</f>
        <v/>
      </c>
      <c r="P464" s="353">
        <f>IF(Tabla46[[#This Row],[PERIODICIDAD DE EJECUCIÓN DEL CONTROL]]="",0,20)</f>
        <v>0</v>
      </c>
      <c r="Q46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4" s="353" t="str">
        <f>IF(ISTEXT(Tabla46[[#This Row],[VALOR EVALUACION DISENO]]),"",IF(Tabla46[[#This Row],[VALOR EVALUACION DISENO]]&gt;96,DATOS!$AV$21,IF(Tabla46[[#This Row],[VALOR EVALUACION DISENO]]&gt;=86,DATOS!$AV$22,DATOS!$AV$23)))</f>
        <v/>
      </c>
      <c r="S464" s="286"/>
      <c r="T464" s="133" t="str">
        <f>IFERROR(VLOOKUP(Tabla46[[#This Row],[% DE CUMPLIMIENTO DE LA EJECUCION DEL CONTROL]],DATOS!$AS$38:$AT$40,2,0),"")</f>
        <v/>
      </c>
      <c r="U464" s="134" t="str">
        <f>IF(Tabla46[[#This Row],[RESULTADO EVALUACIÓN DEL DISEÑO DEL CONTROL]]="","",SUMIFS(DATOS!$AT$49:$AT$57,DATOS!$AR$49:$AR$57,Tabla46[[#This Row],[RESULTADO EVALUACIÓN DEL DISEÑO DEL CONTROL]],DATOS!$AS$49:$AS$57,Tabla46[[#This Row],[RESULTADO EVALUACION DE LA EJECUCION]]))</f>
        <v/>
      </c>
    </row>
    <row r="465" spans="1:21" ht="15" customHeight="1" x14ac:dyDescent="0.25">
      <c r="A465" s="3"/>
      <c r="B465" s="2"/>
      <c r="C465" s="2"/>
      <c r="D465" s="72"/>
      <c r="E465" s="4"/>
      <c r="F465" s="178"/>
      <c r="G465" s="455" t="str">
        <f>IFERROR(VLOOKUP(Tabla46[[#This Row],[ID RIESGO]],'1. IDENTIFICACION DEL RIESGO'!$AB$27:$AL$52,11,0),"")</f>
        <v/>
      </c>
      <c r="H465" s="178"/>
      <c r="I465" s="178"/>
      <c r="J465" s="178"/>
      <c r="K465" s="178"/>
      <c r="L465" s="180"/>
      <c r="M465" s="180"/>
      <c r="N465" s="178" t="str">
        <f>IF(Tabla46[[#This Row],[ID RIESGO]]="","",IF(Tabla46[[#This Row],[DESCRIPCION DEL CONTROL]]="",0,15))</f>
        <v/>
      </c>
      <c r="O465" s="174" t="str">
        <f>IF(Tabla46[[#This Row],[ID RIESGO]]="","",IF(Tabla46[[#This Row],[RESPONSABLE DEL CONTROL (CARGO)]]="",0,20))</f>
        <v/>
      </c>
      <c r="P465" s="353">
        <f>IF(Tabla46[[#This Row],[PERIODICIDAD DE EJECUCIÓN DEL CONTROL]]="",0,20)</f>
        <v>0</v>
      </c>
      <c r="Q46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5" s="353" t="str">
        <f>IF(ISTEXT(Tabla46[[#This Row],[VALOR EVALUACION DISENO]]),"",IF(Tabla46[[#This Row],[VALOR EVALUACION DISENO]]&gt;96,DATOS!$AV$21,IF(Tabla46[[#This Row],[VALOR EVALUACION DISENO]]&gt;=86,DATOS!$AV$22,DATOS!$AV$23)))</f>
        <v/>
      </c>
      <c r="S465" s="286"/>
      <c r="T465" s="133" t="str">
        <f>IFERROR(VLOOKUP(Tabla46[[#This Row],[% DE CUMPLIMIENTO DE LA EJECUCION DEL CONTROL]],DATOS!$AS$38:$AT$40,2,0),"")</f>
        <v/>
      </c>
      <c r="U465" s="134" t="str">
        <f>IF(Tabla46[[#This Row],[RESULTADO EVALUACIÓN DEL DISEÑO DEL CONTROL]]="","",SUMIFS(DATOS!$AT$49:$AT$57,DATOS!$AR$49:$AR$57,Tabla46[[#This Row],[RESULTADO EVALUACIÓN DEL DISEÑO DEL CONTROL]],DATOS!$AS$49:$AS$57,Tabla46[[#This Row],[RESULTADO EVALUACION DE LA EJECUCION]]))</f>
        <v/>
      </c>
    </row>
    <row r="466" spans="1:21" ht="15" customHeight="1" x14ac:dyDescent="0.25">
      <c r="A466" s="3"/>
      <c r="B466" s="2"/>
      <c r="C466" s="2"/>
      <c r="D466" s="72"/>
      <c r="E466" s="4"/>
      <c r="F466" s="178"/>
      <c r="G466" s="455" t="str">
        <f>IFERROR(VLOOKUP(Tabla46[[#This Row],[ID RIESGO]],'1. IDENTIFICACION DEL RIESGO'!$AB$27:$AL$52,11,0),"")</f>
        <v/>
      </c>
      <c r="H466" s="178"/>
      <c r="I466" s="178"/>
      <c r="J466" s="178"/>
      <c r="K466" s="178"/>
      <c r="L466" s="180"/>
      <c r="M466" s="180"/>
      <c r="N466" s="178" t="str">
        <f>IF(Tabla46[[#This Row],[ID RIESGO]]="","",IF(Tabla46[[#This Row],[DESCRIPCION DEL CONTROL]]="",0,15))</f>
        <v/>
      </c>
      <c r="O466" s="174" t="str">
        <f>IF(Tabla46[[#This Row],[ID RIESGO]]="","",IF(Tabla46[[#This Row],[RESPONSABLE DEL CONTROL (CARGO)]]="",0,20))</f>
        <v/>
      </c>
      <c r="P466" s="353">
        <f>IF(Tabla46[[#This Row],[PERIODICIDAD DE EJECUCIÓN DEL CONTROL]]="",0,20)</f>
        <v>0</v>
      </c>
      <c r="Q46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6" s="353" t="str">
        <f>IF(ISTEXT(Tabla46[[#This Row],[VALOR EVALUACION DISENO]]),"",IF(Tabla46[[#This Row],[VALOR EVALUACION DISENO]]&gt;96,DATOS!$AV$21,IF(Tabla46[[#This Row],[VALOR EVALUACION DISENO]]&gt;=86,DATOS!$AV$22,DATOS!$AV$23)))</f>
        <v/>
      </c>
      <c r="S466" s="286"/>
      <c r="T466" s="133" t="str">
        <f>IFERROR(VLOOKUP(Tabla46[[#This Row],[% DE CUMPLIMIENTO DE LA EJECUCION DEL CONTROL]],DATOS!$AS$38:$AT$40,2,0),"")</f>
        <v/>
      </c>
      <c r="U466" s="134" t="str">
        <f>IF(Tabla46[[#This Row],[RESULTADO EVALUACIÓN DEL DISEÑO DEL CONTROL]]="","",SUMIFS(DATOS!$AT$49:$AT$57,DATOS!$AR$49:$AR$57,Tabla46[[#This Row],[RESULTADO EVALUACIÓN DEL DISEÑO DEL CONTROL]],DATOS!$AS$49:$AS$57,Tabla46[[#This Row],[RESULTADO EVALUACION DE LA EJECUCION]]))</f>
        <v/>
      </c>
    </row>
    <row r="467" spans="1:21" ht="15" customHeight="1" x14ac:dyDescent="0.25">
      <c r="A467" s="3"/>
      <c r="B467" s="2"/>
      <c r="C467" s="2"/>
      <c r="D467" s="72"/>
      <c r="E467" s="4"/>
      <c r="F467" s="178"/>
      <c r="G467" s="455" t="str">
        <f>IFERROR(VLOOKUP(Tabla46[[#This Row],[ID RIESGO]],'1. IDENTIFICACION DEL RIESGO'!$AB$27:$AL$52,11,0),"")</f>
        <v/>
      </c>
      <c r="H467" s="178"/>
      <c r="I467" s="178"/>
      <c r="J467" s="178"/>
      <c r="K467" s="178"/>
      <c r="L467" s="180"/>
      <c r="M467" s="180"/>
      <c r="N467" s="178" t="str">
        <f>IF(Tabla46[[#This Row],[ID RIESGO]]="","",IF(Tabla46[[#This Row],[DESCRIPCION DEL CONTROL]]="",0,15))</f>
        <v/>
      </c>
      <c r="O467" s="174" t="str">
        <f>IF(Tabla46[[#This Row],[ID RIESGO]]="","",IF(Tabla46[[#This Row],[RESPONSABLE DEL CONTROL (CARGO)]]="",0,20))</f>
        <v/>
      </c>
      <c r="P467" s="353">
        <f>IF(Tabla46[[#This Row],[PERIODICIDAD DE EJECUCIÓN DEL CONTROL]]="",0,20)</f>
        <v>0</v>
      </c>
      <c r="Q46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7" s="353" t="str">
        <f>IF(ISTEXT(Tabla46[[#This Row],[VALOR EVALUACION DISENO]]),"",IF(Tabla46[[#This Row],[VALOR EVALUACION DISENO]]&gt;96,DATOS!$AV$21,IF(Tabla46[[#This Row],[VALOR EVALUACION DISENO]]&gt;=86,DATOS!$AV$22,DATOS!$AV$23)))</f>
        <v/>
      </c>
      <c r="S467" s="286"/>
      <c r="T467" s="133" t="str">
        <f>IFERROR(VLOOKUP(Tabla46[[#This Row],[% DE CUMPLIMIENTO DE LA EJECUCION DEL CONTROL]],DATOS!$AS$38:$AT$40,2,0),"")</f>
        <v/>
      </c>
      <c r="U467" s="134" t="str">
        <f>IF(Tabla46[[#This Row],[RESULTADO EVALUACIÓN DEL DISEÑO DEL CONTROL]]="","",SUMIFS(DATOS!$AT$49:$AT$57,DATOS!$AR$49:$AR$57,Tabla46[[#This Row],[RESULTADO EVALUACIÓN DEL DISEÑO DEL CONTROL]],DATOS!$AS$49:$AS$57,Tabla46[[#This Row],[RESULTADO EVALUACION DE LA EJECUCION]]))</f>
        <v/>
      </c>
    </row>
    <row r="468" spans="1:21" ht="15" customHeight="1" x14ac:dyDescent="0.25">
      <c r="A468" s="3"/>
      <c r="B468" s="2"/>
      <c r="C468" s="2"/>
      <c r="D468" s="72"/>
      <c r="E468" s="4"/>
      <c r="F468" s="178"/>
      <c r="G468" s="455" t="str">
        <f>IFERROR(VLOOKUP(Tabla46[[#This Row],[ID RIESGO]],'1. IDENTIFICACION DEL RIESGO'!$AB$27:$AL$52,11,0),"")</f>
        <v/>
      </c>
      <c r="H468" s="178"/>
      <c r="I468" s="178"/>
      <c r="J468" s="178"/>
      <c r="K468" s="178"/>
      <c r="L468" s="180"/>
      <c r="M468" s="180"/>
      <c r="N468" s="178" t="str">
        <f>IF(Tabla46[[#This Row],[ID RIESGO]]="","",IF(Tabla46[[#This Row],[DESCRIPCION DEL CONTROL]]="",0,15))</f>
        <v/>
      </c>
      <c r="O468" s="174" t="str">
        <f>IF(Tabla46[[#This Row],[ID RIESGO]]="","",IF(Tabla46[[#This Row],[RESPONSABLE DEL CONTROL (CARGO)]]="",0,20))</f>
        <v/>
      </c>
      <c r="P468" s="353">
        <f>IF(Tabla46[[#This Row],[PERIODICIDAD DE EJECUCIÓN DEL CONTROL]]="",0,20)</f>
        <v>0</v>
      </c>
      <c r="Q46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8" s="353" t="str">
        <f>IF(ISTEXT(Tabla46[[#This Row],[VALOR EVALUACION DISENO]]),"",IF(Tabla46[[#This Row],[VALOR EVALUACION DISENO]]&gt;96,DATOS!$AV$21,IF(Tabla46[[#This Row],[VALOR EVALUACION DISENO]]&gt;=86,DATOS!$AV$22,DATOS!$AV$23)))</f>
        <v/>
      </c>
      <c r="S468" s="286"/>
      <c r="T468" s="133" t="str">
        <f>IFERROR(VLOOKUP(Tabla46[[#This Row],[% DE CUMPLIMIENTO DE LA EJECUCION DEL CONTROL]],DATOS!$AS$38:$AT$40,2,0),"")</f>
        <v/>
      </c>
      <c r="U468" s="134" t="str">
        <f>IF(Tabla46[[#This Row],[RESULTADO EVALUACIÓN DEL DISEÑO DEL CONTROL]]="","",SUMIFS(DATOS!$AT$49:$AT$57,DATOS!$AR$49:$AR$57,Tabla46[[#This Row],[RESULTADO EVALUACIÓN DEL DISEÑO DEL CONTROL]],DATOS!$AS$49:$AS$57,Tabla46[[#This Row],[RESULTADO EVALUACION DE LA EJECUCION]]))</f>
        <v/>
      </c>
    </row>
    <row r="469" spans="1:21" ht="15" customHeight="1" x14ac:dyDescent="0.25">
      <c r="A469" s="3"/>
      <c r="B469" s="2"/>
      <c r="C469" s="2"/>
      <c r="D469" s="72"/>
      <c r="E469" s="4"/>
      <c r="F469" s="178"/>
      <c r="G469" s="455" t="str">
        <f>IFERROR(VLOOKUP(Tabla46[[#This Row],[ID RIESGO]],'1. IDENTIFICACION DEL RIESGO'!$AB$27:$AL$52,11,0),"")</f>
        <v/>
      </c>
      <c r="H469" s="178"/>
      <c r="I469" s="178"/>
      <c r="J469" s="178"/>
      <c r="K469" s="178"/>
      <c r="L469" s="180"/>
      <c r="M469" s="180"/>
      <c r="N469" s="178" t="str">
        <f>IF(Tabla46[[#This Row],[ID RIESGO]]="","",IF(Tabla46[[#This Row],[DESCRIPCION DEL CONTROL]]="",0,15))</f>
        <v/>
      </c>
      <c r="O469" s="174" t="str">
        <f>IF(Tabla46[[#This Row],[ID RIESGO]]="","",IF(Tabla46[[#This Row],[RESPONSABLE DEL CONTROL (CARGO)]]="",0,20))</f>
        <v/>
      </c>
      <c r="P469" s="353">
        <f>IF(Tabla46[[#This Row],[PERIODICIDAD DE EJECUCIÓN DEL CONTROL]]="",0,20)</f>
        <v>0</v>
      </c>
      <c r="Q46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9" s="353" t="str">
        <f>IF(ISTEXT(Tabla46[[#This Row],[VALOR EVALUACION DISENO]]),"",IF(Tabla46[[#This Row],[VALOR EVALUACION DISENO]]&gt;96,DATOS!$AV$21,IF(Tabla46[[#This Row],[VALOR EVALUACION DISENO]]&gt;=86,DATOS!$AV$22,DATOS!$AV$23)))</f>
        <v/>
      </c>
      <c r="S469" s="286"/>
      <c r="T469" s="133" t="str">
        <f>IFERROR(VLOOKUP(Tabla46[[#This Row],[% DE CUMPLIMIENTO DE LA EJECUCION DEL CONTROL]],DATOS!$AS$38:$AT$40,2,0),"")</f>
        <v/>
      </c>
      <c r="U469" s="134" t="str">
        <f>IF(Tabla46[[#This Row],[RESULTADO EVALUACIÓN DEL DISEÑO DEL CONTROL]]="","",SUMIFS(DATOS!$AT$49:$AT$57,DATOS!$AR$49:$AR$57,Tabla46[[#This Row],[RESULTADO EVALUACIÓN DEL DISEÑO DEL CONTROL]],DATOS!$AS$49:$AS$57,Tabla46[[#This Row],[RESULTADO EVALUACION DE LA EJECUCION]]))</f>
        <v/>
      </c>
    </row>
    <row r="470" spans="1:21" ht="15" customHeight="1" x14ac:dyDescent="0.25">
      <c r="A470" s="3"/>
      <c r="B470" s="2"/>
      <c r="C470" s="2"/>
      <c r="D470" s="72"/>
      <c r="E470" s="4"/>
      <c r="F470" s="178"/>
      <c r="G470" s="455" t="str">
        <f>IFERROR(VLOOKUP(Tabla46[[#This Row],[ID RIESGO]],'1. IDENTIFICACION DEL RIESGO'!$AB$27:$AL$52,11,0),"")</f>
        <v/>
      </c>
      <c r="H470" s="178"/>
      <c r="I470" s="178"/>
      <c r="J470" s="178"/>
      <c r="K470" s="178"/>
      <c r="L470" s="180"/>
      <c r="M470" s="180"/>
      <c r="N470" s="178" t="str">
        <f>IF(Tabla46[[#This Row],[ID RIESGO]]="","",IF(Tabla46[[#This Row],[DESCRIPCION DEL CONTROL]]="",0,15))</f>
        <v/>
      </c>
      <c r="O470" s="174" t="str">
        <f>IF(Tabla46[[#This Row],[ID RIESGO]]="","",IF(Tabla46[[#This Row],[RESPONSABLE DEL CONTROL (CARGO)]]="",0,20))</f>
        <v/>
      </c>
      <c r="P470" s="353">
        <f>IF(Tabla46[[#This Row],[PERIODICIDAD DE EJECUCIÓN DEL CONTROL]]="",0,20)</f>
        <v>0</v>
      </c>
      <c r="Q47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0" s="353" t="str">
        <f>IF(ISTEXT(Tabla46[[#This Row],[VALOR EVALUACION DISENO]]),"",IF(Tabla46[[#This Row],[VALOR EVALUACION DISENO]]&gt;96,DATOS!$AV$21,IF(Tabla46[[#This Row],[VALOR EVALUACION DISENO]]&gt;=86,DATOS!$AV$22,DATOS!$AV$23)))</f>
        <v/>
      </c>
      <c r="S470" s="286"/>
      <c r="T470" s="133" t="str">
        <f>IFERROR(VLOOKUP(Tabla46[[#This Row],[% DE CUMPLIMIENTO DE LA EJECUCION DEL CONTROL]],DATOS!$AS$38:$AT$40,2,0),"")</f>
        <v/>
      </c>
      <c r="U470" s="134" t="str">
        <f>IF(Tabla46[[#This Row],[RESULTADO EVALUACIÓN DEL DISEÑO DEL CONTROL]]="","",SUMIFS(DATOS!$AT$49:$AT$57,DATOS!$AR$49:$AR$57,Tabla46[[#This Row],[RESULTADO EVALUACIÓN DEL DISEÑO DEL CONTROL]],DATOS!$AS$49:$AS$57,Tabla46[[#This Row],[RESULTADO EVALUACION DE LA EJECUCION]]))</f>
        <v/>
      </c>
    </row>
    <row r="471" spans="1:21" ht="15" customHeight="1" x14ac:dyDescent="0.25">
      <c r="A471" s="3"/>
      <c r="B471" s="2"/>
      <c r="C471" s="2"/>
      <c r="D471" s="72"/>
      <c r="E471" s="4"/>
      <c r="F471" s="178"/>
      <c r="G471" s="455" t="str">
        <f>IFERROR(VLOOKUP(Tabla46[[#This Row],[ID RIESGO]],'1. IDENTIFICACION DEL RIESGO'!$AB$27:$AL$52,11,0),"")</f>
        <v/>
      </c>
      <c r="H471" s="178"/>
      <c r="I471" s="178"/>
      <c r="J471" s="178"/>
      <c r="K471" s="178"/>
      <c r="L471" s="180"/>
      <c r="M471" s="180"/>
      <c r="N471" s="178" t="str">
        <f>IF(Tabla46[[#This Row],[ID RIESGO]]="","",IF(Tabla46[[#This Row],[DESCRIPCION DEL CONTROL]]="",0,15))</f>
        <v/>
      </c>
      <c r="O471" s="174" t="str">
        <f>IF(Tabla46[[#This Row],[ID RIESGO]]="","",IF(Tabla46[[#This Row],[RESPONSABLE DEL CONTROL (CARGO)]]="",0,20))</f>
        <v/>
      </c>
      <c r="P471" s="353">
        <f>IF(Tabla46[[#This Row],[PERIODICIDAD DE EJECUCIÓN DEL CONTROL]]="",0,20)</f>
        <v>0</v>
      </c>
      <c r="Q47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1" s="353" t="str">
        <f>IF(ISTEXT(Tabla46[[#This Row],[VALOR EVALUACION DISENO]]),"",IF(Tabla46[[#This Row],[VALOR EVALUACION DISENO]]&gt;96,DATOS!$AV$21,IF(Tabla46[[#This Row],[VALOR EVALUACION DISENO]]&gt;=86,DATOS!$AV$22,DATOS!$AV$23)))</f>
        <v/>
      </c>
      <c r="S471" s="286"/>
      <c r="T471" s="133" t="str">
        <f>IFERROR(VLOOKUP(Tabla46[[#This Row],[% DE CUMPLIMIENTO DE LA EJECUCION DEL CONTROL]],DATOS!$AS$38:$AT$40,2,0),"")</f>
        <v/>
      </c>
      <c r="U471" s="134" t="str">
        <f>IF(Tabla46[[#This Row],[RESULTADO EVALUACIÓN DEL DISEÑO DEL CONTROL]]="","",SUMIFS(DATOS!$AT$49:$AT$57,DATOS!$AR$49:$AR$57,Tabla46[[#This Row],[RESULTADO EVALUACIÓN DEL DISEÑO DEL CONTROL]],DATOS!$AS$49:$AS$57,Tabla46[[#This Row],[RESULTADO EVALUACION DE LA EJECUCION]]))</f>
        <v/>
      </c>
    </row>
    <row r="472" spans="1:21" ht="15" customHeight="1" x14ac:dyDescent="0.25">
      <c r="A472" s="3"/>
      <c r="B472" s="2"/>
      <c r="C472" s="2"/>
      <c r="D472" s="72"/>
      <c r="E472" s="4"/>
      <c r="F472" s="178"/>
      <c r="G472" s="455" t="str">
        <f>IFERROR(VLOOKUP(Tabla46[[#This Row],[ID RIESGO]],'1. IDENTIFICACION DEL RIESGO'!$AB$27:$AL$52,11,0),"")</f>
        <v/>
      </c>
      <c r="H472" s="178"/>
      <c r="I472" s="178"/>
      <c r="J472" s="178"/>
      <c r="K472" s="178"/>
      <c r="L472" s="180"/>
      <c r="M472" s="180"/>
      <c r="N472" s="178" t="str">
        <f>IF(Tabla46[[#This Row],[ID RIESGO]]="","",IF(Tabla46[[#This Row],[DESCRIPCION DEL CONTROL]]="",0,15))</f>
        <v/>
      </c>
      <c r="O472" s="174" t="str">
        <f>IF(Tabla46[[#This Row],[ID RIESGO]]="","",IF(Tabla46[[#This Row],[RESPONSABLE DEL CONTROL (CARGO)]]="",0,20))</f>
        <v/>
      </c>
      <c r="P472" s="353">
        <f>IF(Tabla46[[#This Row],[PERIODICIDAD DE EJECUCIÓN DEL CONTROL]]="",0,20)</f>
        <v>0</v>
      </c>
      <c r="Q47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2" s="353" t="str">
        <f>IF(ISTEXT(Tabla46[[#This Row],[VALOR EVALUACION DISENO]]),"",IF(Tabla46[[#This Row],[VALOR EVALUACION DISENO]]&gt;96,DATOS!$AV$21,IF(Tabla46[[#This Row],[VALOR EVALUACION DISENO]]&gt;=86,DATOS!$AV$22,DATOS!$AV$23)))</f>
        <v/>
      </c>
      <c r="S472" s="286"/>
      <c r="T472" s="133" t="str">
        <f>IFERROR(VLOOKUP(Tabla46[[#This Row],[% DE CUMPLIMIENTO DE LA EJECUCION DEL CONTROL]],DATOS!$AS$38:$AT$40,2,0),"")</f>
        <v/>
      </c>
      <c r="U472" s="134" t="str">
        <f>IF(Tabla46[[#This Row],[RESULTADO EVALUACIÓN DEL DISEÑO DEL CONTROL]]="","",SUMIFS(DATOS!$AT$49:$AT$57,DATOS!$AR$49:$AR$57,Tabla46[[#This Row],[RESULTADO EVALUACIÓN DEL DISEÑO DEL CONTROL]],DATOS!$AS$49:$AS$57,Tabla46[[#This Row],[RESULTADO EVALUACION DE LA EJECUCION]]))</f>
        <v/>
      </c>
    </row>
    <row r="473" spans="1:21" ht="15" customHeight="1" x14ac:dyDescent="0.25">
      <c r="A473" s="3"/>
      <c r="B473" s="2"/>
      <c r="C473" s="2"/>
      <c r="D473" s="72"/>
      <c r="E473" s="4"/>
      <c r="F473" s="178"/>
      <c r="G473" s="455" t="str">
        <f>IFERROR(VLOOKUP(Tabla46[[#This Row],[ID RIESGO]],'1. IDENTIFICACION DEL RIESGO'!$AB$27:$AL$52,11,0),"")</f>
        <v/>
      </c>
      <c r="H473" s="178"/>
      <c r="I473" s="178"/>
      <c r="J473" s="178"/>
      <c r="K473" s="178"/>
      <c r="L473" s="180"/>
      <c r="M473" s="180"/>
      <c r="N473" s="178" t="str">
        <f>IF(Tabla46[[#This Row],[ID RIESGO]]="","",IF(Tabla46[[#This Row],[DESCRIPCION DEL CONTROL]]="",0,15))</f>
        <v/>
      </c>
      <c r="O473" s="174" t="str">
        <f>IF(Tabla46[[#This Row],[ID RIESGO]]="","",IF(Tabla46[[#This Row],[RESPONSABLE DEL CONTROL (CARGO)]]="",0,20))</f>
        <v/>
      </c>
      <c r="P473" s="353">
        <f>IF(Tabla46[[#This Row],[PERIODICIDAD DE EJECUCIÓN DEL CONTROL]]="",0,20)</f>
        <v>0</v>
      </c>
      <c r="Q47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3" s="353" t="str">
        <f>IF(ISTEXT(Tabla46[[#This Row],[VALOR EVALUACION DISENO]]),"",IF(Tabla46[[#This Row],[VALOR EVALUACION DISENO]]&gt;96,DATOS!$AV$21,IF(Tabla46[[#This Row],[VALOR EVALUACION DISENO]]&gt;=86,DATOS!$AV$22,DATOS!$AV$23)))</f>
        <v/>
      </c>
      <c r="S473" s="286"/>
      <c r="T473" s="133" t="str">
        <f>IFERROR(VLOOKUP(Tabla46[[#This Row],[% DE CUMPLIMIENTO DE LA EJECUCION DEL CONTROL]],DATOS!$AS$38:$AT$40,2,0),"")</f>
        <v/>
      </c>
      <c r="U473" s="134" t="str">
        <f>IF(Tabla46[[#This Row],[RESULTADO EVALUACIÓN DEL DISEÑO DEL CONTROL]]="","",SUMIFS(DATOS!$AT$49:$AT$57,DATOS!$AR$49:$AR$57,Tabla46[[#This Row],[RESULTADO EVALUACIÓN DEL DISEÑO DEL CONTROL]],DATOS!$AS$49:$AS$57,Tabla46[[#This Row],[RESULTADO EVALUACION DE LA EJECUCION]]))</f>
        <v/>
      </c>
    </row>
    <row r="474" spans="1:21" ht="15" customHeight="1" x14ac:dyDescent="0.25">
      <c r="A474" s="3"/>
      <c r="B474" s="2"/>
      <c r="C474" s="2"/>
      <c r="D474" s="72"/>
      <c r="E474" s="4"/>
      <c r="F474" s="178"/>
      <c r="G474" s="455" t="str">
        <f>IFERROR(VLOOKUP(Tabla46[[#This Row],[ID RIESGO]],'1. IDENTIFICACION DEL RIESGO'!$AB$27:$AL$52,11,0),"")</f>
        <v/>
      </c>
      <c r="H474" s="178"/>
      <c r="I474" s="178"/>
      <c r="J474" s="178"/>
      <c r="K474" s="178"/>
      <c r="L474" s="180"/>
      <c r="M474" s="180"/>
      <c r="N474" s="178" t="str">
        <f>IF(Tabla46[[#This Row],[ID RIESGO]]="","",IF(Tabla46[[#This Row],[DESCRIPCION DEL CONTROL]]="",0,15))</f>
        <v/>
      </c>
      <c r="O474" s="174" t="str">
        <f>IF(Tabla46[[#This Row],[ID RIESGO]]="","",IF(Tabla46[[#This Row],[RESPONSABLE DEL CONTROL (CARGO)]]="",0,20))</f>
        <v/>
      </c>
      <c r="P474" s="353">
        <f>IF(Tabla46[[#This Row],[PERIODICIDAD DE EJECUCIÓN DEL CONTROL]]="",0,20)</f>
        <v>0</v>
      </c>
      <c r="Q47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4" s="353" t="str">
        <f>IF(ISTEXT(Tabla46[[#This Row],[VALOR EVALUACION DISENO]]),"",IF(Tabla46[[#This Row],[VALOR EVALUACION DISENO]]&gt;96,DATOS!$AV$21,IF(Tabla46[[#This Row],[VALOR EVALUACION DISENO]]&gt;=86,DATOS!$AV$22,DATOS!$AV$23)))</f>
        <v/>
      </c>
      <c r="S474" s="286"/>
      <c r="T474" s="133" t="str">
        <f>IFERROR(VLOOKUP(Tabla46[[#This Row],[% DE CUMPLIMIENTO DE LA EJECUCION DEL CONTROL]],DATOS!$AS$38:$AT$40,2,0),"")</f>
        <v/>
      </c>
      <c r="U474" s="134" t="str">
        <f>IF(Tabla46[[#This Row],[RESULTADO EVALUACIÓN DEL DISEÑO DEL CONTROL]]="","",SUMIFS(DATOS!$AT$49:$AT$57,DATOS!$AR$49:$AR$57,Tabla46[[#This Row],[RESULTADO EVALUACIÓN DEL DISEÑO DEL CONTROL]],DATOS!$AS$49:$AS$57,Tabla46[[#This Row],[RESULTADO EVALUACION DE LA EJECUCION]]))</f>
        <v/>
      </c>
    </row>
    <row r="475" spans="1:21" ht="15" customHeight="1" x14ac:dyDescent="0.25">
      <c r="A475" s="3"/>
      <c r="B475" s="2"/>
      <c r="C475" s="2"/>
      <c r="D475" s="72"/>
      <c r="E475" s="4"/>
      <c r="F475" s="178"/>
      <c r="G475" s="455" t="str">
        <f>IFERROR(VLOOKUP(Tabla46[[#This Row],[ID RIESGO]],'1. IDENTIFICACION DEL RIESGO'!$AB$27:$AL$52,11,0),"")</f>
        <v/>
      </c>
      <c r="H475" s="178"/>
      <c r="I475" s="178"/>
      <c r="J475" s="178"/>
      <c r="K475" s="178"/>
      <c r="L475" s="180"/>
      <c r="M475" s="180"/>
      <c r="N475" s="178" t="str">
        <f>IF(Tabla46[[#This Row],[ID RIESGO]]="","",IF(Tabla46[[#This Row],[DESCRIPCION DEL CONTROL]]="",0,15))</f>
        <v/>
      </c>
      <c r="O475" s="174" t="str">
        <f>IF(Tabla46[[#This Row],[ID RIESGO]]="","",IF(Tabla46[[#This Row],[RESPONSABLE DEL CONTROL (CARGO)]]="",0,20))</f>
        <v/>
      </c>
      <c r="P475" s="353">
        <f>IF(Tabla46[[#This Row],[PERIODICIDAD DE EJECUCIÓN DEL CONTROL]]="",0,20)</f>
        <v>0</v>
      </c>
      <c r="Q47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5" s="353" t="str">
        <f>IF(ISTEXT(Tabla46[[#This Row],[VALOR EVALUACION DISENO]]),"",IF(Tabla46[[#This Row],[VALOR EVALUACION DISENO]]&gt;96,DATOS!$AV$21,IF(Tabla46[[#This Row],[VALOR EVALUACION DISENO]]&gt;=86,DATOS!$AV$22,DATOS!$AV$23)))</f>
        <v/>
      </c>
      <c r="S475" s="286"/>
      <c r="T475" s="133" t="str">
        <f>IFERROR(VLOOKUP(Tabla46[[#This Row],[% DE CUMPLIMIENTO DE LA EJECUCION DEL CONTROL]],DATOS!$AS$38:$AT$40,2,0),"")</f>
        <v/>
      </c>
      <c r="U475" s="134" t="str">
        <f>IF(Tabla46[[#This Row],[RESULTADO EVALUACIÓN DEL DISEÑO DEL CONTROL]]="","",SUMIFS(DATOS!$AT$49:$AT$57,DATOS!$AR$49:$AR$57,Tabla46[[#This Row],[RESULTADO EVALUACIÓN DEL DISEÑO DEL CONTROL]],DATOS!$AS$49:$AS$57,Tabla46[[#This Row],[RESULTADO EVALUACION DE LA EJECUCION]]))</f>
        <v/>
      </c>
    </row>
    <row r="476" spans="1:21" ht="15" customHeight="1" x14ac:dyDescent="0.25">
      <c r="A476" s="3"/>
      <c r="B476" s="2"/>
      <c r="C476" s="2"/>
      <c r="D476" s="72"/>
      <c r="E476" s="4"/>
      <c r="F476" s="178"/>
      <c r="G476" s="455" t="str">
        <f>IFERROR(VLOOKUP(Tabla46[[#This Row],[ID RIESGO]],'1. IDENTIFICACION DEL RIESGO'!$AB$27:$AL$52,11,0),"")</f>
        <v/>
      </c>
      <c r="H476" s="178"/>
      <c r="I476" s="178"/>
      <c r="J476" s="178"/>
      <c r="K476" s="178"/>
      <c r="L476" s="180"/>
      <c r="M476" s="180"/>
      <c r="N476" s="178" t="str">
        <f>IF(Tabla46[[#This Row],[ID RIESGO]]="","",IF(Tabla46[[#This Row],[DESCRIPCION DEL CONTROL]]="",0,15))</f>
        <v/>
      </c>
      <c r="O476" s="174" t="str">
        <f>IF(Tabla46[[#This Row],[ID RIESGO]]="","",IF(Tabla46[[#This Row],[RESPONSABLE DEL CONTROL (CARGO)]]="",0,20))</f>
        <v/>
      </c>
      <c r="P476" s="353">
        <f>IF(Tabla46[[#This Row],[PERIODICIDAD DE EJECUCIÓN DEL CONTROL]]="",0,20)</f>
        <v>0</v>
      </c>
      <c r="Q47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6" s="353" t="str">
        <f>IF(ISTEXT(Tabla46[[#This Row],[VALOR EVALUACION DISENO]]),"",IF(Tabla46[[#This Row],[VALOR EVALUACION DISENO]]&gt;96,DATOS!$AV$21,IF(Tabla46[[#This Row],[VALOR EVALUACION DISENO]]&gt;=86,DATOS!$AV$22,DATOS!$AV$23)))</f>
        <v/>
      </c>
      <c r="S476" s="286"/>
      <c r="T476" s="133" t="str">
        <f>IFERROR(VLOOKUP(Tabla46[[#This Row],[% DE CUMPLIMIENTO DE LA EJECUCION DEL CONTROL]],DATOS!$AS$38:$AT$40,2,0),"")</f>
        <v/>
      </c>
      <c r="U476" s="134" t="str">
        <f>IF(Tabla46[[#This Row],[RESULTADO EVALUACIÓN DEL DISEÑO DEL CONTROL]]="","",SUMIFS(DATOS!$AT$49:$AT$57,DATOS!$AR$49:$AR$57,Tabla46[[#This Row],[RESULTADO EVALUACIÓN DEL DISEÑO DEL CONTROL]],DATOS!$AS$49:$AS$57,Tabla46[[#This Row],[RESULTADO EVALUACION DE LA EJECUCION]]))</f>
        <v/>
      </c>
    </row>
    <row r="477" spans="1:21" ht="15" customHeight="1" x14ac:dyDescent="0.25">
      <c r="A477" s="3"/>
      <c r="B477" s="2"/>
      <c r="C477" s="2"/>
      <c r="D477" s="72"/>
      <c r="E477" s="4"/>
      <c r="F477" s="178"/>
      <c r="G477" s="455" t="str">
        <f>IFERROR(VLOOKUP(Tabla46[[#This Row],[ID RIESGO]],'1. IDENTIFICACION DEL RIESGO'!$AB$27:$AL$52,11,0),"")</f>
        <v/>
      </c>
      <c r="H477" s="178"/>
      <c r="I477" s="178"/>
      <c r="J477" s="178"/>
      <c r="K477" s="178"/>
      <c r="L477" s="180"/>
      <c r="M477" s="180"/>
      <c r="N477" s="178" t="str">
        <f>IF(Tabla46[[#This Row],[ID RIESGO]]="","",IF(Tabla46[[#This Row],[DESCRIPCION DEL CONTROL]]="",0,15))</f>
        <v/>
      </c>
      <c r="O477" s="174" t="str">
        <f>IF(Tabla46[[#This Row],[ID RIESGO]]="","",IF(Tabla46[[#This Row],[RESPONSABLE DEL CONTROL (CARGO)]]="",0,20))</f>
        <v/>
      </c>
      <c r="P477" s="353">
        <f>IF(Tabla46[[#This Row],[PERIODICIDAD DE EJECUCIÓN DEL CONTROL]]="",0,20)</f>
        <v>0</v>
      </c>
      <c r="Q47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7" s="353" t="str">
        <f>IF(ISTEXT(Tabla46[[#This Row],[VALOR EVALUACION DISENO]]),"",IF(Tabla46[[#This Row],[VALOR EVALUACION DISENO]]&gt;96,DATOS!$AV$21,IF(Tabla46[[#This Row],[VALOR EVALUACION DISENO]]&gt;=86,DATOS!$AV$22,DATOS!$AV$23)))</f>
        <v/>
      </c>
      <c r="S477" s="286"/>
      <c r="T477" s="133" t="str">
        <f>IFERROR(VLOOKUP(Tabla46[[#This Row],[% DE CUMPLIMIENTO DE LA EJECUCION DEL CONTROL]],DATOS!$AS$38:$AT$40,2,0),"")</f>
        <v/>
      </c>
      <c r="U477" s="134" t="str">
        <f>IF(Tabla46[[#This Row],[RESULTADO EVALUACIÓN DEL DISEÑO DEL CONTROL]]="","",SUMIFS(DATOS!$AT$49:$AT$57,DATOS!$AR$49:$AR$57,Tabla46[[#This Row],[RESULTADO EVALUACIÓN DEL DISEÑO DEL CONTROL]],DATOS!$AS$49:$AS$57,Tabla46[[#This Row],[RESULTADO EVALUACION DE LA EJECUCION]]))</f>
        <v/>
      </c>
    </row>
    <row r="478" spans="1:21" ht="15" customHeight="1" x14ac:dyDescent="0.25">
      <c r="A478" s="3"/>
      <c r="B478" s="2"/>
      <c r="C478" s="2"/>
      <c r="D478" s="72"/>
      <c r="E478" s="4"/>
      <c r="F478" s="178"/>
      <c r="G478" s="455" t="str">
        <f>IFERROR(VLOOKUP(Tabla46[[#This Row],[ID RIESGO]],'1. IDENTIFICACION DEL RIESGO'!$AB$27:$AL$52,11,0),"")</f>
        <v/>
      </c>
      <c r="H478" s="178"/>
      <c r="I478" s="178"/>
      <c r="J478" s="178"/>
      <c r="K478" s="178"/>
      <c r="L478" s="180"/>
      <c r="M478" s="180"/>
      <c r="N478" s="178" t="str">
        <f>IF(Tabla46[[#This Row],[ID RIESGO]]="","",IF(Tabla46[[#This Row],[DESCRIPCION DEL CONTROL]]="",0,15))</f>
        <v/>
      </c>
      <c r="O478" s="174" t="str">
        <f>IF(Tabla46[[#This Row],[ID RIESGO]]="","",IF(Tabla46[[#This Row],[RESPONSABLE DEL CONTROL (CARGO)]]="",0,20))</f>
        <v/>
      </c>
      <c r="P478" s="353">
        <f>IF(Tabla46[[#This Row],[PERIODICIDAD DE EJECUCIÓN DEL CONTROL]]="",0,20)</f>
        <v>0</v>
      </c>
      <c r="Q47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8" s="353" t="str">
        <f>IF(ISTEXT(Tabla46[[#This Row],[VALOR EVALUACION DISENO]]),"",IF(Tabla46[[#This Row],[VALOR EVALUACION DISENO]]&gt;96,DATOS!$AV$21,IF(Tabla46[[#This Row],[VALOR EVALUACION DISENO]]&gt;=86,DATOS!$AV$22,DATOS!$AV$23)))</f>
        <v/>
      </c>
      <c r="S478" s="286"/>
      <c r="T478" s="133" t="str">
        <f>IFERROR(VLOOKUP(Tabla46[[#This Row],[% DE CUMPLIMIENTO DE LA EJECUCION DEL CONTROL]],DATOS!$AS$38:$AT$40,2,0),"")</f>
        <v/>
      </c>
      <c r="U478" s="134" t="str">
        <f>IF(Tabla46[[#This Row],[RESULTADO EVALUACIÓN DEL DISEÑO DEL CONTROL]]="","",SUMIFS(DATOS!$AT$49:$AT$57,DATOS!$AR$49:$AR$57,Tabla46[[#This Row],[RESULTADO EVALUACIÓN DEL DISEÑO DEL CONTROL]],DATOS!$AS$49:$AS$57,Tabla46[[#This Row],[RESULTADO EVALUACION DE LA EJECUCION]]))</f>
        <v/>
      </c>
    </row>
    <row r="479" spans="1:21" ht="15" customHeight="1" x14ac:dyDescent="0.25">
      <c r="A479" s="3"/>
      <c r="B479" s="2"/>
      <c r="C479" s="2"/>
      <c r="D479" s="72"/>
      <c r="E479" s="4"/>
      <c r="F479" s="178"/>
      <c r="G479" s="455" t="str">
        <f>IFERROR(VLOOKUP(Tabla46[[#This Row],[ID RIESGO]],'1. IDENTIFICACION DEL RIESGO'!$AB$27:$AL$52,11,0),"")</f>
        <v/>
      </c>
      <c r="H479" s="178"/>
      <c r="I479" s="178"/>
      <c r="J479" s="178"/>
      <c r="K479" s="178"/>
      <c r="L479" s="180"/>
      <c r="M479" s="180"/>
      <c r="N479" s="178" t="str">
        <f>IF(Tabla46[[#This Row],[ID RIESGO]]="","",IF(Tabla46[[#This Row],[DESCRIPCION DEL CONTROL]]="",0,15))</f>
        <v/>
      </c>
      <c r="O479" s="174" t="str">
        <f>IF(Tabla46[[#This Row],[ID RIESGO]]="","",IF(Tabla46[[#This Row],[RESPONSABLE DEL CONTROL (CARGO)]]="",0,20))</f>
        <v/>
      </c>
      <c r="P479" s="353">
        <f>IF(Tabla46[[#This Row],[PERIODICIDAD DE EJECUCIÓN DEL CONTROL]]="",0,20)</f>
        <v>0</v>
      </c>
      <c r="Q47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9" s="353" t="str">
        <f>IF(ISTEXT(Tabla46[[#This Row],[VALOR EVALUACION DISENO]]),"",IF(Tabla46[[#This Row],[VALOR EVALUACION DISENO]]&gt;96,DATOS!$AV$21,IF(Tabla46[[#This Row],[VALOR EVALUACION DISENO]]&gt;=86,DATOS!$AV$22,DATOS!$AV$23)))</f>
        <v/>
      </c>
      <c r="S479" s="286"/>
      <c r="T479" s="133" t="str">
        <f>IFERROR(VLOOKUP(Tabla46[[#This Row],[% DE CUMPLIMIENTO DE LA EJECUCION DEL CONTROL]],DATOS!$AS$38:$AT$40,2,0),"")</f>
        <v/>
      </c>
      <c r="U479" s="134" t="str">
        <f>IF(Tabla46[[#This Row],[RESULTADO EVALUACIÓN DEL DISEÑO DEL CONTROL]]="","",SUMIFS(DATOS!$AT$49:$AT$57,DATOS!$AR$49:$AR$57,Tabla46[[#This Row],[RESULTADO EVALUACIÓN DEL DISEÑO DEL CONTROL]],DATOS!$AS$49:$AS$57,Tabla46[[#This Row],[RESULTADO EVALUACION DE LA EJECUCION]]))</f>
        <v/>
      </c>
    </row>
    <row r="480" spans="1:21" ht="15" customHeight="1" x14ac:dyDescent="0.25">
      <c r="A480" s="3"/>
      <c r="B480" s="2"/>
      <c r="C480" s="2"/>
      <c r="D480" s="72"/>
      <c r="E480" s="4"/>
      <c r="F480" s="178"/>
      <c r="G480" s="455" t="str">
        <f>IFERROR(VLOOKUP(Tabla46[[#This Row],[ID RIESGO]],'1. IDENTIFICACION DEL RIESGO'!$AB$27:$AL$52,11,0),"")</f>
        <v/>
      </c>
      <c r="H480" s="178"/>
      <c r="I480" s="178"/>
      <c r="J480" s="178"/>
      <c r="K480" s="178"/>
      <c r="L480" s="180"/>
      <c r="M480" s="180"/>
      <c r="N480" s="178" t="str">
        <f>IF(Tabla46[[#This Row],[ID RIESGO]]="","",IF(Tabla46[[#This Row],[DESCRIPCION DEL CONTROL]]="",0,15))</f>
        <v/>
      </c>
      <c r="O480" s="174" t="str">
        <f>IF(Tabla46[[#This Row],[ID RIESGO]]="","",IF(Tabla46[[#This Row],[RESPONSABLE DEL CONTROL (CARGO)]]="",0,20))</f>
        <v/>
      </c>
      <c r="P480" s="353">
        <f>IF(Tabla46[[#This Row],[PERIODICIDAD DE EJECUCIÓN DEL CONTROL]]="",0,20)</f>
        <v>0</v>
      </c>
      <c r="Q48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0" s="353" t="str">
        <f>IF(ISTEXT(Tabla46[[#This Row],[VALOR EVALUACION DISENO]]),"",IF(Tabla46[[#This Row],[VALOR EVALUACION DISENO]]&gt;96,DATOS!$AV$21,IF(Tabla46[[#This Row],[VALOR EVALUACION DISENO]]&gt;=86,DATOS!$AV$22,DATOS!$AV$23)))</f>
        <v/>
      </c>
      <c r="S480" s="286"/>
      <c r="T480" s="133" t="str">
        <f>IFERROR(VLOOKUP(Tabla46[[#This Row],[% DE CUMPLIMIENTO DE LA EJECUCION DEL CONTROL]],DATOS!$AS$38:$AT$40,2,0),"")</f>
        <v/>
      </c>
      <c r="U480" s="134" t="str">
        <f>IF(Tabla46[[#This Row],[RESULTADO EVALUACIÓN DEL DISEÑO DEL CONTROL]]="","",SUMIFS(DATOS!$AT$49:$AT$57,DATOS!$AR$49:$AR$57,Tabla46[[#This Row],[RESULTADO EVALUACIÓN DEL DISEÑO DEL CONTROL]],DATOS!$AS$49:$AS$57,Tabla46[[#This Row],[RESULTADO EVALUACION DE LA EJECUCION]]))</f>
        <v/>
      </c>
    </row>
    <row r="481" spans="1:21" ht="15" customHeight="1" x14ac:dyDescent="0.25">
      <c r="A481" s="3"/>
      <c r="B481" s="2"/>
      <c r="C481" s="2"/>
      <c r="D481" s="72"/>
      <c r="E481" s="4"/>
      <c r="F481" s="178"/>
      <c r="G481" s="455" t="str">
        <f>IFERROR(VLOOKUP(Tabla46[[#This Row],[ID RIESGO]],'1. IDENTIFICACION DEL RIESGO'!$AB$27:$AL$52,11,0),"")</f>
        <v/>
      </c>
      <c r="H481" s="178"/>
      <c r="I481" s="178"/>
      <c r="J481" s="178"/>
      <c r="K481" s="178"/>
      <c r="L481" s="180"/>
      <c r="M481" s="180"/>
      <c r="N481" s="178" t="str">
        <f>IF(Tabla46[[#This Row],[ID RIESGO]]="","",IF(Tabla46[[#This Row],[DESCRIPCION DEL CONTROL]]="",0,15))</f>
        <v/>
      </c>
      <c r="O481" s="174" t="str">
        <f>IF(Tabla46[[#This Row],[ID RIESGO]]="","",IF(Tabla46[[#This Row],[RESPONSABLE DEL CONTROL (CARGO)]]="",0,20))</f>
        <v/>
      </c>
      <c r="P481" s="353">
        <f>IF(Tabla46[[#This Row],[PERIODICIDAD DE EJECUCIÓN DEL CONTROL]]="",0,20)</f>
        <v>0</v>
      </c>
      <c r="Q48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1" s="353" t="str">
        <f>IF(ISTEXT(Tabla46[[#This Row],[VALOR EVALUACION DISENO]]),"",IF(Tabla46[[#This Row],[VALOR EVALUACION DISENO]]&gt;96,DATOS!$AV$21,IF(Tabla46[[#This Row],[VALOR EVALUACION DISENO]]&gt;=86,DATOS!$AV$22,DATOS!$AV$23)))</f>
        <v/>
      </c>
      <c r="S481" s="286"/>
      <c r="T481" s="133" t="str">
        <f>IFERROR(VLOOKUP(Tabla46[[#This Row],[% DE CUMPLIMIENTO DE LA EJECUCION DEL CONTROL]],DATOS!$AS$38:$AT$40,2,0),"")</f>
        <v/>
      </c>
      <c r="U481" s="134" t="str">
        <f>IF(Tabla46[[#This Row],[RESULTADO EVALUACIÓN DEL DISEÑO DEL CONTROL]]="","",SUMIFS(DATOS!$AT$49:$AT$57,DATOS!$AR$49:$AR$57,Tabla46[[#This Row],[RESULTADO EVALUACIÓN DEL DISEÑO DEL CONTROL]],DATOS!$AS$49:$AS$57,Tabla46[[#This Row],[RESULTADO EVALUACION DE LA EJECUCION]]))</f>
        <v/>
      </c>
    </row>
    <row r="482" spans="1:21" ht="15" customHeight="1" x14ac:dyDescent="0.25">
      <c r="A482" s="3"/>
      <c r="B482" s="2"/>
      <c r="C482" s="2"/>
      <c r="D482" s="72"/>
      <c r="E482" s="4"/>
      <c r="F482" s="178"/>
      <c r="G482" s="455" t="str">
        <f>IFERROR(VLOOKUP(Tabla46[[#This Row],[ID RIESGO]],'1. IDENTIFICACION DEL RIESGO'!$AB$27:$AL$52,11,0),"")</f>
        <v/>
      </c>
      <c r="H482" s="178"/>
      <c r="I482" s="178"/>
      <c r="J482" s="178"/>
      <c r="K482" s="178"/>
      <c r="L482" s="180"/>
      <c r="M482" s="180"/>
      <c r="N482" s="178" t="str">
        <f>IF(Tabla46[[#This Row],[ID RIESGO]]="","",IF(Tabla46[[#This Row],[DESCRIPCION DEL CONTROL]]="",0,15))</f>
        <v/>
      </c>
      <c r="O482" s="174" t="str">
        <f>IF(Tabla46[[#This Row],[ID RIESGO]]="","",IF(Tabla46[[#This Row],[RESPONSABLE DEL CONTROL (CARGO)]]="",0,20))</f>
        <v/>
      </c>
      <c r="P482" s="353">
        <f>IF(Tabla46[[#This Row],[PERIODICIDAD DE EJECUCIÓN DEL CONTROL]]="",0,20)</f>
        <v>0</v>
      </c>
      <c r="Q48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2" s="353" t="str">
        <f>IF(ISTEXT(Tabla46[[#This Row],[VALOR EVALUACION DISENO]]),"",IF(Tabla46[[#This Row],[VALOR EVALUACION DISENO]]&gt;96,DATOS!$AV$21,IF(Tabla46[[#This Row],[VALOR EVALUACION DISENO]]&gt;=86,DATOS!$AV$22,DATOS!$AV$23)))</f>
        <v/>
      </c>
      <c r="S482" s="286"/>
      <c r="T482" s="133" t="str">
        <f>IFERROR(VLOOKUP(Tabla46[[#This Row],[% DE CUMPLIMIENTO DE LA EJECUCION DEL CONTROL]],DATOS!$AS$38:$AT$40,2,0),"")</f>
        <v/>
      </c>
      <c r="U482" s="134" t="str">
        <f>IF(Tabla46[[#This Row],[RESULTADO EVALUACIÓN DEL DISEÑO DEL CONTROL]]="","",SUMIFS(DATOS!$AT$49:$AT$57,DATOS!$AR$49:$AR$57,Tabla46[[#This Row],[RESULTADO EVALUACIÓN DEL DISEÑO DEL CONTROL]],DATOS!$AS$49:$AS$57,Tabla46[[#This Row],[RESULTADO EVALUACION DE LA EJECUCION]]))</f>
        <v/>
      </c>
    </row>
    <row r="483" spans="1:21" ht="15" customHeight="1" x14ac:dyDescent="0.25">
      <c r="A483" s="3"/>
      <c r="B483" s="2"/>
      <c r="C483" s="2"/>
      <c r="D483" s="72"/>
      <c r="E483" s="4"/>
      <c r="F483" s="178"/>
      <c r="G483" s="455" t="str">
        <f>IFERROR(VLOOKUP(Tabla46[[#This Row],[ID RIESGO]],'1. IDENTIFICACION DEL RIESGO'!$AB$27:$AL$52,11,0),"")</f>
        <v/>
      </c>
      <c r="H483" s="178"/>
      <c r="I483" s="178"/>
      <c r="J483" s="178"/>
      <c r="K483" s="178"/>
      <c r="L483" s="180"/>
      <c r="M483" s="180"/>
      <c r="N483" s="178" t="str">
        <f>IF(Tabla46[[#This Row],[ID RIESGO]]="","",IF(Tabla46[[#This Row],[DESCRIPCION DEL CONTROL]]="",0,15))</f>
        <v/>
      </c>
      <c r="O483" s="174" t="str">
        <f>IF(Tabla46[[#This Row],[ID RIESGO]]="","",IF(Tabla46[[#This Row],[RESPONSABLE DEL CONTROL (CARGO)]]="",0,20))</f>
        <v/>
      </c>
      <c r="P483" s="353">
        <f>IF(Tabla46[[#This Row],[PERIODICIDAD DE EJECUCIÓN DEL CONTROL]]="",0,20)</f>
        <v>0</v>
      </c>
      <c r="Q48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3" s="353" t="str">
        <f>IF(ISTEXT(Tabla46[[#This Row],[VALOR EVALUACION DISENO]]),"",IF(Tabla46[[#This Row],[VALOR EVALUACION DISENO]]&gt;96,DATOS!$AV$21,IF(Tabla46[[#This Row],[VALOR EVALUACION DISENO]]&gt;=86,DATOS!$AV$22,DATOS!$AV$23)))</f>
        <v/>
      </c>
      <c r="S483" s="286"/>
      <c r="T483" s="133" t="str">
        <f>IFERROR(VLOOKUP(Tabla46[[#This Row],[% DE CUMPLIMIENTO DE LA EJECUCION DEL CONTROL]],DATOS!$AS$38:$AT$40,2,0),"")</f>
        <v/>
      </c>
      <c r="U483" s="134" t="str">
        <f>IF(Tabla46[[#This Row],[RESULTADO EVALUACIÓN DEL DISEÑO DEL CONTROL]]="","",SUMIFS(DATOS!$AT$49:$AT$57,DATOS!$AR$49:$AR$57,Tabla46[[#This Row],[RESULTADO EVALUACIÓN DEL DISEÑO DEL CONTROL]],DATOS!$AS$49:$AS$57,Tabla46[[#This Row],[RESULTADO EVALUACION DE LA EJECUCION]]))</f>
        <v/>
      </c>
    </row>
    <row r="484" spans="1:21" ht="15" customHeight="1" x14ac:dyDescent="0.25">
      <c r="A484" s="3"/>
      <c r="B484" s="2"/>
      <c r="C484" s="2"/>
      <c r="D484" s="72"/>
      <c r="E484" s="4"/>
      <c r="F484" s="178"/>
      <c r="G484" s="455" t="str">
        <f>IFERROR(VLOOKUP(Tabla46[[#This Row],[ID RIESGO]],'1. IDENTIFICACION DEL RIESGO'!$AB$27:$AL$52,11,0),"")</f>
        <v/>
      </c>
      <c r="H484" s="178"/>
      <c r="I484" s="178"/>
      <c r="J484" s="178"/>
      <c r="K484" s="178"/>
      <c r="L484" s="180"/>
      <c r="M484" s="180"/>
      <c r="N484" s="178" t="str">
        <f>IF(Tabla46[[#This Row],[ID RIESGO]]="","",IF(Tabla46[[#This Row],[DESCRIPCION DEL CONTROL]]="",0,15))</f>
        <v/>
      </c>
      <c r="O484" s="174" t="str">
        <f>IF(Tabla46[[#This Row],[ID RIESGO]]="","",IF(Tabla46[[#This Row],[RESPONSABLE DEL CONTROL (CARGO)]]="",0,20))</f>
        <v/>
      </c>
      <c r="P484" s="353">
        <f>IF(Tabla46[[#This Row],[PERIODICIDAD DE EJECUCIÓN DEL CONTROL]]="",0,20)</f>
        <v>0</v>
      </c>
      <c r="Q48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4" s="353" t="str">
        <f>IF(ISTEXT(Tabla46[[#This Row],[VALOR EVALUACION DISENO]]),"",IF(Tabla46[[#This Row],[VALOR EVALUACION DISENO]]&gt;96,DATOS!$AV$21,IF(Tabla46[[#This Row],[VALOR EVALUACION DISENO]]&gt;=86,DATOS!$AV$22,DATOS!$AV$23)))</f>
        <v/>
      </c>
      <c r="S484" s="286"/>
      <c r="T484" s="133" t="str">
        <f>IFERROR(VLOOKUP(Tabla46[[#This Row],[% DE CUMPLIMIENTO DE LA EJECUCION DEL CONTROL]],DATOS!$AS$38:$AT$40,2,0),"")</f>
        <v/>
      </c>
      <c r="U484" s="134" t="str">
        <f>IF(Tabla46[[#This Row],[RESULTADO EVALUACIÓN DEL DISEÑO DEL CONTROL]]="","",SUMIFS(DATOS!$AT$49:$AT$57,DATOS!$AR$49:$AR$57,Tabla46[[#This Row],[RESULTADO EVALUACIÓN DEL DISEÑO DEL CONTROL]],DATOS!$AS$49:$AS$57,Tabla46[[#This Row],[RESULTADO EVALUACION DE LA EJECUCION]]))</f>
        <v/>
      </c>
    </row>
    <row r="485" spans="1:21" ht="15" customHeight="1" x14ac:dyDescent="0.25">
      <c r="A485" s="3"/>
      <c r="B485" s="2"/>
      <c r="C485" s="2"/>
      <c r="D485" s="72"/>
      <c r="E485" s="4"/>
      <c r="F485" s="178"/>
      <c r="G485" s="455" t="str">
        <f>IFERROR(VLOOKUP(Tabla46[[#This Row],[ID RIESGO]],'1. IDENTIFICACION DEL RIESGO'!$AB$27:$AL$52,11,0),"")</f>
        <v/>
      </c>
      <c r="H485" s="178"/>
      <c r="I485" s="178"/>
      <c r="J485" s="178"/>
      <c r="K485" s="178"/>
      <c r="L485" s="180"/>
      <c r="M485" s="180"/>
      <c r="N485" s="178" t="str">
        <f>IF(Tabla46[[#This Row],[ID RIESGO]]="","",IF(Tabla46[[#This Row],[DESCRIPCION DEL CONTROL]]="",0,15))</f>
        <v/>
      </c>
      <c r="O485" s="174" t="str">
        <f>IF(Tabla46[[#This Row],[ID RIESGO]]="","",IF(Tabla46[[#This Row],[RESPONSABLE DEL CONTROL (CARGO)]]="",0,20))</f>
        <v/>
      </c>
      <c r="P485" s="353">
        <f>IF(Tabla46[[#This Row],[PERIODICIDAD DE EJECUCIÓN DEL CONTROL]]="",0,20)</f>
        <v>0</v>
      </c>
      <c r="Q48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5" s="353" t="str">
        <f>IF(ISTEXT(Tabla46[[#This Row],[VALOR EVALUACION DISENO]]),"",IF(Tabla46[[#This Row],[VALOR EVALUACION DISENO]]&gt;96,DATOS!$AV$21,IF(Tabla46[[#This Row],[VALOR EVALUACION DISENO]]&gt;=86,DATOS!$AV$22,DATOS!$AV$23)))</f>
        <v/>
      </c>
      <c r="S485" s="286"/>
      <c r="T485" s="133" t="str">
        <f>IFERROR(VLOOKUP(Tabla46[[#This Row],[% DE CUMPLIMIENTO DE LA EJECUCION DEL CONTROL]],DATOS!$AS$38:$AT$40,2,0),"")</f>
        <v/>
      </c>
      <c r="U485" s="134" t="str">
        <f>IF(Tabla46[[#This Row],[RESULTADO EVALUACIÓN DEL DISEÑO DEL CONTROL]]="","",SUMIFS(DATOS!$AT$49:$AT$57,DATOS!$AR$49:$AR$57,Tabla46[[#This Row],[RESULTADO EVALUACIÓN DEL DISEÑO DEL CONTROL]],DATOS!$AS$49:$AS$57,Tabla46[[#This Row],[RESULTADO EVALUACION DE LA EJECUCION]]))</f>
        <v/>
      </c>
    </row>
    <row r="486" spans="1:21" ht="15" customHeight="1" x14ac:dyDescent="0.25">
      <c r="A486" s="3"/>
      <c r="B486" s="2"/>
      <c r="C486" s="2"/>
      <c r="D486" s="72"/>
      <c r="E486" s="4"/>
      <c r="F486" s="178"/>
      <c r="G486" s="455" t="str">
        <f>IFERROR(VLOOKUP(Tabla46[[#This Row],[ID RIESGO]],'1. IDENTIFICACION DEL RIESGO'!$AB$27:$AL$52,11,0),"")</f>
        <v/>
      </c>
      <c r="H486" s="178"/>
      <c r="I486" s="178"/>
      <c r="J486" s="178"/>
      <c r="K486" s="178"/>
      <c r="L486" s="180"/>
      <c r="M486" s="180"/>
      <c r="N486" s="178" t="str">
        <f>IF(Tabla46[[#This Row],[ID RIESGO]]="","",IF(Tabla46[[#This Row],[DESCRIPCION DEL CONTROL]]="",0,15))</f>
        <v/>
      </c>
      <c r="O486" s="174" t="str">
        <f>IF(Tabla46[[#This Row],[ID RIESGO]]="","",IF(Tabla46[[#This Row],[RESPONSABLE DEL CONTROL (CARGO)]]="",0,20))</f>
        <v/>
      </c>
      <c r="P486" s="353">
        <f>IF(Tabla46[[#This Row],[PERIODICIDAD DE EJECUCIÓN DEL CONTROL]]="",0,20)</f>
        <v>0</v>
      </c>
      <c r="Q48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6" s="353" t="str">
        <f>IF(ISTEXT(Tabla46[[#This Row],[VALOR EVALUACION DISENO]]),"",IF(Tabla46[[#This Row],[VALOR EVALUACION DISENO]]&gt;96,DATOS!$AV$21,IF(Tabla46[[#This Row],[VALOR EVALUACION DISENO]]&gt;=86,DATOS!$AV$22,DATOS!$AV$23)))</f>
        <v/>
      </c>
      <c r="S486" s="286"/>
      <c r="T486" s="133" t="str">
        <f>IFERROR(VLOOKUP(Tabla46[[#This Row],[% DE CUMPLIMIENTO DE LA EJECUCION DEL CONTROL]],DATOS!$AS$38:$AT$40,2,0),"")</f>
        <v/>
      </c>
      <c r="U486" s="134" t="str">
        <f>IF(Tabla46[[#This Row],[RESULTADO EVALUACIÓN DEL DISEÑO DEL CONTROL]]="","",SUMIFS(DATOS!$AT$49:$AT$57,DATOS!$AR$49:$AR$57,Tabla46[[#This Row],[RESULTADO EVALUACIÓN DEL DISEÑO DEL CONTROL]],DATOS!$AS$49:$AS$57,Tabla46[[#This Row],[RESULTADO EVALUACION DE LA EJECUCION]]))</f>
        <v/>
      </c>
    </row>
    <row r="487" spans="1:21" ht="15" customHeight="1" x14ac:dyDescent="0.25">
      <c r="A487" s="3"/>
      <c r="B487" s="2"/>
      <c r="C487" s="2"/>
      <c r="D487" s="72"/>
      <c r="E487" s="4"/>
      <c r="F487" s="178"/>
      <c r="G487" s="455" t="str">
        <f>IFERROR(VLOOKUP(Tabla46[[#This Row],[ID RIESGO]],'1. IDENTIFICACION DEL RIESGO'!$AB$27:$AL$52,11,0),"")</f>
        <v/>
      </c>
      <c r="H487" s="178"/>
      <c r="I487" s="178"/>
      <c r="J487" s="178"/>
      <c r="K487" s="178"/>
      <c r="L487" s="180"/>
      <c r="M487" s="180"/>
      <c r="N487" s="178" t="str">
        <f>IF(Tabla46[[#This Row],[ID RIESGO]]="","",IF(Tabla46[[#This Row],[DESCRIPCION DEL CONTROL]]="",0,15))</f>
        <v/>
      </c>
      <c r="O487" s="174" t="str">
        <f>IF(Tabla46[[#This Row],[ID RIESGO]]="","",IF(Tabla46[[#This Row],[RESPONSABLE DEL CONTROL (CARGO)]]="",0,20))</f>
        <v/>
      </c>
      <c r="P487" s="353">
        <f>IF(Tabla46[[#This Row],[PERIODICIDAD DE EJECUCIÓN DEL CONTROL]]="",0,20)</f>
        <v>0</v>
      </c>
      <c r="Q48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7" s="353" t="str">
        <f>IF(ISTEXT(Tabla46[[#This Row],[VALOR EVALUACION DISENO]]),"",IF(Tabla46[[#This Row],[VALOR EVALUACION DISENO]]&gt;96,DATOS!$AV$21,IF(Tabla46[[#This Row],[VALOR EVALUACION DISENO]]&gt;=86,DATOS!$AV$22,DATOS!$AV$23)))</f>
        <v/>
      </c>
      <c r="S487" s="286"/>
      <c r="T487" s="133" t="str">
        <f>IFERROR(VLOOKUP(Tabla46[[#This Row],[% DE CUMPLIMIENTO DE LA EJECUCION DEL CONTROL]],DATOS!$AS$38:$AT$40,2,0),"")</f>
        <v/>
      </c>
      <c r="U487" s="134" t="str">
        <f>IF(Tabla46[[#This Row],[RESULTADO EVALUACIÓN DEL DISEÑO DEL CONTROL]]="","",SUMIFS(DATOS!$AT$49:$AT$57,DATOS!$AR$49:$AR$57,Tabla46[[#This Row],[RESULTADO EVALUACIÓN DEL DISEÑO DEL CONTROL]],DATOS!$AS$49:$AS$57,Tabla46[[#This Row],[RESULTADO EVALUACION DE LA EJECUCION]]))</f>
        <v/>
      </c>
    </row>
    <row r="488" spans="1:21" ht="15" customHeight="1" x14ac:dyDescent="0.25">
      <c r="A488" s="3"/>
      <c r="B488" s="2"/>
      <c r="C488" s="2"/>
      <c r="D488" s="72"/>
      <c r="E488" s="4"/>
      <c r="F488" s="178"/>
      <c r="G488" s="455" t="str">
        <f>IFERROR(VLOOKUP(Tabla46[[#This Row],[ID RIESGO]],'1. IDENTIFICACION DEL RIESGO'!$AB$27:$AL$52,11,0),"")</f>
        <v/>
      </c>
      <c r="H488" s="178"/>
      <c r="I488" s="178"/>
      <c r="J488" s="178"/>
      <c r="K488" s="178"/>
      <c r="L488" s="180"/>
      <c r="M488" s="180"/>
      <c r="N488" s="178" t="str">
        <f>IF(Tabla46[[#This Row],[ID RIESGO]]="","",IF(Tabla46[[#This Row],[DESCRIPCION DEL CONTROL]]="",0,15))</f>
        <v/>
      </c>
      <c r="O488" s="174" t="str">
        <f>IF(Tabla46[[#This Row],[ID RIESGO]]="","",IF(Tabla46[[#This Row],[RESPONSABLE DEL CONTROL (CARGO)]]="",0,20))</f>
        <v/>
      </c>
      <c r="P488" s="353">
        <f>IF(Tabla46[[#This Row],[PERIODICIDAD DE EJECUCIÓN DEL CONTROL]]="",0,20)</f>
        <v>0</v>
      </c>
      <c r="Q48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8" s="353" t="str">
        <f>IF(ISTEXT(Tabla46[[#This Row],[VALOR EVALUACION DISENO]]),"",IF(Tabla46[[#This Row],[VALOR EVALUACION DISENO]]&gt;96,DATOS!$AV$21,IF(Tabla46[[#This Row],[VALOR EVALUACION DISENO]]&gt;=86,DATOS!$AV$22,DATOS!$AV$23)))</f>
        <v/>
      </c>
      <c r="S488" s="286"/>
      <c r="T488" s="133" t="str">
        <f>IFERROR(VLOOKUP(Tabla46[[#This Row],[% DE CUMPLIMIENTO DE LA EJECUCION DEL CONTROL]],DATOS!$AS$38:$AT$40,2,0),"")</f>
        <v/>
      </c>
      <c r="U488" s="134" t="str">
        <f>IF(Tabla46[[#This Row],[RESULTADO EVALUACIÓN DEL DISEÑO DEL CONTROL]]="","",SUMIFS(DATOS!$AT$49:$AT$57,DATOS!$AR$49:$AR$57,Tabla46[[#This Row],[RESULTADO EVALUACIÓN DEL DISEÑO DEL CONTROL]],DATOS!$AS$49:$AS$57,Tabla46[[#This Row],[RESULTADO EVALUACION DE LA EJECUCION]]))</f>
        <v/>
      </c>
    </row>
    <row r="489" spans="1:21" ht="15" customHeight="1" x14ac:dyDescent="0.25">
      <c r="A489" s="3"/>
      <c r="B489" s="2"/>
      <c r="C489" s="2"/>
      <c r="D489" s="72"/>
      <c r="E489" s="4"/>
      <c r="F489" s="178"/>
      <c r="G489" s="455" t="str">
        <f>IFERROR(VLOOKUP(Tabla46[[#This Row],[ID RIESGO]],'1. IDENTIFICACION DEL RIESGO'!$AB$27:$AL$52,11,0),"")</f>
        <v/>
      </c>
      <c r="H489" s="178"/>
      <c r="I489" s="178"/>
      <c r="J489" s="178"/>
      <c r="K489" s="178"/>
      <c r="L489" s="180"/>
      <c r="M489" s="180"/>
      <c r="N489" s="178" t="str">
        <f>IF(Tabla46[[#This Row],[ID RIESGO]]="","",IF(Tabla46[[#This Row],[DESCRIPCION DEL CONTROL]]="",0,15))</f>
        <v/>
      </c>
      <c r="O489" s="174" t="str">
        <f>IF(Tabla46[[#This Row],[ID RIESGO]]="","",IF(Tabla46[[#This Row],[RESPONSABLE DEL CONTROL (CARGO)]]="",0,20))</f>
        <v/>
      </c>
      <c r="P489" s="353">
        <f>IF(Tabla46[[#This Row],[PERIODICIDAD DE EJECUCIÓN DEL CONTROL]]="",0,20)</f>
        <v>0</v>
      </c>
      <c r="Q48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9" s="353" t="str">
        <f>IF(ISTEXT(Tabla46[[#This Row],[VALOR EVALUACION DISENO]]),"",IF(Tabla46[[#This Row],[VALOR EVALUACION DISENO]]&gt;96,DATOS!$AV$21,IF(Tabla46[[#This Row],[VALOR EVALUACION DISENO]]&gt;=86,DATOS!$AV$22,DATOS!$AV$23)))</f>
        <v/>
      </c>
      <c r="S489" s="286"/>
      <c r="T489" s="133" t="str">
        <f>IFERROR(VLOOKUP(Tabla46[[#This Row],[% DE CUMPLIMIENTO DE LA EJECUCION DEL CONTROL]],DATOS!$AS$38:$AT$40,2,0),"")</f>
        <v/>
      </c>
      <c r="U489" s="134" t="str">
        <f>IF(Tabla46[[#This Row],[RESULTADO EVALUACIÓN DEL DISEÑO DEL CONTROL]]="","",SUMIFS(DATOS!$AT$49:$AT$57,DATOS!$AR$49:$AR$57,Tabla46[[#This Row],[RESULTADO EVALUACIÓN DEL DISEÑO DEL CONTROL]],DATOS!$AS$49:$AS$57,Tabla46[[#This Row],[RESULTADO EVALUACION DE LA EJECUCION]]))</f>
        <v/>
      </c>
    </row>
    <row r="490" spans="1:21" ht="15" customHeight="1" x14ac:dyDescent="0.25">
      <c r="A490" s="3"/>
      <c r="B490" s="2"/>
      <c r="C490" s="2"/>
      <c r="D490" s="72"/>
      <c r="E490" s="4"/>
      <c r="F490" s="178"/>
      <c r="G490" s="455" t="str">
        <f>IFERROR(VLOOKUP(Tabla46[[#This Row],[ID RIESGO]],'1. IDENTIFICACION DEL RIESGO'!$AB$27:$AL$52,11,0),"")</f>
        <v/>
      </c>
      <c r="H490" s="178"/>
      <c r="I490" s="178"/>
      <c r="J490" s="178"/>
      <c r="K490" s="178"/>
      <c r="L490" s="180"/>
      <c r="M490" s="180"/>
      <c r="N490" s="178" t="str">
        <f>IF(Tabla46[[#This Row],[ID RIESGO]]="","",IF(Tabla46[[#This Row],[DESCRIPCION DEL CONTROL]]="",0,15))</f>
        <v/>
      </c>
      <c r="O490" s="174" t="str">
        <f>IF(Tabla46[[#This Row],[ID RIESGO]]="","",IF(Tabla46[[#This Row],[RESPONSABLE DEL CONTROL (CARGO)]]="",0,20))</f>
        <v/>
      </c>
      <c r="P490" s="353">
        <f>IF(Tabla46[[#This Row],[PERIODICIDAD DE EJECUCIÓN DEL CONTROL]]="",0,20)</f>
        <v>0</v>
      </c>
      <c r="Q49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0" s="353" t="str">
        <f>IF(ISTEXT(Tabla46[[#This Row],[VALOR EVALUACION DISENO]]),"",IF(Tabla46[[#This Row],[VALOR EVALUACION DISENO]]&gt;96,DATOS!$AV$21,IF(Tabla46[[#This Row],[VALOR EVALUACION DISENO]]&gt;=86,DATOS!$AV$22,DATOS!$AV$23)))</f>
        <v/>
      </c>
      <c r="S490" s="286"/>
      <c r="T490" s="133" t="str">
        <f>IFERROR(VLOOKUP(Tabla46[[#This Row],[% DE CUMPLIMIENTO DE LA EJECUCION DEL CONTROL]],DATOS!$AS$38:$AT$40,2,0),"")</f>
        <v/>
      </c>
      <c r="U490" s="134" t="str">
        <f>IF(Tabla46[[#This Row],[RESULTADO EVALUACIÓN DEL DISEÑO DEL CONTROL]]="","",SUMIFS(DATOS!$AT$49:$AT$57,DATOS!$AR$49:$AR$57,Tabla46[[#This Row],[RESULTADO EVALUACIÓN DEL DISEÑO DEL CONTROL]],DATOS!$AS$49:$AS$57,Tabla46[[#This Row],[RESULTADO EVALUACION DE LA EJECUCION]]))</f>
        <v/>
      </c>
    </row>
    <row r="491" spans="1:21" ht="15" customHeight="1" x14ac:dyDescent="0.25">
      <c r="A491" s="3"/>
      <c r="B491" s="2"/>
      <c r="C491" s="2"/>
      <c r="D491" s="72"/>
      <c r="E491" s="4"/>
      <c r="F491" s="178"/>
      <c r="G491" s="455" t="str">
        <f>IFERROR(VLOOKUP(Tabla46[[#This Row],[ID RIESGO]],'1. IDENTIFICACION DEL RIESGO'!$AB$27:$AL$52,11,0),"")</f>
        <v/>
      </c>
      <c r="H491" s="178"/>
      <c r="I491" s="178"/>
      <c r="J491" s="178"/>
      <c r="K491" s="178"/>
      <c r="L491" s="180"/>
      <c r="M491" s="180"/>
      <c r="N491" s="178" t="str">
        <f>IF(Tabla46[[#This Row],[ID RIESGO]]="","",IF(Tabla46[[#This Row],[DESCRIPCION DEL CONTROL]]="",0,15))</f>
        <v/>
      </c>
      <c r="O491" s="174" t="str">
        <f>IF(Tabla46[[#This Row],[ID RIESGO]]="","",IF(Tabla46[[#This Row],[RESPONSABLE DEL CONTROL (CARGO)]]="",0,20))</f>
        <v/>
      </c>
      <c r="P491" s="353">
        <f>IF(Tabla46[[#This Row],[PERIODICIDAD DE EJECUCIÓN DEL CONTROL]]="",0,20)</f>
        <v>0</v>
      </c>
      <c r="Q49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1" s="353" t="str">
        <f>IF(ISTEXT(Tabla46[[#This Row],[VALOR EVALUACION DISENO]]),"",IF(Tabla46[[#This Row],[VALOR EVALUACION DISENO]]&gt;96,DATOS!$AV$21,IF(Tabla46[[#This Row],[VALOR EVALUACION DISENO]]&gt;=86,DATOS!$AV$22,DATOS!$AV$23)))</f>
        <v/>
      </c>
      <c r="S491" s="286"/>
      <c r="T491" s="133" t="str">
        <f>IFERROR(VLOOKUP(Tabla46[[#This Row],[% DE CUMPLIMIENTO DE LA EJECUCION DEL CONTROL]],DATOS!$AS$38:$AT$40,2,0),"")</f>
        <v/>
      </c>
      <c r="U491" s="134" t="str">
        <f>IF(Tabla46[[#This Row],[RESULTADO EVALUACIÓN DEL DISEÑO DEL CONTROL]]="","",SUMIFS(DATOS!$AT$49:$AT$57,DATOS!$AR$49:$AR$57,Tabla46[[#This Row],[RESULTADO EVALUACIÓN DEL DISEÑO DEL CONTROL]],DATOS!$AS$49:$AS$57,Tabla46[[#This Row],[RESULTADO EVALUACION DE LA EJECUCION]]))</f>
        <v/>
      </c>
    </row>
    <row r="492" spans="1:21" ht="15" customHeight="1" x14ac:dyDescent="0.25">
      <c r="A492" s="3"/>
      <c r="B492" s="2"/>
      <c r="C492" s="2"/>
      <c r="D492" s="72"/>
      <c r="E492" s="4"/>
      <c r="F492" s="178"/>
      <c r="G492" s="455" t="str">
        <f>IFERROR(VLOOKUP(Tabla46[[#This Row],[ID RIESGO]],'1. IDENTIFICACION DEL RIESGO'!$AB$27:$AL$52,11,0),"")</f>
        <v/>
      </c>
      <c r="H492" s="178"/>
      <c r="I492" s="178"/>
      <c r="J492" s="178"/>
      <c r="K492" s="178"/>
      <c r="L492" s="180"/>
      <c r="M492" s="180"/>
      <c r="N492" s="178" t="str">
        <f>IF(Tabla46[[#This Row],[ID RIESGO]]="","",IF(Tabla46[[#This Row],[DESCRIPCION DEL CONTROL]]="",0,15))</f>
        <v/>
      </c>
      <c r="O492" s="174" t="str">
        <f>IF(Tabla46[[#This Row],[ID RIESGO]]="","",IF(Tabla46[[#This Row],[RESPONSABLE DEL CONTROL (CARGO)]]="",0,20))</f>
        <v/>
      </c>
      <c r="P492" s="353">
        <f>IF(Tabla46[[#This Row],[PERIODICIDAD DE EJECUCIÓN DEL CONTROL]]="",0,20)</f>
        <v>0</v>
      </c>
      <c r="Q49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2" s="353" t="str">
        <f>IF(ISTEXT(Tabla46[[#This Row],[VALOR EVALUACION DISENO]]),"",IF(Tabla46[[#This Row],[VALOR EVALUACION DISENO]]&gt;96,DATOS!$AV$21,IF(Tabla46[[#This Row],[VALOR EVALUACION DISENO]]&gt;=86,DATOS!$AV$22,DATOS!$AV$23)))</f>
        <v/>
      </c>
      <c r="S492" s="286"/>
      <c r="T492" s="133" t="str">
        <f>IFERROR(VLOOKUP(Tabla46[[#This Row],[% DE CUMPLIMIENTO DE LA EJECUCION DEL CONTROL]],DATOS!$AS$38:$AT$40,2,0),"")</f>
        <v/>
      </c>
      <c r="U492" s="134" t="str">
        <f>IF(Tabla46[[#This Row],[RESULTADO EVALUACIÓN DEL DISEÑO DEL CONTROL]]="","",SUMIFS(DATOS!$AT$49:$AT$57,DATOS!$AR$49:$AR$57,Tabla46[[#This Row],[RESULTADO EVALUACIÓN DEL DISEÑO DEL CONTROL]],DATOS!$AS$49:$AS$57,Tabla46[[#This Row],[RESULTADO EVALUACION DE LA EJECUCION]]))</f>
        <v/>
      </c>
    </row>
    <row r="493" spans="1:21" ht="15" customHeight="1" x14ac:dyDescent="0.25">
      <c r="A493" s="3"/>
      <c r="B493" s="2"/>
      <c r="C493" s="2"/>
      <c r="D493" s="72"/>
      <c r="E493" s="4"/>
      <c r="F493" s="178"/>
      <c r="G493" s="455" t="str">
        <f>IFERROR(VLOOKUP(Tabla46[[#This Row],[ID RIESGO]],'1. IDENTIFICACION DEL RIESGO'!$AB$27:$AL$52,11,0),"")</f>
        <v/>
      </c>
      <c r="H493" s="178"/>
      <c r="I493" s="178"/>
      <c r="J493" s="178"/>
      <c r="K493" s="178"/>
      <c r="L493" s="180"/>
      <c r="M493" s="180"/>
      <c r="N493" s="178" t="str">
        <f>IF(Tabla46[[#This Row],[ID RIESGO]]="","",IF(Tabla46[[#This Row],[DESCRIPCION DEL CONTROL]]="",0,15))</f>
        <v/>
      </c>
      <c r="O493" s="174" t="str">
        <f>IF(Tabla46[[#This Row],[ID RIESGO]]="","",IF(Tabla46[[#This Row],[RESPONSABLE DEL CONTROL (CARGO)]]="",0,20))</f>
        <v/>
      </c>
      <c r="P493" s="353">
        <f>IF(Tabla46[[#This Row],[PERIODICIDAD DE EJECUCIÓN DEL CONTROL]]="",0,20)</f>
        <v>0</v>
      </c>
      <c r="Q49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3" s="353" t="str">
        <f>IF(ISTEXT(Tabla46[[#This Row],[VALOR EVALUACION DISENO]]),"",IF(Tabla46[[#This Row],[VALOR EVALUACION DISENO]]&gt;96,DATOS!$AV$21,IF(Tabla46[[#This Row],[VALOR EVALUACION DISENO]]&gt;=86,DATOS!$AV$22,DATOS!$AV$23)))</f>
        <v/>
      </c>
      <c r="S493" s="286"/>
      <c r="T493" s="133" t="str">
        <f>IFERROR(VLOOKUP(Tabla46[[#This Row],[% DE CUMPLIMIENTO DE LA EJECUCION DEL CONTROL]],DATOS!$AS$38:$AT$40,2,0),"")</f>
        <v/>
      </c>
      <c r="U493" s="134" t="str">
        <f>IF(Tabla46[[#This Row],[RESULTADO EVALUACIÓN DEL DISEÑO DEL CONTROL]]="","",SUMIFS(DATOS!$AT$49:$AT$57,DATOS!$AR$49:$AR$57,Tabla46[[#This Row],[RESULTADO EVALUACIÓN DEL DISEÑO DEL CONTROL]],DATOS!$AS$49:$AS$57,Tabla46[[#This Row],[RESULTADO EVALUACION DE LA EJECUCION]]))</f>
        <v/>
      </c>
    </row>
    <row r="494" spans="1:21" ht="15" customHeight="1" x14ac:dyDescent="0.25">
      <c r="A494" s="3"/>
      <c r="B494" s="2"/>
      <c r="C494" s="2"/>
      <c r="D494" s="72"/>
      <c r="E494" s="4"/>
      <c r="F494" s="178"/>
      <c r="G494" s="455" t="str">
        <f>IFERROR(VLOOKUP(Tabla46[[#This Row],[ID RIESGO]],'1. IDENTIFICACION DEL RIESGO'!$AB$27:$AL$52,11,0),"")</f>
        <v/>
      </c>
      <c r="H494" s="178"/>
      <c r="I494" s="178"/>
      <c r="J494" s="178"/>
      <c r="K494" s="178"/>
      <c r="L494" s="180"/>
      <c r="M494" s="180"/>
      <c r="N494" s="178" t="str">
        <f>IF(Tabla46[[#This Row],[ID RIESGO]]="","",IF(Tabla46[[#This Row],[DESCRIPCION DEL CONTROL]]="",0,15))</f>
        <v/>
      </c>
      <c r="O494" s="174" t="str">
        <f>IF(Tabla46[[#This Row],[ID RIESGO]]="","",IF(Tabla46[[#This Row],[RESPONSABLE DEL CONTROL (CARGO)]]="",0,20))</f>
        <v/>
      </c>
      <c r="P494" s="353">
        <f>IF(Tabla46[[#This Row],[PERIODICIDAD DE EJECUCIÓN DEL CONTROL]]="",0,20)</f>
        <v>0</v>
      </c>
      <c r="Q49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4" s="353" t="str">
        <f>IF(ISTEXT(Tabla46[[#This Row],[VALOR EVALUACION DISENO]]),"",IF(Tabla46[[#This Row],[VALOR EVALUACION DISENO]]&gt;96,DATOS!$AV$21,IF(Tabla46[[#This Row],[VALOR EVALUACION DISENO]]&gt;=86,DATOS!$AV$22,DATOS!$AV$23)))</f>
        <v/>
      </c>
      <c r="S494" s="286"/>
      <c r="T494" s="133" t="str">
        <f>IFERROR(VLOOKUP(Tabla46[[#This Row],[% DE CUMPLIMIENTO DE LA EJECUCION DEL CONTROL]],DATOS!$AS$38:$AT$40,2,0),"")</f>
        <v/>
      </c>
      <c r="U494" s="134" t="str">
        <f>IF(Tabla46[[#This Row],[RESULTADO EVALUACIÓN DEL DISEÑO DEL CONTROL]]="","",SUMIFS(DATOS!$AT$49:$AT$57,DATOS!$AR$49:$AR$57,Tabla46[[#This Row],[RESULTADO EVALUACIÓN DEL DISEÑO DEL CONTROL]],DATOS!$AS$49:$AS$57,Tabla46[[#This Row],[RESULTADO EVALUACION DE LA EJECUCION]]))</f>
        <v/>
      </c>
    </row>
    <row r="495" spans="1:21" ht="15" customHeight="1" x14ac:dyDescent="0.25">
      <c r="A495" s="3"/>
      <c r="B495" s="2"/>
      <c r="C495" s="2"/>
      <c r="D495" s="72"/>
      <c r="E495" s="4"/>
      <c r="F495" s="178"/>
      <c r="G495" s="455" t="str">
        <f>IFERROR(VLOOKUP(Tabla46[[#This Row],[ID RIESGO]],'1. IDENTIFICACION DEL RIESGO'!$AB$27:$AL$52,11,0),"")</f>
        <v/>
      </c>
      <c r="H495" s="178"/>
      <c r="I495" s="178"/>
      <c r="J495" s="178"/>
      <c r="K495" s="178"/>
      <c r="L495" s="180"/>
      <c r="M495" s="180"/>
      <c r="N495" s="178" t="str">
        <f>IF(Tabla46[[#This Row],[ID RIESGO]]="","",IF(Tabla46[[#This Row],[DESCRIPCION DEL CONTROL]]="",0,15))</f>
        <v/>
      </c>
      <c r="O495" s="174" t="str">
        <f>IF(Tabla46[[#This Row],[ID RIESGO]]="","",IF(Tabla46[[#This Row],[RESPONSABLE DEL CONTROL (CARGO)]]="",0,20))</f>
        <v/>
      </c>
      <c r="P495" s="353">
        <f>IF(Tabla46[[#This Row],[PERIODICIDAD DE EJECUCIÓN DEL CONTROL]]="",0,20)</f>
        <v>0</v>
      </c>
      <c r="Q49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5" s="353" t="str">
        <f>IF(ISTEXT(Tabla46[[#This Row],[VALOR EVALUACION DISENO]]),"",IF(Tabla46[[#This Row],[VALOR EVALUACION DISENO]]&gt;96,DATOS!$AV$21,IF(Tabla46[[#This Row],[VALOR EVALUACION DISENO]]&gt;=86,DATOS!$AV$22,DATOS!$AV$23)))</f>
        <v/>
      </c>
      <c r="S495" s="286"/>
      <c r="T495" s="133" t="str">
        <f>IFERROR(VLOOKUP(Tabla46[[#This Row],[% DE CUMPLIMIENTO DE LA EJECUCION DEL CONTROL]],DATOS!$AS$38:$AT$40,2,0),"")</f>
        <v/>
      </c>
      <c r="U495" s="134" t="str">
        <f>IF(Tabla46[[#This Row],[RESULTADO EVALUACIÓN DEL DISEÑO DEL CONTROL]]="","",SUMIFS(DATOS!$AT$49:$AT$57,DATOS!$AR$49:$AR$57,Tabla46[[#This Row],[RESULTADO EVALUACIÓN DEL DISEÑO DEL CONTROL]],DATOS!$AS$49:$AS$57,Tabla46[[#This Row],[RESULTADO EVALUACION DE LA EJECUCION]]))</f>
        <v/>
      </c>
    </row>
    <row r="496" spans="1:21" ht="15" customHeight="1" x14ac:dyDescent="0.25">
      <c r="A496" s="3"/>
      <c r="B496" s="2"/>
      <c r="C496" s="2"/>
      <c r="D496" s="72"/>
      <c r="E496" s="4"/>
      <c r="F496" s="178"/>
      <c r="G496" s="455" t="str">
        <f>IFERROR(VLOOKUP(Tabla46[[#This Row],[ID RIESGO]],'1. IDENTIFICACION DEL RIESGO'!$AB$27:$AL$52,11,0),"")</f>
        <v/>
      </c>
      <c r="H496" s="178"/>
      <c r="I496" s="178"/>
      <c r="J496" s="178"/>
      <c r="K496" s="178"/>
      <c r="L496" s="180"/>
      <c r="M496" s="180"/>
      <c r="N496" s="178" t="str">
        <f>IF(Tabla46[[#This Row],[ID RIESGO]]="","",IF(Tabla46[[#This Row],[DESCRIPCION DEL CONTROL]]="",0,15))</f>
        <v/>
      </c>
      <c r="O496" s="174" t="str">
        <f>IF(Tabla46[[#This Row],[ID RIESGO]]="","",IF(Tabla46[[#This Row],[RESPONSABLE DEL CONTROL (CARGO)]]="",0,20))</f>
        <v/>
      </c>
      <c r="P496" s="353">
        <f>IF(Tabla46[[#This Row],[PERIODICIDAD DE EJECUCIÓN DEL CONTROL]]="",0,20)</f>
        <v>0</v>
      </c>
      <c r="Q49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6" s="353" t="str">
        <f>IF(ISTEXT(Tabla46[[#This Row],[VALOR EVALUACION DISENO]]),"",IF(Tabla46[[#This Row],[VALOR EVALUACION DISENO]]&gt;96,DATOS!$AV$21,IF(Tabla46[[#This Row],[VALOR EVALUACION DISENO]]&gt;=86,DATOS!$AV$22,DATOS!$AV$23)))</f>
        <v/>
      </c>
      <c r="S496" s="286"/>
      <c r="T496" s="133" t="str">
        <f>IFERROR(VLOOKUP(Tabla46[[#This Row],[% DE CUMPLIMIENTO DE LA EJECUCION DEL CONTROL]],DATOS!$AS$38:$AT$40,2,0),"")</f>
        <v/>
      </c>
      <c r="U496" s="134" t="str">
        <f>IF(Tabla46[[#This Row],[RESULTADO EVALUACIÓN DEL DISEÑO DEL CONTROL]]="","",SUMIFS(DATOS!$AT$49:$AT$57,DATOS!$AR$49:$AR$57,Tabla46[[#This Row],[RESULTADO EVALUACIÓN DEL DISEÑO DEL CONTROL]],DATOS!$AS$49:$AS$57,Tabla46[[#This Row],[RESULTADO EVALUACION DE LA EJECUCION]]))</f>
        <v/>
      </c>
    </row>
    <row r="497" spans="1:21" ht="15" customHeight="1" x14ac:dyDescent="0.25">
      <c r="A497" s="3"/>
      <c r="B497" s="2"/>
      <c r="C497" s="2"/>
      <c r="D497" s="72"/>
      <c r="E497" s="4"/>
      <c r="F497" s="178"/>
      <c r="G497" s="455" t="str">
        <f>IFERROR(VLOOKUP(Tabla46[[#This Row],[ID RIESGO]],'1. IDENTIFICACION DEL RIESGO'!$AB$27:$AL$52,11,0),"")</f>
        <v/>
      </c>
      <c r="H497" s="178"/>
      <c r="I497" s="178"/>
      <c r="J497" s="178"/>
      <c r="K497" s="178"/>
      <c r="L497" s="180"/>
      <c r="M497" s="180"/>
      <c r="N497" s="178" t="str">
        <f>IF(Tabla46[[#This Row],[ID RIESGO]]="","",IF(Tabla46[[#This Row],[DESCRIPCION DEL CONTROL]]="",0,15))</f>
        <v/>
      </c>
      <c r="O497" s="174" t="str">
        <f>IF(Tabla46[[#This Row],[ID RIESGO]]="","",IF(Tabla46[[#This Row],[RESPONSABLE DEL CONTROL (CARGO)]]="",0,20))</f>
        <v/>
      </c>
      <c r="P497" s="353">
        <f>IF(Tabla46[[#This Row],[PERIODICIDAD DE EJECUCIÓN DEL CONTROL]]="",0,20)</f>
        <v>0</v>
      </c>
      <c r="Q49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7" s="353" t="str">
        <f>IF(ISTEXT(Tabla46[[#This Row],[VALOR EVALUACION DISENO]]),"",IF(Tabla46[[#This Row],[VALOR EVALUACION DISENO]]&gt;96,DATOS!$AV$21,IF(Tabla46[[#This Row],[VALOR EVALUACION DISENO]]&gt;=86,DATOS!$AV$22,DATOS!$AV$23)))</f>
        <v/>
      </c>
      <c r="S497" s="286"/>
      <c r="T497" s="133" t="str">
        <f>IFERROR(VLOOKUP(Tabla46[[#This Row],[% DE CUMPLIMIENTO DE LA EJECUCION DEL CONTROL]],DATOS!$AS$38:$AT$40,2,0),"")</f>
        <v/>
      </c>
      <c r="U497" s="134" t="str">
        <f>IF(Tabla46[[#This Row],[RESULTADO EVALUACIÓN DEL DISEÑO DEL CONTROL]]="","",SUMIFS(DATOS!$AT$49:$AT$57,DATOS!$AR$49:$AR$57,Tabla46[[#This Row],[RESULTADO EVALUACIÓN DEL DISEÑO DEL CONTROL]],DATOS!$AS$49:$AS$57,Tabla46[[#This Row],[RESULTADO EVALUACION DE LA EJECUCION]]))</f>
        <v/>
      </c>
    </row>
    <row r="498" spans="1:21" ht="15" customHeight="1" x14ac:dyDescent="0.25">
      <c r="A498" s="3"/>
      <c r="B498" s="2"/>
      <c r="C498" s="2"/>
      <c r="D498" s="72"/>
      <c r="E498" s="4"/>
      <c r="F498" s="178"/>
      <c r="G498" s="455" t="str">
        <f>IFERROR(VLOOKUP(Tabla46[[#This Row],[ID RIESGO]],'1. IDENTIFICACION DEL RIESGO'!$AB$27:$AL$52,11,0),"")</f>
        <v/>
      </c>
      <c r="H498" s="178"/>
      <c r="I498" s="178"/>
      <c r="J498" s="178"/>
      <c r="K498" s="178"/>
      <c r="L498" s="180"/>
      <c r="M498" s="180"/>
      <c r="N498" s="178" t="str">
        <f>IF(Tabla46[[#This Row],[ID RIESGO]]="","",IF(Tabla46[[#This Row],[DESCRIPCION DEL CONTROL]]="",0,15))</f>
        <v/>
      </c>
      <c r="O498" s="174" t="str">
        <f>IF(Tabla46[[#This Row],[ID RIESGO]]="","",IF(Tabla46[[#This Row],[RESPONSABLE DEL CONTROL (CARGO)]]="",0,20))</f>
        <v/>
      </c>
      <c r="P498" s="353">
        <f>IF(Tabla46[[#This Row],[PERIODICIDAD DE EJECUCIÓN DEL CONTROL]]="",0,20)</f>
        <v>0</v>
      </c>
      <c r="Q49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8" s="353" t="str">
        <f>IF(ISTEXT(Tabla46[[#This Row],[VALOR EVALUACION DISENO]]),"",IF(Tabla46[[#This Row],[VALOR EVALUACION DISENO]]&gt;96,DATOS!$AV$21,IF(Tabla46[[#This Row],[VALOR EVALUACION DISENO]]&gt;=86,DATOS!$AV$22,DATOS!$AV$23)))</f>
        <v/>
      </c>
      <c r="S498" s="286"/>
      <c r="T498" s="133" t="str">
        <f>IFERROR(VLOOKUP(Tabla46[[#This Row],[% DE CUMPLIMIENTO DE LA EJECUCION DEL CONTROL]],DATOS!$AS$38:$AT$40,2,0),"")</f>
        <v/>
      </c>
      <c r="U498" s="134" t="str">
        <f>IF(Tabla46[[#This Row],[RESULTADO EVALUACIÓN DEL DISEÑO DEL CONTROL]]="","",SUMIFS(DATOS!$AT$49:$AT$57,DATOS!$AR$49:$AR$57,Tabla46[[#This Row],[RESULTADO EVALUACIÓN DEL DISEÑO DEL CONTROL]],DATOS!$AS$49:$AS$57,Tabla46[[#This Row],[RESULTADO EVALUACION DE LA EJECUCION]]))</f>
        <v/>
      </c>
    </row>
    <row r="499" spans="1:21" ht="15" customHeight="1" x14ac:dyDescent="0.25">
      <c r="A499" s="3"/>
      <c r="B499" s="2"/>
      <c r="C499" s="2"/>
      <c r="D499" s="72"/>
      <c r="E499" s="4"/>
      <c r="F499" s="178"/>
      <c r="G499" s="455" t="str">
        <f>IFERROR(VLOOKUP(Tabla46[[#This Row],[ID RIESGO]],'1. IDENTIFICACION DEL RIESGO'!$AB$27:$AL$52,11,0),"")</f>
        <v/>
      </c>
      <c r="H499" s="178"/>
      <c r="I499" s="178"/>
      <c r="J499" s="178"/>
      <c r="K499" s="178"/>
      <c r="L499" s="180"/>
      <c r="M499" s="180"/>
      <c r="N499" s="178" t="str">
        <f>IF(Tabla46[[#This Row],[ID RIESGO]]="","",IF(Tabla46[[#This Row],[DESCRIPCION DEL CONTROL]]="",0,15))</f>
        <v/>
      </c>
      <c r="O499" s="174" t="str">
        <f>IF(Tabla46[[#This Row],[ID RIESGO]]="","",IF(Tabla46[[#This Row],[RESPONSABLE DEL CONTROL (CARGO)]]="",0,20))</f>
        <v/>
      </c>
      <c r="P499" s="353">
        <f>IF(Tabla46[[#This Row],[PERIODICIDAD DE EJECUCIÓN DEL CONTROL]]="",0,20)</f>
        <v>0</v>
      </c>
      <c r="Q49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9" s="353" t="str">
        <f>IF(ISTEXT(Tabla46[[#This Row],[VALOR EVALUACION DISENO]]),"",IF(Tabla46[[#This Row],[VALOR EVALUACION DISENO]]&gt;96,DATOS!$AV$21,IF(Tabla46[[#This Row],[VALOR EVALUACION DISENO]]&gt;=86,DATOS!$AV$22,DATOS!$AV$23)))</f>
        <v/>
      </c>
      <c r="S499" s="286"/>
      <c r="T499" s="133" t="str">
        <f>IFERROR(VLOOKUP(Tabla46[[#This Row],[% DE CUMPLIMIENTO DE LA EJECUCION DEL CONTROL]],DATOS!$AS$38:$AT$40,2,0),"")</f>
        <v/>
      </c>
      <c r="U499" s="134" t="str">
        <f>IF(Tabla46[[#This Row],[RESULTADO EVALUACIÓN DEL DISEÑO DEL CONTROL]]="","",SUMIFS(DATOS!$AT$49:$AT$57,DATOS!$AR$49:$AR$57,Tabla46[[#This Row],[RESULTADO EVALUACIÓN DEL DISEÑO DEL CONTROL]],DATOS!$AS$49:$AS$57,Tabla46[[#This Row],[RESULTADO EVALUACION DE LA EJECUCION]]))</f>
        <v/>
      </c>
    </row>
    <row r="500" spans="1:21" ht="15" customHeight="1" x14ac:dyDescent="0.25">
      <c r="A500" s="3"/>
      <c r="B500" s="2"/>
      <c r="C500" s="2"/>
      <c r="D500" s="72"/>
      <c r="E500" s="4"/>
      <c r="F500" s="178"/>
      <c r="G500" s="455" t="str">
        <f>IFERROR(VLOOKUP(Tabla46[[#This Row],[ID RIESGO]],'1. IDENTIFICACION DEL RIESGO'!$AB$27:$AL$52,11,0),"")</f>
        <v/>
      </c>
      <c r="H500" s="178"/>
      <c r="I500" s="178"/>
      <c r="J500" s="178"/>
      <c r="K500" s="178"/>
      <c r="L500" s="180"/>
      <c r="M500" s="180"/>
      <c r="N500" s="178" t="str">
        <f>IF(Tabla46[[#This Row],[ID RIESGO]]="","",IF(Tabla46[[#This Row],[DESCRIPCION DEL CONTROL]]="",0,15))</f>
        <v/>
      </c>
      <c r="O500" s="174" t="str">
        <f>IF(Tabla46[[#This Row],[ID RIESGO]]="","",IF(Tabla46[[#This Row],[RESPONSABLE DEL CONTROL (CARGO)]]="",0,20))</f>
        <v/>
      </c>
      <c r="P500" s="353">
        <f>IF(Tabla46[[#This Row],[PERIODICIDAD DE EJECUCIÓN DEL CONTROL]]="",0,20)</f>
        <v>0</v>
      </c>
      <c r="Q50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0" s="353" t="str">
        <f>IF(ISTEXT(Tabla46[[#This Row],[VALOR EVALUACION DISENO]]),"",IF(Tabla46[[#This Row],[VALOR EVALUACION DISENO]]&gt;96,DATOS!$AV$21,IF(Tabla46[[#This Row],[VALOR EVALUACION DISENO]]&gt;=86,DATOS!$AV$22,DATOS!$AV$23)))</f>
        <v/>
      </c>
      <c r="S500" s="286"/>
      <c r="T500" s="133" t="str">
        <f>IFERROR(VLOOKUP(Tabla46[[#This Row],[% DE CUMPLIMIENTO DE LA EJECUCION DEL CONTROL]],DATOS!$AS$38:$AT$40,2,0),"")</f>
        <v/>
      </c>
      <c r="U500" s="134" t="str">
        <f>IF(Tabla46[[#This Row],[RESULTADO EVALUACIÓN DEL DISEÑO DEL CONTROL]]="","",SUMIFS(DATOS!$AT$49:$AT$57,DATOS!$AR$49:$AR$57,Tabla46[[#This Row],[RESULTADO EVALUACIÓN DEL DISEÑO DEL CONTROL]],DATOS!$AS$49:$AS$57,Tabla46[[#This Row],[RESULTADO EVALUACION DE LA EJECUCION]]))</f>
        <v/>
      </c>
    </row>
    <row r="501" spans="1:21" ht="15" customHeight="1" x14ac:dyDescent="0.25">
      <c r="A501" s="3"/>
      <c r="B501" s="2"/>
      <c r="C501" s="2"/>
      <c r="D501" s="72"/>
      <c r="E501" s="4"/>
      <c r="F501" s="178"/>
      <c r="G501" s="455" t="str">
        <f>IFERROR(VLOOKUP(Tabla46[[#This Row],[ID RIESGO]],'1. IDENTIFICACION DEL RIESGO'!$AB$27:$AL$52,11,0),"")</f>
        <v/>
      </c>
      <c r="H501" s="178"/>
      <c r="I501" s="178"/>
      <c r="J501" s="178"/>
      <c r="K501" s="178"/>
      <c r="L501" s="180"/>
      <c r="M501" s="180"/>
      <c r="N501" s="178" t="str">
        <f>IF(Tabla46[[#This Row],[ID RIESGO]]="","",IF(Tabla46[[#This Row],[DESCRIPCION DEL CONTROL]]="",0,15))</f>
        <v/>
      </c>
      <c r="O501" s="174" t="str">
        <f>IF(Tabla46[[#This Row],[ID RIESGO]]="","",IF(Tabla46[[#This Row],[RESPONSABLE DEL CONTROL (CARGO)]]="",0,20))</f>
        <v/>
      </c>
      <c r="P501" s="353">
        <f>IF(Tabla46[[#This Row],[PERIODICIDAD DE EJECUCIÓN DEL CONTROL]]="",0,20)</f>
        <v>0</v>
      </c>
      <c r="Q50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1" s="353" t="str">
        <f>IF(ISTEXT(Tabla46[[#This Row],[VALOR EVALUACION DISENO]]),"",IF(Tabla46[[#This Row],[VALOR EVALUACION DISENO]]&gt;96,DATOS!$AV$21,IF(Tabla46[[#This Row],[VALOR EVALUACION DISENO]]&gt;=86,DATOS!$AV$22,DATOS!$AV$23)))</f>
        <v/>
      </c>
      <c r="S501" s="286"/>
      <c r="T501" s="133" t="str">
        <f>IFERROR(VLOOKUP(Tabla46[[#This Row],[% DE CUMPLIMIENTO DE LA EJECUCION DEL CONTROL]],DATOS!$AS$38:$AT$40,2,0),"")</f>
        <v/>
      </c>
      <c r="U501" s="134" t="str">
        <f>IF(Tabla46[[#This Row],[RESULTADO EVALUACIÓN DEL DISEÑO DEL CONTROL]]="","",SUMIFS(DATOS!$AT$49:$AT$57,DATOS!$AR$49:$AR$57,Tabla46[[#This Row],[RESULTADO EVALUACIÓN DEL DISEÑO DEL CONTROL]],DATOS!$AS$49:$AS$57,Tabla46[[#This Row],[RESULTADO EVALUACION DE LA EJECUCION]]))</f>
        <v/>
      </c>
    </row>
    <row r="502" spans="1:21" ht="15" customHeight="1" x14ac:dyDescent="0.25">
      <c r="A502" s="3"/>
      <c r="B502" s="2"/>
      <c r="C502" s="2"/>
      <c r="D502" s="72"/>
      <c r="E502" s="4"/>
      <c r="F502" s="178"/>
      <c r="G502" s="455" t="str">
        <f>IFERROR(VLOOKUP(Tabla46[[#This Row],[ID RIESGO]],'1. IDENTIFICACION DEL RIESGO'!$AB$27:$AL$52,11,0),"")</f>
        <v/>
      </c>
      <c r="H502" s="178"/>
      <c r="I502" s="178"/>
      <c r="J502" s="178"/>
      <c r="K502" s="178"/>
      <c r="L502" s="180"/>
      <c r="M502" s="180"/>
      <c r="N502" s="178" t="str">
        <f>IF(Tabla46[[#This Row],[ID RIESGO]]="","",IF(Tabla46[[#This Row],[DESCRIPCION DEL CONTROL]]="",0,15))</f>
        <v/>
      </c>
      <c r="O502" s="174" t="str">
        <f>IF(Tabla46[[#This Row],[ID RIESGO]]="","",IF(Tabla46[[#This Row],[RESPONSABLE DEL CONTROL (CARGO)]]="",0,20))</f>
        <v/>
      </c>
      <c r="P502" s="353">
        <f>IF(Tabla46[[#This Row],[PERIODICIDAD DE EJECUCIÓN DEL CONTROL]]="",0,20)</f>
        <v>0</v>
      </c>
      <c r="Q50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2" s="353" t="str">
        <f>IF(ISTEXT(Tabla46[[#This Row],[VALOR EVALUACION DISENO]]),"",IF(Tabla46[[#This Row],[VALOR EVALUACION DISENO]]&gt;96,DATOS!$AV$21,IF(Tabla46[[#This Row],[VALOR EVALUACION DISENO]]&gt;=86,DATOS!$AV$22,DATOS!$AV$23)))</f>
        <v/>
      </c>
      <c r="S502" s="286"/>
      <c r="T502" s="133" t="str">
        <f>IFERROR(VLOOKUP(Tabla46[[#This Row],[% DE CUMPLIMIENTO DE LA EJECUCION DEL CONTROL]],DATOS!$AS$38:$AT$40,2,0),"")</f>
        <v/>
      </c>
      <c r="U502" s="134" t="str">
        <f>IF(Tabla46[[#This Row],[RESULTADO EVALUACIÓN DEL DISEÑO DEL CONTROL]]="","",SUMIFS(DATOS!$AT$49:$AT$57,DATOS!$AR$49:$AR$57,Tabla46[[#This Row],[RESULTADO EVALUACIÓN DEL DISEÑO DEL CONTROL]],DATOS!$AS$49:$AS$57,Tabla46[[#This Row],[RESULTADO EVALUACION DE LA EJECUCION]]))</f>
        <v/>
      </c>
    </row>
    <row r="503" spans="1:21" ht="15" customHeight="1" x14ac:dyDescent="0.25">
      <c r="A503" s="3"/>
      <c r="B503" s="2"/>
      <c r="C503" s="2"/>
      <c r="D503" s="72"/>
      <c r="E503" s="4"/>
      <c r="F503" s="178"/>
      <c r="G503" s="455" t="str">
        <f>IFERROR(VLOOKUP(Tabla46[[#This Row],[ID RIESGO]],'1. IDENTIFICACION DEL RIESGO'!$AB$27:$AL$52,11,0),"")</f>
        <v/>
      </c>
      <c r="H503" s="178"/>
      <c r="I503" s="178"/>
      <c r="J503" s="178"/>
      <c r="K503" s="178"/>
      <c r="L503" s="180"/>
      <c r="M503" s="180"/>
      <c r="N503" s="178" t="str">
        <f>IF(Tabla46[[#This Row],[ID RIESGO]]="","",IF(Tabla46[[#This Row],[DESCRIPCION DEL CONTROL]]="",0,15))</f>
        <v/>
      </c>
      <c r="O503" s="174" t="str">
        <f>IF(Tabla46[[#This Row],[ID RIESGO]]="","",IF(Tabla46[[#This Row],[RESPONSABLE DEL CONTROL (CARGO)]]="",0,20))</f>
        <v/>
      </c>
      <c r="P503" s="353">
        <f>IF(Tabla46[[#This Row],[PERIODICIDAD DE EJECUCIÓN DEL CONTROL]]="",0,20)</f>
        <v>0</v>
      </c>
      <c r="Q50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3" s="353" t="str">
        <f>IF(ISTEXT(Tabla46[[#This Row],[VALOR EVALUACION DISENO]]),"",IF(Tabla46[[#This Row],[VALOR EVALUACION DISENO]]&gt;96,DATOS!$AV$21,IF(Tabla46[[#This Row],[VALOR EVALUACION DISENO]]&gt;=86,DATOS!$AV$22,DATOS!$AV$23)))</f>
        <v/>
      </c>
      <c r="S503" s="286"/>
      <c r="T503" s="133" t="str">
        <f>IFERROR(VLOOKUP(Tabla46[[#This Row],[% DE CUMPLIMIENTO DE LA EJECUCION DEL CONTROL]],DATOS!$AS$38:$AT$40,2,0),"")</f>
        <v/>
      </c>
      <c r="U503" s="134" t="str">
        <f>IF(Tabla46[[#This Row],[RESULTADO EVALUACIÓN DEL DISEÑO DEL CONTROL]]="","",SUMIFS(DATOS!$AT$49:$AT$57,DATOS!$AR$49:$AR$57,Tabla46[[#This Row],[RESULTADO EVALUACIÓN DEL DISEÑO DEL CONTROL]],DATOS!$AS$49:$AS$57,Tabla46[[#This Row],[RESULTADO EVALUACION DE LA EJECUCION]]))</f>
        <v/>
      </c>
    </row>
    <row r="504" spans="1:21" ht="15" customHeight="1" x14ac:dyDescent="0.25">
      <c r="A504" s="3"/>
      <c r="B504" s="2"/>
      <c r="C504" s="2"/>
      <c r="D504" s="72"/>
      <c r="E504" s="4"/>
      <c r="F504" s="178"/>
      <c r="G504" s="455" t="str">
        <f>IFERROR(VLOOKUP(Tabla46[[#This Row],[ID RIESGO]],'1. IDENTIFICACION DEL RIESGO'!$AB$27:$AL$52,11,0),"")</f>
        <v/>
      </c>
      <c r="H504" s="178"/>
      <c r="I504" s="178"/>
      <c r="J504" s="178"/>
      <c r="K504" s="178"/>
      <c r="L504" s="180"/>
      <c r="M504" s="180"/>
      <c r="N504" s="178" t="str">
        <f>IF(Tabla46[[#This Row],[ID RIESGO]]="","",IF(Tabla46[[#This Row],[DESCRIPCION DEL CONTROL]]="",0,15))</f>
        <v/>
      </c>
      <c r="O504" s="174" t="str">
        <f>IF(Tabla46[[#This Row],[ID RIESGO]]="","",IF(Tabla46[[#This Row],[RESPONSABLE DEL CONTROL (CARGO)]]="",0,20))</f>
        <v/>
      </c>
      <c r="P504" s="353">
        <f>IF(Tabla46[[#This Row],[PERIODICIDAD DE EJECUCIÓN DEL CONTROL]]="",0,20)</f>
        <v>0</v>
      </c>
      <c r="Q50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4" s="353" t="str">
        <f>IF(ISTEXT(Tabla46[[#This Row],[VALOR EVALUACION DISENO]]),"",IF(Tabla46[[#This Row],[VALOR EVALUACION DISENO]]&gt;96,DATOS!$AV$21,IF(Tabla46[[#This Row],[VALOR EVALUACION DISENO]]&gt;=86,DATOS!$AV$22,DATOS!$AV$23)))</f>
        <v/>
      </c>
      <c r="S504" s="286"/>
      <c r="T504" s="133" t="str">
        <f>IFERROR(VLOOKUP(Tabla46[[#This Row],[% DE CUMPLIMIENTO DE LA EJECUCION DEL CONTROL]],DATOS!$AS$38:$AT$40,2,0),"")</f>
        <v/>
      </c>
      <c r="U504" s="134" t="str">
        <f>IF(Tabla46[[#This Row],[RESULTADO EVALUACIÓN DEL DISEÑO DEL CONTROL]]="","",SUMIFS(DATOS!$AT$49:$AT$57,DATOS!$AR$49:$AR$57,Tabla46[[#This Row],[RESULTADO EVALUACIÓN DEL DISEÑO DEL CONTROL]],DATOS!$AS$49:$AS$57,Tabla46[[#This Row],[RESULTADO EVALUACION DE LA EJECUCION]]))</f>
        <v/>
      </c>
    </row>
    <row r="505" spans="1:21" ht="15" customHeight="1" x14ac:dyDescent="0.25">
      <c r="A505" s="3"/>
      <c r="B505" s="2"/>
      <c r="C505" s="2"/>
      <c r="D505" s="72"/>
      <c r="E505" s="4"/>
      <c r="F505" s="178"/>
      <c r="G505" s="455" t="str">
        <f>IFERROR(VLOOKUP(Tabla46[[#This Row],[ID RIESGO]],'1. IDENTIFICACION DEL RIESGO'!$AB$27:$AL$52,11,0),"")</f>
        <v/>
      </c>
      <c r="H505" s="178"/>
      <c r="I505" s="178"/>
      <c r="J505" s="178"/>
      <c r="K505" s="178"/>
      <c r="L505" s="180"/>
      <c r="M505" s="180"/>
      <c r="N505" s="178" t="str">
        <f>IF(Tabla46[[#This Row],[ID RIESGO]]="","",IF(Tabla46[[#This Row],[DESCRIPCION DEL CONTROL]]="",0,15))</f>
        <v/>
      </c>
      <c r="O505" s="174" t="str">
        <f>IF(Tabla46[[#This Row],[ID RIESGO]]="","",IF(Tabla46[[#This Row],[RESPONSABLE DEL CONTROL (CARGO)]]="",0,20))</f>
        <v/>
      </c>
      <c r="P505" s="353">
        <f>IF(Tabla46[[#This Row],[PERIODICIDAD DE EJECUCIÓN DEL CONTROL]]="",0,20)</f>
        <v>0</v>
      </c>
      <c r="Q50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5" s="353" t="str">
        <f>IF(ISTEXT(Tabla46[[#This Row],[VALOR EVALUACION DISENO]]),"",IF(Tabla46[[#This Row],[VALOR EVALUACION DISENO]]&gt;96,DATOS!$AV$21,IF(Tabla46[[#This Row],[VALOR EVALUACION DISENO]]&gt;=86,DATOS!$AV$22,DATOS!$AV$23)))</f>
        <v/>
      </c>
      <c r="S505" s="286"/>
      <c r="T505" s="133" t="str">
        <f>IFERROR(VLOOKUP(Tabla46[[#This Row],[% DE CUMPLIMIENTO DE LA EJECUCION DEL CONTROL]],DATOS!$AS$38:$AT$40,2,0),"")</f>
        <v/>
      </c>
      <c r="U505" s="134" t="str">
        <f>IF(Tabla46[[#This Row],[RESULTADO EVALUACIÓN DEL DISEÑO DEL CONTROL]]="","",SUMIFS(DATOS!$AT$49:$AT$57,DATOS!$AR$49:$AR$57,Tabla46[[#This Row],[RESULTADO EVALUACIÓN DEL DISEÑO DEL CONTROL]],DATOS!$AS$49:$AS$57,Tabla46[[#This Row],[RESULTADO EVALUACION DE LA EJECUCION]]))</f>
        <v/>
      </c>
    </row>
    <row r="506" spans="1:21" ht="15" customHeight="1" x14ac:dyDescent="0.25">
      <c r="A506" s="3"/>
      <c r="B506" s="2"/>
      <c r="C506" s="2"/>
      <c r="D506" s="72"/>
      <c r="E506" s="4"/>
      <c r="F506" s="178"/>
      <c r="G506" s="455" t="str">
        <f>IFERROR(VLOOKUP(Tabla46[[#This Row],[ID RIESGO]],'1. IDENTIFICACION DEL RIESGO'!$AB$27:$AL$52,11,0),"")</f>
        <v/>
      </c>
      <c r="H506" s="178"/>
      <c r="I506" s="178"/>
      <c r="J506" s="178"/>
      <c r="K506" s="178"/>
      <c r="L506" s="180"/>
      <c r="M506" s="180"/>
      <c r="N506" s="178" t="str">
        <f>IF(Tabla46[[#This Row],[ID RIESGO]]="","",IF(Tabla46[[#This Row],[DESCRIPCION DEL CONTROL]]="",0,15))</f>
        <v/>
      </c>
      <c r="O506" s="174" t="str">
        <f>IF(Tabla46[[#This Row],[ID RIESGO]]="","",IF(Tabla46[[#This Row],[RESPONSABLE DEL CONTROL (CARGO)]]="",0,20))</f>
        <v/>
      </c>
      <c r="P506" s="353">
        <f>IF(Tabla46[[#This Row],[PERIODICIDAD DE EJECUCIÓN DEL CONTROL]]="",0,20)</f>
        <v>0</v>
      </c>
      <c r="Q50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6" s="353" t="str">
        <f>IF(ISTEXT(Tabla46[[#This Row],[VALOR EVALUACION DISENO]]),"",IF(Tabla46[[#This Row],[VALOR EVALUACION DISENO]]&gt;96,DATOS!$AV$21,IF(Tabla46[[#This Row],[VALOR EVALUACION DISENO]]&gt;=86,DATOS!$AV$22,DATOS!$AV$23)))</f>
        <v/>
      </c>
      <c r="S506" s="286"/>
      <c r="T506" s="133" t="str">
        <f>IFERROR(VLOOKUP(Tabla46[[#This Row],[% DE CUMPLIMIENTO DE LA EJECUCION DEL CONTROL]],DATOS!$AS$38:$AT$40,2,0),"")</f>
        <v/>
      </c>
      <c r="U506" s="134" t="str">
        <f>IF(Tabla46[[#This Row],[RESULTADO EVALUACIÓN DEL DISEÑO DEL CONTROL]]="","",SUMIFS(DATOS!$AT$49:$AT$57,DATOS!$AR$49:$AR$57,Tabla46[[#This Row],[RESULTADO EVALUACIÓN DEL DISEÑO DEL CONTROL]],DATOS!$AS$49:$AS$57,Tabla46[[#This Row],[RESULTADO EVALUACION DE LA EJECUCION]]))</f>
        <v/>
      </c>
    </row>
    <row r="507" spans="1:21" ht="15" customHeight="1" x14ac:dyDescent="0.25">
      <c r="A507" s="3"/>
      <c r="B507" s="2"/>
      <c r="C507" s="2"/>
      <c r="D507" s="72"/>
      <c r="E507" s="4"/>
      <c r="F507" s="178"/>
      <c r="G507" s="455" t="str">
        <f>IFERROR(VLOOKUP(Tabla46[[#This Row],[ID RIESGO]],'1. IDENTIFICACION DEL RIESGO'!$AB$27:$AL$52,11,0),"")</f>
        <v/>
      </c>
      <c r="H507" s="178"/>
      <c r="I507" s="178"/>
      <c r="J507" s="178"/>
      <c r="K507" s="178"/>
      <c r="L507" s="180"/>
      <c r="M507" s="180"/>
      <c r="N507" s="178" t="str">
        <f>IF(Tabla46[[#This Row],[ID RIESGO]]="","",IF(Tabla46[[#This Row],[DESCRIPCION DEL CONTROL]]="",0,15))</f>
        <v/>
      </c>
      <c r="O507" s="174" t="str">
        <f>IF(Tabla46[[#This Row],[ID RIESGO]]="","",IF(Tabla46[[#This Row],[RESPONSABLE DEL CONTROL (CARGO)]]="",0,20))</f>
        <v/>
      </c>
      <c r="P507" s="353">
        <f>IF(Tabla46[[#This Row],[PERIODICIDAD DE EJECUCIÓN DEL CONTROL]]="",0,20)</f>
        <v>0</v>
      </c>
      <c r="Q50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7" s="353" t="str">
        <f>IF(ISTEXT(Tabla46[[#This Row],[VALOR EVALUACION DISENO]]),"",IF(Tabla46[[#This Row],[VALOR EVALUACION DISENO]]&gt;96,DATOS!$AV$21,IF(Tabla46[[#This Row],[VALOR EVALUACION DISENO]]&gt;=86,DATOS!$AV$22,DATOS!$AV$23)))</f>
        <v/>
      </c>
      <c r="S507" s="286"/>
      <c r="T507" s="133" t="str">
        <f>IFERROR(VLOOKUP(Tabla46[[#This Row],[% DE CUMPLIMIENTO DE LA EJECUCION DEL CONTROL]],DATOS!$AS$38:$AT$40,2,0),"")</f>
        <v/>
      </c>
      <c r="U507" s="134" t="str">
        <f>IF(Tabla46[[#This Row],[RESULTADO EVALUACIÓN DEL DISEÑO DEL CONTROL]]="","",SUMIFS(DATOS!$AT$49:$AT$57,DATOS!$AR$49:$AR$57,Tabla46[[#This Row],[RESULTADO EVALUACIÓN DEL DISEÑO DEL CONTROL]],DATOS!$AS$49:$AS$57,Tabla46[[#This Row],[RESULTADO EVALUACION DE LA EJECUCION]]))</f>
        <v/>
      </c>
    </row>
    <row r="508" spans="1:21" ht="15" customHeight="1" x14ac:dyDescent="0.25">
      <c r="A508" s="3"/>
      <c r="B508" s="2"/>
      <c r="C508" s="2"/>
      <c r="D508" s="72"/>
      <c r="E508" s="4"/>
      <c r="F508" s="178"/>
      <c r="G508" s="455" t="str">
        <f>IFERROR(VLOOKUP(Tabla46[[#This Row],[ID RIESGO]],'1. IDENTIFICACION DEL RIESGO'!$AB$27:$AL$52,11,0),"")</f>
        <v/>
      </c>
      <c r="H508" s="178"/>
      <c r="I508" s="178"/>
      <c r="J508" s="178"/>
      <c r="K508" s="178"/>
      <c r="L508" s="180"/>
      <c r="M508" s="180"/>
      <c r="N508" s="178" t="str">
        <f>IF(Tabla46[[#This Row],[ID RIESGO]]="","",IF(Tabla46[[#This Row],[DESCRIPCION DEL CONTROL]]="",0,15))</f>
        <v/>
      </c>
      <c r="O508" s="174" t="str">
        <f>IF(Tabla46[[#This Row],[ID RIESGO]]="","",IF(Tabla46[[#This Row],[RESPONSABLE DEL CONTROL (CARGO)]]="",0,20))</f>
        <v/>
      </c>
      <c r="P508" s="353">
        <f>IF(Tabla46[[#This Row],[PERIODICIDAD DE EJECUCIÓN DEL CONTROL]]="",0,20)</f>
        <v>0</v>
      </c>
      <c r="Q50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8" s="353" t="str">
        <f>IF(ISTEXT(Tabla46[[#This Row],[VALOR EVALUACION DISENO]]),"",IF(Tabla46[[#This Row],[VALOR EVALUACION DISENO]]&gt;96,DATOS!$AV$21,IF(Tabla46[[#This Row],[VALOR EVALUACION DISENO]]&gt;=86,DATOS!$AV$22,DATOS!$AV$23)))</f>
        <v/>
      </c>
      <c r="S508" s="286"/>
      <c r="T508" s="133" t="str">
        <f>IFERROR(VLOOKUP(Tabla46[[#This Row],[% DE CUMPLIMIENTO DE LA EJECUCION DEL CONTROL]],DATOS!$AS$38:$AT$40,2,0),"")</f>
        <v/>
      </c>
      <c r="U508" s="134" t="str">
        <f>IF(Tabla46[[#This Row],[RESULTADO EVALUACIÓN DEL DISEÑO DEL CONTROL]]="","",SUMIFS(DATOS!$AT$49:$AT$57,DATOS!$AR$49:$AR$57,Tabla46[[#This Row],[RESULTADO EVALUACIÓN DEL DISEÑO DEL CONTROL]],DATOS!$AS$49:$AS$57,Tabla46[[#This Row],[RESULTADO EVALUACION DE LA EJECUCION]]))</f>
        <v/>
      </c>
    </row>
    <row r="509" spans="1:21" ht="15" customHeight="1" x14ac:dyDescent="0.25">
      <c r="A509" s="3"/>
      <c r="B509" s="2"/>
      <c r="C509" s="2"/>
      <c r="D509" s="72"/>
      <c r="E509" s="4"/>
      <c r="F509" s="178"/>
      <c r="G509" s="455" t="str">
        <f>IFERROR(VLOOKUP(Tabla46[[#This Row],[ID RIESGO]],'1. IDENTIFICACION DEL RIESGO'!$AB$27:$AL$52,11,0),"")</f>
        <v/>
      </c>
      <c r="H509" s="178"/>
      <c r="I509" s="178"/>
      <c r="J509" s="178"/>
      <c r="K509" s="178"/>
      <c r="L509" s="180"/>
      <c r="M509" s="180"/>
      <c r="N509" s="178" t="str">
        <f>IF(Tabla46[[#This Row],[ID RIESGO]]="","",IF(Tabla46[[#This Row],[DESCRIPCION DEL CONTROL]]="",0,15))</f>
        <v/>
      </c>
      <c r="O509" s="174" t="str">
        <f>IF(Tabla46[[#This Row],[ID RIESGO]]="","",IF(Tabla46[[#This Row],[RESPONSABLE DEL CONTROL (CARGO)]]="",0,20))</f>
        <v/>
      </c>
      <c r="P509" s="353">
        <f>IF(Tabla46[[#This Row],[PERIODICIDAD DE EJECUCIÓN DEL CONTROL]]="",0,20)</f>
        <v>0</v>
      </c>
      <c r="Q50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9" s="353" t="str">
        <f>IF(ISTEXT(Tabla46[[#This Row],[VALOR EVALUACION DISENO]]),"",IF(Tabla46[[#This Row],[VALOR EVALUACION DISENO]]&gt;96,DATOS!$AV$21,IF(Tabla46[[#This Row],[VALOR EVALUACION DISENO]]&gt;=86,DATOS!$AV$22,DATOS!$AV$23)))</f>
        <v/>
      </c>
      <c r="S509" s="286"/>
      <c r="T509" s="133" t="str">
        <f>IFERROR(VLOOKUP(Tabla46[[#This Row],[% DE CUMPLIMIENTO DE LA EJECUCION DEL CONTROL]],DATOS!$AS$38:$AT$40,2,0),"")</f>
        <v/>
      </c>
      <c r="U509" s="134" t="str">
        <f>IF(Tabla46[[#This Row],[RESULTADO EVALUACIÓN DEL DISEÑO DEL CONTROL]]="","",SUMIFS(DATOS!$AT$49:$AT$57,DATOS!$AR$49:$AR$57,Tabla46[[#This Row],[RESULTADO EVALUACIÓN DEL DISEÑO DEL CONTROL]],DATOS!$AS$49:$AS$57,Tabla46[[#This Row],[RESULTADO EVALUACION DE LA EJECUCION]]))</f>
        <v/>
      </c>
    </row>
    <row r="510" spans="1:21" ht="15" customHeight="1" x14ac:dyDescent="0.25">
      <c r="A510" s="3"/>
      <c r="B510" s="2"/>
      <c r="C510" s="2"/>
      <c r="D510" s="72"/>
      <c r="E510" s="4"/>
      <c r="F510" s="178"/>
      <c r="G510" s="455" t="str">
        <f>IFERROR(VLOOKUP(Tabla46[[#This Row],[ID RIESGO]],'1. IDENTIFICACION DEL RIESGO'!$AB$27:$AL$52,11,0),"")</f>
        <v/>
      </c>
      <c r="H510" s="178"/>
      <c r="I510" s="178"/>
      <c r="J510" s="178"/>
      <c r="K510" s="178"/>
      <c r="L510" s="180"/>
      <c r="M510" s="180"/>
      <c r="N510" s="178" t="str">
        <f>IF(Tabla46[[#This Row],[ID RIESGO]]="","",IF(Tabla46[[#This Row],[DESCRIPCION DEL CONTROL]]="",0,15))</f>
        <v/>
      </c>
      <c r="O510" s="174" t="str">
        <f>IF(Tabla46[[#This Row],[ID RIESGO]]="","",IF(Tabla46[[#This Row],[RESPONSABLE DEL CONTROL (CARGO)]]="",0,20))</f>
        <v/>
      </c>
      <c r="P510" s="353">
        <f>IF(Tabla46[[#This Row],[PERIODICIDAD DE EJECUCIÓN DEL CONTROL]]="",0,20)</f>
        <v>0</v>
      </c>
      <c r="Q51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0" s="353" t="str">
        <f>IF(ISTEXT(Tabla46[[#This Row],[VALOR EVALUACION DISENO]]),"",IF(Tabla46[[#This Row],[VALOR EVALUACION DISENO]]&gt;96,DATOS!$AV$21,IF(Tabla46[[#This Row],[VALOR EVALUACION DISENO]]&gt;=86,DATOS!$AV$22,DATOS!$AV$23)))</f>
        <v/>
      </c>
      <c r="S510" s="286"/>
      <c r="T510" s="133" t="str">
        <f>IFERROR(VLOOKUP(Tabla46[[#This Row],[% DE CUMPLIMIENTO DE LA EJECUCION DEL CONTROL]],DATOS!$AS$38:$AT$40,2,0),"")</f>
        <v/>
      </c>
      <c r="U510" s="134" t="str">
        <f>IF(Tabla46[[#This Row],[RESULTADO EVALUACIÓN DEL DISEÑO DEL CONTROL]]="","",SUMIFS(DATOS!$AT$49:$AT$57,DATOS!$AR$49:$AR$57,Tabla46[[#This Row],[RESULTADO EVALUACIÓN DEL DISEÑO DEL CONTROL]],DATOS!$AS$49:$AS$57,Tabla46[[#This Row],[RESULTADO EVALUACION DE LA EJECUCION]]))</f>
        <v/>
      </c>
    </row>
    <row r="511" spans="1:21" ht="15" customHeight="1" x14ac:dyDescent="0.25">
      <c r="A511" s="3"/>
      <c r="B511" s="2"/>
      <c r="C511" s="2"/>
      <c r="D511" s="72"/>
      <c r="E511" s="4"/>
      <c r="F511" s="178"/>
      <c r="G511" s="455" t="str">
        <f>IFERROR(VLOOKUP(Tabla46[[#This Row],[ID RIESGO]],'1. IDENTIFICACION DEL RIESGO'!$AB$27:$AL$52,11,0),"")</f>
        <v/>
      </c>
      <c r="H511" s="178"/>
      <c r="I511" s="178"/>
      <c r="J511" s="178"/>
      <c r="K511" s="178"/>
      <c r="L511" s="180"/>
      <c r="M511" s="180"/>
      <c r="N511" s="178" t="str">
        <f>IF(Tabla46[[#This Row],[ID RIESGO]]="","",IF(Tabla46[[#This Row],[DESCRIPCION DEL CONTROL]]="",0,15))</f>
        <v/>
      </c>
      <c r="O511" s="174" t="str">
        <f>IF(Tabla46[[#This Row],[ID RIESGO]]="","",IF(Tabla46[[#This Row],[RESPONSABLE DEL CONTROL (CARGO)]]="",0,20))</f>
        <v/>
      </c>
      <c r="P511" s="353">
        <f>IF(Tabla46[[#This Row],[PERIODICIDAD DE EJECUCIÓN DEL CONTROL]]="",0,20)</f>
        <v>0</v>
      </c>
      <c r="Q51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1" s="353" t="str">
        <f>IF(ISTEXT(Tabla46[[#This Row],[VALOR EVALUACION DISENO]]),"",IF(Tabla46[[#This Row],[VALOR EVALUACION DISENO]]&gt;96,DATOS!$AV$21,IF(Tabla46[[#This Row],[VALOR EVALUACION DISENO]]&gt;=86,DATOS!$AV$22,DATOS!$AV$23)))</f>
        <v/>
      </c>
      <c r="S511" s="286"/>
      <c r="T511" s="133" t="str">
        <f>IFERROR(VLOOKUP(Tabla46[[#This Row],[% DE CUMPLIMIENTO DE LA EJECUCION DEL CONTROL]],DATOS!$AS$38:$AT$40,2,0),"")</f>
        <v/>
      </c>
      <c r="U511" s="134" t="str">
        <f>IF(Tabla46[[#This Row],[RESULTADO EVALUACIÓN DEL DISEÑO DEL CONTROL]]="","",SUMIFS(DATOS!$AT$49:$AT$57,DATOS!$AR$49:$AR$57,Tabla46[[#This Row],[RESULTADO EVALUACIÓN DEL DISEÑO DEL CONTROL]],DATOS!$AS$49:$AS$57,Tabla46[[#This Row],[RESULTADO EVALUACION DE LA EJECUCION]]))</f>
        <v/>
      </c>
    </row>
    <row r="512" spans="1:21" ht="15" customHeight="1" x14ac:dyDescent="0.25">
      <c r="A512" s="3"/>
      <c r="B512" s="2"/>
      <c r="C512" s="2"/>
      <c r="D512" s="72"/>
      <c r="E512" s="4"/>
      <c r="F512" s="178"/>
      <c r="G512" s="455" t="str">
        <f>IFERROR(VLOOKUP(Tabla46[[#This Row],[ID RIESGO]],'1. IDENTIFICACION DEL RIESGO'!$AB$27:$AL$52,11,0),"")</f>
        <v/>
      </c>
      <c r="H512" s="178"/>
      <c r="I512" s="178"/>
      <c r="J512" s="178"/>
      <c r="K512" s="178"/>
      <c r="L512" s="180"/>
      <c r="M512" s="180"/>
      <c r="N512" s="178" t="str">
        <f>IF(Tabla46[[#This Row],[ID RIESGO]]="","",IF(Tabla46[[#This Row],[DESCRIPCION DEL CONTROL]]="",0,15))</f>
        <v/>
      </c>
      <c r="O512" s="174" t="str">
        <f>IF(Tabla46[[#This Row],[ID RIESGO]]="","",IF(Tabla46[[#This Row],[RESPONSABLE DEL CONTROL (CARGO)]]="",0,20))</f>
        <v/>
      </c>
      <c r="P512" s="353">
        <f>IF(Tabla46[[#This Row],[PERIODICIDAD DE EJECUCIÓN DEL CONTROL]]="",0,20)</f>
        <v>0</v>
      </c>
      <c r="Q51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2" s="353" t="str">
        <f>IF(ISTEXT(Tabla46[[#This Row],[VALOR EVALUACION DISENO]]),"",IF(Tabla46[[#This Row],[VALOR EVALUACION DISENO]]&gt;96,DATOS!$AV$21,IF(Tabla46[[#This Row],[VALOR EVALUACION DISENO]]&gt;=86,DATOS!$AV$22,DATOS!$AV$23)))</f>
        <v/>
      </c>
      <c r="S512" s="286"/>
      <c r="T512" s="133" t="str">
        <f>IFERROR(VLOOKUP(Tabla46[[#This Row],[% DE CUMPLIMIENTO DE LA EJECUCION DEL CONTROL]],DATOS!$AS$38:$AT$40,2,0),"")</f>
        <v/>
      </c>
      <c r="U512" s="134" t="str">
        <f>IF(Tabla46[[#This Row],[RESULTADO EVALUACIÓN DEL DISEÑO DEL CONTROL]]="","",SUMIFS(DATOS!$AT$49:$AT$57,DATOS!$AR$49:$AR$57,Tabla46[[#This Row],[RESULTADO EVALUACIÓN DEL DISEÑO DEL CONTROL]],DATOS!$AS$49:$AS$57,Tabla46[[#This Row],[RESULTADO EVALUACION DE LA EJECUCION]]))</f>
        <v/>
      </c>
    </row>
    <row r="513" spans="1:21" ht="15" customHeight="1" x14ac:dyDescent="0.25">
      <c r="A513" s="3"/>
      <c r="B513" s="2"/>
      <c r="C513" s="2"/>
      <c r="D513" s="72"/>
      <c r="E513" s="4"/>
      <c r="F513" s="178"/>
      <c r="G513" s="455" t="str">
        <f>IFERROR(VLOOKUP(Tabla46[[#This Row],[ID RIESGO]],'1. IDENTIFICACION DEL RIESGO'!$AB$27:$AL$52,11,0),"")</f>
        <v/>
      </c>
      <c r="H513" s="178"/>
      <c r="I513" s="178"/>
      <c r="J513" s="178"/>
      <c r="K513" s="178"/>
      <c r="L513" s="180"/>
      <c r="M513" s="180"/>
      <c r="N513" s="178" t="str">
        <f>IF(Tabla46[[#This Row],[ID RIESGO]]="","",IF(Tabla46[[#This Row],[DESCRIPCION DEL CONTROL]]="",0,15))</f>
        <v/>
      </c>
      <c r="O513" s="174" t="str">
        <f>IF(Tabla46[[#This Row],[ID RIESGO]]="","",IF(Tabla46[[#This Row],[RESPONSABLE DEL CONTROL (CARGO)]]="",0,20))</f>
        <v/>
      </c>
      <c r="P513" s="353">
        <f>IF(Tabla46[[#This Row],[PERIODICIDAD DE EJECUCIÓN DEL CONTROL]]="",0,20)</f>
        <v>0</v>
      </c>
      <c r="Q51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3" s="353" t="str">
        <f>IF(ISTEXT(Tabla46[[#This Row],[VALOR EVALUACION DISENO]]),"",IF(Tabla46[[#This Row],[VALOR EVALUACION DISENO]]&gt;96,DATOS!$AV$21,IF(Tabla46[[#This Row],[VALOR EVALUACION DISENO]]&gt;=86,DATOS!$AV$22,DATOS!$AV$23)))</f>
        <v/>
      </c>
      <c r="S513" s="286"/>
      <c r="T513" s="133" t="str">
        <f>IFERROR(VLOOKUP(Tabla46[[#This Row],[% DE CUMPLIMIENTO DE LA EJECUCION DEL CONTROL]],DATOS!$AS$38:$AT$40,2,0),"")</f>
        <v/>
      </c>
      <c r="U513" s="134" t="str">
        <f>IF(Tabla46[[#This Row],[RESULTADO EVALUACIÓN DEL DISEÑO DEL CONTROL]]="","",SUMIFS(DATOS!$AT$49:$AT$57,DATOS!$AR$49:$AR$57,Tabla46[[#This Row],[RESULTADO EVALUACIÓN DEL DISEÑO DEL CONTROL]],DATOS!$AS$49:$AS$57,Tabla46[[#This Row],[RESULTADO EVALUACION DE LA EJECUCION]]))</f>
        <v/>
      </c>
    </row>
    <row r="514" spans="1:21" ht="15" customHeight="1" x14ac:dyDescent="0.25">
      <c r="A514" s="3"/>
      <c r="B514" s="2"/>
      <c r="C514" s="2"/>
      <c r="D514" s="72"/>
      <c r="E514" s="4"/>
      <c r="F514" s="179"/>
      <c r="G514" s="455" t="str">
        <f>IFERROR(VLOOKUP(Tabla46[[#This Row],[ID RIESGO]],'1. IDENTIFICACION DEL RIESGO'!$AB$27:$AL$52,11,0),"")</f>
        <v/>
      </c>
      <c r="H514" s="178"/>
      <c r="I514" s="178"/>
      <c r="J514" s="178"/>
      <c r="K514" s="178"/>
      <c r="L514" s="180"/>
      <c r="M514" s="180"/>
      <c r="N514" s="178" t="str">
        <f>IF(Tabla46[[#This Row],[ID RIESGO]]="","",IF(Tabla46[[#This Row],[DESCRIPCION DEL CONTROL]]="",0,15))</f>
        <v/>
      </c>
      <c r="O514" s="174" t="str">
        <f>IF(Tabla46[[#This Row],[ID RIESGO]]="","",IF(Tabla46[[#This Row],[RESPONSABLE DEL CONTROL (CARGO)]]="",0,20))</f>
        <v/>
      </c>
      <c r="P514" s="353">
        <f>IF(Tabla46[[#This Row],[PERIODICIDAD DE EJECUCIÓN DEL CONTROL]]="",0,20)</f>
        <v>0</v>
      </c>
      <c r="Q51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4" s="353" t="str">
        <f>IF(ISTEXT(Tabla46[[#This Row],[VALOR EVALUACION DISENO]]),"",IF(Tabla46[[#This Row],[VALOR EVALUACION DISENO]]&gt;96,DATOS!$AV$21,IF(Tabla46[[#This Row],[VALOR EVALUACION DISENO]]&gt;=86,DATOS!$AV$22,DATOS!$AV$23)))</f>
        <v/>
      </c>
      <c r="S514" s="286"/>
      <c r="T514" s="133" t="str">
        <f>IFERROR(VLOOKUP(Tabla46[[#This Row],[% DE CUMPLIMIENTO DE LA EJECUCION DEL CONTROL]],DATOS!$AS$38:$AT$40,2,0),"")</f>
        <v/>
      </c>
      <c r="U514" s="134" t="str">
        <f>IF(Tabla46[[#This Row],[RESULTADO EVALUACIÓN DEL DISEÑO DEL CONTROL]]="","",SUMIFS(DATOS!$AT$49:$AT$57,DATOS!$AR$49:$AR$57,Tabla46[[#This Row],[RESULTADO EVALUACIÓN DEL DISEÑO DEL CONTROL]],DATOS!$AS$49:$AS$57,Tabla46[[#This Row],[RESULTADO EVALUACION DE LA EJECUCION]]))</f>
        <v/>
      </c>
    </row>
    <row r="515" spans="1:21" ht="15" customHeight="1" x14ac:dyDescent="0.25">
      <c r="A515" s="9"/>
      <c r="B515" s="9"/>
      <c r="C515" s="9"/>
      <c r="D515" s="75"/>
      <c r="E515" s="9"/>
      <c r="F515" s="5"/>
    </row>
    <row r="516" spans="1:21" ht="15" customHeight="1" x14ac:dyDescent="0.25">
      <c r="A516" s="9"/>
      <c r="B516" s="9"/>
      <c r="C516" s="9"/>
      <c r="D516" s="75"/>
      <c r="E516" s="9"/>
      <c r="F516" s="5"/>
    </row>
    <row r="517" spans="1:21" ht="15" customHeight="1" x14ac:dyDescent="0.25">
      <c r="A517" s="9"/>
      <c r="B517" s="9"/>
      <c r="C517" s="9"/>
      <c r="D517" s="75"/>
      <c r="E517" s="9"/>
      <c r="F517" s="5"/>
    </row>
    <row r="518" spans="1:21" ht="15" customHeight="1" x14ac:dyDescent="0.25">
      <c r="A518" s="9"/>
      <c r="B518" s="9"/>
      <c r="C518" s="9"/>
      <c r="D518" s="75"/>
      <c r="E518" s="9"/>
      <c r="F518" s="5"/>
    </row>
    <row r="519" spans="1:21" ht="15" customHeight="1" x14ac:dyDescent="0.25">
      <c r="A519" s="9"/>
      <c r="B519" s="9"/>
      <c r="C519" s="9"/>
      <c r="D519" s="75"/>
      <c r="E519" s="9"/>
      <c r="F519" s="5"/>
    </row>
    <row r="520" spans="1:21" ht="15" customHeight="1" x14ac:dyDescent="0.25">
      <c r="A520" s="9"/>
      <c r="B520" s="9"/>
      <c r="C520" s="9"/>
      <c r="D520" s="75"/>
      <c r="E520" s="9"/>
      <c r="F520" s="5"/>
    </row>
    <row r="521" spans="1:21" ht="15" customHeight="1" x14ac:dyDescent="0.25">
      <c r="A521" s="9"/>
      <c r="B521" s="9"/>
      <c r="C521" s="9"/>
      <c r="D521" s="75"/>
      <c r="E521" s="9"/>
      <c r="F521" s="5"/>
    </row>
    <row r="522" spans="1:21" ht="15" customHeight="1" x14ac:dyDescent="0.25">
      <c r="A522" s="9"/>
      <c r="B522" s="9"/>
      <c r="C522" s="9"/>
      <c r="D522" s="75"/>
      <c r="E522" s="9"/>
      <c r="F522" s="5"/>
    </row>
    <row r="523" spans="1:21" ht="15" customHeight="1" x14ac:dyDescent="0.25">
      <c r="A523" s="9"/>
      <c r="B523" s="9"/>
      <c r="C523" s="9"/>
      <c r="D523" s="75"/>
      <c r="E523" s="9"/>
      <c r="F523" s="5"/>
    </row>
    <row r="524" spans="1:21" ht="15" customHeight="1" x14ac:dyDescent="0.25">
      <c r="A524" s="9"/>
      <c r="B524" s="9"/>
      <c r="C524" s="9"/>
      <c r="D524" s="75"/>
      <c r="E524" s="9"/>
      <c r="F524" s="5"/>
    </row>
    <row r="525" spans="1:21" ht="15" customHeight="1" x14ac:dyDescent="0.25">
      <c r="A525" s="9"/>
      <c r="B525" s="9"/>
      <c r="C525" s="9"/>
      <c r="D525" s="75"/>
      <c r="E525" s="9"/>
      <c r="F525" s="5"/>
    </row>
    <row r="526" spans="1:21" ht="15" customHeight="1" x14ac:dyDescent="0.25">
      <c r="A526" s="9"/>
      <c r="B526" s="9"/>
      <c r="C526" s="9"/>
      <c r="D526" s="75"/>
      <c r="E526" s="9"/>
      <c r="F526" s="5"/>
    </row>
    <row r="527" spans="1:21" ht="15" customHeight="1" x14ac:dyDescent="0.25">
      <c r="A527" s="9"/>
      <c r="B527" s="9"/>
      <c r="C527" s="9"/>
      <c r="D527" s="75"/>
      <c r="E527" s="9"/>
      <c r="F527" s="5"/>
    </row>
    <row r="528" spans="1:21" ht="15" customHeight="1" x14ac:dyDescent="0.25">
      <c r="A528" s="9"/>
      <c r="B528" s="9"/>
      <c r="C528" s="9"/>
      <c r="D528" s="75"/>
      <c r="E528" s="9"/>
      <c r="F528" s="5"/>
    </row>
    <row r="529" spans="1:6" ht="15" customHeight="1" x14ac:dyDescent="0.25">
      <c r="A529" s="9"/>
      <c r="B529" s="9"/>
      <c r="C529" s="9"/>
      <c r="D529" s="75"/>
      <c r="E529" s="9"/>
      <c r="F529" s="5"/>
    </row>
    <row r="530" spans="1:6" ht="15" customHeight="1" x14ac:dyDescent="0.25">
      <c r="A530" s="9"/>
      <c r="B530" s="9"/>
      <c r="C530" s="9"/>
      <c r="D530" s="75"/>
      <c r="E530" s="9"/>
      <c r="F530" s="5"/>
    </row>
    <row r="531" spans="1:6" ht="15" customHeight="1" x14ac:dyDescent="0.25">
      <c r="A531" s="9"/>
      <c r="B531" s="9"/>
      <c r="C531" s="9"/>
      <c r="D531" s="75"/>
      <c r="E531" s="9"/>
      <c r="F531" s="5"/>
    </row>
    <row r="532" spans="1:6" ht="15" customHeight="1" x14ac:dyDescent="0.25">
      <c r="A532" s="9"/>
      <c r="B532" s="9"/>
      <c r="C532" s="9"/>
      <c r="D532" s="75"/>
      <c r="E532" s="9"/>
      <c r="F532" s="5"/>
    </row>
    <row r="533" spans="1:6" ht="15" customHeight="1" x14ac:dyDescent="0.25">
      <c r="A533" s="9"/>
      <c r="B533" s="9"/>
      <c r="C533" s="9"/>
      <c r="D533" s="75"/>
      <c r="E533" s="9"/>
      <c r="F533" s="5"/>
    </row>
    <row r="534" spans="1:6" ht="15" customHeight="1" x14ac:dyDescent="0.25">
      <c r="A534" s="9"/>
      <c r="B534" s="9"/>
      <c r="C534" s="9"/>
      <c r="D534" s="75"/>
      <c r="E534" s="9"/>
      <c r="F534" s="5"/>
    </row>
    <row r="535" spans="1:6" ht="15" customHeight="1" x14ac:dyDescent="0.25">
      <c r="A535" s="9"/>
      <c r="B535" s="9"/>
      <c r="C535" s="9"/>
      <c r="D535" s="75"/>
      <c r="E535" s="9"/>
      <c r="F535" s="5"/>
    </row>
    <row r="536" spans="1:6" ht="15" customHeight="1" x14ac:dyDescent="0.25">
      <c r="A536" s="9"/>
      <c r="B536" s="9"/>
      <c r="C536" s="9"/>
      <c r="D536" s="75"/>
      <c r="E536" s="9"/>
      <c r="F536" s="5"/>
    </row>
    <row r="537" spans="1:6" ht="15" customHeight="1" x14ac:dyDescent="0.25">
      <c r="A537" s="9"/>
      <c r="B537" s="9"/>
      <c r="C537" s="9"/>
      <c r="D537" s="75"/>
      <c r="E537" s="9"/>
      <c r="F537" s="5"/>
    </row>
    <row r="538" spans="1:6" ht="15" customHeight="1" x14ac:dyDescent="0.25">
      <c r="A538" s="9"/>
      <c r="B538" s="9"/>
      <c r="C538" s="9"/>
      <c r="D538" s="75"/>
      <c r="E538" s="9"/>
      <c r="F538" s="5"/>
    </row>
    <row r="539" spans="1:6" ht="15" customHeight="1" x14ac:dyDescent="0.25">
      <c r="A539" s="9"/>
      <c r="B539" s="9"/>
      <c r="C539" s="9"/>
      <c r="D539" s="75"/>
      <c r="E539" s="9"/>
      <c r="F539" s="5"/>
    </row>
    <row r="540" spans="1:6" ht="15" customHeight="1" x14ac:dyDescent="0.25">
      <c r="A540" s="9"/>
      <c r="B540" s="9"/>
      <c r="C540" s="9"/>
      <c r="D540" s="75"/>
      <c r="E540" s="9"/>
      <c r="F540" s="5"/>
    </row>
    <row r="541" spans="1:6" ht="15" customHeight="1" x14ac:dyDescent="0.25">
      <c r="A541" s="9"/>
      <c r="B541" s="9"/>
      <c r="C541" s="9"/>
      <c r="D541" s="75"/>
      <c r="E541" s="9"/>
      <c r="F541" s="5"/>
    </row>
    <row r="542" spans="1:6" ht="15" customHeight="1" x14ac:dyDescent="0.25">
      <c r="A542" s="9"/>
      <c r="B542" s="9"/>
      <c r="C542" s="9"/>
      <c r="D542" s="75"/>
      <c r="E542" s="9"/>
      <c r="F542" s="5"/>
    </row>
    <row r="543" spans="1:6" ht="15" customHeight="1" x14ac:dyDescent="0.25">
      <c r="A543" s="9"/>
      <c r="B543" s="9"/>
      <c r="C543" s="9"/>
      <c r="D543" s="75"/>
      <c r="E543" s="9"/>
      <c r="F543" s="5"/>
    </row>
    <row r="544" spans="1:6" ht="15" customHeight="1" x14ac:dyDescent="0.25">
      <c r="A544" s="9"/>
      <c r="B544" s="9"/>
      <c r="C544" s="9"/>
      <c r="D544" s="75"/>
      <c r="E544" s="9"/>
      <c r="F544" s="5"/>
    </row>
    <row r="545" spans="1:6" ht="15" customHeight="1" x14ac:dyDescent="0.25">
      <c r="A545" s="9"/>
      <c r="B545" s="9"/>
      <c r="C545" s="9"/>
      <c r="D545" s="75"/>
      <c r="E545" s="9"/>
      <c r="F545" s="5"/>
    </row>
    <row r="546" spans="1:6" ht="15" customHeight="1" x14ac:dyDescent="0.25">
      <c r="A546" s="9"/>
      <c r="B546" s="9"/>
      <c r="C546" s="9"/>
      <c r="D546" s="75"/>
      <c r="E546" s="9"/>
      <c r="F546" s="5"/>
    </row>
    <row r="547" spans="1:6" ht="15" customHeight="1" x14ac:dyDescent="0.25">
      <c r="A547" s="9"/>
      <c r="B547" s="9"/>
      <c r="C547" s="9"/>
      <c r="D547" s="75"/>
      <c r="E547" s="9"/>
      <c r="F547" s="5"/>
    </row>
    <row r="548" spans="1:6" ht="15" customHeight="1" x14ac:dyDescent="0.25">
      <c r="A548" s="9"/>
      <c r="B548" s="9"/>
      <c r="C548" s="9"/>
      <c r="D548" s="75"/>
      <c r="E548" s="9"/>
      <c r="F548" s="5"/>
    </row>
    <row r="549" spans="1:6" ht="15" customHeight="1" x14ac:dyDescent="0.25">
      <c r="A549" s="9"/>
      <c r="B549" s="9"/>
      <c r="C549" s="9"/>
      <c r="D549" s="75"/>
      <c r="E549" s="9"/>
      <c r="F549" s="5"/>
    </row>
    <row r="550" spans="1:6" ht="15" customHeight="1" x14ac:dyDescent="0.25">
      <c r="A550" s="9"/>
      <c r="B550" s="9"/>
      <c r="C550" s="9"/>
      <c r="D550" s="75"/>
      <c r="E550" s="9"/>
      <c r="F550" s="5"/>
    </row>
    <row r="551" spans="1:6" ht="15" customHeight="1" x14ac:dyDescent="0.25">
      <c r="A551" s="9"/>
      <c r="B551" s="9"/>
      <c r="C551" s="9"/>
      <c r="D551" s="75"/>
      <c r="E551" s="9"/>
      <c r="F551" s="5"/>
    </row>
    <row r="552" spans="1:6" ht="15" customHeight="1" x14ac:dyDescent="0.25">
      <c r="A552" s="9"/>
      <c r="B552" s="9"/>
      <c r="C552" s="9"/>
      <c r="D552" s="75"/>
      <c r="E552" s="9"/>
      <c r="F552" s="5"/>
    </row>
    <row r="553" spans="1:6" ht="15" customHeight="1" x14ac:dyDescent="0.25">
      <c r="A553" s="9"/>
      <c r="B553" s="9"/>
      <c r="C553" s="9"/>
      <c r="D553" s="75"/>
      <c r="E553" s="9"/>
      <c r="F553" s="5"/>
    </row>
    <row r="554" spans="1:6" ht="15" customHeight="1" x14ac:dyDescent="0.25">
      <c r="A554" s="9"/>
      <c r="B554" s="9"/>
      <c r="C554" s="9"/>
      <c r="D554" s="75"/>
      <c r="E554" s="9"/>
      <c r="F554" s="5"/>
    </row>
    <row r="555" spans="1:6" ht="15" customHeight="1" x14ac:dyDescent="0.25">
      <c r="A555" s="9"/>
      <c r="B555" s="9"/>
      <c r="C555" s="9"/>
      <c r="D555" s="75"/>
      <c r="E555" s="9"/>
      <c r="F555" s="5"/>
    </row>
    <row r="556" spans="1:6" ht="15" customHeight="1" x14ac:dyDescent="0.25">
      <c r="A556" s="9"/>
      <c r="B556" s="9"/>
      <c r="C556" s="9"/>
      <c r="D556" s="75"/>
      <c r="E556" s="9"/>
      <c r="F556" s="5"/>
    </row>
    <row r="557" spans="1:6" ht="15" customHeight="1" x14ac:dyDescent="0.25">
      <c r="A557" s="9"/>
      <c r="B557" s="9"/>
      <c r="C557" s="9"/>
      <c r="D557" s="75"/>
      <c r="E557" s="9"/>
      <c r="F557" s="5"/>
    </row>
    <row r="558" spans="1:6" ht="15" customHeight="1" x14ac:dyDescent="0.25">
      <c r="A558" s="9"/>
      <c r="B558" s="9"/>
      <c r="C558" s="9"/>
      <c r="D558" s="75"/>
      <c r="E558" s="9"/>
      <c r="F558" s="5"/>
    </row>
    <row r="559" spans="1:6" ht="15" customHeight="1" x14ac:dyDescent="0.25">
      <c r="A559" s="9"/>
      <c r="B559" s="9"/>
      <c r="C559" s="9"/>
      <c r="D559" s="75"/>
      <c r="E559" s="9"/>
      <c r="F559" s="5"/>
    </row>
    <row r="560" spans="1:6" ht="15" customHeight="1" x14ac:dyDescent="0.25">
      <c r="A560" s="9"/>
      <c r="B560" s="9"/>
      <c r="C560" s="9"/>
      <c r="D560" s="75"/>
      <c r="E560" s="9"/>
      <c r="F560" s="5"/>
    </row>
    <row r="561" spans="1:6" ht="15" customHeight="1" x14ac:dyDescent="0.25">
      <c r="A561" s="9"/>
      <c r="B561" s="9"/>
      <c r="C561" s="9"/>
      <c r="D561" s="75"/>
      <c r="E561" s="9"/>
      <c r="F561" s="5"/>
    </row>
    <row r="562" spans="1:6" ht="15" customHeight="1" x14ac:dyDescent="0.25">
      <c r="A562" s="9"/>
      <c r="B562" s="9"/>
      <c r="C562" s="9"/>
      <c r="D562" s="75"/>
      <c r="E562" s="9"/>
      <c r="F562" s="5"/>
    </row>
    <row r="563" spans="1:6" ht="15" customHeight="1" x14ac:dyDescent="0.25">
      <c r="A563" s="9"/>
      <c r="B563" s="9"/>
      <c r="C563" s="9"/>
      <c r="D563" s="75"/>
      <c r="E563" s="9"/>
      <c r="F563" s="5"/>
    </row>
    <row r="564" spans="1:6" ht="15" customHeight="1" x14ac:dyDescent="0.25">
      <c r="A564" s="9"/>
      <c r="B564" s="9"/>
      <c r="C564" s="9"/>
      <c r="D564" s="75"/>
      <c r="E564" s="9"/>
      <c r="F564" s="5"/>
    </row>
    <row r="565" spans="1:6" ht="15" customHeight="1" x14ac:dyDescent="0.25">
      <c r="A565" s="9"/>
      <c r="B565" s="9"/>
      <c r="C565" s="9"/>
      <c r="D565" s="75"/>
      <c r="E565" s="9"/>
      <c r="F565" s="5"/>
    </row>
    <row r="566" spans="1:6" ht="15" customHeight="1" x14ac:dyDescent="0.25">
      <c r="A566" s="9"/>
      <c r="B566" s="9"/>
      <c r="C566" s="9"/>
      <c r="D566" s="75"/>
      <c r="E566" s="9"/>
      <c r="F566" s="5"/>
    </row>
    <row r="567" spans="1:6" ht="15" customHeight="1" x14ac:dyDescent="0.25">
      <c r="A567" s="9"/>
      <c r="B567" s="9"/>
      <c r="C567" s="9"/>
      <c r="D567" s="75"/>
      <c r="E567" s="9"/>
      <c r="F567" s="5"/>
    </row>
    <row r="568" spans="1:6" ht="15" customHeight="1" x14ac:dyDescent="0.25">
      <c r="A568" s="9"/>
      <c r="B568" s="9"/>
      <c r="C568" s="9"/>
      <c r="D568" s="75"/>
      <c r="E568" s="9"/>
      <c r="F568" s="5"/>
    </row>
    <row r="569" spans="1:6" ht="15" customHeight="1" x14ac:dyDescent="0.25">
      <c r="A569" s="9"/>
      <c r="B569" s="9"/>
      <c r="C569" s="9"/>
      <c r="D569" s="75"/>
      <c r="E569" s="9"/>
      <c r="F569" s="5"/>
    </row>
    <row r="570" spans="1:6" x14ac:dyDescent="0.25">
      <c r="A570" s="9"/>
      <c r="B570" s="9"/>
      <c r="C570" s="9"/>
      <c r="D570" s="75"/>
      <c r="E570" s="9"/>
      <c r="F570" s="5"/>
    </row>
    <row r="571" spans="1:6" x14ac:dyDescent="0.25">
      <c r="A571" s="9"/>
      <c r="B571" s="9"/>
      <c r="C571" s="9"/>
      <c r="D571" s="75"/>
      <c r="E571" s="9"/>
      <c r="F571" s="9"/>
    </row>
    <row r="572" spans="1:6" x14ac:dyDescent="0.25">
      <c r="A572" s="9"/>
      <c r="B572" s="9"/>
      <c r="C572" s="9"/>
      <c r="D572" s="75"/>
      <c r="E572" s="9"/>
      <c r="F572" s="9"/>
    </row>
    <row r="573" spans="1:6" x14ac:dyDescent="0.25">
      <c r="A573" s="9"/>
      <c r="B573" s="9"/>
      <c r="C573" s="9"/>
      <c r="D573" s="75"/>
      <c r="E573" s="9"/>
      <c r="F573" s="9"/>
    </row>
    <row r="574" spans="1:6" x14ac:dyDescent="0.25">
      <c r="A574" s="9"/>
      <c r="B574" s="9"/>
      <c r="C574" s="9"/>
      <c r="D574" s="75"/>
      <c r="E574" s="9"/>
      <c r="F574" s="9"/>
    </row>
    <row r="575" spans="1:6" x14ac:dyDescent="0.25">
      <c r="A575" s="9"/>
      <c r="B575" s="9"/>
      <c r="C575" s="9"/>
      <c r="D575" s="75"/>
      <c r="E575" s="9"/>
      <c r="F575" s="9"/>
    </row>
    <row r="576" spans="1:6" x14ac:dyDescent="0.25">
      <c r="A576" s="9"/>
      <c r="B576" s="9"/>
      <c r="C576" s="9"/>
      <c r="D576" s="75"/>
      <c r="E576" s="9"/>
      <c r="F576" s="9"/>
    </row>
    <row r="577" spans="1:6" x14ac:dyDescent="0.25">
      <c r="A577" s="9"/>
      <c r="B577" s="9"/>
      <c r="C577" s="9"/>
      <c r="D577" s="75"/>
      <c r="E577" s="9"/>
      <c r="F577" s="9"/>
    </row>
    <row r="578" spans="1:6" x14ac:dyDescent="0.25">
      <c r="A578" s="9"/>
      <c r="B578" s="9"/>
      <c r="C578" s="9"/>
      <c r="D578" s="75"/>
      <c r="E578" s="9"/>
      <c r="F578" s="9"/>
    </row>
    <row r="579" spans="1:6" x14ac:dyDescent="0.25">
      <c r="A579" s="9"/>
      <c r="B579" s="9"/>
      <c r="C579" s="9"/>
      <c r="D579" s="75"/>
      <c r="E579" s="9"/>
      <c r="F579" s="9"/>
    </row>
    <row r="580" spans="1:6" x14ac:dyDescent="0.25">
      <c r="A580" s="9"/>
      <c r="B580" s="9"/>
      <c r="C580" s="9"/>
      <c r="D580" s="75"/>
      <c r="E580" s="9"/>
      <c r="F580" s="9"/>
    </row>
    <row r="581" spans="1:6" x14ac:dyDescent="0.25">
      <c r="A581" s="9"/>
      <c r="B581" s="9"/>
      <c r="C581" s="9"/>
      <c r="D581" s="75"/>
      <c r="E581" s="9"/>
      <c r="F581" s="9"/>
    </row>
    <row r="582" spans="1:6" x14ac:dyDescent="0.25">
      <c r="A582" s="9"/>
      <c r="B582" s="9"/>
      <c r="C582" s="9"/>
      <c r="D582" s="75"/>
      <c r="E582" s="9"/>
      <c r="F582" s="9"/>
    </row>
    <row r="583" spans="1:6" x14ac:dyDescent="0.25">
      <c r="A583" s="9"/>
      <c r="B583" s="9"/>
      <c r="C583" s="9"/>
      <c r="D583" s="75"/>
      <c r="E583" s="9"/>
      <c r="F583" s="9"/>
    </row>
    <row r="584" spans="1:6" x14ac:dyDescent="0.25">
      <c r="A584" s="9"/>
      <c r="B584" s="9"/>
      <c r="C584" s="9"/>
      <c r="D584" s="75"/>
      <c r="E584" s="9"/>
      <c r="F584" s="9"/>
    </row>
    <row r="585" spans="1:6" x14ac:dyDescent="0.25">
      <c r="A585" s="9"/>
      <c r="B585" s="9"/>
      <c r="C585" s="9"/>
      <c r="D585" s="75"/>
      <c r="E585" s="9"/>
      <c r="F585" s="9"/>
    </row>
    <row r="586" spans="1:6" x14ac:dyDescent="0.25">
      <c r="A586" s="9"/>
      <c r="B586" s="9"/>
      <c r="C586" s="9"/>
      <c r="D586" s="75"/>
      <c r="E586" s="9"/>
      <c r="F586" s="9"/>
    </row>
    <row r="587" spans="1:6" x14ac:dyDescent="0.25">
      <c r="A587" s="9"/>
      <c r="B587" s="9"/>
      <c r="C587" s="9"/>
      <c r="D587" s="75"/>
      <c r="E587" s="9"/>
      <c r="F587" s="9"/>
    </row>
    <row r="588" spans="1:6" x14ac:dyDescent="0.25">
      <c r="A588" s="9"/>
      <c r="B588" s="9"/>
      <c r="C588" s="9"/>
      <c r="D588" s="75"/>
      <c r="E588" s="9"/>
      <c r="F588" s="9"/>
    </row>
    <row r="589" spans="1:6" x14ac:dyDescent="0.25">
      <c r="A589" s="9"/>
      <c r="B589" s="9"/>
      <c r="C589" s="9"/>
      <c r="D589" s="75"/>
      <c r="E589" s="9"/>
      <c r="F589" s="9"/>
    </row>
    <row r="590" spans="1:6" x14ac:dyDescent="0.25">
      <c r="A590" s="9"/>
      <c r="B590" s="9"/>
      <c r="C590" s="9"/>
      <c r="D590" s="75"/>
      <c r="E590" s="9"/>
      <c r="F590" s="9"/>
    </row>
    <row r="591" spans="1:6" x14ac:dyDescent="0.25">
      <c r="A591" s="9"/>
      <c r="B591" s="1"/>
      <c r="C591" s="1"/>
      <c r="D591" s="74"/>
      <c r="E591" s="1"/>
      <c r="F591" s="1"/>
    </row>
    <row r="592" spans="1:6" x14ac:dyDescent="0.25">
      <c r="B592" s="1"/>
      <c r="C592" s="1"/>
      <c r="D592" s="74"/>
      <c r="E592" s="1"/>
      <c r="F592" s="1"/>
    </row>
  </sheetData>
  <sheetProtection formatCells="0" formatColumns="0" formatRows="0"/>
  <dataConsolidate/>
  <mergeCells count="9">
    <mergeCell ref="AO15:AQ15"/>
    <mergeCell ref="H5:T5"/>
    <mergeCell ref="S16:T16"/>
    <mergeCell ref="G16:R16"/>
    <mergeCell ref="A1:E3"/>
    <mergeCell ref="F1:K1"/>
    <mergeCell ref="F2:K2"/>
    <mergeCell ref="F3:K3"/>
    <mergeCell ref="L3:M3"/>
  </mergeCells>
  <conditionalFormatting sqref="P9:P13 Q8:Q10 K8 K9:L13 O8:O13">
    <cfRule type="expression" dxfId="395" priority="2518">
      <formula>+IF($P$8="Sede Direccion General",1,0)</formula>
    </cfRule>
    <cfRule type="expression" dxfId="394" priority="2519">
      <formula>+IF($P$8="",1,0)</formula>
    </cfRule>
  </conditionalFormatting>
  <conditionalFormatting sqref="P9:P13 Q10 Q8 K8 K9:L13 O8:O13">
    <cfRule type="expression" dxfId="393" priority="2522">
      <formula>+IF($P$9="",1,0)</formula>
    </cfRule>
  </conditionalFormatting>
  <dataValidations count="9">
    <dataValidation allowBlank="1" showInputMessage="1" showErrorMessage="1" promptTitle="FECHA" prompt="INGRESE DD/MM/AA" sqref="L13:L14 I10:J10 I12:J12" xr:uid="{00000000-0002-0000-0400-000000000000}"/>
    <dataValidation allowBlank="1" showErrorMessage="1" promptTitle="FECHA" prompt="INGRESE DD/MM/AA" sqref="I8" xr:uid="{C17384FF-8C7D-4FCC-8442-B118B58BA423}"/>
    <dataValidation type="list" allowBlank="1" showInputMessage="1" showErrorMessage="1" sqref="M18" xr:uid="{1B06DA20-2C65-4B1D-A0F3-F54374829843}">
      <formula1>CONTROL_EVIDENCIA</formula1>
    </dataValidation>
    <dataValidation type="list" allowBlank="1" showInputMessage="1" showErrorMessage="1" sqref="M19:M514" xr:uid="{00000000-0002-0000-0400-000001000000}">
      <formula1>CONTROL_NATURALEZA</formula1>
    </dataValidation>
    <dataValidation type="list" allowBlank="1" showInputMessage="1" showErrorMessage="1" sqref="L18:L514" xr:uid="{00000000-0002-0000-0400-000002000000}">
      <formula1>CONTROL_TIPO</formula1>
    </dataValidation>
    <dataValidation type="list" allowBlank="1" showInputMessage="1" showErrorMessage="1" sqref="N19:N514" xr:uid="{00000000-0002-0000-0400-000003000000}">
      <formula1>CONTROL_DOCUMENTADO</formula1>
    </dataValidation>
    <dataValidation type="list" allowBlank="1" showInputMessage="1" showErrorMessage="1" sqref="S18:S514" xr:uid="{00000000-0002-0000-0400-000004000000}">
      <formula1>CONTROL_EJECUCION</formula1>
    </dataValidation>
    <dataValidation type="list" allowBlank="1" showInputMessage="1" showErrorMessage="1" sqref="K18:K514" xr:uid="{00000000-0002-0000-0400-000006000000}">
      <formula1>CONTROLES_FRECUENCIA</formula1>
    </dataValidation>
    <dataValidation type="list" allowBlank="1" showInputMessage="1" showErrorMessage="1" sqref="J18:J69" xr:uid="{51766C0C-0FBC-4170-A6DC-12C37E2B0F67}">
      <formula1>CONTROL_RESPONSABLE</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7000000}">
          <x14:formula1>
            <xm:f>'1. IDENTIFICACION DEL RIESGO'!$AB$41:$AB$52</xm:f>
          </x14:formula1>
          <xm:sqref>F21:F514</xm:sqref>
        </x14:dataValidation>
        <x14:dataValidation type="list" allowBlank="1" showInputMessage="1" showErrorMessage="1" xr:uid="{6073545C-B300-4270-8AEF-380AB11F9C7F}">
          <x14:formula1>
            <xm:f>'1. IDENTIFICACION DEL RIESGO'!$AB$29:$AB$33</xm:f>
          </x14:formula1>
          <xm:sqref>F18:F20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7" tint="0.39997558519241921"/>
  </sheetPr>
  <dimension ref="A1:BH598"/>
  <sheetViews>
    <sheetView showGridLines="0" tabSelected="1" topLeftCell="A14" zoomScale="70" zoomScaleNormal="70" workbookViewId="0">
      <selection activeCell="P29" sqref="P29"/>
    </sheetView>
  </sheetViews>
  <sheetFormatPr baseColWidth="10" defaultColWidth="11.42578125" defaultRowHeight="15" x14ac:dyDescent="0.25"/>
  <cols>
    <col min="1" max="1" width="1.28515625" style="1" customWidth="1"/>
    <col min="2" max="3" width="1" style="1" customWidth="1"/>
    <col min="4" max="4" width="11.7109375" style="74" customWidth="1"/>
    <col min="5" max="5" width="1.28515625" style="1" customWidth="1"/>
    <col min="6" max="6" width="3.7109375" style="151" customWidth="1"/>
    <col min="7" max="7" width="14.7109375" style="151" customWidth="1"/>
    <col min="8" max="8" width="11.42578125" style="151" hidden="1" customWidth="1"/>
    <col min="9" max="12" width="16.28515625" style="151" customWidth="1"/>
    <col min="13" max="13" width="18.5703125" style="151" customWidth="1"/>
    <col min="14" max="14" width="8.5703125" style="151" customWidth="1"/>
    <col min="15" max="15" width="7.28515625" style="151" customWidth="1"/>
    <col min="16" max="16" width="3.28515625" style="151" customWidth="1"/>
    <col min="17" max="17" width="14.5703125" style="151" customWidth="1"/>
    <col min="18" max="18" width="0" style="151" hidden="1" customWidth="1"/>
    <col min="19" max="22" width="16.28515625" style="151" customWidth="1"/>
    <col min="23" max="23" width="18.28515625" style="151" customWidth="1"/>
    <col min="24" max="24" width="0.7109375" style="151" customWidth="1"/>
    <col min="25" max="16384" width="11.42578125" style="151"/>
  </cols>
  <sheetData>
    <row r="1" spans="1:60" s="253" customFormat="1" ht="30" customHeight="1" x14ac:dyDescent="0.25">
      <c r="A1" s="615"/>
      <c r="B1" s="615"/>
      <c r="C1" s="615"/>
      <c r="D1" s="615"/>
      <c r="E1" s="615"/>
      <c r="F1" s="616" t="s">
        <v>3</v>
      </c>
      <c r="G1" s="616"/>
      <c r="H1" s="616"/>
      <c r="I1" s="616"/>
      <c r="J1" s="616"/>
      <c r="K1" s="616"/>
      <c r="L1" s="616"/>
      <c r="M1" s="616"/>
      <c r="N1" s="616"/>
      <c r="O1" s="616"/>
      <c r="P1" s="616"/>
      <c r="Q1" s="616"/>
      <c r="R1" s="326"/>
      <c r="S1" s="377" t="s">
        <v>1722</v>
      </c>
      <c r="T1" s="375">
        <v>43441</v>
      </c>
      <c r="U1" s="89"/>
      <c r="V1" s="89"/>
      <c r="W1" s="89"/>
      <c r="X1" s="89"/>
      <c r="Y1" s="89"/>
      <c r="Z1" s="89"/>
      <c r="AA1" s="89"/>
      <c r="AB1" s="89"/>
      <c r="AC1" s="89"/>
      <c r="AD1" s="89"/>
      <c r="AE1" s="89"/>
      <c r="AF1" s="89"/>
      <c r="AG1" s="89"/>
      <c r="AH1" s="89"/>
      <c r="AI1" s="89"/>
      <c r="AJ1" s="89"/>
      <c r="AK1" s="89"/>
      <c r="AL1" s="89"/>
      <c r="AM1" s="280"/>
      <c r="AN1" s="280"/>
      <c r="AO1" s="280"/>
      <c r="AP1" s="280"/>
      <c r="AQ1" s="89"/>
      <c r="AR1" s="89"/>
      <c r="AS1" s="89"/>
      <c r="AT1" s="89"/>
      <c r="AU1" s="281"/>
      <c r="AV1" s="89"/>
      <c r="AW1" s="89"/>
      <c r="AX1" s="89"/>
      <c r="AY1" s="89"/>
      <c r="AZ1" s="89"/>
      <c r="BB1" s="273"/>
      <c r="BD1" s="273"/>
      <c r="BF1" s="273"/>
      <c r="BH1" s="273"/>
    </row>
    <row r="2" spans="1:60" s="253" customFormat="1" ht="30" customHeight="1" x14ac:dyDescent="0.25">
      <c r="A2" s="615"/>
      <c r="B2" s="615"/>
      <c r="C2" s="615"/>
      <c r="D2" s="615"/>
      <c r="E2" s="615"/>
      <c r="F2" s="617" t="s">
        <v>1717</v>
      </c>
      <c r="G2" s="617"/>
      <c r="H2" s="617"/>
      <c r="I2" s="617"/>
      <c r="J2" s="617"/>
      <c r="K2" s="617"/>
      <c r="L2" s="617"/>
      <c r="M2" s="617"/>
      <c r="N2" s="617"/>
      <c r="O2" s="617"/>
      <c r="P2" s="617"/>
      <c r="Q2" s="617"/>
      <c r="R2" s="326"/>
      <c r="S2" s="376" t="s">
        <v>1767</v>
      </c>
      <c r="T2" s="376" t="s">
        <v>1771</v>
      </c>
      <c r="U2" s="89"/>
      <c r="V2" s="89"/>
      <c r="W2" s="89"/>
      <c r="X2" s="89"/>
      <c r="Y2" s="89"/>
      <c r="Z2" s="89"/>
      <c r="AA2" s="89"/>
      <c r="AB2" s="89"/>
      <c r="AC2" s="89"/>
      <c r="AD2" s="89"/>
      <c r="AE2" s="89"/>
      <c r="AF2" s="89"/>
      <c r="AG2" s="89"/>
      <c r="AH2" s="89"/>
      <c r="AI2" s="89"/>
      <c r="AJ2" s="89"/>
      <c r="AK2" s="89"/>
      <c r="AL2" s="89"/>
      <c r="AM2" s="280"/>
      <c r="AN2" s="280"/>
      <c r="AO2" s="280"/>
      <c r="AP2" s="280"/>
      <c r="AQ2" s="89"/>
      <c r="AR2" s="89"/>
      <c r="AS2" s="89"/>
      <c r="AT2" s="89"/>
      <c r="AU2" s="281"/>
      <c r="AV2" s="89"/>
      <c r="AW2" s="89"/>
      <c r="AX2" s="89"/>
      <c r="AY2" s="89"/>
      <c r="AZ2" s="89"/>
      <c r="BB2" s="273"/>
      <c r="BD2" s="273"/>
      <c r="BF2" s="273"/>
      <c r="BH2" s="273"/>
    </row>
    <row r="3" spans="1:60" s="253" customFormat="1" ht="30" customHeight="1" x14ac:dyDescent="0.25">
      <c r="A3" s="615"/>
      <c r="B3" s="615"/>
      <c r="C3" s="615"/>
      <c r="D3" s="615"/>
      <c r="E3" s="615"/>
      <c r="F3" s="618" t="s">
        <v>1805</v>
      </c>
      <c r="G3" s="618"/>
      <c r="H3" s="618"/>
      <c r="I3" s="618"/>
      <c r="J3" s="618"/>
      <c r="K3" s="618"/>
      <c r="L3" s="618"/>
      <c r="M3" s="618"/>
      <c r="N3" s="618"/>
      <c r="O3" s="618"/>
      <c r="P3" s="618"/>
      <c r="Q3" s="618"/>
      <c r="R3" s="326"/>
      <c r="S3" s="619" t="s">
        <v>1718</v>
      </c>
      <c r="T3" s="619"/>
      <c r="U3" s="89"/>
      <c r="V3" s="89"/>
      <c r="W3" s="89"/>
      <c r="X3" s="89"/>
      <c r="Y3" s="89"/>
      <c r="Z3" s="89"/>
      <c r="AA3" s="89"/>
      <c r="AB3" s="89"/>
      <c r="AC3" s="89"/>
      <c r="AD3" s="89"/>
      <c r="AE3" s="89"/>
      <c r="AF3" s="89"/>
      <c r="AG3" s="89"/>
      <c r="AH3" s="89"/>
      <c r="AI3" s="89"/>
      <c r="AJ3" s="89"/>
      <c r="AK3" s="89"/>
      <c r="AL3" s="89"/>
      <c r="AM3" s="280"/>
      <c r="AN3" s="280"/>
      <c r="AO3" s="280"/>
      <c r="AP3" s="280"/>
      <c r="AQ3" s="89"/>
      <c r="AR3" s="89"/>
      <c r="AS3" s="89"/>
      <c r="AT3" s="89"/>
      <c r="AU3" s="281"/>
      <c r="AV3" s="89"/>
      <c r="AW3" s="89"/>
      <c r="AX3" s="89"/>
      <c r="AY3" s="89"/>
      <c r="AZ3" s="89"/>
      <c r="BB3" s="273"/>
      <c r="BD3" s="273"/>
      <c r="BF3" s="273"/>
      <c r="BH3" s="273"/>
    </row>
    <row r="4" spans="1:60" s="213" customFormat="1" ht="12" x14ac:dyDescent="0.25">
      <c r="A4" s="1"/>
      <c r="B4" s="135"/>
      <c r="C4" s="135"/>
      <c r="D4" s="136"/>
      <c r="E4" s="135"/>
      <c r="F4" s="135"/>
      <c r="G4" s="135"/>
      <c r="H4" s="137"/>
      <c r="I4" s="137"/>
      <c r="J4" s="137"/>
      <c r="K4" s="137"/>
      <c r="L4" s="135"/>
      <c r="M4" s="135"/>
      <c r="N4" s="137"/>
      <c r="O4" s="135"/>
      <c r="P4" s="135"/>
      <c r="Q4" s="135"/>
      <c r="R4" s="135"/>
      <c r="S4" s="135"/>
      <c r="T4" s="135"/>
      <c r="U4" s="135"/>
      <c r="V4" s="135"/>
      <c r="W4" s="135"/>
      <c r="X4" s="135"/>
    </row>
    <row r="5" spans="1:60" s="213" customFormat="1" ht="15.75" hidden="1" customHeight="1" x14ac:dyDescent="0.25">
      <c r="A5" s="1"/>
      <c r="B5" s="3"/>
      <c r="C5" s="3"/>
      <c r="D5" s="138"/>
      <c r="E5" s="3"/>
      <c r="F5" s="621" t="s">
        <v>1719</v>
      </c>
      <c r="G5" s="621"/>
      <c r="H5" s="621"/>
      <c r="I5" s="621"/>
      <c r="J5" s="621"/>
      <c r="K5" s="621"/>
      <c r="L5" s="621"/>
      <c r="M5" s="621"/>
      <c r="N5" s="621"/>
      <c r="O5" s="621"/>
      <c r="P5" s="621"/>
      <c r="Q5" s="621"/>
      <c r="R5" s="621"/>
      <c r="S5" s="621"/>
      <c r="T5" s="621"/>
      <c r="U5" s="621"/>
      <c r="V5" s="621"/>
      <c r="W5" s="621"/>
      <c r="X5" s="139"/>
    </row>
    <row r="6" spans="1:60" s="213" customFormat="1" ht="12" hidden="1" x14ac:dyDescent="0.25">
      <c r="A6" s="1"/>
      <c r="B6" s="135"/>
      <c r="C6" s="135"/>
      <c r="D6" s="136"/>
      <c r="E6" s="135"/>
      <c r="F6" s="135"/>
      <c r="G6" s="135"/>
      <c r="H6" s="137"/>
      <c r="I6" s="137"/>
      <c r="J6" s="137"/>
      <c r="K6" s="137"/>
      <c r="L6" s="135"/>
      <c r="M6" s="135"/>
      <c r="N6" s="137"/>
      <c r="O6" s="135"/>
      <c r="P6" s="135"/>
      <c r="Q6" s="135"/>
      <c r="R6" s="135"/>
      <c r="S6" s="135"/>
      <c r="T6" s="135"/>
      <c r="U6" s="135"/>
      <c r="V6" s="135"/>
      <c r="W6" s="135"/>
      <c r="X6" s="135"/>
    </row>
    <row r="7" spans="1:60" s="206" customFormat="1" ht="9" customHeight="1" x14ac:dyDescent="0.25">
      <c r="A7" s="3"/>
      <c r="B7" s="140"/>
      <c r="C7" s="140"/>
      <c r="D7" s="141"/>
      <c r="E7" s="140"/>
      <c r="F7" s="140"/>
      <c r="G7" s="140"/>
      <c r="H7" s="140"/>
      <c r="I7" s="140"/>
      <c r="J7" s="140"/>
      <c r="K7" s="140"/>
      <c r="L7" s="140"/>
      <c r="M7" s="140"/>
      <c r="N7" s="140"/>
      <c r="O7" s="142"/>
      <c r="P7" s="142"/>
      <c r="Q7" s="142"/>
      <c r="R7" s="142"/>
      <c r="S7" s="142"/>
      <c r="T7" s="142"/>
      <c r="U7" s="142"/>
      <c r="V7" s="142"/>
      <c r="W7" s="142"/>
      <c r="X7" s="142"/>
    </row>
    <row r="8" spans="1:60" s="206" customFormat="1" ht="26.25" customHeight="1" x14ac:dyDescent="0.25">
      <c r="A8" s="3"/>
      <c r="B8" s="140"/>
      <c r="C8" s="140"/>
      <c r="D8" s="141"/>
      <c r="E8" s="140"/>
      <c r="F8" s="140"/>
      <c r="G8" s="140"/>
      <c r="H8" s="140"/>
      <c r="I8" s="622" t="s">
        <v>3</v>
      </c>
      <c r="J8" s="623"/>
      <c r="K8" s="624" t="str">
        <f>IF('1. IDENTIFICACION DEL RIESGO'!K8="","",'1. IDENTIFICACION DEL RIESGO'!K8)</f>
        <v xml:space="preserve">Comunicación estratégica </v>
      </c>
      <c r="L8" s="624"/>
      <c r="M8" s="140"/>
      <c r="N8" s="143"/>
      <c r="O8" s="144"/>
      <c r="P8" s="144"/>
      <c r="Q8" s="144"/>
      <c r="R8" s="144"/>
      <c r="S8" s="144"/>
      <c r="T8" s="144"/>
      <c r="U8" s="144"/>
      <c r="V8" s="144"/>
      <c r="W8" s="144"/>
      <c r="X8" s="144"/>
      <c r="Y8" s="207"/>
      <c r="Z8" s="207"/>
      <c r="AA8" s="207"/>
      <c r="AB8" s="208"/>
      <c r="AC8" s="208"/>
      <c r="AD8" s="209"/>
      <c r="AE8" s="209"/>
      <c r="AF8" s="209"/>
      <c r="AG8" s="207"/>
      <c r="AH8" s="210"/>
      <c r="AI8" s="209"/>
      <c r="AJ8" s="209"/>
      <c r="AK8" s="209"/>
      <c r="AL8" s="209"/>
      <c r="AN8" s="209"/>
      <c r="AO8" s="209"/>
      <c r="AP8" s="209"/>
      <c r="AQ8" s="209"/>
      <c r="AR8" s="209"/>
      <c r="AS8" s="209"/>
      <c r="AT8" s="209"/>
      <c r="AU8" s="209"/>
      <c r="AV8" s="209"/>
      <c r="AW8" s="209"/>
      <c r="AX8" s="209"/>
      <c r="AY8" s="209"/>
      <c r="AZ8" s="209"/>
      <c r="BA8" s="209"/>
      <c r="BB8" s="209"/>
      <c r="BC8" s="209"/>
      <c r="BD8" s="209"/>
      <c r="BE8" s="209"/>
      <c r="BF8" s="209"/>
    </row>
    <row r="9" spans="1:60" s="206" customFormat="1" ht="12" x14ac:dyDescent="0.25">
      <c r="A9" s="3"/>
      <c r="B9" s="140"/>
      <c r="C9" s="140"/>
      <c r="D9" s="141"/>
      <c r="E9" s="140"/>
      <c r="F9" s="140"/>
      <c r="G9" s="140"/>
      <c r="H9" s="140"/>
      <c r="I9" s="143"/>
      <c r="J9" s="143"/>
      <c r="K9" s="143"/>
      <c r="L9" s="143"/>
      <c r="M9" s="140"/>
      <c r="N9" s="143"/>
      <c r="O9" s="144"/>
      <c r="P9" s="144"/>
      <c r="Q9" s="144"/>
      <c r="R9" s="144"/>
      <c r="S9" s="144"/>
      <c r="T9" s="144"/>
      <c r="U9" s="144"/>
      <c r="V9" s="144"/>
      <c r="W9" s="144"/>
      <c r="X9" s="144"/>
      <c r="Y9" s="207"/>
      <c r="Z9" s="207"/>
      <c r="AA9" s="207"/>
      <c r="AB9" s="208"/>
      <c r="AC9" s="208"/>
      <c r="AD9" s="209"/>
      <c r="AE9" s="209"/>
      <c r="AF9" s="209"/>
      <c r="AG9" s="207"/>
      <c r="AH9" s="210"/>
      <c r="AI9" s="209"/>
      <c r="AJ9" s="209"/>
      <c r="AK9" s="209"/>
      <c r="AL9" s="209"/>
      <c r="AN9" s="209"/>
      <c r="AO9" s="209"/>
      <c r="AP9" s="209"/>
      <c r="AQ9" s="209"/>
      <c r="AR9" s="209"/>
      <c r="AS9" s="209"/>
      <c r="AT9" s="209"/>
      <c r="AU9" s="209"/>
      <c r="AV9" s="209"/>
      <c r="AW9" s="209"/>
      <c r="AX9" s="209"/>
      <c r="AY9" s="209"/>
      <c r="AZ9" s="209"/>
      <c r="BA9" s="209"/>
      <c r="BB9" s="209"/>
      <c r="BC9" s="209"/>
      <c r="BD9" s="209"/>
      <c r="BE9" s="209"/>
      <c r="BF9" s="209"/>
    </row>
    <row r="10" spans="1:60" s="206" customFormat="1" ht="12" hidden="1" x14ac:dyDescent="0.25">
      <c r="A10" s="3"/>
      <c r="B10" s="140"/>
      <c r="C10" s="140"/>
      <c r="D10" s="141"/>
      <c r="E10" s="140"/>
      <c r="F10" s="140"/>
      <c r="G10" s="140"/>
      <c r="H10" s="140"/>
      <c r="I10" s="622" t="s">
        <v>1284</v>
      </c>
      <c r="J10" s="623"/>
      <c r="K10" s="625" t="e">
        <f>IF(ISBLANK('2. ANALISIS DEL RIESGO'!#REF!),"",'2. ANALISIS DEL RIESGO'!#REF!)</f>
        <v>#REF!</v>
      </c>
      <c r="L10" s="625"/>
      <c r="M10" s="140"/>
      <c r="N10" s="143"/>
      <c r="O10" s="144"/>
      <c r="P10" s="144"/>
      <c r="Q10" s="144"/>
      <c r="R10" s="144"/>
      <c r="S10" s="144"/>
      <c r="T10" s="144"/>
      <c r="U10" s="144"/>
      <c r="V10" s="144"/>
      <c r="W10" s="144"/>
      <c r="X10" s="144"/>
      <c r="Y10" s="207"/>
      <c r="Z10" s="207"/>
      <c r="AA10" s="207"/>
      <c r="AB10" s="208"/>
      <c r="AC10" s="208"/>
      <c r="AD10" s="209"/>
      <c r="AE10" s="209"/>
      <c r="AF10" s="209"/>
      <c r="AG10" s="207"/>
      <c r="AH10" s="210"/>
      <c r="AI10" s="209"/>
      <c r="AJ10" s="209"/>
      <c r="AK10" s="209"/>
      <c r="AL10" s="209"/>
      <c r="AN10" s="209"/>
      <c r="AO10" s="209"/>
      <c r="AP10" s="209"/>
      <c r="AQ10" s="209"/>
      <c r="AR10" s="209"/>
      <c r="AS10" s="209"/>
      <c r="AT10" s="209"/>
      <c r="AU10" s="209"/>
      <c r="AV10" s="209"/>
      <c r="AW10" s="209"/>
      <c r="AX10" s="209"/>
      <c r="AY10" s="209"/>
      <c r="AZ10" s="209"/>
      <c r="BA10" s="209"/>
      <c r="BB10" s="209"/>
      <c r="BC10" s="209"/>
      <c r="BD10" s="209"/>
      <c r="BE10" s="209"/>
      <c r="BF10" s="209"/>
    </row>
    <row r="11" spans="1:60" s="206" customFormat="1" ht="12" x14ac:dyDescent="0.25">
      <c r="A11" s="3"/>
      <c r="B11" s="140"/>
      <c r="C11" s="140"/>
      <c r="D11" s="141"/>
      <c r="E11" s="140"/>
      <c r="F11" s="140"/>
      <c r="G11" s="140"/>
      <c r="H11" s="140"/>
      <c r="I11" s="140"/>
      <c r="J11" s="140"/>
      <c r="K11" s="140"/>
      <c r="L11" s="143"/>
      <c r="M11" s="140"/>
      <c r="N11" s="142"/>
      <c r="O11" s="142"/>
      <c r="P11" s="142"/>
      <c r="Q11" s="142"/>
      <c r="R11" s="142"/>
      <c r="S11" s="142"/>
      <c r="T11" s="142"/>
      <c r="U11" s="142"/>
      <c r="V11" s="142"/>
      <c r="W11" s="142"/>
      <c r="X11" s="142"/>
      <c r="Y11" s="209"/>
      <c r="Z11" s="209"/>
      <c r="AA11" s="209"/>
      <c r="AB11" s="208"/>
      <c r="AC11" s="208"/>
      <c r="AD11" s="209"/>
      <c r="AE11" s="209"/>
      <c r="AF11" s="209"/>
      <c r="AG11" s="209"/>
      <c r="AH11" s="211"/>
      <c r="AI11" s="209"/>
      <c r="AJ11" s="209"/>
      <c r="AK11" s="209"/>
      <c r="AL11" s="209"/>
      <c r="AN11" s="209"/>
      <c r="AO11" s="209"/>
      <c r="AP11" s="209"/>
      <c r="AQ11" s="209"/>
      <c r="AR11" s="209"/>
      <c r="AS11" s="209"/>
      <c r="AT11" s="209"/>
      <c r="AU11" s="209"/>
      <c r="AV11" s="209"/>
      <c r="AW11" s="209"/>
      <c r="AX11" s="209"/>
      <c r="AY11" s="209"/>
      <c r="AZ11" s="209"/>
      <c r="BA11" s="209"/>
      <c r="BB11" s="209"/>
      <c r="BC11" s="209"/>
      <c r="BD11" s="209"/>
      <c r="BE11" s="209"/>
      <c r="BF11" s="209"/>
    </row>
    <row r="12" spans="1:60" s="206" customFormat="1" ht="12" x14ac:dyDescent="0.25">
      <c r="A12" s="3"/>
      <c r="B12" s="140"/>
      <c r="C12" s="140"/>
      <c r="D12" s="141"/>
      <c r="E12" s="140"/>
      <c r="F12" s="140"/>
      <c r="G12" s="140"/>
      <c r="H12" s="140"/>
      <c r="I12" s="622" t="s">
        <v>1285</v>
      </c>
      <c r="J12" s="623"/>
      <c r="K12" s="625">
        <f>IF(ISBLANK('2. ANALISIS DEL RIESGO'!$I$11),"",'2. ANALISIS DEL RIESGO'!$I$11)</f>
        <v>43420</v>
      </c>
      <c r="L12" s="625"/>
      <c r="M12" s="140"/>
      <c r="N12" s="142"/>
      <c r="O12" s="142"/>
      <c r="P12" s="142"/>
      <c r="Q12" s="142"/>
      <c r="R12" s="142"/>
      <c r="S12" s="142"/>
      <c r="T12" s="142"/>
      <c r="U12" s="142"/>
      <c r="V12" s="142"/>
      <c r="W12" s="142"/>
      <c r="X12" s="142"/>
      <c r="Y12" s="209"/>
      <c r="Z12" s="209"/>
      <c r="AA12" s="209"/>
      <c r="AB12" s="212"/>
      <c r="AC12" s="212"/>
      <c r="AG12" s="209"/>
      <c r="AH12" s="211"/>
      <c r="AI12" s="209"/>
      <c r="AK12" s="213"/>
      <c r="AL12" s="213"/>
      <c r="AN12" s="209"/>
      <c r="AO12" s="209"/>
      <c r="AP12" s="209"/>
      <c r="AQ12" s="209"/>
      <c r="AR12" s="209"/>
      <c r="AS12" s="209"/>
      <c r="AT12" s="209"/>
      <c r="AU12" s="209"/>
      <c r="AV12" s="209"/>
      <c r="AW12" s="209"/>
      <c r="AX12" s="209"/>
      <c r="AY12" s="209"/>
      <c r="AZ12" s="209"/>
      <c r="BA12" s="209"/>
      <c r="BB12" s="209"/>
      <c r="BC12" s="209"/>
      <c r="BD12" s="209"/>
      <c r="BE12" s="209"/>
      <c r="BF12" s="209"/>
    </row>
    <row r="13" spans="1:60" s="206" customFormat="1" ht="9" customHeight="1" x14ac:dyDescent="0.25">
      <c r="A13" s="3"/>
      <c r="B13" s="140"/>
      <c r="C13" s="140"/>
      <c r="D13" s="141"/>
      <c r="E13" s="142"/>
      <c r="F13" s="140"/>
      <c r="G13" s="140"/>
      <c r="H13" s="142"/>
      <c r="I13" s="142"/>
      <c r="J13" s="142"/>
      <c r="K13" s="142"/>
      <c r="L13" s="142"/>
      <c r="M13" s="140"/>
      <c r="N13" s="142"/>
      <c r="O13" s="142"/>
      <c r="P13" s="142"/>
      <c r="Q13" s="142"/>
      <c r="R13" s="142"/>
      <c r="S13" s="142"/>
      <c r="T13" s="142"/>
      <c r="U13" s="142"/>
      <c r="V13" s="142"/>
      <c r="W13" s="142"/>
      <c r="X13" s="142"/>
    </row>
    <row r="14" spans="1:60" s="206" customFormat="1" ht="9" customHeight="1" x14ac:dyDescent="0.25">
      <c r="A14" s="3"/>
      <c r="B14" s="140"/>
      <c r="C14" s="140"/>
      <c r="D14" s="141"/>
      <c r="E14" s="140"/>
      <c r="F14" s="140"/>
      <c r="G14" s="140"/>
      <c r="H14" s="140"/>
      <c r="I14" s="140"/>
      <c r="J14" s="140"/>
      <c r="K14" s="140"/>
      <c r="L14" s="140"/>
      <c r="M14" s="140"/>
      <c r="N14" s="140"/>
      <c r="O14" s="140"/>
      <c r="P14" s="140"/>
      <c r="Q14" s="140"/>
      <c r="R14" s="140"/>
      <c r="S14" s="140"/>
      <c r="T14" s="140"/>
      <c r="U14" s="140"/>
      <c r="V14" s="140"/>
      <c r="W14" s="140"/>
      <c r="X14" s="140"/>
    </row>
    <row r="15" spans="1:60" s="3" customFormat="1" x14ac:dyDescent="0.25">
      <c r="B15" s="140"/>
      <c r="C15" s="140"/>
      <c r="D15" s="141"/>
      <c r="E15" s="145"/>
      <c r="F15" s="620" t="s">
        <v>1529</v>
      </c>
      <c r="G15" s="620"/>
      <c r="H15" s="620"/>
      <c r="I15" s="620"/>
      <c r="J15" s="620"/>
      <c r="K15" s="620"/>
      <c r="L15" s="620"/>
      <c r="M15" s="620"/>
      <c r="N15" s="620"/>
      <c r="O15" s="620"/>
      <c r="P15" s="620"/>
      <c r="Q15" s="620"/>
      <c r="R15" s="620"/>
      <c r="S15" s="620"/>
      <c r="T15" s="620"/>
      <c r="U15" s="620"/>
      <c r="V15" s="620"/>
      <c r="W15" s="620"/>
      <c r="X15" s="146"/>
    </row>
    <row r="16" spans="1:60" s="3" customFormat="1" ht="7.5" customHeight="1" x14ac:dyDescent="0.25">
      <c r="B16" s="140"/>
      <c r="C16" s="140"/>
      <c r="D16" s="141"/>
      <c r="E16" s="147"/>
      <c r="F16" s="7"/>
      <c r="G16" s="7"/>
      <c r="H16" s="148"/>
      <c r="I16" s="7"/>
      <c r="J16" s="7"/>
      <c r="K16" s="7"/>
      <c r="L16" s="7"/>
      <c r="M16" s="7"/>
      <c r="N16" s="7"/>
      <c r="O16" s="7"/>
      <c r="P16" s="7"/>
      <c r="Q16" s="7"/>
      <c r="R16" s="7"/>
      <c r="S16" s="7"/>
      <c r="T16" s="7"/>
      <c r="U16" s="7"/>
      <c r="V16" s="7"/>
      <c r="W16" s="7"/>
      <c r="X16" s="7"/>
    </row>
    <row r="17" spans="1:24" s="3" customFormat="1" ht="12" x14ac:dyDescent="0.25">
      <c r="B17" s="140"/>
      <c r="C17" s="140"/>
      <c r="D17" s="141"/>
      <c r="E17" s="147"/>
      <c r="F17" s="609" t="s">
        <v>1806</v>
      </c>
      <c r="G17" s="610"/>
      <c r="H17" s="610"/>
      <c r="I17" s="610"/>
      <c r="J17" s="610"/>
      <c r="K17" s="610"/>
      <c r="L17" s="610"/>
      <c r="M17" s="611"/>
      <c r="N17" s="7"/>
      <c r="O17" s="7"/>
      <c r="P17" s="609" t="s">
        <v>1807</v>
      </c>
      <c r="Q17" s="610"/>
      <c r="R17" s="610"/>
      <c r="S17" s="610"/>
      <c r="T17" s="610"/>
      <c r="U17" s="610"/>
      <c r="V17" s="610"/>
      <c r="W17" s="611"/>
      <c r="X17" s="7"/>
    </row>
    <row r="18" spans="1:24" s="3" customFormat="1" ht="7.5" customHeight="1" x14ac:dyDescent="0.25">
      <c r="B18" s="140"/>
      <c r="C18" s="140"/>
      <c r="D18" s="141"/>
      <c r="E18" s="147"/>
      <c r="F18" s="7"/>
      <c r="G18" s="7"/>
      <c r="H18" s="148"/>
      <c r="I18" s="7"/>
      <c r="J18" s="7"/>
      <c r="K18" s="7"/>
      <c r="L18" s="7"/>
      <c r="M18" s="7"/>
      <c r="N18" s="7"/>
      <c r="O18" s="7"/>
      <c r="P18" s="7"/>
      <c r="Q18" s="7"/>
      <c r="R18" s="7"/>
      <c r="S18" s="7"/>
      <c r="T18" s="7"/>
      <c r="U18" s="7"/>
      <c r="V18" s="7"/>
      <c r="W18" s="7"/>
      <c r="X18" s="7"/>
    </row>
    <row r="19" spans="1:24" x14ac:dyDescent="0.25">
      <c r="A19" s="3"/>
      <c r="B19" s="140"/>
      <c r="C19" s="140"/>
      <c r="D19" s="141"/>
      <c r="E19" s="147"/>
      <c r="F19" s="149" t="s">
        <v>4</v>
      </c>
      <c r="G19" s="150" t="s">
        <v>4</v>
      </c>
      <c r="H19" s="150" t="s">
        <v>4</v>
      </c>
      <c r="I19" s="603" t="s">
        <v>6</v>
      </c>
      <c r="J19" s="604"/>
      <c r="K19" s="604"/>
      <c r="L19" s="604"/>
      <c r="M19" s="605"/>
      <c r="P19" s="149" t="s">
        <v>4</v>
      </c>
      <c r="Q19" s="150" t="s">
        <v>4</v>
      </c>
      <c r="R19" s="150" t="s">
        <v>4</v>
      </c>
      <c r="S19" s="603" t="s">
        <v>6</v>
      </c>
      <c r="T19" s="604"/>
      <c r="U19" s="604"/>
      <c r="V19" s="604"/>
      <c r="W19" s="605"/>
    </row>
    <row r="20" spans="1:24" ht="22.5" customHeight="1" x14ac:dyDescent="0.25">
      <c r="A20" s="3"/>
      <c r="B20" s="140"/>
      <c r="C20" s="140"/>
      <c r="D20" s="141"/>
      <c r="E20" s="147"/>
      <c r="F20" s="152" t="s">
        <v>4</v>
      </c>
      <c r="G20" s="153" t="s">
        <v>4</v>
      </c>
      <c r="H20" s="153" t="s">
        <v>4</v>
      </c>
      <c r="I20" s="154" t="s">
        <v>1530</v>
      </c>
      <c r="J20" s="155" t="s">
        <v>1101</v>
      </c>
      <c r="K20" s="155" t="s">
        <v>1097</v>
      </c>
      <c r="L20" s="156" t="s">
        <v>1531</v>
      </c>
      <c r="M20" s="157" t="s">
        <v>1714</v>
      </c>
      <c r="P20" s="152" t="s">
        <v>4</v>
      </c>
      <c r="Q20" s="153" t="s">
        <v>4</v>
      </c>
      <c r="R20" s="153" t="s">
        <v>4</v>
      </c>
      <c r="S20" s="154" t="s">
        <v>1530</v>
      </c>
      <c r="T20" s="155" t="s">
        <v>1101</v>
      </c>
      <c r="U20" s="155" t="s">
        <v>1097</v>
      </c>
      <c r="V20" s="156" t="s">
        <v>1531</v>
      </c>
      <c r="W20" s="157" t="s">
        <v>1714</v>
      </c>
    </row>
    <row r="21" spans="1:24" hidden="1" x14ac:dyDescent="0.25">
      <c r="A21" s="3"/>
      <c r="B21" s="140"/>
      <c r="C21" s="140"/>
      <c r="D21" s="141"/>
      <c r="E21" s="147"/>
      <c r="F21" s="152" t="s">
        <v>4</v>
      </c>
      <c r="G21" s="153" t="s">
        <v>4</v>
      </c>
      <c r="H21" s="153" t="s">
        <v>4</v>
      </c>
      <c r="I21" s="158">
        <v>1</v>
      </c>
      <c r="J21" s="158">
        <v>2</v>
      </c>
      <c r="K21" s="158">
        <v>3</v>
      </c>
      <c r="L21" s="158">
        <v>4</v>
      </c>
      <c r="M21" s="159">
        <v>5</v>
      </c>
      <c r="P21" s="152" t="s">
        <v>4</v>
      </c>
      <c r="Q21" s="153" t="s">
        <v>4</v>
      </c>
      <c r="R21" s="153" t="s">
        <v>4</v>
      </c>
      <c r="S21" s="158">
        <v>1</v>
      </c>
      <c r="T21" s="158">
        <v>2</v>
      </c>
      <c r="U21" s="158">
        <v>3</v>
      </c>
      <c r="V21" s="158">
        <v>4</v>
      </c>
      <c r="W21" s="159">
        <v>5</v>
      </c>
    </row>
    <row r="22" spans="1:24" ht="40.5" customHeight="1" x14ac:dyDescent="0.25">
      <c r="A22" s="3"/>
      <c r="B22" s="140"/>
      <c r="C22" s="140"/>
      <c r="D22" s="141"/>
      <c r="E22" s="147"/>
      <c r="F22" s="606" t="s">
        <v>5</v>
      </c>
      <c r="G22" s="162" t="s">
        <v>1645</v>
      </c>
      <c r="H22" s="160">
        <v>1</v>
      </c>
      <c r="I22" s="296" t="str">
        <f>concatenateif('2. ANALISIS DEL RIESGO'!$AG$17:$AG$28,DATOS!BD12,'2. ANALISIS DEL RIESGO'!$N$17:$N$28,", ")</f>
        <v/>
      </c>
      <c r="J22" s="161" t="str">
        <f>concatenateif('2. ANALISIS DEL RIESGO'!$AG$17:$AG$28,DATOS!BE12,'2. ANALISIS DEL RIESGO'!$N$17:$N$28,", ")</f>
        <v/>
      </c>
      <c r="K22" s="297" t="str">
        <f>concatenateif('2. ANALISIS DEL RIESGO'!$AG$17:$AG$28,DATOS!BF12,'2. ANALISIS DEL RIESGO'!$N$17:$N$28,", ")</f>
        <v/>
      </c>
      <c r="L22" s="297" t="str">
        <f>concatenateif('2. ANALISIS DEL RIESGO'!$AG$17:$AG$28,DATOS!BG12,'2. ANALISIS DEL RIESGO'!$N$17:$N$28,", ")</f>
        <v/>
      </c>
      <c r="M22" s="298" t="str">
        <f>concatenateif('2. ANALISIS DEL RIESGO'!$AG$17:$AG$28,DATOS!BH12,'2. ANALISIS DEL RIESGO'!$N$17:$N$28,", ")</f>
        <v/>
      </c>
      <c r="P22" s="606" t="s">
        <v>5</v>
      </c>
      <c r="Q22" s="162" t="s">
        <v>1645</v>
      </c>
      <c r="R22" s="158">
        <v>1</v>
      </c>
      <c r="S22" s="296" t="str">
        <f>concatenateif('2. ANALISIS DEL RIESGO'!$AY$17:$AY$28,DATOS!BD12,'2. ANALISIS DEL RIESGO'!$N$17:$N$28,", ")</f>
        <v/>
      </c>
      <c r="T22" s="161" t="str">
        <f>concatenateif('2. ANALISIS DEL RIESGO'!$AY$17:$AY$28,DATOS!BE12,'2. ANALISIS DEL RIESGO'!$N$17:$N$28,", ")</f>
        <v/>
      </c>
      <c r="U22" s="297" t="str">
        <f>concatenateif('2. ANALISIS DEL RIESGO'!$AY$17:$AY$28,DATOS!BF12,'2. ANALISIS DEL RIESGO'!$N$17:$N$28,", ")</f>
        <v/>
      </c>
      <c r="V22" s="297" t="str">
        <f>concatenateif('2. ANALISIS DEL RIESGO'!$AY$17:$AY$28,DATOS!BG12,'2. ANALISIS DEL RIESGO'!$N$17:$N$28,", ")</f>
        <v/>
      </c>
      <c r="W22" s="298" t="str">
        <f>concatenateif('2. ANALISIS DEL RIESGO'!$AY$17:$AY$28,DATOS!BH12,'2. ANALISIS DEL RIESGO'!$N$17:$N$28,", ")</f>
        <v/>
      </c>
    </row>
    <row r="23" spans="1:24" ht="40.5" customHeight="1" x14ac:dyDescent="0.25">
      <c r="A23" s="3"/>
      <c r="B23" s="140"/>
      <c r="C23" s="140"/>
      <c r="D23" s="141"/>
      <c r="E23" s="147"/>
      <c r="F23" s="607"/>
      <c r="G23" s="159" t="s">
        <v>1099</v>
      </c>
      <c r="H23" s="158">
        <v>2</v>
      </c>
      <c r="I23" s="294" t="str">
        <f>concatenateif('2. ANALISIS DEL RIESGO'!$AG$17:$AG$28,DATOS!BD13,'2. ANALISIS DEL RIESGO'!$N$17:$N$28,", ")</f>
        <v/>
      </c>
      <c r="J23" s="165" t="str">
        <f>concatenateif('2. ANALISIS DEL RIESGO'!$AG$17:$AG$28,DATOS!BE13,'2. ANALISIS DEL RIESGO'!$N$17:$N$28,", ")</f>
        <v/>
      </c>
      <c r="K23" s="165" t="str">
        <f>concatenateif('2. ANALISIS DEL RIESGO'!$AG$17:$AG$28,DATOS!BF13,'2. ANALISIS DEL RIESGO'!$N$17:$N$28,", ")</f>
        <v>CE1</v>
      </c>
      <c r="L23" s="167" t="str">
        <f>concatenateif('2. ANALISIS DEL RIESGO'!$AG$17:$AG$28,DATOS!BG13,'2. ANALISIS DEL RIESGO'!$N$17:$N$28,", ")</f>
        <v/>
      </c>
      <c r="M23" s="166" t="str">
        <f>concatenateif('2. ANALISIS DEL RIESGO'!$AG$17:$AG$28,DATOS!BH13,'2. ANALISIS DEL RIESGO'!$N$17:$N$28,", ")</f>
        <v/>
      </c>
      <c r="P23" s="607"/>
      <c r="Q23" s="159" t="s">
        <v>1099</v>
      </c>
      <c r="R23" s="158">
        <v>2</v>
      </c>
      <c r="S23" s="294" t="str">
        <f>concatenateif('2. ANALISIS DEL RIESGO'!$AY$17:$AY$28,DATOS!BD13,'2. ANALISIS DEL RIESGO'!$N$17:$N$28,", ")</f>
        <v/>
      </c>
      <c r="T23" s="165" t="str">
        <f>concatenateif('2. ANALISIS DEL RIESGO'!$AY$17:$AY$28,DATOS!BE13,'2. ANALISIS DEL RIESGO'!$N$17:$N$28,", ")</f>
        <v/>
      </c>
      <c r="U23" s="165" t="str">
        <f>concatenateif('2. ANALISIS DEL RIESGO'!$AY$17:$AY$28,DATOS!BF13,'2. ANALISIS DEL RIESGO'!$N$17:$N$28,", ")</f>
        <v/>
      </c>
      <c r="V23" s="167" t="str">
        <f>concatenateif('2. ANALISIS DEL RIESGO'!$AY$17:$AY$28,DATOS!BG13,'2. ANALISIS DEL RIESGO'!$N$17:$N$28,", ")</f>
        <v/>
      </c>
      <c r="W23" s="166" t="str">
        <f>concatenateif('2. ANALISIS DEL RIESGO'!$AY$17:$AY$28,DATOS!BH13,'2. ANALISIS DEL RIESGO'!$N$17:$N$28,", ")</f>
        <v/>
      </c>
    </row>
    <row r="24" spans="1:24" ht="40.5" customHeight="1" x14ac:dyDescent="0.25">
      <c r="A24" s="3"/>
      <c r="B24" s="140"/>
      <c r="C24" s="140"/>
      <c r="D24" s="141"/>
      <c r="E24" s="147"/>
      <c r="F24" s="607"/>
      <c r="G24" s="159" t="s">
        <v>1644</v>
      </c>
      <c r="H24" s="158">
        <v>3</v>
      </c>
      <c r="I24" s="295" t="str">
        <f>concatenateif('2. ANALISIS DEL RIESGO'!$AG$17:$AG$28,DATOS!BD14,'2. ANALISIS DEL RIESGO'!$N$17:$N$28,", ")</f>
        <v/>
      </c>
      <c r="J24" s="164" t="str">
        <f>concatenateif('2. ANALISIS DEL RIESGO'!$AG$17:$AG$28,DATOS!BE14,'2. ANALISIS DEL RIESGO'!$N$17:$N$28,", ")</f>
        <v/>
      </c>
      <c r="K24" s="165" t="str">
        <f>concatenateif('2. ANALISIS DEL RIESGO'!$AG$17:$AG$28,DATOS!BF14,'2. ANALISIS DEL RIESGO'!$N$17:$N$28,", ")</f>
        <v/>
      </c>
      <c r="L24" s="167" t="str">
        <f>concatenateif('2. ANALISIS DEL RIESGO'!$AG$17:$AG$28,DATOS!BG14,'2. ANALISIS DEL RIESGO'!$N$17:$N$28,", ")</f>
        <v/>
      </c>
      <c r="M24" s="166" t="str">
        <f>concatenateif('2. ANALISIS DEL RIESGO'!$AG$17:$AG$28,DATOS!BH14,'2. ANALISIS DEL RIESGO'!$N$17:$N$28,", ")</f>
        <v/>
      </c>
      <c r="P24" s="607"/>
      <c r="Q24" s="159" t="s">
        <v>1644</v>
      </c>
      <c r="R24" s="158">
        <v>3</v>
      </c>
      <c r="S24" s="295" t="str">
        <f>concatenateif('2. ANALISIS DEL RIESGO'!$AY$17:$AY$28,DATOS!BD14,'2. ANALISIS DEL RIESGO'!$N$17:$N$28,", ")</f>
        <v/>
      </c>
      <c r="T24" s="164" t="str">
        <f>concatenateif('2. ANALISIS DEL RIESGO'!$AY$17:$AY$28,DATOS!BE14,'2. ANALISIS DEL RIESGO'!$N$17:$N$28,", ")</f>
        <v/>
      </c>
      <c r="U24" s="165" t="str">
        <f>concatenateif('2. ANALISIS DEL RIESGO'!$AY$17:$AY$28,DATOS!BF14,'2. ANALISIS DEL RIESGO'!$N$17:$N$28,", ")</f>
        <v/>
      </c>
      <c r="V24" s="167" t="str">
        <f>concatenateif('2. ANALISIS DEL RIESGO'!$AY$17:$AY$28,DATOS!BG14,'2. ANALISIS DEL RIESGO'!$N$17:$N$28,", ")</f>
        <v/>
      </c>
      <c r="W24" s="166" t="str">
        <f>concatenateif('2. ANALISIS DEL RIESGO'!$AY$17:$AY$28,DATOS!BH14,'2. ANALISIS DEL RIESGO'!$N$17:$N$28,", ")</f>
        <v/>
      </c>
    </row>
    <row r="25" spans="1:24" ht="40.5" customHeight="1" x14ac:dyDescent="0.25">
      <c r="A25" s="3"/>
      <c r="B25" s="140"/>
      <c r="C25" s="140"/>
      <c r="D25" s="141"/>
      <c r="E25" s="147"/>
      <c r="F25" s="607"/>
      <c r="G25" s="159" t="s">
        <v>1095</v>
      </c>
      <c r="H25" s="158">
        <v>4</v>
      </c>
      <c r="I25" s="295" t="str">
        <f>concatenateif('2. ANALISIS DEL RIESGO'!$AG$17:$AG$28,DATOS!BD15,'2. ANALISIS DEL RIESGO'!$N$17:$N$28,", ")</f>
        <v/>
      </c>
      <c r="J25" s="163" t="str">
        <f>concatenateif('2. ANALISIS DEL RIESGO'!$AG$17:$AG$28,DATOS!BE15,'2. ANALISIS DEL RIESGO'!$N$17:$N$28,", ")</f>
        <v/>
      </c>
      <c r="K25" s="164" t="str">
        <f>concatenateif('2. ANALISIS DEL RIESGO'!$AG$17:$AG$28,DATOS!BF15,'2. ANALISIS DEL RIESGO'!$N$17:$N$28,", ")</f>
        <v>CE2</v>
      </c>
      <c r="L25" s="165" t="str">
        <f>concatenateif('2. ANALISIS DEL RIESGO'!$AG$17:$AG$28,DATOS!BG15,'2. ANALISIS DEL RIESGO'!$N$17:$N$28,", ")</f>
        <v/>
      </c>
      <c r="M25" s="166" t="str">
        <f>concatenateif('2. ANALISIS DEL RIESGO'!$AG$17:$AG$28,DATOS!BH15,'2. ANALISIS DEL RIESGO'!$N$17:$N$28,", ")</f>
        <v/>
      </c>
      <c r="P25" s="607"/>
      <c r="Q25" s="159" t="s">
        <v>1095</v>
      </c>
      <c r="R25" s="158">
        <v>4</v>
      </c>
      <c r="S25" s="295" t="str">
        <f>concatenateif('2. ANALISIS DEL RIESGO'!$AY$17:$AY$28,DATOS!BD15,'2. ANALISIS DEL RIESGO'!$N$17:$N$28,", ")</f>
        <v/>
      </c>
      <c r="T25" s="163" t="str">
        <f>concatenateif('2. ANALISIS DEL RIESGO'!$AY$17:$AY$28,DATOS!BE15,'2. ANALISIS DEL RIESGO'!$N$17:$N$28,", ")</f>
        <v/>
      </c>
      <c r="U25" s="164" t="str">
        <f>concatenateif('2. ANALISIS DEL RIESGO'!$AY$17:$AY$28,DATOS!BF15,'2. ANALISIS DEL RIESGO'!$N$17:$N$28,", ")</f>
        <v>CE1</v>
      </c>
      <c r="V25" s="165" t="str">
        <f>concatenateif('2. ANALISIS DEL RIESGO'!$AY$17:$AY$28,DATOS!BG15,'2. ANALISIS DEL RIESGO'!$N$17:$N$28,", ")</f>
        <v/>
      </c>
      <c r="W25" s="166" t="str">
        <f>concatenateif('2. ANALISIS DEL RIESGO'!$AY$17:$AY$28,DATOS!BH15,'2. ANALISIS DEL RIESGO'!$N$17:$N$28,", ")</f>
        <v/>
      </c>
    </row>
    <row r="26" spans="1:24" ht="40.5" customHeight="1" x14ac:dyDescent="0.25">
      <c r="A26" s="3"/>
      <c r="B26" s="140"/>
      <c r="C26" s="140"/>
      <c r="D26" s="141"/>
      <c r="E26" s="147"/>
      <c r="F26" s="608"/>
      <c r="G26" s="169" t="s">
        <v>1643</v>
      </c>
      <c r="H26" s="155">
        <v>5</v>
      </c>
      <c r="I26" s="299" t="str">
        <f>concatenateif('2. ANALISIS DEL RIESGO'!$AG$17:$AG$28,DATOS!BD16,'2. ANALISIS DEL RIESGO'!$N$17:$N$28,", ")</f>
        <v/>
      </c>
      <c r="J26" s="300" t="str">
        <f>concatenateif('2. ANALISIS DEL RIESGO'!$AG$17:$AG$28,DATOS!BE16,'2. ANALISIS DEL RIESGO'!$N$17:$N$28,", ")</f>
        <v/>
      </c>
      <c r="K26" s="301" t="str">
        <f>concatenateif('2. ANALISIS DEL RIESGO'!$AG$17:$AG$28,DATOS!BF16,'2. ANALISIS DEL RIESGO'!$N$17:$N$28,", ")</f>
        <v/>
      </c>
      <c r="L26" s="168" t="str">
        <f>concatenateif('2. ANALISIS DEL RIESGO'!$AG$17:$AG$28,DATOS!BG16,'2. ANALISIS DEL RIESGO'!$N$17:$N$28,", ")</f>
        <v/>
      </c>
      <c r="M26" s="302" t="str">
        <f>concatenateif('2. ANALISIS DEL RIESGO'!$AG$17:$AG$28,DATOS!BH16,'2. ANALISIS DEL RIESGO'!$N$17:$N$28,", ")</f>
        <v/>
      </c>
      <c r="P26" s="608"/>
      <c r="Q26" s="169" t="s">
        <v>1643</v>
      </c>
      <c r="R26" s="155">
        <v>5</v>
      </c>
      <c r="S26" s="299" t="str">
        <f>concatenateif('2. ANALISIS DEL RIESGO'!$AY$17:$AY$28,DATOS!BD16,'2. ANALISIS DEL RIESGO'!$N$17:$N$28,", ")</f>
        <v/>
      </c>
      <c r="T26" s="300" t="str">
        <f>concatenateif('2. ANALISIS DEL RIESGO'!$AY$17:$AY$28,DATOS!BE16,'2. ANALISIS DEL RIESGO'!$N$17:$N$28,", ")</f>
        <v/>
      </c>
      <c r="U26" s="301" t="str">
        <f>concatenateif('2. ANALISIS DEL RIESGO'!$AY$17:$AY$28,DATOS!BF16,'2. ANALISIS DEL RIESGO'!$N$17:$N$28,", ")</f>
        <v>CE2</v>
      </c>
      <c r="V26" s="168" t="str">
        <f>concatenateif('2. ANALISIS DEL RIESGO'!$AY$17:$AY$28,DATOS!BG16,'2. ANALISIS DEL RIESGO'!$N$17:$N$28,", ")</f>
        <v/>
      </c>
      <c r="W26" s="302" t="str">
        <f>concatenateif('2. ANALISIS DEL RIESGO'!$AY$17:$AY$28,DATOS!BH16,'2. ANALISIS DEL RIESGO'!$N$17:$N$28,", ")</f>
        <v/>
      </c>
    </row>
    <row r="27" spans="1:24" x14ac:dyDescent="0.25">
      <c r="A27" s="3"/>
      <c r="B27" s="140"/>
      <c r="C27" s="140"/>
      <c r="D27" s="141"/>
      <c r="E27" s="147"/>
    </row>
    <row r="28" spans="1:24" x14ac:dyDescent="0.25">
      <c r="A28" s="3"/>
      <c r="B28" s="140"/>
      <c r="C28" s="140"/>
      <c r="D28" s="141"/>
      <c r="E28" s="147"/>
      <c r="F28" s="609" t="s">
        <v>1808</v>
      </c>
      <c r="G28" s="610"/>
      <c r="H28" s="610"/>
      <c r="I28" s="610"/>
      <c r="J28" s="610"/>
      <c r="K28" s="610"/>
      <c r="L28" s="610"/>
      <c r="M28" s="611"/>
      <c r="P28" s="609" t="s">
        <v>1809</v>
      </c>
      <c r="Q28" s="610"/>
      <c r="R28" s="610"/>
      <c r="S28" s="610"/>
      <c r="T28" s="610"/>
      <c r="U28" s="610"/>
      <c r="V28" s="610"/>
      <c r="W28" s="611"/>
    </row>
    <row r="29" spans="1:24" ht="7.5" customHeight="1" x14ac:dyDescent="0.25">
      <c r="A29" s="3"/>
      <c r="B29" s="140"/>
      <c r="C29" s="140"/>
      <c r="D29" s="141"/>
      <c r="E29" s="147"/>
      <c r="F29" s="7"/>
      <c r="G29" s="7"/>
      <c r="H29" s="148"/>
      <c r="I29" s="7"/>
      <c r="J29" s="7"/>
      <c r="K29" s="7"/>
      <c r="L29" s="7"/>
      <c r="M29" s="7"/>
      <c r="P29" s="7"/>
      <c r="Q29" s="7"/>
      <c r="R29" s="148"/>
      <c r="S29" s="7"/>
      <c r="T29" s="7"/>
      <c r="U29" s="7"/>
      <c r="V29" s="7"/>
      <c r="W29" s="7"/>
    </row>
    <row r="30" spans="1:24" ht="15" customHeight="1" x14ac:dyDescent="0.25">
      <c r="A30" s="3"/>
      <c r="B30" s="140"/>
      <c r="C30" s="140"/>
      <c r="D30" s="141"/>
      <c r="E30" s="147"/>
      <c r="I30" s="612" t="s">
        <v>6</v>
      </c>
      <c r="J30" s="612"/>
      <c r="K30" s="612"/>
      <c r="S30" s="612" t="s">
        <v>6</v>
      </c>
      <c r="T30" s="612"/>
      <c r="U30" s="612"/>
    </row>
    <row r="31" spans="1:24" ht="22.5" customHeight="1" x14ac:dyDescent="0.25">
      <c r="A31" s="3"/>
      <c r="B31" s="140"/>
      <c r="C31" s="140"/>
      <c r="D31" s="141"/>
      <c r="E31" s="147"/>
      <c r="I31" s="312" t="s">
        <v>1098</v>
      </c>
      <c r="J31" s="158" t="s">
        <v>1531</v>
      </c>
      <c r="K31" s="157" t="s">
        <v>1714</v>
      </c>
      <c r="S31" s="154" t="s">
        <v>1098</v>
      </c>
      <c r="T31" s="155" t="s">
        <v>1531</v>
      </c>
      <c r="U31" s="157" t="s">
        <v>1714</v>
      </c>
    </row>
    <row r="32" spans="1:24" ht="40.5" customHeight="1" x14ac:dyDescent="0.25">
      <c r="B32" s="140"/>
      <c r="C32" s="140"/>
      <c r="D32" s="141"/>
      <c r="F32" s="606" t="s">
        <v>5</v>
      </c>
      <c r="G32" s="162" t="s">
        <v>1645</v>
      </c>
      <c r="H32" s="311">
        <v>5</v>
      </c>
      <c r="I32" s="313" t="str">
        <f>concatenateif('2. ANALISIS DEL RIESGO'!$AG$17:$AG$28,DATOS!BD26,'2. ANALISIS DEL RIESGO'!$N$17:$N$28,", ")</f>
        <v/>
      </c>
      <c r="J32" s="314" t="str">
        <f>concatenateif('2. ANALISIS DEL RIESGO'!$AG$17:$AG$28,DATOS!BE26,'2. ANALISIS DEL RIESGO'!$N$17:$N$28,", ")</f>
        <v/>
      </c>
      <c r="K32" s="315" t="str">
        <f>concatenateif('2. ANALISIS DEL RIESGO'!$AG$17:$AG$28,DATOS!BF26,'2. ANALISIS DEL RIESGO'!$N$17:$N$28,", ")</f>
        <v/>
      </c>
      <c r="P32" s="606" t="s">
        <v>5</v>
      </c>
      <c r="Q32" s="162" t="s">
        <v>1645</v>
      </c>
      <c r="R32" s="304">
        <v>5</v>
      </c>
      <c r="S32" s="313" t="str">
        <f>concatenateif('2. ANALISIS DEL RIESGO'!$AY$17:$AY$28,DATOS!BD26,'2. ANALISIS DEL RIESGO'!$N$17:$N$28,", ")</f>
        <v/>
      </c>
      <c r="T32" s="314" t="str">
        <f>concatenateif('2. ANALISIS DEL RIESGO'!$AY$17:$AY$28,DATOS!BE26,'2. ANALISIS DEL RIESGO'!$N$17:$N$28,", ")</f>
        <v/>
      </c>
      <c r="U32" s="315" t="str">
        <f>concatenateif('2. ANALISIS DEL RIESGO'!$AY$17:$AY$28,DATOS!BF26,'2. ANALISIS DEL RIESGO'!$N$17:$N$28,", ")</f>
        <v/>
      </c>
    </row>
    <row r="33" spans="2:33" ht="40.5" customHeight="1" x14ac:dyDescent="0.25">
      <c r="B33" s="140"/>
      <c r="C33" s="140"/>
      <c r="D33" s="141"/>
      <c r="F33" s="607"/>
      <c r="G33" s="159" t="s">
        <v>1099</v>
      </c>
      <c r="H33" s="311">
        <v>4</v>
      </c>
      <c r="I33" s="316" t="str">
        <f>concatenateif('2. ANALISIS DEL RIESGO'!$AG$17:$AG$28,DATOS!BD27,'2. ANALISIS DEL RIESGO'!$N$17:$N$28,", ")</f>
        <v/>
      </c>
      <c r="J33" s="52" t="str">
        <f>concatenateif('2. ANALISIS DEL RIESGO'!$AG$17:$AG$28,DATOS!BE27,'2. ANALISIS DEL RIESGO'!$N$17:$N$28,", ")</f>
        <v/>
      </c>
      <c r="K33" s="54" t="str">
        <f>concatenateif('2. ANALISIS DEL RIESGO'!$AG$17:$AG$28,DATOS!BF27,'2. ANALISIS DEL RIESGO'!$N$17:$N$28,", ")</f>
        <v/>
      </c>
      <c r="P33" s="607"/>
      <c r="Q33" s="159" t="s">
        <v>1099</v>
      </c>
      <c r="R33" s="304">
        <v>4</v>
      </c>
      <c r="S33" s="316" t="str">
        <f>concatenateif('2. ANALISIS DEL RIESGO'!$AY$17:$AY$28,DATOS!BD27,'2. ANALISIS DEL RIESGO'!$N$17:$N$28,", ")</f>
        <v/>
      </c>
      <c r="T33" s="52" t="str">
        <f>concatenateif('2. ANALISIS DEL RIESGO'!$AY$17:$AY$28,DATOS!BE27,'2. ANALISIS DEL RIESGO'!$N$17:$N$28,", ")</f>
        <v/>
      </c>
      <c r="U33" s="54" t="str">
        <f>concatenateif('2. ANALISIS DEL RIESGO'!$AY$17:$AY$28,DATOS!BF27,'2. ANALISIS DEL RIESGO'!$N$17:$N$28,", ")</f>
        <v/>
      </c>
    </row>
    <row r="34" spans="2:33" ht="40.5" customHeight="1" x14ac:dyDescent="0.25">
      <c r="B34" s="140"/>
      <c r="C34" s="140"/>
      <c r="D34" s="141"/>
      <c r="F34" s="607"/>
      <c r="G34" s="159" t="s">
        <v>1644</v>
      </c>
      <c r="H34" s="311">
        <v>3</v>
      </c>
      <c r="I34" s="316" t="str">
        <f>concatenateif('2. ANALISIS DEL RIESGO'!$AG$17:$AG$28,DATOS!BD28,'2. ANALISIS DEL RIESGO'!$N$17:$N$28,", ")</f>
        <v/>
      </c>
      <c r="J34" s="52" t="str">
        <f>concatenateif('2. ANALISIS DEL RIESGO'!$AG$17:$AG$28,DATOS!BE28,'2. ANALISIS DEL RIESGO'!$N$17:$N$28,", ")</f>
        <v/>
      </c>
      <c r="K34" s="54" t="str">
        <f>concatenateif('2. ANALISIS DEL RIESGO'!$AG$17:$AG$28,DATOS!BF28,'2. ANALISIS DEL RIESGO'!$N$17:$N$28,", ")</f>
        <v/>
      </c>
      <c r="P34" s="607"/>
      <c r="Q34" s="159" t="s">
        <v>1644</v>
      </c>
      <c r="R34" s="304">
        <v>3</v>
      </c>
      <c r="S34" s="316" t="str">
        <f>concatenateif('2. ANALISIS DEL RIESGO'!$AY$17:$AY$28,DATOS!BD28,'2. ANALISIS DEL RIESGO'!$N$17:$N$28,", ")</f>
        <v/>
      </c>
      <c r="T34" s="52" t="str">
        <f>concatenateif('2. ANALISIS DEL RIESGO'!$AY$17:$AY$28,DATOS!BE28,'2. ANALISIS DEL RIESGO'!$N$17:$N$28,", ")</f>
        <v/>
      </c>
      <c r="U34" s="54" t="str">
        <f>concatenateif('2. ANALISIS DEL RIESGO'!$AY$17:$AY$28,DATOS!BF28,'2. ANALISIS DEL RIESGO'!$N$17:$N$28,", ")</f>
        <v/>
      </c>
    </row>
    <row r="35" spans="2:33" ht="40.5" customHeight="1" x14ac:dyDescent="0.25">
      <c r="B35" s="140"/>
      <c r="C35" s="140"/>
      <c r="D35" s="141"/>
      <c r="F35" s="607"/>
      <c r="G35" s="159" t="s">
        <v>1095</v>
      </c>
      <c r="H35" s="311">
        <v>2</v>
      </c>
      <c r="I35" s="317" t="str">
        <f>concatenateif('2. ANALISIS DEL RIESGO'!$AG$17:$AG$28,DATOS!BD29,'2. ANALISIS DEL RIESGO'!$N$17:$N$28,", ")</f>
        <v/>
      </c>
      <c r="J35" s="51" t="str">
        <f>concatenateif('2. ANALISIS DEL RIESGO'!$AG$17:$AG$28,DATOS!BE29,'2. ANALISIS DEL RIESGO'!$N$17:$N$28,", ")</f>
        <v/>
      </c>
      <c r="K35" s="53" t="str">
        <f>concatenateif('2. ANALISIS DEL RIESGO'!$AG$17:$AG$28,DATOS!BF29,'2. ANALISIS DEL RIESGO'!$N$17:$N$28,", ")</f>
        <v/>
      </c>
      <c r="P35" s="607"/>
      <c r="Q35" s="159" t="s">
        <v>1095</v>
      </c>
      <c r="R35" s="304">
        <v>2</v>
      </c>
      <c r="S35" s="317" t="str">
        <f>concatenateif('2. ANALISIS DEL RIESGO'!$AY$17:$AY$28,DATOS!BD29,'2. ANALISIS DEL RIESGO'!$N$17:$N$28,", ")</f>
        <v/>
      </c>
      <c r="T35" s="51" t="str">
        <f>concatenateif('2. ANALISIS DEL RIESGO'!$AY$17:$AY$28,DATOS!BE29,'2. ANALISIS DEL RIESGO'!$N$17:$N$28,", ")</f>
        <v/>
      </c>
      <c r="U35" s="53" t="str">
        <f>concatenateif('2. ANALISIS DEL RIESGO'!$AY$17:$AY$28,DATOS!BF29,'2. ANALISIS DEL RIESGO'!$N$17:$N$28,", ")</f>
        <v/>
      </c>
    </row>
    <row r="36" spans="2:33" ht="40.5" customHeight="1" x14ac:dyDescent="0.25">
      <c r="B36" s="140"/>
      <c r="C36" s="140"/>
      <c r="D36" s="141"/>
      <c r="F36" s="608"/>
      <c r="G36" s="169" t="s">
        <v>1643</v>
      </c>
      <c r="H36" s="311">
        <v>1</v>
      </c>
      <c r="I36" s="318" t="str">
        <f>concatenateif('2. ANALISIS DEL RIESGO'!$AG$17:$AG$28,DATOS!BD30,'2. ANALISIS DEL RIESGO'!$N$17:$N$28,", ")</f>
        <v/>
      </c>
      <c r="J36" s="319" t="str">
        <f>concatenateif('2. ANALISIS DEL RIESGO'!$AG$17:$AG$28,DATOS!BE30,'2. ANALISIS DEL RIESGO'!$N$17:$N$28,", ")</f>
        <v/>
      </c>
      <c r="K36" s="320" t="str">
        <f>concatenateif('2. ANALISIS DEL RIESGO'!$AG$17:$AG$28,DATOS!BF30,'2. ANALISIS DEL RIESGO'!$N$17:$N$28,", ")</f>
        <v/>
      </c>
      <c r="P36" s="608"/>
      <c r="Q36" s="169" t="s">
        <v>1643</v>
      </c>
      <c r="R36" s="304">
        <v>1</v>
      </c>
      <c r="S36" s="318" t="str">
        <f>concatenateif('2. ANALISIS DEL RIESGO'!$AY$17:$AY$28,DATOS!BD30,'2. ANALISIS DEL RIESGO'!$N$17:$N$28,", ")</f>
        <v/>
      </c>
      <c r="T36" s="319" t="str">
        <f>concatenateif('2. ANALISIS DEL RIESGO'!$AY$17:$AY$28,DATOS!BE30,'2. ANALISIS DEL RIESGO'!$N$17:$N$28,", ")</f>
        <v/>
      </c>
      <c r="U36" s="320" t="str">
        <f>concatenateif('2. ANALISIS DEL RIESGO'!$AY$17:$AY$28,DATOS!BF30,'2. ANALISIS DEL RIESGO'!$N$17:$N$28,", ")</f>
        <v/>
      </c>
    </row>
    <row r="37" spans="2:33" x14ac:dyDescent="0.25">
      <c r="B37" s="140"/>
      <c r="C37" s="140"/>
      <c r="D37" s="141"/>
      <c r="F37" s="15"/>
      <c r="G37" s="70"/>
      <c r="H37" s="14"/>
      <c r="I37" s="15"/>
      <c r="J37" s="15"/>
      <c r="K37" s="15"/>
    </row>
    <row r="38" spans="2:33" s="254" customFormat="1" ht="34.5" customHeight="1" x14ac:dyDescent="0.25">
      <c r="B38" s="613" t="s">
        <v>1720</v>
      </c>
      <c r="C38" s="614"/>
      <c r="D38" s="614"/>
      <c r="E38" s="614"/>
      <c r="F38" s="614"/>
      <c r="G38" s="614"/>
      <c r="H38" s="614"/>
      <c r="I38" s="614"/>
      <c r="J38" s="614"/>
      <c r="K38" s="614"/>
      <c r="L38" s="614"/>
      <c r="M38" s="614"/>
      <c r="N38" s="614"/>
      <c r="O38" s="614"/>
      <c r="P38" s="614"/>
      <c r="Q38" s="614"/>
      <c r="R38" s="614"/>
      <c r="S38" s="614"/>
      <c r="T38" s="614"/>
      <c r="U38" s="614"/>
      <c r="V38" s="273"/>
      <c r="W38" s="273"/>
      <c r="X38" s="273"/>
      <c r="Y38" s="273"/>
      <c r="Z38" s="90"/>
      <c r="AA38" s="90"/>
      <c r="AB38" s="273"/>
      <c r="AC38" s="256"/>
      <c r="AD38" s="257"/>
      <c r="AE38" s="256"/>
      <c r="AF38" s="256"/>
      <c r="AG38" s="256"/>
    </row>
    <row r="39" spans="2:33" x14ac:dyDescent="0.25">
      <c r="B39" s="140"/>
      <c r="C39" s="140"/>
      <c r="D39" s="141"/>
      <c r="F39" s="15"/>
      <c r="G39" s="42"/>
      <c r="H39" s="14"/>
    </row>
    <row r="40" spans="2:33" x14ac:dyDescent="0.25">
      <c r="B40" s="140"/>
      <c r="C40" s="140"/>
      <c r="D40" s="141"/>
    </row>
    <row r="41" spans="2:33" x14ac:dyDescent="0.25">
      <c r="B41" s="140"/>
      <c r="C41" s="140"/>
      <c r="D41" s="141"/>
    </row>
    <row r="42" spans="2:33" x14ac:dyDescent="0.25">
      <c r="B42" s="140"/>
      <c r="C42" s="140"/>
      <c r="D42" s="141"/>
    </row>
    <row r="43" spans="2:33" x14ac:dyDescent="0.25">
      <c r="B43" s="140"/>
      <c r="C43" s="140"/>
      <c r="D43" s="141"/>
    </row>
    <row r="44" spans="2:33" x14ac:dyDescent="0.25">
      <c r="B44" s="140"/>
      <c r="C44" s="140"/>
      <c r="D44" s="141"/>
    </row>
    <row r="45" spans="2:33" x14ac:dyDescent="0.25">
      <c r="B45" s="140"/>
      <c r="C45" s="140"/>
      <c r="D45" s="141"/>
    </row>
    <row r="46" spans="2:33" x14ac:dyDescent="0.25">
      <c r="B46" s="140"/>
      <c r="C46" s="140"/>
      <c r="D46" s="141"/>
    </row>
    <row r="47" spans="2:33" x14ac:dyDescent="0.25">
      <c r="B47" s="140"/>
      <c r="C47" s="140"/>
      <c r="D47" s="141"/>
    </row>
    <row r="48" spans="2:33" x14ac:dyDescent="0.25">
      <c r="B48" s="140"/>
      <c r="C48" s="140"/>
      <c r="D48" s="141"/>
    </row>
    <row r="49" spans="2:4" x14ac:dyDescent="0.25">
      <c r="B49" s="140"/>
      <c r="C49" s="140"/>
      <c r="D49" s="141"/>
    </row>
    <row r="50" spans="2:4" x14ac:dyDescent="0.25">
      <c r="B50" s="140"/>
      <c r="C50" s="140"/>
      <c r="D50" s="141"/>
    </row>
    <row r="51" spans="2:4" x14ac:dyDescent="0.25">
      <c r="B51" s="140"/>
      <c r="C51" s="140"/>
      <c r="D51" s="141"/>
    </row>
    <row r="52" spans="2:4" x14ac:dyDescent="0.25">
      <c r="B52" s="140"/>
      <c r="C52" s="140"/>
      <c r="D52" s="141"/>
    </row>
    <row r="53" spans="2:4" x14ac:dyDescent="0.25">
      <c r="B53" s="140"/>
      <c r="C53" s="140"/>
      <c r="D53" s="141"/>
    </row>
    <row r="54" spans="2:4" x14ac:dyDescent="0.25">
      <c r="B54" s="140"/>
      <c r="C54" s="140"/>
      <c r="D54" s="141"/>
    </row>
    <row r="55" spans="2:4" x14ac:dyDescent="0.25">
      <c r="B55" s="140"/>
      <c r="C55" s="140"/>
      <c r="D55" s="141"/>
    </row>
    <row r="56" spans="2:4" x14ac:dyDescent="0.25">
      <c r="B56" s="140"/>
      <c r="C56" s="140"/>
      <c r="D56" s="141"/>
    </row>
    <row r="57" spans="2:4" x14ac:dyDescent="0.25">
      <c r="B57" s="140"/>
      <c r="C57" s="140"/>
      <c r="D57" s="141"/>
    </row>
    <row r="58" spans="2:4" x14ac:dyDescent="0.25">
      <c r="B58" s="140"/>
      <c r="C58" s="140"/>
      <c r="D58" s="141"/>
    </row>
    <row r="59" spans="2:4" x14ac:dyDescent="0.25">
      <c r="B59" s="140"/>
      <c r="C59" s="140"/>
      <c r="D59" s="141"/>
    </row>
    <row r="60" spans="2:4" x14ac:dyDescent="0.25">
      <c r="B60" s="140"/>
      <c r="C60" s="140"/>
      <c r="D60" s="141"/>
    </row>
    <row r="61" spans="2:4" x14ac:dyDescent="0.25">
      <c r="B61" s="140"/>
      <c r="C61" s="140"/>
      <c r="D61" s="141"/>
    </row>
    <row r="62" spans="2:4" x14ac:dyDescent="0.25">
      <c r="B62" s="140"/>
      <c r="C62" s="140"/>
      <c r="D62" s="141"/>
    </row>
    <row r="63" spans="2:4" x14ac:dyDescent="0.25">
      <c r="B63" s="140"/>
      <c r="C63" s="140"/>
      <c r="D63" s="141"/>
    </row>
    <row r="64" spans="2:4" x14ac:dyDescent="0.25">
      <c r="B64" s="140"/>
      <c r="C64" s="140"/>
      <c r="D64" s="141"/>
    </row>
    <row r="65" spans="2:4" x14ac:dyDescent="0.25">
      <c r="B65" s="140"/>
      <c r="C65" s="140"/>
      <c r="D65" s="141"/>
    </row>
    <row r="66" spans="2:4" x14ac:dyDescent="0.25">
      <c r="B66" s="140"/>
      <c r="C66" s="140"/>
      <c r="D66" s="141"/>
    </row>
    <row r="67" spans="2:4" x14ac:dyDescent="0.25">
      <c r="B67" s="140"/>
      <c r="C67" s="140"/>
      <c r="D67" s="141"/>
    </row>
    <row r="68" spans="2:4" x14ac:dyDescent="0.25">
      <c r="B68" s="140"/>
      <c r="C68" s="140"/>
      <c r="D68" s="141"/>
    </row>
    <row r="69" spans="2:4" x14ac:dyDescent="0.25">
      <c r="B69" s="140"/>
      <c r="C69" s="140"/>
      <c r="D69" s="141"/>
    </row>
    <row r="70" spans="2:4" x14ac:dyDescent="0.25">
      <c r="B70" s="140"/>
      <c r="C70" s="140"/>
      <c r="D70" s="141"/>
    </row>
    <row r="71" spans="2:4" x14ac:dyDescent="0.25">
      <c r="B71" s="140"/>
      <c r="C71" s="140"/>
      <c r="D71" s="141"/>
    </row>
    <row r="72" spans="2:4" x14ac:dyDescent="0.25">
      <c r="B72" s="140"/>
      <c r="C72" s="140"/>
      <c r="D72" s="141"/>
    </row>
    <row r="73" spans="2:4" x14ac:dyDescent="0.25">
      <c r="B73" s="140"/>
      <c r="C73" s="140"/>
      <c r="D73" s="141"/>
    </row>
    <row r="109" spans="1:5" x14ac:dyDescent="0.25">
      <c r="B109" s="9"/>
      <c r="C109" s="9"/>
      <c r="D109" s="75"/>
      <c r="E109" s="9"/>
    </row>
    <row r="110" spans="1:5" x14ac:dyDescent="0.25">
      <c r="A110" s="9"/>
      <c r="B110" s="9"/>
      <c r="C110" s="9"/>
      <c r="D110" s="75"/>
      <c r="E110" s="9"/>
    </row>
    <row r="111" spans="1:5" x14ac:dyDescent="0.25">
      <c r="A111" s="9"/>
      <c r="B111" s="9"/>
      <c r="C111" s="9"/>
      <c r="D111" s="75"/>
      <c r="E111" s="9"/>
    </row>
    <row r="112" spans="1:5" x14ac:dyDescent="0.25">
      <c r="A112" s="9"/>
      <c r="B112" s="9"/>
      <c r="C112" s="9"/>
      <c r="D112" s="75"/>
      <c r="E112" s="9"/>
    </row>
    <row r="113" spans="1:5" x14ac:dyDescent="0.25">
      <c r="A113" s="9"/>
      <c r="B113" s="9"/>
      <c r="C113" s="9"/>
      <c r="D113" s="75"/>
      <c r="E113" s="9"/>
    </row>
    <row r="114" spans="1:5" x14ac:dyDescent="0.25">
      <c r="A114" s="9"/>
      <c r="B114" s="9"/>
      <c r="C114" s="9"/>
      <c r="D114" s="75"/>
      <c r="E114" s="9"/>
    </row>
    <row r="115" spans="1:5" x14ac:dyDescent="0.25">
      <c r="A115" s="9"/>
      <c r="B115" s="9"/>
      <c r="C115" s="9"/>
      <c r="D115" s="75"/>
      <c r="E115" s="9"/>
    </row>
    <row r="116" spans="1:5" x14ac:dyDescent="0.25">
      <c r="A116" s="9"/>
      <c r="B116" s="9"/>
      <c r="C116" s="9"/>
      <c r="D116" s="75"/>
      <c r="E116" s="9"/>
    </row>
    <row r="117" spans="1:5" x14ac:dyDescent="0.25">
      <c r="A117" s="9"/>
      <c r="B117" s="9"/>
      <c r="C117" s="9"/>
      <c r="D117" s="75"/>
      <c r="E117" s="9"/>
    </row>
    <row r="118" spans="1:5" x14ac:dyDescent="0.25">
      <c r="A118" s="9"/>
      <c r="B118" s="9"/>
      <c r="C118" s="9"/>
      <c r="D118" s="75"/>
      <c r="E118" s="9"/>
    </row>
    <row r="119" spans="1:5" x14ac:dyDescent="0.25">
      <c r="A119" s="9"/>
      <c r="B119" s="9"/>
      <c r="C119" s="9"/>
      <c r="D119" s="75"/>
      <c r="E119" s="9"/>
    </row>
    <row r="120" spans="1:5" x14ac:dyDescent="0.25">
      <c r="A120" s="9"/>
      <c r="B120" s="9"/>
      <c r="C120" s="9"/>
      <c r="D120" s="75"/>
      <c r="E120" s="9"/>
    </row>
    <row r="121" spans="1:5" x14ac:dyDescent="0.25">
      <c r="A121" s="9"/>
      <c r="B121" s="9"/>
      <c r="C121" s="9"/>
      <c r="D121" s="75"/>
      <c r="E121" s="9"/>
    </row>
    <row r="122" spans="1:5" x14ac:dyDescent="0.25">
      <c r="A122" s="9"/>
      <c r="B122" s="9"/>
      <c r="C122" s="9"/>
      <c r="D122" s="75"/>
      <c r="E122" s="9"/>
    </row>
    <row r="123" spans="1:5" x14ac:dyDescent="0.25">
      <c r="A123" s="9"/>
      <c r="B123" s="9"/>
      <c r="C123" s="9"/>
      <c r="D123" s="75"/>
      <c r="E123" s="9"/>
    </row>
    <row r="124" spans="1:5" x14ac:dyDescent="0.25">
      <c r="A124" s="9"/>
      <c r="B124" s="9"/>
      <c r="C124" s="9"/>
      <c r="D124" s="75"/>
      <c r="E124" s="9"/>
    </row>
    <row r="125" spans="1:5" x14ac:dyDescent="0.25">
      <c r="A125" s="9"/>
      <c r="B125" s="9"/>
      <c r="C125" s="9"/>
      <c r="D125" s="75"/>
      <c r="E125" s="9"/>
    </row>
    <row r="126" spans="1:5" x14ac:dyDescent="0.25">
      <c r="A126" s="9"/>
      <c r="B126" s="9"/>
      <c r="C126" s="9"/>
      <c r="D126" s="75"/>
      <c r="E126" s="9"/>
    </row>
    <row r="127" spans="1:5" x14ac:dyDescent="0.25">
      <c r="A127" s="9"/>
      <c r="B127" s="9"/>
      <c r="C127" s="9"/>
      <c r="D127" s="75"/>
      <c r="E127" s="9"/>
    </row>
    <row r="128" spans="1:5" x14ac:dyDescent="0.25">
      <c r="A128" s="9"/>
      <c r="B128" s="9"/>
      <c r="C128" s="9"/>
      <c r="D128" s="75"/>
      <c r="E128" s="9"/>
    </row>
    <row r="129" spans="1:5" x14ac:dyDescent="0.25">
      <c r="A129" s="9"/>
      <c r="B129" s="9"/>
      <c r="C129" s="9"/>
      <c r="D129" s="75"/>
      <c r="E129" s="9"/>
    </row>
    <row r="130" spans="1:5" x14ac:dyDescent="0.25">
      <c r="A130" s="9"/>
      <c r="B130" s="9"/>
      <c r="C130" s="9"/>
      <c r="D130" s="75"/>
      <c r="E130" s="9"/>
    </row>
    <row r="131" spans="1:5" x14ac:dyDescent="0.25">
      <c r="A131" s="9"/>
      <c r="B131" s="9"/>
      <c r="C131" s="9"/>
      <c r="D131" s="75"/>
      <c r="E131" s="9"/>
    </row>
    <row r="132" spans="1:5" x14ac:dyDescent="0.25">
      <c r="A132" s="9"/>
      <c r="B132" s="9"/>
      <c r="C132" s="9"/>
      <c r="D132" s="75"/>
      <c r="E132" s="9"/>
    </row>
    <row r="133" spans="1:5" x14ac:dyDescent="0.25">
      <c r="A133" s="9"/>
      <c r="B133" s="9"/>
      <c r="C133" s="9"/>
      <c r="D133" s="75"/>
      <c r="E133" s="9"/>
    </row>
    <row r="134" spans="1:5" x14ac:dyDescent="0.25">
      <c r="A134" s="9"/>
      <c r="B134" s="9"/>
      <c r="C134" s="9"/>
      <c r="D134" s="75"/>
      <c r="E134" s="9"/>
    </row>
    <row r="135" spans="1:5" x14ac:dyDescent="0.25">
      <c r="A135" s="9"/>
      <c r="B135" s="9"/>
      <c r="C135" s="9"/>
      <c r="D135" s="75"/>
      <c r="E135" s="9"/>
    </row>
    <row r="136" spans="1:5" x14ac:dyDescent="0.25">
      <c r="A136" s="9"/>
      <c r="B136" s="9"/>
      <c r="C136" s="9"/>
      <c r="D136" s="75"/>
      <c r="E136" s="9"/>
    </row>
    <row r="137" spans="1:5" x14ac:dyDescent="0.25">
      <c r="A137" s="9"/>
      <c r="B137" s="9"/>
      <c r="C137" s="9"/>
      <c r="D137" s="75"/>
      <c r="E137" s="9"/>
    </row>
    <row r="138" spans="1:5" x14ac:dyDescent="0.25">
      <c r="A138" s="9"/>
      <c r="B138" s="9"/>
      <c r="C138" s="9"/>
      <c r="D138" s="75"/>
      <c r="E138" s="9"/>
    </row>
    <row r="139" spans="1:5" x14ac:dyDescent="0.25">
      <c r="A139" s="9"/>
      <c r="B139" s="9"/>
      <c r="C139" s="9"/>
      <c r="D139" s="75"/>
      <c r="E139" s="9"/>
    </row>
    <row r="140" spans="1:5" x14ac:dyDescent="0.25">
      <c r="A140" s="9"/>
      <c r="B140" s="9"/>
      <c r="C140" s="9"/>
      <c r="D140" s="75"/>
      <c r="E140" s="9"/>
    </row>
    <row r="141" spans="1:5" x14ac:dyDescent="0.25">
      <c r="A141" s="9"/>
      <c r="B141" s="9"/>
      <c r="C141" s="9"/>
      <c r="D141" s="75"/>
      <c r="E141" s="9"/>
    </row>
    <row r="142" spans="1:5" x14ac:dyDescent="0.25">
      <c r="A142" s="9"/>
      <c r="B142" s="9"/>
      <c r="C142" s="9"/>
      <c r="D142" s="75"/>
      <c r="E142" s="9"/>
    </row>
    <row r="143" spans="1:5" x14ac:dyDescent="0.25">
      <c r="A143" s="9"/>
      <c r="B143" s="9"/>
      <c r="C143" s="9"/>
      <c r="D143" s="75"/>
      <c r="E143" s="9"/>
    </row>
    <row r="144" spans="1:5" x14ac:dyDescent="0.25">
      <c r="A144" s="9"/>
      <c r="B144" s="9"/>
      <c r="C144" s="9"/>
      <c r="D144" s="75"/>
      <c r="E144" s="9"/>
    </row>
    <row r="145" spans="1:5" x14ac:dyDescent="0.25">
      <c r="A145" s="9"/>
      <c r="B145" s="9"/>
      <c r="C145" s="9"/>
      <c r="D145" s="75"/>
      <c r="E145" s="9"/>
    </row>
    <row r="146" spans="1:5" x14ac:dyDescent="0.25">
      <c r="A146" s="9"/>
      <c r="B146" s="9"/>
      <c r="C146" s="9"/>
      <c r="D146" s="75"/>
      <c r="E146" s="9"/>
    </row>
    <row r="147" spans="1:5" x14ac:dyDescent="0.25">
      <c r="A147" s="9"/>
      <c r="B147" s="9"/>
      <c r="C147" s="9"/>
      <c r="D147" s="75"/>
      <c r="E147" s="9"/>
    </row>
    <row r="148" spans="1:5" x14ac:dyDescent="0.25">
      <c r="A148" s="9"/>
      <c r="B148" s="9"/>
      <c r="C148" s="9"/>
      <c r="D148" s="75"/>
      <c r="E148" s="9"/>
    </row>
    <row r="149" spans="1:5" x14ac:dyDescent="0.25">
      <c r="A149" s="9"/>
      <c r="B149" s="9"/>
      <c r="C149" s="9"/>
      <c r="D149" s="75"/>
      <c r="E149" s="9"/>
    </row>
    <row r="150" spans="1:5" x14ac:dyDescent="0.25">
      <c r="A150" s="9"/>
      <c r="B150" s="9"/>
      <c r="C150" s="9"/>
      <c r="D150" s="75"/>
      <c r="E150" s="9"/>
    </row>
    <row r="151" spans="1:5" x14ac:dyDescent="0.25">
      <c r="A151" s="9"/>
      <c r="B151" s="9"/>
      <c r="C151" s="9"/>
      <c r="D151" s="75"/>
      <c r="E151" s="9"/>
    </row>
    <row r="152" spans="1:5" x14ac:dyDescent="0.25">
      <c r="A152" s="9"/>
      <c r="B152" s="9"/>
      <c r="C152" s="9"/>
      <c r="D152" s="75"/>
      <c r="E152" s="9"/>
    </row>
    <row r="153" spans="1:5" x14ac:dyDescent="0.25">
      <c r="A153" s="9"/>
      <c r="B153" s="9"/>
      <c r="C153" s="9"/>
      <c r="D153" s="75"/>
      <c r="E153" s="9"/>
    </row>
    <row r="154" spans="1:5" x14ac:dyDescent="0.25">
      <c r="A154" s="9"/>
      <c r="B154" s="9"/>
      <c r="C154" s="9"/>
      <c r="D154" s="75"/>
      <c r="E154" s="9"/>
    </row>
    <row r="155" spans="1:5" x14ac:dyDescent="0.25">
      <c r="A155" s="9"/>
      <c r="B155" s="9"/>
      <c r="C155" s="9"/>
      <c r="D155" s="75"/>
      <c r="E155" s="9"/>
    </row>
    <row r="156" spans="1:5" x14ac:dyDescent="0.25">
      <c r="A156" s="9"/>
      <c r="B156" s="9"/>
      <c r="C156" s="9"/>
      <c r="D156" s="75"/>
      <c r="E156" s="9"/>
    </row>
    <row r="157" spans="1:5" x14ac:dyDescent="0.25">
      <c r="A157" s="9"/>
      <c r="B157" s="9"/>
      <c r="C157" s="9"/>
      <c r="D157" s="75"/>
      <c r="E157" s="9"/>
    </row>
    <row r="158" spans="1:5" x14ac:dyDescent="0.25">
      <c r="A158" s="9"/>
      <c r="B158" s="9"/>
      <c r="C158" s="9"/>
      <c r="D158" s="75"/>
      <c r="E158" s="9"/>
    </row>
    <row r="159" spans="1:5" x14ac:dyDescent="0.25">
      <c r="A159" s="9"/>
      <c r="B159" s="9"/>
      <c r="C159" s="9"/>
      <c r="D159" s="75"/>
      <c r="E159" s="9"/>
    </row>
    <row r="160" spans="1:5" x14ac:dyDescent="0.25">
      <c r="A160" s="9"/>
      <c r="B160" s="9"/>
      <c r="C160" s="9"/>
      <c r="D160" s="75"/>
      <c r="E160" s="9"/>
    </row>
    <row r="161" spans="1:5" x14ac:dyDescent="0.25">
      <c r="A161" s="9"/>
      <c r="B161" s="9"/>
      <c r="C161" s="9"/>
      <c r="D161" s="75"/>
      <c r="E161" s="9"/>
    </row>
    <row r="162" spans="1:5" x14ac:dyDescent="0.25">
      <c r="A162" s="9"/>
      <c r="B162" s="9"/>
      <c r="C162" s="9"/>
      <c r="D162" s="75"/>
      <c r="E162" s="9"/>
    </row>
    <row r="163" spans="1:5" x14ac:dyDescent="0.25">
      <c r="A163" s="9"/>
      <c r="B163" s="9"/>
      <c r="C163" s="9"/>
      <c r="D163" s="75"/>
      <c r="E163" s="9"/>
    </row>
    <row r="164" spans="1:5" x14ac:dyDescent="0.25">
      <c r="A164" s="9"/>
      <c r="B164" s="9"/>
      <c r="C164" s="9"/>
      <c r="D164" s="75"/>
      <c r="E164" s="9"/>
    </row>
    <row r="165" spans="1:5" x14ac:dyDescent="0.25">
      <c r="A165" s="9"/>
      <c r="B165" s="9"/>
      <c r="C165" s="9"/>
      <c r="D165" s="75"/>
      <c r="E165" s="9"/>
    </row>
    <row r="166" spans="1:5" x14ac:dyDescent="0.25">
      <c r="A166" s="9"/>
      <c r="B166" s="9"/>
      <c r="C166" s="9"/>
      <c r="D166" s="75"/>
      <c r="E166" s="9"/>
    </row>
    <row r="167" spans="1:5" x14ac:dyDescent="0.25">
      <c r="A167" s="9"/>
      <c r="B167" s="9"/>
      <c r="C167" s="9"/>
      <c r="D167" s="75"/>
      <c r="E167" s="9"/>
    </row>
    <row r="168" spans="1:5" x14ac:dyDescent="0.25">
      <c r="A168" s="9"/>
      <c r="B168" s="9"/>
      <c r="C168" s="9"/>
      <c r="D168" s="75"/>
      <c r="E168" s="9"/>
    </row>
    <row r="169" spans="1:5" x14ac:dyDescent="0.25">
      <c r="A169" s="9"/>
      <c r="B169" s="9"/>
      <c r="C169" s="9"/>
      <c r="D169" s="75"/>
      <c r="E169" s="9"/>
    </row>
    <row r="170" spans="1:5" x14ac:dyDescent="0.25">
      <c r="A170" s="9"/>
      <c r="B170" s="9"/>
      <c r="C170" s="9"/>
      <c r="D170" s="75"/>
      <c r="E170" s="9"/>
    </row>
    <row r="171" spans="1:5" x14ac:dyDescent="0.25">
      <c r="A171" s="9"/>
      <c r="B171" s="9"/>
      <c r="C171" s="9"/>
      <c r="D171" s="75"/>
      <c r="E171" s="9"/>
    </row>
    <row r="172" spans="1:5" x14ac:dyDescent="0.25">
      <c r="A172" s="9"/>
      <c r="B172" s="9"/>
      <c r="C172" s="9"/>
      <c r="D172" s="75"/>
      <c r="E172" s="9"/>
    </row>
    <row r="173" spans="1:5" x14ac:dyDescent="0.25">
      <c r="A173" s="9"/>
      <c r="B173" s="9"/>
      <c r="C173" s="9"/>
      <c r="D173" s="75"/>
      <c r="E173" s="9"/>
    </row>
    <row r="174" spans="1:5" x14ac:dyDescent="0.25">
      <c r="A174" s="9"/>
      <c r="B174" s="9"/>
      <c r="C174" s="9"/>
      <c r="D174" s="75"/>
      <c r="E174" s="9"/>
    </row>
    <row r="175" spans="1:5" x14ac:dyDescent="0.25">
      <c r="A175" s="9"/>
      <c r="B175" s="9"/>
      <c r="C175" s="9"/>
      <c r="D175" s="75"/>
      <c r="E175" s="9"/>
    </row>
    <row r="176" spans="1:5" x14ac:dyDescent="0.25">
      <c r="A176" s="9"/>
      <c r="B176" s="9"/>
      <c r="C176" s="9"/>
      <c r="D176" s="75"/>
      <c r="E176" s="9"/>
    </row>
    <row r="177" spans="1:5" x14ac:dyDescent="0.25">
      <c r="A177" s="9"/>
      <c r="B177" s="9"/>
      <c r="C177" s="9"/>
      <c r="D177" s="75"/>
      <c r="E177" s="9"/>
    </row>
    <row r="178" spans="1:5" x14ac:dyDescent="0.25">
      <c r="A178" s="9"/>
      <c r="B178" s="9"/>
      <c r="C178" s="9"/>
      <c r="D178" s="75"/>
      <c r="E178" s="9"/>
    </row>
    <row r="179" spans="1:5" x14ac:dyDescent="0.25">
      <c r="A179" s="9"/>
      <c r="B179" s="9"/>
      <c r="C179" s="9"/>
      <c r="D179" s="75"/>
      <c r="E179" s="9"/>
    </row>
    <row r="180" spans="1:5" x14ac:dyDescent="0.25">
      <c r="A180" s="9"/>
      <c r="B180" s="9"/>
      <c r="C180" s="9"/>
      <c r="D180" s="75"/>
      <c r="E180" s="9"/>
    </row>
    <row r="181" spans="1:5" x14ac:dyDescent="0.25">
      <c r="A181" s="9"/>
      <c r="B181" s="9"/>
      <c r="C181" s="9"/>
      <c r="D181" s="75"/>
      <c r="E181" s="9"/>
    </row>
    <row r="182" spans="1:5" x14ac:dyDescent="0.25">
      <c r="A182" s="9"/>
      <c r="B182" s="9"/>
      <c r="C182" s="9"/>
      <c r="D182" s="75"/>
      <c r="E182" s="9"/>
    </row>
    <row r="183" spans="1:5" x14ac:dyDescent="0.25">
      <c r="A183" s="9"/>
      <c r="B183" s="9"/>
      <c r="C183" s="9"/>
      <c r="D183" s="75"/>
      <c r="E183" s="9"/>
    </row>
    <row r="184" spans="1:5" x14ac:dyDescent="0.25">
      <c r="A184" s="9"/>
      <c r="B184" s="9"/>
      <c r="C184" s="9"/>
      <c r="D184" s="75"/>
      <c r="E184" s="9"/>
    </row>
    <row r="185" spans="1:5" x14ac:dyDescent="0.25">
      <c r="A185" s="9"/>
      <c r="B185" s="9"/>
      <c r="C185" s="9"/>
      <c r="D185" s="75"/>
      <c r="E185" s="9"/>
    </row>
    <row r="186" spans="1:5" x14ac:dyDescent="0.25">
      <c r="A186" s="9"/>
      <c r="B186" s="9"/>
      <c r="C186" s="9"/>
      <c r="D186" s="75"/>
      <c r="E186" s="9"/>
    </row>
    <row r="187" spans="1:5" x14ac:dyDescent="0.25">
      <c r="A187" s="9"/>
      <c r="B187" s="9"/>
      <c r="C187" s="9"/>
      <c r="D187" s="75"/>
      <c r="E187" s="9"/>
    </row>
    <row r="188" spans="1:5" x14ac:dyDescent="0.25">
      <c r="A188" s="9"/>
      <c r="B188" s="9"/>
      <c r="C188" s="9"/>
      <c r="D188" s="75"/>
      <c r="E188" s="9"/>
    </row>
    <row r="189" spans="1:5" x14ac:dyDescent="0.25">
      <c r="A189" s="9"/>
      <c r="B189" s="9"/>
      <c r="C189" s="9"/>
      <c r="D189" s="75"/>
      <c r="E189" s="9"/>
    </row>
    <row r="190" spans="1:5" x14ac:dyDescent="0.25">
      <c r="A190" s="9"/>
      <c r="B190" s="9"/>
      <c r="C190" s="9"/>
      <c r="D190" s="75"/>
      <c r="E190" s="9"/>
    </row>
    <row r="191" spans="1:5" x14ac:dyDescent="0.25">
      <c r="A191" s="9"/>
      <c r="B191" s="9"/>
      <c r="C191" s="9"/>
      <c r="D191" s="75"/>
      <c r="E191" s="9"/>
    </row>
    <row r="192" spans="1:5" x14ac:dyDescent="0.25">
      <c r="A192" s="9"/>
      <c r="B192" s="9"/>
      <c r="C192" s="9"/>
      <c r="D192" s="75"/>
      <c r="E192" s="9"/>
    </row>
    <row r="193" spans="1:5" x14ac:dyDescent="0.25">
      <c r="A193" s="9"/>
      <c r="B193" s="9"/>
      <c r="C193" s="9"/>
      <c r="D193" s="75"/>
      <c r="E193" s="9"/>
    </row>
    <row r="194" spans="1:5" x14ac:dyDescent="0.25">
      <c r="A194" s="9"/>
      <c r="B194" s="9"/>
      <c r="C194" s="9"/>
      <c r="D194" s="75"/>
      <c r="E194" s="9"/>
    </row>
    <row r="195" spans="1:5" x14ac:dyDescent="0.25">
      <c r="A195" s="9"/>
      <c r="B195" s="9"/>
      <c r="C195" s="9"/>
      <c r="D195" s="75"/>
      <c r="E195" s="9"/>
    </row>
    <row r="196" spans="1:5" x14ac:dyDescent="0.25">
      <c r="A196" s="9"/>
      <c r="B196" s="9"/>
      <c r="C196" s="9"/>
      <c r="D196" s="75"/>
      <c r="E196" s="9"/>
    </row>
    <row r="197" spans="1:5" x14ac:dyDescent="0.25">
      <c r="A197" s="9"/>
      <c r="B197" s="9"/>
      <c r="C197" s="9"/>
      <c r="D197" s="75"/>
      <c r="E197" s="9"/>
    </row>
    <row r="198" spans="1:5" x14ac:dyDescent="0.25">
      <c r="A198" s="9"/>
      <c r="B198" s="9"/>
      <c r="C198" s="9"/>
      <c r="D198" s="75"/>
      <c r="E198" s="9"/>
    </row>
    <row r="199" spans="1:5" x14ac:dyDescent="0.25">
      <c r="A199" s="9"/>
      <c r="B199" s="9"/>
      <c r="C199" s="9"/>
      <c r="D199" s="75"/>
      <c r="E199" s="9"/>
    </row>
    <row r="200" spans="1:5" x14ac:dyDescent="0.25">
      <c r="A200" s="9"/>
      <c r="B200" s="9"/>
      <c r="C200" s="9"/>
      <c r="D200" s="75"/>
      <c r="E200" s="9"/>
    </row>
    <row r="201" spans="1:5" x14ac:dyDescent="0.25">
      <c r="A201" s="9"/>
      <c r="B201" s="9"/>
      <c r="C201" s="9"/>
      <c r="D201" s="75"/>
      <c r="E201" s="9"/>
    </row>
    <row r="202" spans="1:5" x14ac:dyDescent="0.25">
      <c r="A202" s="9"/>
      <c r="B202" s="9"/>
      <c r="C202" s="9"/>
      <c r="D202" s="75"/>
      <c r="E202" s="9"/>
    </row>
    <row r="203" spans="1:5" x14ac:dyDescent="0.25">
      <c r="A203" s="9"/>
      <c r="B203" s="9"/>
      <c r="C203" s="9"/>
      <c r="D203" s="75"/>
      <c r="E203" s="9"/>
    </row>
    <row r="204" spans="1:5" x14ac:dyDescent="0.25">
      <c r="A204" s="9"/>
      <c r="B204" s="9"/>
      <c r="C204" s="9"/>
      <c r="D204" s="75"/>
      <c r="E204" s="9"/>
    </row>
    <row r="205" spans="1:5" x14ac:dyDescent="0.25">
      <c r="A205" s="9"/>
      <c r="B205" s="9"/>
      <c r="C205" s="9"/>
      <c r="D205" s="75"/>
      <c r="E205" s="9"/>
    </row>
    <row r="206" spans="1:5" x14ac:dyDescent="0.25">
      <c r="A206" s="9"/>
      <c r="B206" s="9"/>
      <c r="C206" s="9"/>
      <c r="D206" s="75"/>
      <c r="E206" s="9"/>
    </row>
    <row r="207" spans="1:5" x14ac:dyDescent="0.25">
      <c r="A207" s="9"/>
      <c r="B207" s="9"/>
      <c r="C207" s="9"/>
      <c r="D207" s="75"/>
      <c r="E207" s="9"/>
    </row>
    <row r="208" spans="1:5" x14ac:dyDescent="0.25">
      <c r="A208" s="9"/>
      <c r="B208" s="9"/>
      <c r="C208" s="9"/>
      <c r="D208" s="75"/>
      <c r="E208" s="9"/>
    </row>
    <row r="209" spans="1:5" x14ac:dyDescent="0.25">
      <c r="A209" s="9"/>
      <c r="B209" s="9"/>
      <c r="C209" s="9"/>
      <c r="D209" s="75"/>
      <c r="E209" s="9"/>
    </row>
    <row r="210" spans="1:5" x14ac:dyDescent="0.25">
      <c r="A210" s="9"/>
      <c r="B210" s="9"/>
      <c r="C210" s="9"/>
      <c r="D210" s="75"/>
      <c r="E210" s="9"/>
    </row>
    <row r="211" spans="1:5" x14ac:dyDescent="0.25">
      <c r="A211" s="9"/>
      <c r="B211" s="9"/>
      <c r="C211" s="9"/>
      <c r="D211" s="75"/>
      <c r="E211" s="9"/>
    </row>
    <row r="212" spans="1:5" x14ac:dyDescent="0.25">
      <c r="A212" s="9"/>
      <c r="B212" s="9"/>
      <c r="C212" s="9"/>
      <c r="D212" s="75"/>
      <c r="E212" s="9"/>
    </row>
    <row r="213" spans="1:5" x14ac:dyDescent="0.25">
      <c r="A213" s="9"/>
      <c r="B213" s="9"/>
      <c r="C213" s="9"/>
      <c r="D213" s="75"/>
      <c r="E213" s="9"/>
    </row>
    <row r="214" spans="1:5" x14ac:dyDescent="0.25">
      <c r="A214" s="9"/>
      <c r="B214" s="9"/>
      <c r="C214" s="9"/>
      <c r="D214" s="75"/>
      <c r="E214" s="9"/>
    </row>
    <row r="215" spans="1:5" x14ac:dyDescent="0.25">
      <c r="A215" s="9"/>
      <c r="B215" s="9"/>
      <c r="C215" s="9"/>
      <c r="D215" s="75"/>
      <c r="E215" s="9"/>
    </row>
    <row r="216" spans="1:5" x14ac:dyDescent="0.25">
      <c r="A216" s="9"/>
      <c r="B216" s="9"/>
      <c r="C216" s="9"/>
      <c r="D216" s="75"/>
      <c r="E216" s="9"/>
    </row>
    <row r="217" spans="1:5" x14ac:dyDescent="0.25">
      <c r="A217" s="9"/>
      <c r="B217" s="9"/>
      <c r="C217" s="9"/>
      <c r="D217" s="75"/>
      <c r="E217" s="9"/>
    </row>
    <row r="218" spans="1:5" x14ac:dyDescent="0.25">
      <c r="A218" s="9"/>
      <c r="B218" s="9"/>
      <c r="C218" s="9"/>
      <c r="D218" s="75"/>
      <c r="E218" s="9"/>
    </row>
    <row r="219" spans="1:5" x14ac:dyDescent="0.25">
      <c r="A219" s="9"/>
      <c r="B219" s="9"/>
      <c r="C219" s="9"/>
      <c r="D219" s="75"/>
      <c r="E219" s="9"/>
    </row>
    <row r="220" spans="1:5" x14ac:dyDescent="0.25">
      <c r="A220" s="9"/>
      <c r="B220" s="9"/>
      <c r="C220" s="9"/>
      <c r="D220" s="75"/>
      <c r="E220" s="9"/>
    </row>
    <row r="221" spans="1:5" x14ac:dyDescent="0.25">
      <c r="A221" s="9"/>
      <c r="B221" s="9"/>
      <c r="C221" s="9"/>
      <c r="D221" s="75"/>
      <c r="E221" s="9"/>
    </row>
    <row r="222" spans="1:5" x14ac:dyDescent="0.25">
      <c r="A222" s="9"/>
      <c r="B222" s="9"/>
      <c r="C222" s="9"/>
      <c r="D222" s="75"/>
      <c r="E222" s="9"/>
    </row>
    <row r="223" spans="1:5" x14ac:dyDescent="0.25">
      <c r="A223" s="9"/>
      <c r="B223" s="9"/>
      <c r="C223" s="9"/>
      <c r="D223" s="75"/>
      <c r="E223" s="9"/>
    </row>
    <row r="224" spans="1:5" x14ac:dyDescent="0.25">
      <c r="A224" s="9"/>
      <c r="B224" s="9"/>
      <c r="C224" s="9"/>
      <c r="D224" s="75"/>
      <c r="E224" s="9"/>
    </row>
    <row r="225" spans="1:5" x14ac:dyDescent="0.25">
      <c r="A225" s="9"/>
      <c r="B225" s="9"/>
      <c r="C225" s="9"/>
      <c r="D225" s="75"/>
      <c r="E225" s="9"/>
    </row>
    <row r="226" spans="1:5" x14ac:dyDescent="0.25">
      <c r="A226" s="9"/>
      <c r="B226" s="9"/>
      <c r="C226" s="9"/>
      <c r="D226" s="75"/>
      <c r="E226" s="9"/>
    </row>
    <row r="227" spans="1:5" x14ac:dyDescent="0.25">
      <c r="A227" s="9"/>
      <c r="B227" s="9"/>
      <c r="C227" s="9"/>
      <c r="D227" s="75"/>
      <c r="E227" s="9"/>
    </row>
    <row r="228" spans="1:5" x14ac:dyDescent="0.25">
      <c r="A228" s="9"/>
      <c r="B228" s="9"/>
      <c r="C228" s="9"/>
      <c r="D228" s="75"/>
      <c r="E228" s="9"/>
    </row>
    <row r="229" spans="1:5" x14ac:dyDescent="0.25">
      <c r="A229" s="9"/>
      <c r="B229" s="9"/>
      <c r="C229" s="9"/>
      <c r="D229" s="75"/>
      <c r="E229" s="9"/>
    </row>
    <row r="230" spans="1:5" x14ac:dyDescent="0.25">
      <c r="A230" s="9"/>
      <c r="B230" s="9"/>
      <c r="C230" s="9"/>
      <c r="D230" s="75"/>
      <c r="E230" s="9"/>
    </row>
    <row r="231" spans="1:5" x14ac:dyDescent="0.25">
      <c r="A231" s="9"/>
      <c r="B231" s="9"/>
      <c r="C231" s="9"/>
      <c r="D231" s="75"/>
      <c r="E231" s="9"/>
    </row>
    <row r="232" spans="1:5" x14ac:dyDescent="0.25">
      <c r="A232" s="9"/>
      <c r="B232" s="9"/>
      <c r="C232" s="9"/>
      <c r="D232" s="75"/>
      <c r="E232" s="9"/>
    </row>
    <row r="233" spans="1:5" x14ac:dyDescent="0.25">
      <c r="A233" s="9"/>
      <c r="B233" s="9"/>
      <c r="C233" s="9"/>
      <c r="D233" s="75"/>
      <c r="E233" s="9"/>
    </row>
    <row r="234" spans="1:5" x14ac:dyDescent="0.25">
      <c r="A234" s="9"/>
      <c r="B234" s="9"/>
      <c r="C234" s="9"/>
      <c r="D234" s="75"/>
      <c r="E234" s="9"/>
    </row>
    <row r="235" spans="1:5" x14ac:dyDescent="0.25">
      <c r="A235" s="9"/>
      <c r="B235" s="9"/>
      <c r="C235" s="9"/>
      <c r="D235" s="75"/>
      <c r="E235" s="9"/>
    </row>
    <row r="236" spans="1:5" x14ac:dyDescent="0.25">
      <c r="A236" s="9"/>
      <c r="B236" s="9"/>
      <c r="C236" s="9"/>
      <c r="D236" s="75"/>
      <c r="E236" s="9"/>
    </row>
    <row r="237" spans="1:5" x14ac:dyDescent="0.25">
      <c r="A237" s="9"/>
      <c r="B237" s="9"/>
      <c r="C237" s="9"/>
      <c r="D237" s="75"/>
      <c r="E237" s="9"/>
    </row>
    <row r="238" spans="1:5" x14ac:dyDescent="0.25">
      <c r="A238" s="9"/>
      <c r="B238" s="9"/>
      <c r="C238" s="9"/>
      <c r="D238" s="75"/>
      <c r="E238" s="9"/>
    </row>
    <row r="239" spans="1:5" x14ac:dyDescent="0.25">
      <c r="A239" s="9"/>
      <c r="B239" s="9"/>
      <c r="C239" s="9"/>
      <c r="D239" s="75"/>
      <c r="E239" s="9"/>
    </row>
    <row r="240" spans="1:5" x14ac:dyDescent="0.25">
      <c r="A240" s="9"/>
      <c r="B240" s="9"/>
      <c r="C240" s="9"/>
      <c r="D240" s="75"/>
      <c r="E240" s="9"/>
    </row>
    <row r="241" spans="1:5" x14ac:dyDescent="0.25">
      <c r="A241" s="9"/>
      <c r="B241" s="9"/>
      <c r="C241" s="9"/>
      <c r="D241" s="75"/>
      <c r="E241" s="9"/>
    </row>
    <row r="242" spans="1:5" x14ac:dyDescent="0.25">
      <c r="A242" s="9"/>
      <c r="B242" s="9"/>
      <c r="C242" s="9"/>
      <c r="D242" s="75"/>
      <c r="E242" s="9"/>
    </row>
    <row r="243" spans="1:5" x14ac:dyDescent="0.25">
      <c r="A243" s="9"/>
      <c r="B243" s="9"/>
      <c r="C243" s="9"/>
      <c r="D243" s="75"/>
      <c r="E243" s="9"/>
    </row>
    <row r="244" spans="1:5" x14ac:dyDescent="0.25">
      <c r="A244" s="9"/>
      <c r="B244" s="9"/>
      <c r="C244" s="9"/>
      <c r="D244" s="75"/>
      <c r="E244" s="9"/>
    </row>
    <row r="245" spans="1:5" x14ac:dyDescent="0.25">
      <c r="A245" s="9"/>
      <c r="B245" s="9"/>
      <c r="C245" s="9"/>
      <c r="D245" s="75"/>
      <c r="E245" s="9"/>
    </row>
    <row r="246" spans="1:5" x14ac:dyDescent="0.25">
      <c r="A246" s="9"/>
      <c r="B246" s="9"/>
      <c r="C246" s="9"/>
      <c r="D246" s="75"/>
      <c r="E246" s="9"/>
    </row>
    <row r="247" spans="1:5" x14ac:dyDescent="0.25">
      <c r="A247" s="9"/>
      <c r="B247" s="9"/>
      <c r="C247" s="9"/>
      <c r="D247" s="75"/>
      <c r="E247" s="9"/>
    </row>
    <row r="248" spans="1:5" x14ac:dyDescent="0.25">
      <c r="A248" s="9"/>
      <c r="B248" s="9"/>
      <c r="C248" s="9"/>
      <c r="D248" s="75"/>
      <c r="E248" s="9"/>
    </row>
    <row r="249" spans="1:5" x14ac:dyDescent="0.25">
      <c r="A249" s="9"/>
      <c r="B249" s="9"/>
      <c r="C249" s="9"/>
      <c r="D249" s="75"/>
      <c r="E249" s="9"/>
    </row>
    <row r="250" spans="1:5" x14ac:dyDescent="0.25">
      <c r="A250" s="9"/>
      <c r="B250" s="9"/>
      <c r="C250" s="9"/>
      <c r="D250" s="75"/>
      <c r="E250" s="9"/>
    </row>
    <row r="251" spans="1:5" x14ac:dyDescent="0.25">
      <c r="A251" s="9"/>
      <c r="B251" s="9"/>
      <c r="C251" s="9"/>
      <c r="D251" s="75"/>
      <c r="E251" s="9"/>
    </row>
    <row r="252" spans="1:5" x14ac:dyDescent="0.25">
      <c r="A252" s="9"/>
      <c r="B252" s="9"/>
      <c r="C252" s="9"/>
      <c r="D252" s="75"/>
      <c r="E252" s="9"/>
    </row>
    <row r="253" spans="1:5" x14ac:dyDescent="0.25">
      <c r="A253" s="9"/>
      <c r="B253" s="9"/>
      <c r="C253" s="9"/>
      <c r="D253" s="75"/>
      <c r="E253" s="9"/>
    </row>
    <row r="254" spans="1:5" x14ac:dyDescent="0.25">
      <c r="A254" s="9"/>
      <c r="B254" s="9"/>
      <c r="C254" s="9"/>
      <c r="D254" s="75"/>
      <c r="E254" s="9"/>
    </row>
    <row r="255" spans="1:5" x14ac:dyDescent="0.25">
      <c r="A255" s="9"/>
      <c r="B255" s="9"/>
      <c r="C255" s="9"/>
      <c r="D255" s="75"/>
      <c r="E255" s="9"/>
    </row>
    <row r="256" spans="1:5" x14ac:dyDescent="0.25">
      <c r="A256" s="9"/>
      <c r="B256" s="9"/>
      <c r="C256" s="9"/>
      <c r="D256" s="75"/>
      <c r="E256" s="9"/>
    </row>
    <row r="257" spans="1:5" x14ac:dyDescent="0.25">
      <c r="A257" s="9"/>
      <c r="B257" s="9"/>
      <c r="C257" s="9"/>
      <c r="D257" s="75"/>
      <c r="E257" s="9"/>
    </row>
    <row r="258" spans="1:5" x14ac:dyDescent="0.25">
      <c r="A258" s="9"/>
      <c r="B258" s="9"/>
      <c r="C258" s="9"/>
      <c r="D258" s="75"/>
      <c r="E258" s="9"/>
    </row>
    <row r="259" spans="1:5" x14ac:dyDescent="0.25">
      <c r="A259" s="9"/>
      <c r="B259" s="9"/>
      <c r="C259" s="9"/>
      <c r="D259" s="75"/>
      <c r="E259" s="9"/>
    </row>
    <row r="260" spans="1:5" x14ac:dyDescent="0.25">
      <c r="A260" s="9"/>
      <c r="B260" s="9"/>
      <c r="C260" s="9"/>
      <c r="D260" s="75"/>
      <c r="E260" s="9"/>
    </row>
    <row r="261" spans="1:5" x14ac:dyDescent="0.25">
      <c r="A261" s="9"/>
      <c r="B261" s="9"/>
      <c r="C261" s="9"/>
      <c r="D261" s="75"/>
      <c r="E261" s="9"/>
    </row>
    <row r="262" spans="1:5" x14ac:dyDescent="0.25">
      <c r="A262" s="9"/>
      <c r="B262" s="9"/>
      <c r="C262" s="9"/>
      <c r="D262" s="75"/>
      <c r="E262" s="9"/>
    </row>
    <row r="263" spans="1:5" x14ac:dyDescent="0.25">
      <c r="A263" s="9"/>
      <c r="B263" s="9"/>
      <c r="C263" s="9"/>
      <c r="D263" s="75"/>
      <c r="E263" s="9"/>
    </row>
    <row r="264" spans="1:5" x14ac:dyDescent="0.25">
      <c r="A264" s="9"/>
      <c r="B264" s="9"/>
      <c r="C264" s="9"/>
      <c r="D264" s="75"/>
      <c r="E264" s="9"/>
    </row>
    <row r="265" spans="1:5" x14ac:dyDescent="0.25">
      <c r="A265" s="9"/>
      <c r="B265" s="9"/>
      <c r="C265" s="9"/>
      <c r="D265" s="75"/>
      <c r="E265" s="9"/>
    </row>
    <row r="266" spans="1:5" x14ac:dyDescent="0.25">
      <c r="A266" s="9"/>
      <c r="B266" s="9"/>
      <c r="C266" s="9"/>
      <c r="D266" s="75"/>
      <c r="E266" s="9"/>
    </row>
    <row r="267" spans="1:5" x14ac:dyDescent="0.25">
      <c r="A267" s="9"/>
      <c r="B267" s="9"/>
      <c r="C267" s="9"/>
      <c r="D267" s="75"/>
      <c r="E267" s="9"/>
    </row>
    <row r="268" spans="1:5" x14ac:dyDescent="0.25">
      <c r="A268" s="9"/>
      <c r="B268" s="9"/>
      <c r="C268" s="9"/>
      <c r="D268" s="75"/>
      <c r="E268" s="9"/>
    </row>
    <row r="269" spans="1:5" x14ac:dyDescent="0.25">
      <c r="A269" s="9"/>
      <c r="B269" s="9"/>
      <c r="C269" s="9"/>
      <c r="D269" s="75"/>
      <c r="E269" s="9"/>
    </row>
    <row r="270" spans="1:5" x14ac:dyDescent="0.25">
      <c r="A270" s="9"/>
      <c r="B270" s="9"/>
      <c r="C270" s="9"/>
      <c r="D270" s="75"/>
      <c r="E270" s="9"/>
    </row>
    <row r="271" spans="1:5" x14ac:dyDescent="0.25">
      <c r="A271" s="9"/>
      <c r="B271" s="9"/>
      <c r="C271" s="9"/>
      <c r="D271" s="75"/>
      <c r="E271" s="9"/>
    </row>
    <row r="272" spans="1:5" x14ac:dyDescent="0.25">
      <c r="A272" s="9"/>
      <c r="B272" s="9"/>
      <c r="C272" s="9"/>
      <c r="D272" s="75"/>
      <c r="E272" s="9"/>
    </row>
    <row r="273" spans="1:5" x14ac:dyDescent="0.25">
      <c r="A273" s="9"/>
      <c r="B273" s="9"/>
      <c r="C273" s="9"/>
      <c r="D273" s="75"/>
      <c r="E273" s="9"/>
    </row>
    <row r="274" spans="1:5" x14ac:dyDescent="0.25">
      <c r="A274" s="9"/>
      <c r="B274" s="9"/>
      <c r="C274" s="9"/>
      <c r="D274" s="75"/>
      <c r="E274" s="9"/>
    </row>
    <row r="275" spans="1:5" x14ac:dyDescent="0.25">
      <c r="A275" s="9"/>
      <c r="B275" s="9"/>
      <c r="C275" s="9"/>
      <c r="D275" s="75"/>
      <c r="E275" s="9"/>
    </row>
    <row r="276" spans="1:5" x14ac:dyDescent="0.25">
      <c r="A276" s="9"/>
      <c r="B276" s="9"/>
      <c r="C276" s="9"/>
      <c r="D276" s="75"/>
      <c r="E276" s="9"/>
    </row>
    <row r="277" spans="1:5" x14ac:dyDescent="0.25">
      <c r="A277" s="9"/>
      <c r="B277" s="9"/>
      <c r="C277" s="9"/>
      <c r="D277" s="75"/>
      <c r="E277" s="9"/>
    </row>
    <row r="278" spans="1:5" x14ac:dyDescent="0.25">
      <c r="A278" s="9"/>
      <c r="B278" s="9"/>
      <c r="C278" s="9"/>
      <c r="D278" s="75"/>
      <c r="E278" s="9"/>
    </row>
    <row r="279" spans="1:5" x14ac:dyDescent="0.25">
      <c r="A279" s="9"/>
      <c r="B279" s="9"/>
      <c r="C279" s="9"/>
      <c r="D279" s="75"/>
      <c r="E279" s="9"/>
    </row>
    <row r="280" spans="1:5" x14ac:dyDescent="0.25">
      <c r="A280" s="9"/>
      <c r="B280" s="9"/>
      <c r="C280" s="9"/>
      <c r="D280" s="75"/>
      <c r="E280" s="9"/>
    </row>
    <row r="281" spans="1:5" x14ac:dyDescent="0.25">
      <c r="A281" s="9"/>
      <c r="B281" s="9"/>
      <c r="C281" s="9"/>
      <c r="D281" s="75"/>
      <c r="E281" s="9"/>
    </row>
    <row r="282" spans="1:5" x14ac:dyDescent="0.25">
      <c r="A282" s="9"/>
      <c r="B282" s="9"/>
      <c r="C282" s="9"/>
      <c r="D282" s="75"/>
      <c r="E282" s="9"/>
    </row>
    <row r="283" spans="1:5" x14ac:dyDescent="0.25">
      <c r="A283" s="9"/>
      <c r="B283" s="9"/>
      <c r="C283" s="9"/>
      <c r="D283" s="75"/>
      <c r="E283" s="9"/>
    </row>
    <row r="284" spans="1:5" x14ac:dyDescent="0.25">
      <c r="A284" s="9"/>
      <c r="B284" s="9"/>
      <c r="C284" s="9"/>
      <c r="D284" s="75"/>
      <c r="E284" s="9"/>
    </row>
    <row r="285" spans="1:5" x14ac:dyDescent="0.25">
      <c r="A285" s="9"/>
      <c r="B285" s="9"/>
      <c r="C285" s="9"/>
      <c r="D285" s="75"/>
      <c r="E285" s="9"/>
    </row>
    <row r="286" spans="1:5" x14ac:dyDescent="0.25">
      <c r="A286" s="9"/>
      <c r="B286" s="9"/>
      <c r="C286" s="9"/>
      <c r="D286" s="75"/>
      <c r="E286" s="9"/>
    </row>
    <row r="287" spans="1:5" x14ac:dyDescent="0.25">
      <c r="A287" s="9"/>
      <c r="B287" s="9"/>
      <c r="C287" s="9"/>
      <c r="D287" s="75"/>
      <c r="E287" s="9"/>
    </row>
    <row r="288" spans="1:5" x14ac:dyDescent="0.25">
      <c r="A288" s="9"/>
      <c r="B288" s="9"/>
      <c r="C288" s="9"/>
      <c r="D288" s="75"/>
      <c r="E288" s="9"/>
    </row>
    <row r="289" spans="1:5" x14ac:dyDescent="0.25">
      <c r="A289" s="9"/>
      <c r="B289" s="9"/>
      <c r="C289" s="9"/>
      <c r="D289" s="75"/>
      <c r="E289" s="9"/>
    </row>
    <row r="290" spans="1:5" x14ac:dyDescent="0.25">
      <c r="A290" s="9"/>
      <c r="B290" s="9"/>
      <c r="C290" s="9"/>
      <c r="D290" s="75"/>
      <c r="E290" s="9"/>
    </row>
    <row r="291" spans="1:5" x14ac:dyDescent="0.25">
      <c r="A291" s="9"/>
      <c r="B291" s="9"/>
      <c r="C291" s="9"/>
      <c r="D291" s="75"/>
      <c r="E291" s="9"/>
    </row>
    <row r="292" spans="1:5" x14ac:dyDescent="0.25">
      <c r="A292" s="9"/>
      <c r="B292" s="9"/>
      <c r="C292" s="9"/>
      <c r="D292" s="75"/>
      <c r="E292" s="9"/>
    </row>
    <row r="293" spans="1:5" x14ac:dyDescent="0.25">
      <c r="A293" s="9"/>
      <c r="B293" s="9"/>
      <c r="C293" s="9"/>
      <c r="D293" s="75"/>
      <c r="E293" s="9"/>
    </row>
    <row r="294" spans="1:5" x14ac:dyDescent="0.25">
      <c r="A294" s="9"/>
      <c r="B294" s="9"/>
      <c r="C294" s="9"/>
      <c r="D294" s="75"/>
      <c r="E294" s="9"/>
    </row>
    <row r="295" spans="1:5" x14ac:dyDescent="0.25">
      <c r="A295" s="9"/>
      <c r="B295" s="9"/>
      <c r="C295" s="9"/>
      <c r="D295" s="75"/>
      <c r="E295" s="9"/>
    </row>
    <row r="296" spans="1:5" x14ac:dyDescent="0.25">
      <c r="A296" s="9"/>
      <c r="B296" s="9"/>
      <c r="C296" s="9"/>
      <c r="D296" s="75"/>
      <c r="E296" s="9"/>
    </row>
    <row r="297" spans="1:5" x14ac:dyDescent="0.25">
      <c r="A297" s="9"/>
      <c r="B297" s="9"/>
      <c r="C297" s="9"/>
      <c r="D297" s="75"/>
      <c r="E297" s="9"/>
    </row>
    <row r="298" spans="1:5" x14ac:dyDescent="0.25">
      <c r="A298" s="9"/>
      <c r="B298" s="9"/>
      <c r="C298" s="9"/>
      <c r="D298" s="75"/>
      <c r="E298" s="9"/>
    </row>
    <row r="299" spans="1:5" x14ac:dyDescent="0.25">
      <c r="A299" s="9"/>
      <c r="B299" s="9"/>
      <c r="C299" s="9"/>
      <c r="D299" s="75"/>
      <c r="E299" s="9"/>
    </row>
    <row r="300" spans="1:5" x14ac:dyDescent="0.25">
      <c r="A300" s="9"/>
      <c r="B300" s="9"/>
      <c r="C300" s="9"/>
      <c r="D300" s="75"/>
      <c r="E300" s="9"/>
    </row>
    <row r="301" spans="1:5" x14ac:dyDescent="0.25">
      <c r="A301" s="9"/>
      <c r="B301" s="9"/>
      <c r="C301" s="9"/>
      <c r="D301" s="75"/>
      <c r="E301" s="9"/>
    </row>
    <row r="302" spans="1:5" x14ac:dyDescent="0.25">
      <c r="A302" s="9"/>
      <c r="B302" s="9"/>
      <c r="C302" s="9"/>
      <c r="D302" s="75"/>
      <c r="E302" s="9"/>
    </row>
    <row r="303" spans="1:5" x14ac:dyDescent="0.25">
      <c r="A303" s="9"/>
      <c r="B303" s="9"/>
      <c r="C303" s="9"/>
      <c r="D303" s="75"/>
      <c r="E303" s="9"/>
    </row>
    <row r="304" spans="1:5" x14ac:dyDescent="0.25">
      <c r="A304" s="9"/>
      <c r="B304" s="9"/>
      <c r="C304" s="9"/>
      <c r="D304" s="75"/>
      <c r="E304" s="9"/>
    </row>
    <row r="305" spans="1:5" x14ac:dyDescent="0.25">
      <c r="A305" s="9"/>
      <c r="B305" s="9"/>
      <c r="C305" s="9"/>
      <c r="D305" s="75"/>
      <c r="E305" s="9"/>
    </row>
    <row r="306" spans="1:5" x14ac:dyDescent="0.25">
      <c r="A306" s="9"/>
      <c r="B306" s="9"/>
      <c r="C306" s="9"/>
      <c r="D306" s="75"/>
      <c r="E306" s="9"/>
    </row>
    <row r="307" spans="1:5" x14ac:dyDescent="0.25">
      <c r="A307" s="9"/>
      <c r="B307" s="9"/>
      <c r="C307" s="9"/>
      <c r="D307" s="75"/>
      <c r="E307" s="9"/>
    </row>
    <row r="308" spans="1:5" x14ac:dyDescent="0.25">
      <c r="A308" s="9"/>
      <c r="B308" s="9"/>
      <c r="C308" s="9"/>
      <c r="D308" s="75"/>
      <c r="E308" s="9"/>
    </row>
    <row r="309" spans="1:5" x14ac:dyDescent="0.25">
      <c r="A309" s="9"/>
      <c r="B309" s="9"/>
      <c r="C309" s="9"/>
      <c r="D309" s="75"/>
      <c r="E309" s="9"/>
    </row>
    <row r="310" spans="1:5" x14ac:dyDescent="0.25">
      <c r="A310" s="9"/>
      <c r="B310" s="9"/>
      <c r="C310" s="9"/>
      <c r="D310" s="75"/>
      <c r="E310" s="9"/>
    </row>
    <row r="311" spans="1:5" x14ac:dyDescent="0.25">
      <c r="A311" s="9"/>
      <c r="B311" s="9"/>
      <c r="C311" s="9"/>
      <c r="D311" s="75"/>
      <c r="E311" s="9"/>
    </row>
    <row r="312" spans="1:5" x14ac:dyDescent="0.25">
      <c r="A312" s="9"/>
      <c r="B312" s="9"/>
      <c r="C312" s="9"/>
      <c r="D312" s="75"/>
      <c r="E312" s="9"/>
    </row>
    <row r="313" spans="1:5" x14ac:dyDescent="0.25">
      <c r="A313" s="9"/>
      <c r="B313" s="9"/>
      <c r="C313" s="9"/>
      <c r="D313" s="75"/>
      <c r="E313" s="9"/>
    </row>
    <row r="314" spans="1:5" x14ac:dyDescent="0.25">
      <c r="A314" s="9"/>
      <c r="B314" s="9"/>
      <c r="C314" s="9"/>
      <c r="D314" s="75"/>
      <c r="E314" s="9"/>
    </row>
    <row r="315" spans="1:5" x14ac:dyDescent="0.25">
      <c r="A315" s="9"/>
      <c r="B315" s="9"/>
      <c r="C315" s="9"/>
      <c r="D315" s="75"/>
      <c r="E315" s="9"/>
    </row>
    <row r="316" spans="1:5" x14ac:dyDescent="0.25">
      <c r="A316" s="9"/>
      <c r="B316" s="9"/>
      <c r="C316" s="9"/>
      <c r="D316" s="75"/>
      <c r="E316" s="9"/>
    </row>
    <row r="317" spans="1:5" x14ac:dyDescent="0.25">
      <c r="A317" s="9"/>
      <c r="B317" s="9"/>
      <c r="C317" s="9"/>
      <c r="D317" s="75"/>
      <c r="E317" s="9"/>
    </row>
    <row r="318" spans="1:5" x14ac:dyDescent="0.25">
      <c r="A318" s="9"/>
      <c r="B318" s="9"/>
      <c r="C318" s="9"/>
      <c r="D318" s="75"/>
      <c r="E318" s="9"/>
    </row>
    <row r="319" spans="1:5" x14ac:dyDescent="0.25">
      <c r="A319" s="9"/>
      <c r="B319" s="9"/>
      <c r="C319" s="9"/>
      <c r="D319" s="75"/>
      <c r="E319" s="9"/>
    </row>
    <row r="320" spans="1:5" x14ac:dyDescent="0.25">
      <c r="A320" s="9"/>
      <c r="B320" s="9"/>
      <c r="C320" s="9"/>
      <c r="D320" s="75"/>
      <c r="E320" s="9"/>
    </row>
    <row r="321" spans="1:5" x14ac:dyDescent="0.25">
      <c r="A321" s="9"/>
      <c r="B321" s="9"/>
      <c r="C321" s="9"/>
      <c r="D321" s="75"/>
      <c r="E321" s="9"/>
    </row>
    <row r="322" spans="1:5" x14ac:dyDescent="0.25">
      <c r="A322" s="9"/>
      <c r="B322" s="9"/>
      <c r="C322" s="9"/>
      <c r="D322" s="75"/>
      <c r="E322" s="9"/>
    </row>
    <row r="323" spans="1:5" x14ac:dyDescent="0.25">
      <c r="A323" s="9"/>
      <c r="B323" s="9"/>
      <c r="C323" s="9"/>
      <c r="D323" s="75"/>
      <c r="E323" s="9"/>
    </row>
    <row r="324" spans="1:5" x14ac:dyDescent="0.25">
      <c r="A324" s="9"/>
      <c r="B324" s="9"/>
      <c r="C324" s="9"/>
      <c r="D324" s="75"/>
      <c r="E324" s="9"/>
    </row>
    <row r="325" spans="1:5" x14ac:dyDescent="0.25">
      <c r="A325" s="9"/>
      <c r="B325" s="9"/>
      <c r="C325" s="9"/>
      <c r="D325" s="75"/>
      <c r="E325" s="9"/>
    </row>
    <row r="326" spans="1:5" x14ac:dyDescent="0.25">
      <c r="A326" s="9"/>
      <c r="B326" s="9"/>
      <c r="C326" s="9"/>
      <c r="D326" s="75"/>
      <c r="E326" s="9"/>
    </row>
    <row r="327" spans="1:5" x14ac:dyDescent="0.25">
      <c r="A327" s="9"/>
      <c r="B327" s="9"/>
      <c r="C327" s="9"/>
      <c r="D327" s="75"/>
      <c r="E327" s="9"/>
    </row>
    <row r="328" spans="1:5" x14ac:dyDescent="0.25">
      <c r="A328" s="9"/>
      <c r="B328" s="9"/>
      <c r="C328" s="9"/>
      <c r="D328" s="75"/>
      <c r="E328" s="9"/>
    </row>
    <row r="329" spans="1:5" x14ac:dyDescent="0.25">
      <c r="A329" s="9"/>
      <c r="B329" s="9"/>
      <c r="C329" s="9"/>
      <c r="D329" s="75"/>
      <c r="E329" s="9"/>
    </row>
    <row r="330" spans="1:5" x14ac:dyDescent="0.25">
      <c r="A330" s="9"/>
      <c r="B330" s="9"/>
      <c r="C330" s="9"/>
      <c r="D330" s="75"/>
      <c r="E330" s="9"/>
    </row>
    <row r="331" spans="1:5" x14ac:dyDescent="0.25">
      <c r="A331" s="9"/>
      <c r="B331" s="9"/>
      <c r="C331" s="9"/>
      <c r="D331" s="75"/>
      <c r="E331" s="9"/>
    </row>
    <row r="332" spans="1:5" x14ac:dyDescent="0.25">
      <c r="A332" s="9"/>
      <c r="B332" s="9"/>
      <c r="C332" s="9"/>
      <c r="D332" s="75"/>
      <c r="E332" s="9"/>
    </row>
    <row r="333" spans="1:5" x14ac:dyDescent="0.25">
      <c r="A333" s="9"/>
      <c r="B333" s="9"/>
      <c r="C333" s="9"/>
      <c r="D333" s="75"/>
      <c r="E333" s="9"/>
    </row>
    <row r="334" spans="1:5" x14ac:dyDescent="0.25">
      <c r="A334" s="9"/>
      <c r="B334" s="9"/>
      <c r="C334" s="9"/>
      <c r="D334" s="75"/>
      <c r="E334" s="9"/>
    </row>
    <row r="335" spans="1:5" x14ac:dyDescent="0.25">
      <c r="A335" s="9"/>
      <c r="B335" s="9"/>
      <c r="C335" s="9"/>
      <c r="D335" s="75"/>
      <c r="E335" s="9"/>
    </row>
    <row r="336" spans="1:5" x14ac:dyDescent="0.25">
      <c r="A336" s="9"/>
      <c r="B336" s="9"/>
      <c r="C336" s="9"/>
      <c r="D336" s="75"/>
      <c r="E336" s="9"/>
    </row>
    <row r="337" spans="1:5" x14ac:dyDescent="0.25">
      <c r="A337" s="9"/>
      <c r="B337" s="9"/>
      <c r="C337" s="9"/>
      <c r="D337" s="75"/>
      <c r="E337" s="9"/>
    </row>
    <row r="338" spans="1:5" x14ac:dyDescent="0.25">
      <c r="A338" s="9"/>
      <c r="B338" s="9"/>
      <c r="C338" s="9"/>
      <c r="D338" s="75"/>
      <c r="E338" s="9"/>
    </row>
    <row r="339" spans="1:5" x14ac:dyDescent="0.25">
      <c r="A339" s="9"/>
      <c r="B339" s="9"/>
      <c r="C339" s="9"/>
      <c r="D339" s="75"/>
      <c r="E339" s="9"/>
    </row>
    <row r="340" spans="1:5" x14ac:dyDescent="0.25">
      <c r="A340" s="9"/>
      <c r="B340" s="9"/>
      <c r="C340" s="9"/>
      <c r="D340" s="75"/>
      <c r="E340" s="9"/>
    </row>
    <row r="341" spans="1:5" x14ac:dyDescent="0.25">
      <c r="A341" s="9"/>
      <c r="B341" s="9"/>
      <c r="C341" s="9"/>
      <c r="D341" s="75"/>
      <c r="E341" s="9"/>
    </row>
    <row r="342" spans="1:5" x14ac:dyDescent="0.25">
      <c r="A342" s="9"/>
      <c r="B342" s="9"/>
      <c r="C342" s="9"/>
      <c r="D342" s="75"/>
      <c r="E342" s="9"/>
    </row>
    <row r="343" spans="1:5" x14ac:dyDescent="0.25">
      <c r="A343" s="9"/>
      <c r="B343" s="9"/>
      <c r="C343" s="9"/>
      <c r="D343" s="75"/>
      <c r="E343" s="9"/>
    </row>
    <row r="344" spans="1:5" x14ac:dyDescent="0.25">
      <c r="A344" s="9"/>
      <c r="B344" s="9"/>
      <c r="C344" s="9"/>
      <c r="D344" s="75"/>
      <c r="E344" s="9"/>
    </row>
    <row r="345" spans="1:5" x14ac:dyDescent="0.25">
      <c r="A345" s="9"/>
      <c r="B345" s="9"/>
      <c r="C345" s="9"/>
      <c r="D345" s="75"/>
      <c r="E345" s="9"/>
    </row>
    <row r="346" spans="1:5" x14ac:dyDescent="0.25">
      <c r="A346" s="9"/>
      <c r="B346" s="9"/>
      <c r="C346" s="9"/>
      <c r="D346" s="75"/>
      <c r="E346" s="9"/>
    </row>
    <row r="347" spans="1:5" x14ac:dyDescent="0.25">
      <c r="A347" s="9"/>
      <c r="B347" s="9"/>
      <c r="C347" s="9"/>
      <c r="D347" s="75"/>
      <c r="E347" s="9"/>
    </row>
    <row r="348" spans="1:5" x14ac:dyDescent="0.25">
      <c r="A348" s="9"/>
      <c r="B348" s="9"/>
      <c r="C348" s="9"/>
      <c r="D348" s="75"/>
      <c r="E348" s="9"/>
    </row>
    <row r="349" spans="1:5" x14ac:dyDescent="0.25">
      <c r="A349" s="9"/>
      <c r="B349" s="9"/>
      <c r="C349" s="9"/>
      <c r="D349" s="75"/>
      <c r="E349" s="9"/>
    </row>
    <row r="350" spans="1:5" x14ac:dyDescent="0.25">
      <c r="A350" s="9"/>
      <c r="B350" s="9"/>
      <c r="C350" s="9"/>
      <c r="D350" s="75"/>
      <c r="E350" s="9"/>
    </row>
    <row r="351" spans="1:5" x14ac:dyDescent="0.25">
      <c r="A351" s="9"/>
      <c r="B351" s="9"/>
      <c r="C351" s="9"/>
      <c r="D351" s="75"/>
      <c r="E351" s="9"/>
    </row>
    <row r="352" spans="1:5" x14ac:dyDescent="0.25">
      <c r="A352" s="9"/>
      <c r="B352" s="9"/>
      <c r="C352" s="9"/>
      <c r="D352" s="75"/>
      <c r="E352" s="9"/>
    </row>
    <row r="353" spans="1:5" x14ac:dyDescent="0.25">
      <c r="A353" s="9"/>
      <c r="B353" s="9"/>
      <c r="C353" s="9"/>
      <c r="D353" s="75"/>
      <c r="E353" s="9"/>
    </row>
    <row r="354" spans="1:5" x14ac:dyDescent="0.25">
      <c r="A354" s="9"/>
      <c r="B354" s="9"/>
      <c r="C354" s="9"/>
      <c r="D354" s="75"/>
      <c r="E354" s="9"/>
    </row>
    <row r="355" spans="1:5" x14ac:dyDescent="0.25">
      <c r="A355" s="9"/>
      <c r="B355" s="9"/>
      <c r="C355" s="9"/>
      <c r="D355" s="75"/>
      <c r="E355" s="9"/>
    </row>
    <row r="356" spans="1:5" x14ac:dyDescent="0.25">
      <c r="A356" s="9"/>
      <c r="B356" s="9"/>
      <c r="C356" s="9"/>
      <c r="D356" s="75"/>
      <c r="E356" s="9"/>
    </row>
    <row r="357" spans="1:5" x14ac:dyDescent="0.25">
      <c r="A357" s="9"/>
      <c r="B357" s="9"/>
      <c r="C357" s="9"/>
      <c r="D357" s="75"/>
      <c r="E357" s="9"/>
    </row>
    <row r="358" spans="1:5" x14ac:dyDescent="0.25">
      <c r="A358" s="9"/>
      <c r="B358" s="9"/>
      <c r="C358" s="9"/>
      <c r="D358" s="75"/>
      <c r="E358" s="9"/>
    </row>
    <row r="359" spans="1:5" x14ac:dyDescent="0.25">
      <c r="A359" s="9"/>
      <c r="B359" s="9"/>
      <c r="C359" s="9"/>
      <c r="D359" s="75"/>
      <c r="E359" s="9"/>
    </row>
    <row r="360" spans="1:5" x14ac:dyDescent="0.25">
      <c r="A360" s="9"/>
      <c r="B360" s="9"/>
      <c r="C360" s="9"/>
      <c r="D360" s="75"/>
      <c r="E360" s="9"/>
    </row>
    <row r="361" spans="1:5" x14ac:dyDescent="0.25">
      <c r="A361" s="9"/>
      <c r="B361" s="9"/>
      <c r="C361" s="9"/>
      <c r="D361" s="75"/>
      <c r="E361" s="9"/>
    </row>
    <row r="362" spans="1:5" x14ac:dyDescent="0.25">
      <c r="A362" s="9"/>
      <c r="B362" s="9"/>
      <c r="C362" s="9"/>
      <c r="D362" s="75"/>
      <c r="E362" s="9"/>
    </row>
    <row r="363" spans="1:5" x14ac:dyDescent="0.25">
      <c r="A363" s="9"/>
      <c r="B363" s="9"/>
      <c r="C363" s="9"/>
      <c r="D363" s="75"/>
      <c r="E363" s="9"/>
    </row>
    <row r="364" spans="1:5" x14ac:dyDescent="0.25">
      <c r="A364" s="9"/>
      <c r="B364" s="9"/>
      <c r="C364" s="9"/>
      <c r="D364" s="75"/>
      <c r="E364" s="9"/>
    </row>
    <row r="365" spans="1:5" x14ac:dyDescent="0.25">
      <c r="A365" s="9"/>
      <c r="B365" s="9"/>
      <c r="C365" s="9"/>
      <c r="D365" s="75"/>
      <c r="E365" s="9"/>
    </row>
    <row r="366" spans="1:5" x14ac:dyDescent="0.25">
      <c r="A366" s="9"/>
      <c r="B366" s="9"/>
      <c r="C366" s="9"/>
      <c r="D366" s="75"/>
      <c r="E366" s="9"/>
    </row>
    <row r="367" spans="1:5" x14ac:dyDescent="0.25">
      <c r="A367" s="9"/>
      <c r="B367" s="9"/>
      <c r="C367" s="9"/>
      <c r="D367" s="75"/>
      <c r="E367" s="9"/>
    </row>
    <row r="368" spans="1:5" x14ac:dyDescent="0.25">
      <c r="A368" s="9"/>
      <c r="B368" s="9"/>
      <c r="C368" s="9"/>
      <c r="D368" s="75"/>
      <c r="E368" s="9"/>
    </row>
    <row r="369" spans="1:5" x14ac:dyDescent="0.25">
      <c r="A369" s="9"/>
      <c r="B369" s="9"/>
      <c r="C369" s="9"/>
      <c r="D369" s="75"/>
      <c r="E369" s="9"/>
    </row>
    <row r="370" spans="1:5" x14ac:dyDescent="0.25">
      <c r="A370" s="9"/>
      <c r="B370" s="9"/>
      <c r="C370" s="9"/>
      <c r="D370" s="75"/>
      <c r="E370" s="9"/>
    </row>
    <row r="371" spans="1:5" x14ac:dyDescent="0.25">
      <c r="A371" s="9"/>
      <c r="B371" s="9"/>
      <c r="C371" s="9"/>
      <c r="D371" s="75"/>
      <c r="E371" s="9"/>
    </row>
    <row r="372" spans="1:5" x14ac:dyDescent="0.25">
      <c r="A372" s="9"/>
      <c r="B372" s="9"/>
      <c r="C372" s="9"/>
      <c r="D372" s="75"/>
      <c r="E372" s="9"/>
    </row>
    <row r="373" spans="1:5" x14ac:dyDescent="0.25">
      <c r="A373" s="9"/>
      <c r="B373" s="9"/>
      <c r="C373" s="9"/>
      <c r="D373" s="75"/>
      <c r="E373" s="9"/>
    </row>
    <row r="374" spans="1:5" x14ac:dyDescent="0.25">
      <c r="A374" s="9"/>
      <c r="B374" s="9"/>
      <c r="C374" s="9"/>
      <c r="D374" s="75"/>
      <c r="E374" s="9"/>
    </row>
    <row r="375" spans="1:5" x14ac:dyDescent="0.25">
      <c r="A375" s="9"/>
      <c r="B375" s="9"/>
      <c r="C375" s="9"/>
      <c r="D375" s="75"/>
      <c r="E375" s="9"/>
    </row>
    <row r="376" spans="1:5" x14ac:dyDescent="0.25">
      <c r="A376" s="9"/>
      <c r="B376" s="9"/>
      <c r="C376" s="9"/>
      <c r="D376" s="75"/>
      <c r="E376" s="9"/>
    </row>
    <row r="377" spans="1:5" x14ac:dyDescent="0.25">
      <c r="A377" s="9"/>
      <c r="B377" s="9"/>
      <c r="C377" s="9"/>
      <c r="D377" s="75"/>
      <c r="E377" s="9"/>
    </row>
    <row r="378" spans="1:5" x14ac:dyDescent="0.25">
      <c r="A378" s="9"/>
      <c r="B378" s="9"/>
      <c r="C378" s="9"/>
      <c r="D378" s="75"/>
      <c r="E378" s="9"/>
    </row>
    <row r="379" spans="1:5" x14ac:dyDescent="0.25">
      <c r="A379" s="9"/>
      <c r="B379" s="9"/>
      <c r="C379" s="9"/>
      <c r="D379" s="75"/>
      <c r="E379" s="9"/>
    </row>
    <row r="380" spans="1:5" x14ac:dyDescent="0.25">
      <c r="A380" s="9"/>
      <c r="B380" s="9"/>
      <c r="C380" s="9"/>
      <c r="D380" s="75"/>
      <c r="E380" s="9"/>
    </row>
    <row r="381" spans="1:5" x14ac:dyDescent="0.25">
      <c r="A381" s="9"/>
      <c r="B381" s="9"/>
      <c r="C381" s="9"/>
      <c r="D381" s="75"/>
      <c r="E381" s="9"/>
    </row>
    <row r="382" spans="1:5" x14ac:dyDescent="0.25">
      <c r="A382" s="9"/>
      <c r="B382" s="9"/>
      <c r="C382" s="9"/>
      <c r="D382" s="75"/>
      <c r="E382" s="9"/>
    </row>
    <row r="383" spans="1:5" x14ac:dyDescent="0.25">
      <c r="A383" s="9"/>
      <c r="B383" s="9"/>
      <c r="C383" s="9"/>
      <c r="D383" s="75"/>
      <c r="E383" s="9"/>
    </row>
    <row r="384" spans="1:5" x14ac:dyDescent="0.25">
      <c r="A384" s="9"/>
      <c r="B384" s="9"/>
      <c r="C384" s="9"/>
      <c r="D384" s="75"/>
      <c r="E384" s="9"/>
    </row>
    <row r="385" spans="1:5" x14ac:dyDescent="0.25">
      <c r="A385" s="9"/>
      <c r="B385" s="9"/>
      <c r="C385" s="9"/>
      <c r="D385" s="75"/>
      <c r="E385" s="9"/>
    </row>
    <row r="386" spans="1:5" x14ac:dyDescent="0.25">
      <c r="A386" s="9"/>
      <c r="B386" s="9"/>
      <c r="C386" s="9"/>
      <c r="D386" s="75"/>
      <c r="E386" s="9"/>
    </row>
    <row r="387" spans="1:5" x14ac:dyDescent="0.25">
      <c r="A387" s="9"/>
      <c r="B387" s="9"/>
      <c r="C387" s="9"/>
      <c r="D387" s="75"/>
      <c r="E387" s="9"/>
    </row>
    <row r="388" spans="1:5" x14ac:dyDescent="0.25">
      <c r="A388" s="9"/>
      <c r="B388" s="9"/>
      <c r="C388" s="9"/>
      <c r="D388" s="75"/>
      <c r="E388" s="9"/>
    </row>
    <row r="389" spans="1:5" x14ac:dyDescent="0.25">
      <c r="A389" s="9"/>
      <c r="B389" s="9"/>
      <c r="C389" s="9"/>
      <c r="D389" s="75"/>
      <c r="E389" s="9"/>
    </row>
    <row r="390" spans="1:5" x14ac:dyDescent="0.25">
      <c r="A390" s="9"/>
      <c r="B390" s="9"/>
      <c r="C390" s="9"/>
      <c r="D390" s="75"/>
      <c r="E390" s="9"/>
    </row>
    <row r="391" spans="1:5" x14ac:dyDescent="0.25">
      <c r="A391" s="9"/>
      <c r="B391" s="9"/>
      <c r="C391" s="9"/>
      <c r="D391" s="75"/>
      <c r="E391" s="9"/>
    </row>
    <row r="392" spans="1:5" x14ac:dyDescent="0.25">
      <c r="A392" s="9"/>
      <c r="B392" s="9"/>
      <c r="C392" s="9"/>
      <c r="D392" s="75"/>
      <c r="E392" s="9"/>
    </row>
    <row r="393" spans="1:5" x14ac:dyDescent="0.25">
      <c r="A393" s="9"/>
      <c r="B393" s="9"/>
      <c r="C393" s="9"/>
      <c r="D393" s="75"/>
      <c r="E393" s="9"/>
    </row>
    <row r="394" spans="1:5" x14ac:dyDescent="0.25">
      <c r="A394" s="9"/>
      <c r="B394" s="9"/>
      <c r="C394" s="9"/>
      <c r="D394" s="75"/>
      <c r="E394" s="9"/>
    </row>
    <row r="395" spans="1:5" x14ac:dyDescent="0.25">
      <c r="A395" s="9"/>
      <c r="B395" s="9"/>
      <c r="C395" s="9"/>
      <c r="D395" s="75"/>
      <c r="E395" s="9"/>
    </row>
    <row r="396" spans="1:5" x14ac:dyDescent="0.25">
      <c r="A396" s="9"/>
      <c r="B396" s="9"/>
      <c r="C396" s="9"/>
      <c r="D396" s="75"/>
      <c r="E396" s="9"/>
    </row>
    <row r="397" spans="1:5" x14ac:dyDescent="0.25">
      <c r="A397" s="9"/>
      <c r="B397" s="9"/>
      <c r="C397" s="9"/>
      <c r="D397" s="75"/>
      <c r="E397" s="9"/>
    </row>
    <row r="398" spans="1:5" x14ac:dyDescent="0.25">
      <c r="A398" s="9"/>
      <c r="B398" s="9"/>
      <c r="C398" s="9"/>
      <c r="D398" s="75"/>
      <c r="E398" s="9"/>
    </row>
    <row r="399" spans="1:5" x14ac:dyDescent="0.25">
      <c r="A399" s="9"/>
      <c r="B399" s="9"/>
      <c r="C399" s="9"/>
      <c r="D399" s="75"/>
      <c r="E399" s="9"/>
    </row>
    <row r="400" spans="1:5" x14ac:dyDescent="0.25">
      <c r="A400" s="9"/>
      <c r="B400" s="9"/>
      <c r="C400" s="9"/>
      <c r="D400" s="75"/>
      <c r="E400" s="9"/>
    </row>
    <row r="401" spans="1:5" x14ac:dyDescent="0.25">
      <c r="A401" s="9"/>
      <c r="B401" s="9"/>
      <c r="C401" s="9"/>
      <c r="D401" s="75"/>
      <c r="E401" s="9"/>
    </row>
    <row r="402" spans="1:5" x14ac:dyDescent="0.25">
      <c r="A402" s="9"/>
      <c r="B402" s="9"/>
      <c r="C402" s="9"/>
      <c r="D402" s="75"/>
      <c r="E402" s="9"/>
    </row>
    <row r="403" spans="1:5" x14ac:dyDescent="0.25">
      <c r="A403" s="9"/>
      <c r="B403" s="9"/>
      <c r="C403" s="9"/>
      <c r="D403" s="75"/>
      <c r="E403" s="9"/>
    </row>
    <row r="404" spans="1:5" x14ac:dyDescent="0.25">
      <c r="A404" s="9"/>
      <c r="B404" s="9"/>
      <c r="C404" s="9"/>
      <c r="D404" s="75"/>
      <c r="E404" s="9"/>
    </row>
    <row r="405" spans="1:5" x14ac:dyDescent="0.25">
      <c r="A405" s="9"/>
      <c r="B405" s="9"/>
      <c r="C405" s="9"/>
      <c r="D405" s="75"/>
      <c r="E405" s="9"/>
    </row>
    <row r="406" spans="1:5" x14ac:dyDescent="0.25">
      <c r="A406" s="9"/>
      <c r="B406" s="9"/>
      <c r="C406" s="9"/>
      <c r="D406" s="75"/>
      <c r="E406" s="9"/>
    </row>
    <row r="407" spans="1:5" x14ac:dyDescent="0.25">
      <c r="A407" s="9"/>
      <c r="B407" s="9"/>
      <c r="C407" s="9"/>
      <c r="D407" s="75"/>
      <c r="E407" s="9"/>
    </row>
    <row r="408" spans="1:5" x14ac:dyDescent="0.25">
      <c r="A408" s="9"/>
      <c r="B408" s="9"/>
      <c r="C408" s="9"/>
      <c r="D408" s="75"/>
      <c r="E408" s="9"/>
    </row>
    <row r="409" spans="1:5" x14ac:dyDescent="0.25">
      <c r="A409" s="9"/>
      <c r="B409" s="9"/>
      <c r="C409" s="9"/>
      <c r="D409" s="75"/>
      <c r="E409" s="9"/>
    </row>
    <row r="410" spans="1:5" x14ac:dyDescent="0.25">
      <c r="A410" s="9"/>
      <c r="B410" s="9"/>
      <c r="C410" s="9"/>
      <c r="D410" s="75"/>
      <c r="E410" s="9"/>
    </row>
    <row r="411" spans="1:5" x14ac:dyDescent="0.25">
      <c r="A411" s="9"/>
      <c r="B411" s="9"/>
      <c r="C411" s="9"/>
      <c r="D411" s="75"/>
      <c r="E411" s="9"/>
    </row>
    <row r="412" spans="1:5" x14ac:dyDescent="0.25">
      <c r="A412" s="9"/>
      <c r="B412" s="9"/>
      <c r="C412" s="9"/>
      <c r="D412" s="75"/>
      <c r="E412" s="9"/>
    </row>
    <row r="413" spans="1:5" x14ac:dyDescent="0.25">
      <c r="A413" s="9"/>
      <c r="B413" s="9"/>
      <c r="C413" s="9"/>
      <c r="D413" s="75"/>
      <c r="E413" s="9"/>
    </row>
    <row r="414" spans="1:5" x14ac:dyDescent="0.25">
      <c r="A414" s="9"/>
      <c r="B414" s="9"/>
      <c r="C414" s="9"/>
      <c r="D414" s="75"/>
      <c r="E414" s="9"/>
    </row>
    <row r="415" spans="1:5" x14ac:dyDescent="0.25">
      <c r="A415" s="9"/>
      <c r="B415" s="9"/>
      <c r="C415" s="9"/>
      <c r="D415" s="75"/>
      <c r="E415" s="9"/>
    </row>
    <row r="416" spans="1:5" x14ac:dyDescent="0.25">
      <c r="A416" s="9"/>
      <c r="B416" s="9"/>
      <c r="C416" s="9"/>
      <c r="D416" s="75"/>
      <c r="E416" s="9"/>
    </row>
    <row r="417" spans="1:5" x14ac:dyDescent="0.25">
      <c r="A417" s="9"/>
      <c r="B417" s="9"/>
      <c r="C417" s="9"/>
      <c r="D417" s="75"/>
      <c r="E417" s="9"/>
    </row>
    <row r="418" spans="1:5" x14ac:dyDescent="0.25">
      <c r="A418" s="9"/>
      <c r="B418" s="9"/>
      <c r="C418" s="9"/>
      <c r="D418" s="75"/>
      <c r="E418" s="9"/>
    </row>
    <row r="419" spans="1:5" x14ac:dyDescent="0.25">
      <c r="A419" s="9"/>
      <c r="B419" s="9"/>
      <c r="C419" s="9"/>
      <c r="D419" s="75"/>
      <c r="E419" s="9"/>
    </row>
    <row r="420" spans="1:5" x14ac:dyDescent="0.25">
      <c r="A420" s="9"/>
      <c r="B420" s="9"/>
      <c r="C420" s="9"/>
      <c r="D420" s="75"/>
      <c r="E420" s="9"/>
    </row>
    <row r="421" spans="1:5" x14ac:dyDescent="0.25">
      <c r="A421" s="9"/>
      <c r="B421" s="9"/>
      <c r="C421" s="9"/>
      <c r="D421" s="75"/>
      <c r="E421" s="9"/>
    </row>
    <row r="422" spans="1:5" x14ac:dyDescent="0.25">
      <c r="A422" s="9"/>
      <c r="B422" s="9"/>
      <c r="C422" s="9"/>
      <c r="D422" s="75"/>
      <c r="E422" s="9"/>
    </row>
    <row r="423" spans="1:5" x14ac:dyDescent="0.25">
      <c r="A423" s="9"/>
      <c r="B423" s="9"/>
      <c r="C423" s="9"/>
      <c r="D423" s="75"/>
      <c r="E423" s="9"/>
    </row>
    <row r="424" spans="1:5" x14ac:dyDescent="0.25">
      <c r="A424" s="9"/>
      <c r="B424" s="9"/>
      <c r="C424" s="9"/>
      <c r="D424" s="75"/>
      <c r="E424" s="9"/>
    </row>
    <row r="425" spans="1:5" x14ac:dyDescent="0.25">
      <c r="A425" s="9"/>
      <c r="B425" s="9"/>
      <c r="C425" s="9"/>
      <c r="D425" s="75"/>
      <c r="E425" s="9"/>
    </row>
    <row r="426" spans="1:5" x14ac:dyDescent="0.25">
      <c r="A426" s="9"/>
      <c r="B426" s="9"/>
      <c r="C426" s="9"/>
      <c r="D426" s="75"/>
      <c r="E426" s="9"/>
    </row>
    <row r="427" spans="1:5" x14ac:dyDescent="0.25">
      <c r="A427" s="9"/>
      <c r="B427" s="9"/>
      <c r="C427" s="9"/>
      <c r="D427" s="75"/>
      <c r="E427" s="9"/>
    </row>
    <row r="428" spans="1:5" x14ac:dyDescent="0.25">
      <c r="A428" s="9"/>
      <c r="B428" s="9"/>
      <c r="C428" s="9"/>
      <c r="D428" s="75"/>
      <c r="E428" s="9"/>
    </row>
    <row r="429" spans="1:5" x14ac:dyDescent="0.25">
      <c r="A429" s="9"/>
      <c r="B429" s="9"/>
      <c r="C429" s="9"/>
      <c r="D429" s="75"/>
      <c r="E429" s="9"/>
    </row>
    <row r="430" spans="1:5" x14ac:dyDescent="0.25">
      <c r="A430" s="9"/>
      <c r="B430" s="9"/>
      <c r="C430" s="9"/>
      <c r="D430" s="75"/>
      <c r="E430" s="9"/>
    </row>
    <row r="431" spans="1:5" x14ac:dyDescent="0.25">
      <c r="A431" s="9"/>
      <c r="B431" s="9"/>
      <c r="C431" s="9"/>
      <c r="D431" s="75"/>
      <c r="E431" s="9"/>
    </row>
    <row r="432" spans="1:5" x14ac:dyDescent="0.25">
      <c r="A432" s="9"/>
      <c r="B432" s="9"/>
      <c r="C432" s="9"/>
      <c r="D432" s="75"/>
      <c r="E432" s="9"/>
    </row>
    <row r="433" spans="1:5" x14ac:dyDescent="0.25">
      <c r="A433" s="9"/>
      <c r="B433" s="9"/>
      <c r="C433" s="9"/>
      <c r="D433" s="75"/>
      <c r="E433" s="9"/>
    </row>
    <row r="434" spans="1:5" x14ac:dyDescent="0.25">
      <c r="A434" s="9"/>
      <c r="B434" s="9"/>
      <c r="C434" s="9"/>
      <c r="D434" s="75"/>
      <c r="E434" s="9"/>
    </row>
    <row r="435" spans="1:5" x14ac:dyDescent="0.25">
      <c r="A435" s="9"/>
      <c r="B435" s="9"/>
      <c r="C435" s="9"/>
      <c r="D435" s="75"/>
      <c r="E435" s="9"/>
    </row>
    <row r="436" spans="1:5" x14ac:dyDescent="0.25">
      <c r="A436" s="9"/>
      <c r="B436" s="9"/>
      <c r="C436" s="9"/>
      <c r="D436" s="75"/>
      <c r="E436" s="9"/>
    </row>
    <row r="437" spans="1:5" x14ac:dyDescent="0.25">
      <c r="A437" s="9"/>
      <c r="B437" s="9"/>
      <c r="C437" s="9"/>
      <c r="D437" s="75"/>
      <c r="E437" s="9"/>
    </row>
    <row r="438" spans="1:5" x14ac:dyDescent="0.25">
      <c r="A438" s="9"/>
      <c r="B438" s="9"/>
      <c r="C438" s="9"/>
      <c r="D438" s="75"/>
      <c r="E438" s="9"/>
    </row>
    <row r="439" spans="1:5" x14ac:dyDescent="0.25">
      <c r="A439" s="9"/>
      <c r="B439" s="9"/>
      <c r="C439" s="9"/>
      <c r="D439" s="75"/>
      <c r="E439" s="9"/>
    </row>
    <row r="440" spans="1:5" x14ac:dyDescent="0.25">
      <c r="A440" s="9"/>
      <c r="B440" s="9"/>
      <c r="C440" s="9"/>
      <c r="D440" s="75"/>
      <c r="E440" s="9"/>
    </row>
    <row r="441" spans="1:5" x14ac:dyDescent="0.25">
      <c r="A441" s="9"/>
      <c r="B441" s="9"/>
      <c r="C441" s="9"/>
      <c r="D441" s="75"/>
      <c r="E441" s="9"/>
    </row>
    <row r="442" spans="1:5" x14ac:dyDescent="0.25">
      <c r="A442" s="9"/>
      <c r="B442" s="9"/>
      <c r="C442" s="9"/>
      <c r="D442" s="75"/>
      <c r="E442" s="9"/>
    </row>
    <row r="443" spans="1:5" x14ac:dyDescent="0.25">
      <c r="A443" s="9"/>
      <c r="B443" s="9"/>
      <c r="C443" s="9"/>
      <c r="D443" s="75"/>
      <c r="E443" s="9"/>
    </row>
    <row r="444" spans="1:5" x14ac:dyDescent="0.25">
      <c r="A444" s="9"/>
      <c r="B444" s="9"/>
      <c r="C444" s="9"/>
      <c r="D444" s="75"/>
      <c r="E444" s="9"/>
    </row>
    <row r="445" spans="1:5" x14ac:dyDescent="0.25">
      <c r="A445" s="9"/>
      <c r="B445" s="9"/>
      <c r="C445" s="9"/>
      <c r="D445" s="75"/>
      <c r="E445" s="9"/>
    </row>
    <row r="446" spans="1:5" x14ac:dyDescent="0.25">
      <c r="A446" s="9"/>
      <c r="B446" s="9"/>
      <c r="C446" s="9"/>
      <c r="D446" s="75"/>
      <c r="E446" s="9"/>
    </row>
    <row r="447" spans="1:5" x14ac:dyDescent="0.25">
      <c r="A447" s="9"/>
      <c r="B447" s="9"/>
      <c r="C447" s="9"/>
      <c r="D447" s="75"/>
      <c r="E447" s="9"/>
    </row>
    <row r="448" spans="1:5" x14ac:dyDescent="0.25">
      <c r="A448" s="9"/>
      <c r="B448" s="9"/>
      <c r="C448" s="9"/>
      <c r="D448" s="75"/>
      <c r="E448" s="9"/>
    </row>
    <row r="449" spans="1:5" x14ac:dyDescent="0.25">
      <c r="A449" s="9"/>
      <c r="B449" s="9"/>
      <c r="C449" s="9"/>
      <c r="D449" s="75"/>
      <c r="E449" s="9"/>
    </row>
    <row r="450" spans="1:5" x14ac:dyDescent="0.25">
      <c r="A450" s="9"/>
      <c r="B450" s="9"/>
      <c r="C450" s="9"/>
      <c r="D450" s="75"/>
      <c r="E450" s="9"/>
    </row>
    <row r="451" spans="1:5" x14ac:dyDescent="0.25">
      <c r="A451" s="9"/>
      <c r="B451" s="9"/>
      <c r="C451" s="9"/>
      <c r="D451" s="75"/>
      <c r="E451" s="9"/>
    </row>
    <row r="452" spans="1:5" x14ac:dyDescent="0.25">
      <c r="A452" s="9"/>
      <c r="B452" s="9"/>
      <c r="C452" s="9"/>
      <c r="D452" s="75"/>
      <c r="E452" s="9"/>
    </row>
    <row r="453" spans="1:5" x14ac:dyDescent="0.25">
      <c r="A453" s="9"/>
      <c r="B453" s="9"/>
      <c r="C453" s="9"/>
      <c r="D453" s="75"/>
      <c r="E453" s="9"/>
    </row>
    <row r="454" spans="1:5" x14ac:dyDescent="0.25">
      <c r="A454" s="9"/>
      <c r="B454" s="9"/>
      <c r="C454" s="9"/>
      <c r="D454" s="75"/>
      <c r="E454" s="9"/>
    </row>
    <row r="455" spans="1:5" x14ac:dyDescent="0.25">
      <c r="A455" s="9"/>
      <c r="B455" s="9"/>
      <c r="C455" s="9"/>
      <c r="D455" s="75"/>
      <c r="E455" s="9"/>
    </row>
    <row r="456" spans="1:5" x14ac:dyDescent="0.25">
      <c r="A456" s="9"/>
      <c r="B456" s="9"/>
      <c r="C456" s="9"/>
      <c r="D456" s="75"/>
      <c r="E456" s="9"/>
    </row>
    <row r="457" spans="1:5" x14ac:dyDescent="0.25">
      <c r="A457" s="9"/>
      <c r="B457" s="9"/>
      <c r="C457" s="9"/>
      <c r="D457" s="75"/>
      <c r="E457" s="9"/>
    </row>
    <row r="458" spans="1:5" x14ac:dyDescent="0.25">
      <c r="A458" s="9"/>
      <c r="B458" s="9"/>
      <c r="C458" s="9"/>
      <c r="D458" s="75"/>
      <c r="E458" s="9"/>
    </row>
    <row r="459" spans="1:5" x14ac:dyDescent="0.25">
      <c r="A459" s="9"/>
      <c r="B459" s="9"/>
      <c r="C459" s="9"/>
      <c r="D459" s="75"/>
      <c r="E459" s="9"/>
    </row>
    <row r="460" spans="1:5" x14ac:dyDescent="0.25">
      <c r="A460" s="9"/>
      <c r="B460" s="9"/>
      <c r="C460" s="9"/>
      <c r="D460" s="75"/>
      <c r="E460" s="9"/>
    </row>
    <row r="461" spans="1:5" x14ac:dyDescent="0.25">
      <c r="A461" s="9"/>
      <c r="B461" s="9"/>
      <c r="C461" s="9"/>
      <c r="D461" s="75"/>
      <c r="E461" s="9"/>
    </row>
    <row r="462" spans="1:5" x14ac:dyDescent="0.25">
      <c r="A462" s="9"/>
      <c r="B462" s="9"/>
      <c r="C462" s="9"/>
      <c r="D462" s="75"/>
      <c r="E462" s="9"/>
    </row>
    <row r="463" spans="1:5" x14ac:dyDescent="0.25">
      <c r="A463" s="9"/>
      <c r="B463" s="9"/>
      <c r="C463" s="9"/>
      <c r="D463" s="75"/>
      <c r="E463" s="9"/>
    </row>
    <row r="464" spans="1:5" x14ac:dyDescent="0.25">
      <c r="A464" s="9"/>
      <c r="B464" s="9"/>
      <c r="C464" s="9"/>
      <c r="D464" s="75"/>
      <c r="E464" s="9"/>
    </row>
    <row r="465" spans="1:5" x14ac:dyDescent="0.25">
      <c r="A465" s="9"/>
      <c r="B465" s="9"/>
      <c r="C465" s="9"/>
      <c r="D465" s="75"/>
      <c r="E465" s="9"/>
    </row>
    <row r="466" spans="1:5" x14ac:dyDescent="0.25">
      <c r="A466" s="9"/>
      <c r="B466" s="9"/>
      <c r="C466" s="9"/>
      <c r="D466" s="75"/>
      <c r="E466" s="9"/>
    </row>
    <row r="467" spans="1:5" x14ac:dyDescent="0.25">
      <c r="A467" s="9"/>
      <c r="B467" s="9"/>
      <c r="C467" s="9"/>
      <c r="D467" s="75"/>
      <c r="E467" s="9"/>
    </row>
    <row r="468" spans="1:5" x14ac:dyDescent="0.25">
      <c r="A468" s="9"/>
      <c r="B468" s="9"/>
      <c r="C468" s="9"/>
      <c r="D468" s="75"/>
      <c r="E468" s="9"/>
    </row>
    <row r="469" spans="1:5" x14ac:dyDescent="0.25">
      <c r="A469" s="9"/>
      <c r="B469" s="9"/>
      <c r="C469" s="9"/>
      <c r="D469" s="75"/>
      <c r="E469" s="9"/>
    </row>
    <row r="470" spans="1:5" x14ac:dyDescent="0.25">
      <c r="A470" s="9"/>
      <c r="B470" s="9"/>
      <c r="C470" s="9"/>
      <c r="D470" s="75"/>
      <c r="E470" s="9"/>
    </row>
    <row r="471" spans="1:5" x14ac:dyDescent="0.25">
      <c r="A471" s="9"/>
      <c r="B471" s="9"/>
      <c r="C471" s="9"/>
      <c r="D471" s="75"/>
      <c r="E471" s="9"/>
    </row>
    <row r="472" spans="1:5" x14ac:dyDescent="0.25">
      <c r="A472" s="9"/>
      <c r="B472" s="9"/>
      <c r="C472" s="9"/>
      <c r="D472" s="75"/>
      <c r="E472" s="9"/>
    </row>
    <row r="473" spans="1:5" x14ac:dyDescent="0.25">
      <c r="A473" s="9"/>
      <c r="B473" s="9"/>
      <c r="C473" s="9"/>
      <c r="D473" s="75"/>
      <c r="E473" s="9"/>
    </row>
    <row r="474" spans="1:5" x14ac:dyDescent="0.25">
      <c r="A474" s="9"/>
      <c r="B474" s="9"/>
      <c r="C474" s="9"/>
      <c r="D474" s="75"/>
      <c r="E474" s="9"/>
    </row>
    <row r="475" spans="1:5" x14ac:dyDescent="0.25">
      <c r="A475" s="9"/>
      <c r="B475" s="9"/>
      <c r="C475" s="9"/>
      <c r="D475" s="75"/>
      <c r="E475" s="9"/>
    </row>
    <row r="476" spans="1:5" x14ac:dyDescent="0.25">
      <c r="A476" s="9"/>
      <c r="B476" s="9"/>
      <c r="C476" s="9"/>
      <c r="D476" s="75"/>
      <c r="E476" s="9"/>
    </row>
    <row r="477" spans="1:5" x14ac:dyDescent="0.25">
      <c r="A477" s="9"/>
      <c r="B477" s="9"/>
      <c r="C477" s="9"/>
      <c r="D477" s="75"/>
      <c r="E477" s="9"/>
    </row>
    <row r="478" spans="1:5" x14ac:dyDescent="0.25">
      <c r="A478" s="9"/>
      <c r="B478" s="9"/>
      <c r="C478" s="9"/>
      <c r="D478" s="75"/>
      <c r="E478" s="9"/>
    </row>
    <row r="479" spans="1:5" x14ac:dyDescent="0.25">
      <c r="A479" s="9"/>
      <c r="B479" s="9"/>
      <c r="C479" s="9"/>
      <c r="D479" s="75"/>
      <c r="E479" s="9"/>
    </row>
    <row r="480" spans="1:5" x14ac:dyDescent="0.25">
      <c r="A480" s="9"/>
      <c r="B480" s="9"/>
      <c r="C480" s="9"/>
      <c r="D480" s="75"/>
      <c r="E480" s="9"/>
    </row>
    <row r="481" spans="1:5" x14ac:dyDescent="0.25">
      <c r="A481" s="9"/>
      <c r="B481" s="9"/>
      <c r="C481" s="9"/>
      <c r="D481" s="75"/>
      <c r="E481" s="9"/>
    </row>
    <row r="482" spans="1:5" x14ac:dyDescent="0.25">
      <c r="A482" s="9"/>
      <c r="B482" s="9"/>
      <c r="C482" s="9"/>
      <c r="D482" s="75"/>
      <c r="E482" s="9"/>
    </row>
    <row r="483" spans="1:5" x14ac:dyDescent="0.25">
      <c r="A483" s="9"/>
      <c r="B483" s="9"/>
      <c r="C483" s="9"/>
      <c r="D483" s="75"/>
      <c r="E483" s="9"/>
    </row>
    <row r="484" spans="1:5" x14ac:dyDescent="0.25">
      <c r="A484" s="9"/>
      <c r="B484" s="9"/>
      <c r="C484" s="9"/>
      <c r="D484" s="75"/>
      <c r="E484" s="9"/>
    </row>
    <row r="485" spans="1:5" x14ac:dyDescent="0.25">
      <c r="A485" s="9"/>
      <c r="B485" s="9"/>
      <c r="C485" s="9"/>
      <c r="D485" s="75"/>
      <c r="E485" s="9"/>
    </row>
    <row r="486" spans="1:5" x14ac:dyDescent="0.25">
      <c r="A486" s="9"/>
      <c r="B486" s="9"/>
      <c r="C486" s="9"/>
      <c r="D486" s="75"/>
      <c r="E486" s="9"/>
    </row>
    <row r="487" spans="1:5" x14ac:dyDescent="0.25">
      <c r="A487" s="9"/>
      <c r="B487" s="9"/>
      <c r="C487" s="9"/>
      <c r="D487" s="75"/>
      <c r="E487" s="9"/>
    </row>
    <row r="488" spans="1:5" x14ac:dyDescent="0.25">
      <c r="A488" s="9"/>
      <c r="B488" s="9"/>
      <c r="C488" s="9"/>
      <c r="D488" s="75"/>
      <c r="E488" s="9"/>
    </row>
    <row r="489" spans="1:5" x14ac:dyDescent="0.25">
      <c r="A489" s="9"/>
      <c r="B489" s="9"/>
      <c r="C489" s="9"/>
      <c r="D489" s="75"/>
      <c r="E489" s="9"/>
    </row>
    <row r="490" spans="1:5" x14ac:dyDescent="0.25">
      <c r="A490" s="9"/>
      <c r="B490" s="9"/>
      <c r="C490" s="9"/>
      <c r="D490" s="75"/>
      <c r="E490" s="9"/>
    </row>
    <row r="491" spans="1:5" x14ac:dyDescent="0.25">
      <c r="A491" s="9"/>
      <c r="B491" s="9"/>
      <c r="C491" s="9"/>
      <c r="D491" s="75"/>
      <c r="E491" s="9"/>
    </row>
    <row r="492" spans="1:5" x14ac:dyDescent="0.25">
      <c r="A492" s="9"/>
      <c r="B492" s="9"/>
      <c r="C492" s="9"/>
      <c r="D492" s="75"/>
      <c r="E492" s="9"/>
    </row>
    <row r="493" spans="1:5" x14ac:dyDescent="0.25">
      <c r="A493" s="9"/>
      <c r="B493" s="9"/>
      <c r="C493" s="9"/>
      <c r="D493" s="75"/>
      <c r="E493" s="9"/>
    </row>
    <row r="494" spans="1:5" x14ac:dyDescent="0.25">
      <c r="A494" s="9"/>
      <c r="B494" s="9"/>
      <c r="C494" s="9"/>
      <c r="D494" s="75"/>
      <c r="E494" s="9"/>
    </row>
    <row r="495" spans="1:5" x14ac:dyDescent="0.25">
      <c r="A495" s="9"/>
      <c r="B495" s="9"/>
      <c r="C495" s="9"/>
      <c r="D495" s="75"/>
      <c r="E495" s="9"/>
    </row>
    <row r="496" spans="1:5" x14ac:dyDescent="0.25">
      <c r="A496" s="9"/>
      <c r="B496" s="9"/>
      <c r="C496" s="9"/>
      <c r="D496" s="75"/>
      <c r="E496" s="9"/>
    </row>
    <row r="497" spans="1:5" x14ac:dyDescent="0.25">
      <c r="A497" s="9"/>
      <c r="B497" s="9"/>
      <c r="C497" s="9"/>
      <c r="D497" s="75"/>
      <c r="E497" s="9"/>
    </row>
    <row r="498" spans="1:5" x14ac:dyDescent="0.25">
      <c r="A498" s="9"/>
      <c r="B498" s="9"/>
      <c r="C498" s="9"/>
      <c r="D498" s="75"/>
      <c r="E498" s="9"/>
    </row>
    <row r="499" spans="1:5" x14ac:dyDescent="0.25">
      <c r="A499" s="9"/>
      <c r="B499" s="9"/>
      <c r="C499" s="9"/>
      <c r="D499" s="75"/>
      <c r="E499" s="9"/>
    </row>
    <row r="500" spans="1:5" x14ac:dyDescent="0.25">
      <c r="A500" s="9"/>
      <c r="B500" s="9"/>
      <c r="C500" s="9"/>
      <c r="D500" s="75"/>
      <c r="E500" s="9"/>
    </row>
    <row r="501" spans="1:5" x14ac:dyDescent="0.25">
      <c r="A501" s="9"/>
      <c r="B501" s="9"/>
      <c r="C501" s="9"/>
      <c r="D501" s="75"/>
      <c r="E501" s="9"/>
    </row>
    <row r="502" spans="1:5" x14ac:dyDescent="0.25">
      <c r="A502" s="9"/>
      <c r="B502" s="9"/>
      <c r="C502" s="9"/>
      <c r="D502" s="75"/>
      <c r="E502" s="9"/>
    </row>
    <row r="503" spans="1:5" x14ac:dyDescent="0.25">
      <c r="A503" s="9"/>
      <c r="B503" s="9"/>
      <c r="C503" s="9"/>
      <c r="D503" s="75"/>
      <c r="E503" s="9"/>
    </row>
    <row r="504" spans="1:5" x14ac:dyDescent="0.25">
      <c r="A504" s="9"/>
      <c r="B504" s="9"/>
      <c r="C504" s="9"/>
      <c r="D504" s="75"/>
      <c r="E504" s="9"/>
    </row>
    <row r="505" spans="1:5" x14ac:dyDescent="0.25">
      <c r="A505" s="9"/>
      <c r="B505" s="9"/>
      <c r="C505" s="9"/>
      <c r="D505" s="75"/>
      <c r="E505" s="9"/>
    </row>
    <row r="506" spans="1:5" x14ac:dyDescent="0.25">
      <c r="A506" s="9"/>
      <c r="B506" s="9"/>
      <c r="C506" s="9"/>
      <c r="D506" s="75"/>
      <c r="E506" s="9"/>
    </row>
    <row r="507" spans="1:5" x14ac:dyDescent="0.25">
      <c r="A507" s="9"/>
      <c r="B507" s="9"/>
      <c r="C507" s="9"/>
      <c r="D507" s="75"/>
      <c r="E507" s="9"/>
    </row>
    <row r="508" spans="1:5" x14ac:dyDescent="0.25">
      <c r="A508" s="9"/>
      <c r="B508" s="9"/>
      <c r="C508" s="9"/>
      <c r="D508" s="75"/>
      <c r="E508" s="9"/>
    </row>
    <row r="509" spans="1:5" x14ac:dyDescent="0.25">
      <c r="A509" s="9"/>
      <c r="B509" s="9"/>
      <c r="C509" s="9"/>
      <c r="D509" s="75"/>
      <c r="E509" s="9"/>
    </row>
    <row r="510" spans="1:5" x14ac:dyDescent="0.25">
      <c r="A510" s="9"/>
      <c r="B510" s="9"/>
      <c r="C510" s="9"/>
      <c r="D510" s="75"/>
      <c r="E510" s="9"/>
    </row>
    <row r="511" spans="1:5" x14ac:dyDescent="0.25">
      <c r="A511" s="9"/>
      <c r="B511" s="9"/>
      <c r="C511" s="9"/>
      <c r="D511" s="75"/>
      <c r="E511" s="9"/>
    </row>
    <row r="512" spans="1:5" x14ac:dyDescent="0.25">
      <c r="A512" s="9"/>
      <c r="B512" s="9"/>
      <c r="C512" s="9"/>
      <c r="D512" s="75"/>
      <c r="E512" s="9"/>
    </row>
    <row r="513" spans="1:5" x14ac:dyDescent="0.25">
      <c r="A513" s="9"/>
      <c r="B513" s="9"/>
      <c r="C513" s="9"/>
      <c r="D513" s="75"/>
      <c r="E513" s="9"/>
    </row>
    <row r="514" spans="1:5" x14ac:dyDescent="0.25">
      <c r="A514" s="9"/>
      <c r="B514" s="9"/>
      <c r="C514" s="9"/>
      <c r="D514" s="75"/>
      <c r="E514" s="9"/>
    </row>
    <row r="515" spans="1:5" x14ac:dyDescent="0.25">
      <c r="A515" s="9"/>
      <c r="B515" s="9"/>
      <c r="C515" s="9"/>
      <c r="D515" s="75"/>
      <c r="E515" s="9"/>
    </row>
    <row r="516" spans="1:5" x14ac:dyDescent="0.25">
      <c r="A516" s="9"/>
      <c r="B516" s="9"/>
      <c r="C516" s="9"/>
      <c r="D516" s="75"/>
      <c r="E516" s="9"/>
    </row>
    <row r="517" spans="1:5" x14ac:dyDescent="0.25">
      <c r="A517" s="9"/>
      <c r="B517" s="9"/>
      <c r="C517" s="9"/>
      <c r="D517" s="75"/>
      <c r="E517" s="9"/>
    </row>
    <row r="518" spans="1:5" x14ac:dyDescent="0.25">
      <c r="A518" s="9"/>
      <c r="B518" s="9"/>
      <c r="C518" s="9"/>
      <c r="D518" s="75"/>
      <c r="E518" s="9"/>
    </row>
    <row r="519" spans="1:5" x14ac:dyDescent="0.25">
      <c r="A519" s="9"/>
      <c r="B519" s="9"/>
      <c r="C519" s="9"/>
      <c r="D519" s="75"/>
      <c r="E519" s="9"/>
    </row>
    <row r="520" spans="1:5" x14ac:dyDescent="0.25">
      <c r="A520" s="9"/>
      <c r="B520" s="9"/>
      <c r="C520" s="9"/>
      <c r="D520" s="75"/>
      <c r="E520" s="9"/>
    </row>
    <row r="521" spans="1:5" x14ac:dyDescent="0.25">
      <c r="A521" s="9"/>
      <c r="B521" s="9"/>
      <c r="C521" s="9"/>
      <c r="D521" s="75"/>
      <c r="E521" s="9"/>
    </row>
    <row r="522" spans="1:5" x14ac:dyDescent="0.25">
      <c r="A522" s="9"/>
      <c r="B522" s="9"/>
      <c r="C522" s="9"/>
      <c r="D522" s="75"/>
      <c r="E522" s="9"/>
    </row>
    <row r="523" spans="1:5" x14ac:dyDescent="0.25">
      <c r="A523" s="9"/>
      <c r="B523" s="9"/>
      <c r="C523" s="9"/>
      <c r="D523" s="75"/>
      <c r="E523" s="9"/>
    </row>
    <row r="524" spans="1:5" x14ac:dyDescent="0.25">
      <c r="A524" s="9"/>
      <c r="B524" s="9"/>
      <c r="C524" s="9"/>
      <c r="D524" s="75"/>
      <c r="E524" s="9"/>
    </row>
    <row r="525" spans="1:5" x14ac:dyDescent="0.25">
      <c r="A525" s="9"/>
      <c r="B525" s="9"/>
      <c r="C525" s="9"/>
      <c r="D525" s="75"/>
      <c r="E525" s="9"/>
    </row>
    <row r="526" spans="1:5" x14ac:dyDescent="0.25">
      <c r="A526" s="9"/>
      <c r="B526" s="9"/>
      <c r="C526" s="9"/>
      <c r="D526" s="75"/>
      <c r="E526" s="9"/>
    </row>
    <row r="527" spans="1:5" x14ac:dyDescent="0.25">
      <c r="A527" s="9"/>
      <c r="B527" s="9"/>
      <c r="C527" s="9"/>
      <c r="D527" s="75"/>
      <c r="E527" s="9"/>
    </row>
    <row r="528" spans="1:5" x14ac:dyDescent="0.25">
      <c r="A528" s="9"/>
      <c r="B528" s="9"/>
      <c r="C528" s="9"/>
      <c r="D528" s="75"/>
      <c r="E528" s="9"/>
    </row>
    <row r="529" spans="1:5" x14ac:dyDescent="0.25">
      <c r="A529" s="9"/>
      <c r="B529" s="9"/>
      <c r="C529" s="9"/>
      <c r="D529" s="75"/>
      <c r="E529" s="9"/>
    </row>
    <row r="530" spans="1:5" x14ac:dyDescent="0.25">
      <c r="A530" s="9"/>
      <c r="B530" s="9"/>
      <c r="C530" s="9"/>
      <c r="D530" s="75"/>
      <c r="E530" s="9"/>
    </row>
    <row r="531" spans="1:5" x14ac:dyDescent="0.25">
      <c r="A531" s="9"/>
      <c r="B531" s="9"/>
      <c r="C531" s="9"/>
      <c r="D531" s="75"/>
      <c r="E531" s="9"/>
    </row>
    <row r="532" spans="1:5" x14ac:dyDescent="0.25">
      <c r="A532" s="9"/>
      <c r="B532" s="9"/>
      <c r="C532" s="9"/>
      <c r="D532" s="75"/>
      <c r="E532" s="9"/>
    </row>
    <row r="533" spans="1:5" x14ac:dyDescent="0.25">
      <c r="A533" s="9"/>
      <c r="B533" s="9"/>
      <c r="C533" s="9"/>
      <c r="D533" s="75"/>
      <c r="E533" s="9"/>
    </row>
    <row r="534" spans="1:5" x14ac:dyDescent="0.25">
      <c r="A534" s="9"/>
      <c r="B534" s="9"/>
      <c r="C534" s="9"/>
      <c r="D534" s="75"/>
      <c r="E534" s="9"/>
    </row>
    <row r="535" spans="1:5" x14ac:dyDescent="0.25">
      <c r="A535" s="9"/>
      <c r="B535" s="9"/>
      <c r="C535" s="9"/>
      <c r="D535" s="75"/>
      <c r="E535" s="9"/>
    </row>
    <row r="536" spans="1:5" x14ac:dyDescent="0.25">
      <c r="A536" s="9"/>
      <c r="B536" s="9"/>
      <c r="C536" s="9"/>
      <c r="D536" s="75"/>
      <c r="E536" s="9"/>
    </row>
    <row r="537" spans="1:5" x14ac:dyDescent="0.25">
      <c r="A537" s="9"/>
      <c r="B537" s="9"/>
      <c r="C537" s="9"/>
      <c r="D537" s="75"/>
      <c r="E537" s="9"/>
    </row>
    <row r="538" spans="1:5" x14ac:dyDescent="0.25">
      <c r="A538" s="9"/>
      <c r="B538" s="9"/>
      <c r="C538" s="9"/>
      <c r="D538" s="75"/>
      <c r="E538" s="9"/>
    </row>
    <row r="539" spans="1:5" x14ac:dyDescent="0.25">
      <c r="A539" s="9"/>
      <c r="B539" s="9"/>
      <c r="C539" s="9"/>
      <c r="D539" s="75"/>
      <c r="E539" s="9"/>
    </row>
    <row r="540" spans="1:5" x14ac:dyDescent="0.25">
      <c r="A540" s="9"/>
      <c r="B540" s="9"/>
      <c r="C540" s="9"/>
      <c r="D540" s="75"/>
      <c r="E540" s="9"/>
    </row>
    <row r="541" spans="1:5" x14ac:dyDescent="0.25">
      <c r="A541" s="9"/>
      <c r="B541" s="9"/>
      <c r="C541" s="9"/>
      <c r="D541" s="75"/>
      <c r="E541" s="9"/>
    </row>
    <row r="542" spans="1:5" x14ac:dyDescent="0.25">
      <c r="A542" s="9"/>
      <c r="B542" s="9"/>
      <c r="C542" s="9"/>
      <c r="D542" s="75"/>
      <c r="E542" s="9"/>
    </row>
    <row r="543" spans="1:5" x14ac:dyDescent="0.25">
      <c r="A543" s="9"/>
      <c r="B543" s="9"/>
      <c r="C543" s="9"/>
      <c r="D543" s="75"/>
      <c r="E543" s="9"/>
    </row>
    <row r="544" spans="1:5" x14ac:dyDescent="0.25">
      <c r="A544" s="9"/>
      <c r="B544" s="9"/>
      <c r="C544" s="9"/>
      <c r="D544" s="75"/>
      <c r="E544" s="9"/>
    </row>
    <row r="545" spans="1:5" x14ac:dyDescent="0.25">
      <c r="A545" s="9"/>
      <c r="B545" s="9"/>
      <c r="C545" s="9"/>
      <c r="D545" s="75"/>
      <c r="E545" s="9"/>
    </row>
    <row r="546" spans="1:5" x14ac:dyDescent="0.25">
      <c r="A546" s="9"/>
      <c r="B546" s="9"/>
      <c r="C546" s="9"/>
      <c r="D546" s="75"/>
      <c r="E546" s="9"/>
    </row>
    <row r="547" spans="1:5" x14ac:dyDescent="0.25">
      <c r="A547" s="9"/>
      <c r="B547" s="9"/>
      <c r="C547" s="9"/>
      <c r="D547" s="75"/>
      <c r="E547" s="9"/>
    </row>
    <row r="548" spans="1:5" x14ac:dyDescent="0.25">
      <c r="A548" s="9"/>
      <c r="B548" s="9"/>
      <c r="C548" s="9"/>
      <c r="D548" s="75"/>
      <c r="E548" s="9"/>
    </row>
    <row r="549" spans="1:5" x14ac:dyDescent="0.25">
      <c r="A549" s="9"/>
      <c r="B549" s="9"/>
      <c r="C549" s="9"/>
      <c r="D549" s="75"/>
      <c r="E549" s="9"/>
    </row>
    <row r="550" spans="1:5" x14ac:dyDescent="0.25">
      <c r="A550" s="9"/>
      <c r="B550" s="9"/>
      <c r="C550" s="9"/>
      <c r="D550" s="75"/>
      <c r="E550" s="9"/>
    </row>
    <row r="551" spans="1:5" x14ac:dyDescent="0.25">
      <c r="A551" s="9"/>
      <c r="B551" s="9"/>
      <c r="C551" s="9"/>
      <c r="D551" s="75"/>
      <c r="E551" s="9"/>
    </row>
    <row r="552" spans="1:5" x14ac:dyDescent="0.25">
      <c r="A552" s="9"/>
      <c r="B552" s="9"/>
      <c r="C552" s="9"/>
      <c r="D552" s="75"/>
      <c r="E552" s="9"/>
    </row>
    <row r="553" spans="1:5" x14ac:dyDescent="0.25">
      <c r="A553" s="9"/>
      <c r="B553" s="9"/>
      <c r="C553" s="9"/>
      <c r="D553" s="75"/>
      <c r="E553" s="9"/>
    </row>
    <row r="554" spans="1:5" x14ac:dyDescent="0.25">
      <c r="A554" s="9"/>
      <c r="B554" s="9"/>
      <c r="C554" s="9"/>
      <c r="D554" s="75"/>
      <c r="E554" s="9"/>
    </row>
    <row r="555" spans="1:5" x14ac:dyDescent="0.25">
      <c r="A555" s="9"/>
      <c r="B555" s="9"/>
      <c r="C555" s="9"/>
      <c r="D555" s="75"/>
      <c r="E555" s="9"/>
    </row>
    <row r="556" spans="1:5" x14ac:dyDescent="0.25">
      <c r="A556" s="9"/>
      <c r="B556" s="9"/>
      <c r="C556" s="9"/>
      <c r="D556" s="75"/>
      <c r="E556" s="9"/>
    </row>
    <row r="557" spans="1:5" x14ac:dyDescent="0.25">
      <c r="A557" s="9"/>
      <c r="B557" s="9"/>
      <c r="C557" s="9"/>
      <c r="D557" s="75"/>
      <c r="E557" s="9"/>
    </row>
    <row r="558" spans="1:5" x14ac:dyDescent="0.25">
      <c r="A558" s="9"/>
      <c r="B558" s="9"/>
      <c r="C558" s="9"/>
      <c r="D558" s="75"/>
      <c r="E558" s="9"/>
    </row>
    <row r="559" spans="1:5" x14ac:dyDescent="0.25">
      <c r="A559" s="9"/>
      <c r="B559" s="9"/>
      <c r="C559" s="9"/>
      <c r="D559" s="75"/>
      <c r="E559" s="9"/>
    </row>
    <row r="560" spans="1:5" x14ac:dyDescent="0.25">
      <c r="A560" s="9"/>
      <c r="B560" s="9"/>
      <c r="C560" s="9"/>
      <c r="D560" s="75"/>
      <c r="E560" s="9"/>
    </row>
    <row r="561" spans="1:5" x14ac:dyDescent="0.25">
      <c r="A561" s="9"/>
      <c r="B561" s="9"/>
      <c r="C561" s="9"/>
      <c r="D561" s="75"/>
      <c r="E561" s="9"/>
    </row>
    <row r="562" spans="1:5" x14ac:dyDescent="0.25">
      <c r="A562" s="9"/>
      <c r="B562" s="9"/>
      <c r="C562" s="9"/>
      <c r="D562" s="75"/>
      <c r="E562" s="9"/>
    </row>
    <row r="563" spans="1:5" x14ac:dyDescent="0.25">
      <c r="A563" s="9"/>
      <c r="B563" s="9"/>
      <c r="C563" s="9"/>
      <c r="D563" s="75"/>
      <c r="E563" s="9"/>
    </row>
    <row r="564" spans="1:5" x14ac:dyDescent="0.25">
      <c r="A564" s="9"/>
      <c r="B564" s="9"/>
      <c r="C564" s="9"/>
      <c r="D564" s="75"/>
      <c r="E564" s="9"/>
    </row>
    <row r="565" spans="1:5" x14ac:dyDescent="0.25">
      <c r="A565" s="9"/>
      <c r="B565" s="9"/>
      <c r="C565" s="9"/>
      <c r="D565" s="75"/>
      <c r="E565" s="9"/>
    </row>
    <row r="566" spans="1:5" x14ac:dyDescent="0.25">
      <c r="A566" s="9"/>
      <c r="B566" s="9"/>
      <c r="C566" s="9"/>
      <c r="D566" s="75"/>
      <c r="E566" s="9"/>
    </row>
    <row r="567" spans="1:5" x14ac:dyDescent="0.25">
      <c r="A567" s="9"/>
      <c r="B567" s="9"/>
      <c r="C567" s="9"/>
      <c r="D567" s="75"/>
      <c r="E567" s="9"/>
    </row>
    <row r="568" spans="1:5" x14ac:dyDescent="0.25">
      <c r="A568" s="9"/>
      <c r="B568" s="9"/>
      <c r="C568" s="9"/>
      <c r="D568" s="75"/>
      <c r="E568" s="9"/>
    </row>
    <row r="569" spans="1:5" x14ac:dyDescent="0.25">
      <c r="A569" s="9"/>
      <c r="B569" s="9"/>
      <c r="C569" s="9"/>
      <c r="D569" s="75"/>
      <c r="E569" s="9"/>
    </row>
    <row r="570" spans="1:5" x14ac:dyDescent="0.25">
      <c r="A570" s="9"/>
      <c r="B570" s="9"/>
      <c r="C570" s="9"/>
      <c r="D570" s="75"/>
      <c r="E570" s="9"/>
    </row>
    <row r="571" spans="1:5" x14ac:dyDescent="0.25">
      <c r="A571" s="9"/>
      <c r="B571" s="9"/>
      <c r="C571" s="9"/>
      <c r="D571" s="75"/>
      <c r="E571" s="9"/>
    </row>
    <row r="572" spans="1:5" x14ac:dyDescent="0.25">
      <c r="A572" s="9"/>
      <c r="B572" s="9"/>
      <c r="C572" s="9"/>
      <c r="D572" s="75"/>
      <c r="E572" s="9"/>
    </row>
    <row r="573" spans="1:5" x14ac:dyDescent="0.25">
      <c r="A573" s="9"/>
      <c r="B573" s="9"/>
      <c r="C573" s="9"/>
      <c r="D573" s="75"/>
      <c r="E573" s="9"/>
    </row>
    <row r="574" spans="1:5" x14ac:dyDescent="0.25">
      <c r="A574" s="9"/>
      <c r="B574" s="9"/>
      <c r="C574" s="9"/>
      <c r="D574" s="75"/>
      <c r="E574" s="9"/>
    </row>
    <row r="575" spans="1:5" x14ac:dyDescent="0.25">
      <c r="A575" s="9"/>
      <c r="B575" s="9"/>
      <c r="C575" s="9"/>
      <c r="D575" s="75"/>
      <c r="E575" s="9"/>
    </row>
    <row r="576" spans="1:5" x14ac:dyDescent="0.25">
      <c r="A576" s="9"/>
      <c r="B576" s="9"/>
      <c r="C576" s="9"/>
      <c r="D576" s="75"/>
      <c r="E576" s="9"/>
    </row>
    <row r="577" spans="1:5" x14ac:dyDescent="0.25">
      <c r="A577" s="9"/>
      <c r="B577" s="9"/>
      <c r="C577" s="9"/>
      <c r="D577" s="75"/>
      <c r="E577" s="9"/>
    </row>
    <row r="578" spans="1:5" x14ac:dyDescent="0.25">
      <c r="A578" s="9"/>
      <c r="B578" s="9"/>
      <c r="C578" s="9"/>
      <c r="D578" s="75"/>
      <c r="E578" s="9"/>
    </row>
    <row r="579" spans="1:5" x14ac:dyDescent="0.25">
      <c r="A579" s="9"/>
      <c r="B579" s="9"/>
      <c r="C579" s="9"/>
      <c r="D579" s="75"/>
      <c r="E579" s="9"/>
    </row>
    <row r="580" spans="1:5" x14ac:dyDescent="0.25">
      <c r="A580" s="9"/>
      <c r="B580" s="9"/>
      <c r="C580" s="9"/>
      <c r="D580" s="75"/>
      <c r="E580" s="9"/>
    </row>
    <row r="581" spans="1:5" x14ac:dyDescent="0.25">
      <c r="A581" s="9"/>
      <c r="B581" s="9"/>
      <c r="C581" s="9"/>
      <c r="D581" s="75"/>
      <c r="E581" s="9"/>
    </row>
    <row r="582" spans="1:5" x14ac:dyDescent="0.25">
      <c r="A582" s="9"/>
      <c r="B582" s="9"/>
      <c r="C582" s="9"/>
      <c r="D582" s="75"/>
      <c r="E582" s="9"/>
    </row>
    <row r="583" spans="1:5" x14ac:dyDescent="0.25">
      <c r="A583" s="9"/>
      <c r="B583" s="9"/>
      <c r="C583" s="9"/>
      <c r="D583" s="75"/>
      <c r="E583" s="9"/>
    </row>
    <row r="584" spans="1:5" x14ac:dyDescent="0.25">
      <c r="A584" s="9"/>
      <c r="B584" s="9"/>
      <c r="C584" s="9"/>
      <c r="D584" s="75"/>
      <c r="E584" s="9"/>
    </row>
    <row r="585" spans="1:5" x14ac:dyDescent="0.25">
      <c r="A585" s="9"/>
      <c r="B585" s="9"/>
      <c r="C585" s="9"/>
      <c r="D585" s="75"/>
      <c r="E585" s="9"/>
    </row>
    <row r="586" spans="1:5" x14ac:dyDescent="0.25">
      <c r="A586" s="9"/>
      <c r="B586" s="9"/>
      <c r="C586" s="9"/>
      <c r="D586" s="75"/>
      <c r="E586" s="9"/>
    </row>
    <row r="587" spans="1:5" x14ac:dyDescent="0.25">
      <c r="A587" s="9"/>
      <c r="B587" s="9"/>
      <c r="C587" s="9"/>
      <c r="D587" s="75"/>
      <c r="E587" s="9"/>
    </row>
    <row r="588" spans="1:5" x14ac:dyDescent="0.25">
      <c r="A588" s="9"/>
      <c r="B588" s="9"/>
      <c r="C588" s="9"/>
      <c r="D588" s="75"/>
      <c r="E588" s="9"/>
    </row>
    <row r="589" spans="1:5" x14ac:dyDescent="0.25">
      <c r="A589" s="9"/>
      <c r="B589" s="9"/>
      <c r="C589" s="9"/>
      <c r="D589" s="75"/>
      <c r="E589" s="9"/>
    </row>
    <row r="590" spans="1:5" x14ac:dyDescent="0.25">
      <c r="A590" s="9"/>
      <c r="B590" s="9"/>
      <c r="C590" s="9"/>
      <c r="D590" s="75"/>
      <c r="E590" s="9"/>
    </row>
    <row r="591" spans="1:5" x14ac:dyDescent="0.25">
      <c r="A591" s="9"/>
      <c r="B591" s="9"/>
      <c r="C591" s="9"/>
      <c r="D591" s="75"/>
      <c r="E591" s="9"/>
    </row>
    <row r="592" spans="1:5" x14ac:dyDescent="0.25">
      <c r="A592" s="9"/>
      <c r="B592" s="9"/>
      <c r="C592" s="9"/>
      <c r="D592" s="75"/>
      <c r="E592" s="9"/>
    </row>
    <row r="593" spans="1:5" x14ac:dyDescent="0.25">
      <c r="A593" s="9"/>
      <c r="B593" s="9"/>
      <c r="C593" s="9"/>
      <c r="D593" s="75"/>
      <c r="E593" s="9"/>
    </row>
    <row r="594" spans="1:5" x14ac:dyDescent="0.25">
      <c r="A594" s="9"/>
      <c r="B594" s="9"/>
      <c r="C594" s="9"/>
      <c r="D594" s="75"/>
      <c r="E594" s="9"/>
    </row>
    <row r="595" spans="1:5" x14ac:dyDescent="0.25">
      <c r="A595" s="9"/>
      <c r="B595" s="9"/>
      <c r="C595" s="9"/>
      <c r="D595" s="75"/>
      <c r="E595" s="9"/>
    </row>
    <row r="596" spans="1:5" x14ac:dyDescent="0.25">
      <c r="A596" s="9"/>
      <c r="B596" s="9"/>
      <c r="C596" s="9"/>
      <c r="D596" s="75"/>
      <c r="E596" s="9"/>
    </row>
    <row r="597" spans="1:5" x14ac:dyDescent="0.25">
      <c r="A597" s="9"/>
      <c r="B597" s="9"/>
      <c r="C597" s="9"/>
      <c r="D597" s="75"/>
      <c r="E597" s="9"/>
    </row>
    <row r="598" spans="1:5" x14ac:dyDescent="0.25">
      <c r="A598" s="9"/>
    </row>
  </sheetData>
  <mergeCells count="26">
    <mergeCell ref="B38:U38"/>
    <mergeCell ref="A1:E3"/>
    <mergeCell ref="F1:Q1"/>
    <mergeCell ref="F2:Q2"/>
    <mergeCell ref="F3:Q3"/>
    <mergeCell ref="S3:T3"/>
    <mergeCell ref="F15:W15"/>
    <mergeCell ref="F5:W5"/>
    <mergeCell ref="I10:J10"/>
    <mergeCell ref="I12:J12"/>
    <mergeCell ref="I19:M19"/>
    <mergeCell ref="I8:J8"/>
    <mergeCell ref="K8:L8"/>
    <mergeCell ref="K10:L10"/>
    <mergeCell ref="K12:L12"/>
    <mergeCell ref="F22:F26"/>
    <mergeCell ref="S19:W19"/>
    <mergeCell ref="P22:P26"/>
    <mergeCell ref="F17:M17"/>
    <mergeCell ref="P17:W17"/>
    <mergeCell ref="F32:F36"/>
    <mergeCell ref="I30:K30"/>
    <mergeCell ref="S30:U30"/>
    <mergeCell ref="P32:P36"/>
    <mergeCell ref="F28:M28"/>
    <mergeCell ref="P28:W28"/>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'C:\Users\JoseH.GonzalezR\Desktop\[12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28515625" style="1" customWidth="1"/>
    <col min="2" max="3" width="1" style="1" customWidth="1"/>
    <col min="4" max="4" width="11.7109375" style="74" customWidth="1"/>
    <col min="5" max="5" width="0.7109375" style="1" customWidth="1"/>
    <col min="6" max="6" width="12" style="1" customWidth="1"/>
    <col min="7" max="7" width="0.7109375" style="1" customWidth="1"/>
    <col min="8" max="8" width="21.7109375" customWidth="1"/>
    <col min="9" max="9" width="0.7109375" customWidth="1"/>
    <col min="10" max="10" width="21.7109375" customWidth="1"/>
    <col min="11" max="11" width="0.7109375" customWidth="1"/>
    <col min="12" max="12" width="21.7109375" customWidth="1"/>
    <col min="13" max="13" width="0.7109375" customWidth="1"/>
    <col min="14" max="14" width="14.7109375" customWidth="1"/>
    <col min="15" max="15" width="0.7109375" customWidth="1"/>
    <col min="16" max="16" width="14.7109375" customWidth="1"/>
    <col min="17" max="17" width="0.7109375" customWidth="1"/>
    <col min="18" max="18" width="15.42578125" customWidth="1"/>
    <col min="19" max="19" width="0.7109375" customWidth="1"/>
    <col min="20" max="20" width="21.7109375" customWidth="1"/>
    <col min="21" max="21" width="0.7109375" customWidth="1"/>
    <col min="22" max="22" width="21.7109375" customWidth="1"/>
    <col min="23" max="23" width="0.7109375" customWidth="1"/>
    <col min="24" max="16384" width="11.42578125" style="214"/>
  </cols>
  <sheetData>
    <row r="1" spans="1:57" s="213" customFormat="1" ht="12" x14ac:dyDescent="0.25">
      <c r="A1" s="1"/>
      <c r="B1" s="135"/>
      <c r="C1" s="135"/>
      <c r="D1" s="136"/>
      <c r="E1" s="135"/>
      <c r="F1" s="135"/>
      <c r="G1" s="135"/>
      <c r="H1" s="135"/>
      <c r="I1" s="135"/>
      <c r="J1" s="135"/>
      <c r="K1" s="135"/>
      <c r="L1" s="137"/>
      <c r="M1" s="137"/>
      <c r="N1" s="137"/>
      <c r="O1" s="137"/>
      <c r="P1" s="137"/>
      <c r="Q1" s="137"/>
      <c r="R1" s="137"/>
      <c r="S1" s="137"/>
      <c r="T1" s="135"/>
      <c r="U1" s="135"/>
      <c r="V1" s="135"/>
      <c r="W1" s="137"/>
    </row>
    <row r="2" spans="1:57" s="213" customFormat="1" ht="15.75" customHeight="1" x14ac:dyDescent="0.25">
      <c r="A2" s="1"/>
      <c r="B2" s="3"/>
      <c r="C2" s="3"/>
      <c r="D2" s="138"/>
      <c r="E2" s="3"/>
      <c r="F2" s="3"/>
      <c r="G2" s="3"/>
      <c r="H2" s="621" t="s">
        <v>1276</v>
      </c>
      <c r="I2" s="621"/>
      <c r="J2" s="621"/>
      <c r="K2" s="621"/>
      <c r="L2" s="621"/>
      <c r="M2" s="621"/>
      <c r="N2" s="621"/>
      <c r="O2" s="621"/>
      <c r="P2" s="621"/>
      <c r="Q2" s="621"/>
      <c r="R2" s="621"/>
      <c r="S2" s="621"/>
      <c r="T2" s="621"/>
      <c r="U2" s="621"/>
      <c r="V2" s="621"/>
      <c r="W2" s="205"/>
    </row>
    <row r="3" spans="1:57" s="213" customFormat="1" ht="12" x14ac:dyDescent="0.25">
      <c r="A3" s="1"/>
      <c r="B3" s="135"/>
      <c r="C3" s="135"/>
      <c r="D3" s="136"/>
      <c r="E3" s="135"/>
      <c r="F3" s="135"/>
      <c r="G3" s="135"/>
      <c r="H3" s="135"/>
      <c r="I3" s="135"/>
      <c r="J3" s="135"/>
      <c r="K3" s="135"/>
      <c r="L3" s="137"/>
      <c r="M3" s="137"/>
      <c r="N3" s="137"/>
      <c r="O3" s="137"/>
      <c r="P3" s="137"/>
      <c r="Q3" s="137"/>
      <c r="R3" s="137"/>
      <c r="S3" s="137"/>
      <c r="T3" s="135"/>
      <c r="U3" s="135"/>
      <c r="V3" s="135"/>
      <c r="W3" s="137"/>
    </row>
    <row r="4" spans="1:57" s="206" customFormat="1" ht="9" customHeight="1" x14ac:dyDescent="0.25">
      <c r="A4" s="3"/>
      <c r="B4" s="140"/>
      <c r="C4" s="140"/>
      <c r="D4" s="141"/>
      <c r="E4" s="140"/>
      <c r="F4" s="140"/>
      <c r="G4" s="140"/>
      <c r="H4" s="140"/>
      <c r="I4" s="140"/>
      <c r="J4" s="140"/>
      <c r="K4" s="140"/>
      <c r="L4" s="140"/>
      <c r="M4" s="140"/>
      <c r="N4" s="140"/>
      <c r="O4" s="140"/>
      <c r="P4" s="140"/>
      <c r="Q4" s="140"/>
      <c r="R4" s="140"/>
      <c r="S4" s="140"/>
      <c r="T4" s="140"/>
      <c r="U4" s="140"/>
      <c r="V4" s="140"/>
      <c r="W4" s="140"/>
    </row>
    <row r="5" spans="1:57" s="206" customFormat="1" ht="12" x14ac:dyDescent="0.25">
      <c r="A5" s="3"/>
      <c r="B5" s="140"/>
      <c r="C5" s="140"/>
      <c r="D5" s="141"/>
      <c r="E5" s="140"/>
      <c r="F5" s="140"/>
      <c r="G5" s="140"/>
      <c r="H5" s="140"/>
      <c r="I5" s="140"/>
      <c r="J5" s="140"/>
      <c r="K5" s="140"/>
      <c r="L5" s="140"/>
      <c r="M5" s="140"/>
      <c r="N5" s="143"/>
      <c r="O5" s="143"/>
      <c r="P5" s="143"/>
      <c r="Q5" s="143"/>
      <c r="R5" s="143"/>
      <c r="S5" s="143"/>
      <c r="T5" s="143"/>
      <c r="U5" s="140"/>
      <c r="V5" s="140"/>
      <c r="W5" s="143"/>
      <c r="X5" s="207"/>
      <c r="Y5" s="207"/>
      <c r="Z5" s="207"/>
      <c r="AA5" s="208"/>
      <c r="AB5" s="208"/>
      <c r="AC5" s="209"/>
      <c r="AD5" s="209"/>
      <c r="AE5" s="209"/>
      <c r="AF5" s="207"/>
      <c r="AG5" s="210"/>
      <c r="AH5" s="209"/>
      <c r="AI5" s="209"/>
      <c r="AJ5" s="209"/>
      <c r="AK5" s="209"/>
      <c r="AM5" s="209"/>
      <c r="AN5" s="209"/>
      <c r="AO5" s="209"/>
      <c r="AP5" s="209"/>
      <c r="AQ5" s="209"/>
      <c r="AR5" s="209"/>
      <c r="AS5" s="209"/>
      <c r="AT5" s="209"/>
      <c r="AU5" s="209"/>
      <c r="AV5" s="209"/>
      <c r="AW5" s="209"/>
      <c r="AX5" s="209"/>
      <c r="AY5" s="209"/>
      <c r="AZ5" s="209"/>
      <c r="BA5" s="209"/>
      <c r="BB5" s="209"/>
      <c r="BC5" s="209"/>
      <c r="BD5" s="209"/>
      <c r="BE5" s="209"/>
    </row>
    <row r="6" spans="1:57" s="206" customFormat="1" ht="12" x14ac:dyDescent="0.25">
      <c r="A6" s="3"/>
      <c r="B6" s="140"/>
      <c r="C6" s="140"/>
      <c r="D6" s="141"/>
      <c r="E6" s="140"/>
      <c r="F6" s="140"/>
      <c r="G6" s="140"/>
      <c r="H6" s="140"/>
      <c r="I6" s="140"/>
      <c r="J6" s="140"/>
      <c r="K6" s="140"/>
      <c r="L6" s="140"/>
      <c r="M6" s="140"/>
      <c r="N6" s="143"/>
      <c r="O6" s="143"/>
      <c r="P6" s="143"/>
      <c r="Q6" s="143"/>
      <c r="R6" s="143"/>
      <c r="S6" s="143"/>
      <c r="T6" s="143"/>
      <c r="U6" s="143"/>
      <c r="V6" s="140"/>
      <c r="W6" s="143"/>
      <c r="X6" s="207"/>
      <c r="Y6" s="207"/>
      <c r="Z6" s="207"/>
      <c r="AA6" s="208"/>
      <c r="AB6" s="208"/>
      <c r="AC6" s="209"/>
      <c r="AD6" s="209"/>
      <c r="AE6" s="209"/>
      <c r="AF6" s="207"/>
      <c r="AG6" s="210"/>
      <c r="AH6" s="209"/>
      <c r="AI6" s="209"/>
      <c r="AJ6" s="209"/>
      <c r="AK6" s="209"/>
      <c r="AM6" s="209"/>
      <c r="AN6" s="209"/>
      <c r="AO6" s="209"/>
      <c r="AP6" s="209"/>
      <c r="AQ6" s="209"/>
      <c r="AR6" s="209"/>
      <c r="AS6" s="209"/>
      <c r="AT6" s="209"/>
      <c r="AU6" s="209"/>
      <c r="AV6" s="209"/>
      <c r="AW6" s="209"/>
      <c r="AX6" s="209"/>
      <c r="AY6" s="209"/>
      <c r="AZ6" s="209"/>
      <c r="BA6" s="209"/>
      <c r="BB6" s="209"/>
      <c r="BC6" s="209"/>
      <c r="BD6" s="209"/>
      <c r="BE6" s="209"/>
    </row>
    <row r="7" spans="1:57" s="206" customFormat="1" ht="12" x14ac:dyDescent="0.25">
      <c r="A7" s="3"/>
      <c r="B7" s="140"/>
      <c r="C7" s="140"/>
      <c r="D7" s="141"/>
      <c r="E7" s="140"/>
      <c r="F7" s="140"/>
      <c r="G7" s="140"/>
      <c r="H7" s="140"/>
      <c r="I7" s="140"/>
      <c r="J7" s="140"/>
      <c r="K7" s="140"/>
      <c r="L7" s="140"/>
      <c r="M7" s="140"/>
      <c r="N7" s="143"/>
      <c r="O7" s="143"/>
      <c r="P7" s="143"/>
      <c r="Q7" s="143"/>
      <c r="R7" s="143" t="e">
        <f>IF(ISBLANK('2. ANALISIS DEL RIESGO'!#REF!),"",'2. ANALISIS DEL RIESGO'!#REF!)</f>
        <v>#REF!</v>
      </c>
      <c r="S7" s="143"/>
      <c r="T7" s="143"/>
      <c r="U7" s="143"/>
      <c r="V7" s="140"/>
      <c r="W7" s="143"/>
      <c r="X7" s="207"/>
      <c r="Y7" s="207"/>
      <c r="Z7" s="207"/>
      <c r="AA7" s="208"/>
      <c r="AB7" s="208"/>
      <c r="AC7" s="209"/>
      <c r="AD7" s="209"/>
      <c r="AE7" s="209"/>
      <c r="AF7" s="207"/>
      <c r="AG7" s="210"/>
      <c r="AH7" s="209"/>
      <c r="AI7" s="209"/>
      <c r="AJ7" s="209"/>
      <c r="AK7" s="209"/>
      <c r="AM7" s="209"/>
      <c r="AN7" s="209"/>
      <c r="AO7" s="209"/>
      <c r="AP7" s="209"/>
      <c r="AQ7" s="209"/>
      <c r="AR7" s="209"/>
      <c r="AS7" s="209"/>
      <c r="AT7" s="209"/>
      <c r="AU7" s="209"/>
      <c r="AV7" s="209"/>
      <c r="AW7" s="209"/>
      <c r="AX7" s="209"/>
      <c r="AY7" s="209"/>
      <c r="AZ7" s="209"/>
      <c r="BA7" s="209"/>
      <c r="BB7" s="209"/>
      <c r="BC7" s="209"/>
      <c r="BD7" s="209"/>
      <c r="BE7" s="209"/>
    </row>
    <row r="8" spans="1:57" s="206" customFormat="1" ht="12" x14ac:dyDescent="0.25">
      <c r="A8" s="3"/>
      <c r="B8" s="140"/>
      <c r="C8" s="140"/>
      <c r="D8" s="141"/>
      <c r="E8" s="140"/>
      <c r="F8" s="140"/>
      <c r="G8" s="140"/>
      <c r="H8" s="140"/>
      <c r="I8" s="140"/>
      <c r="J8" s="140"/>
      <c r="K8" s="140"/>
      <c r="L8" s="140"/>
      <c r="M8" s="140"/>
      <c r="N8" s="143"/>
      <c r="O8" s="143"/>
      <c r="P8" s="143"/>
      <c r="Q8" s="143"/>
      <c r="R8" s="143"/>
      <c r="S8" s="143"/>
      <c r="T8" s="143"/>
      <c r="U8" s="143"/>
      <c r="V8" s="140"/>
      <c r="W8" s="142"/>
      <c r="X8" s="209"/>
      <c r="Y8" s="209"/>
      <c r="Z8" s="209"/>
      <c r="AA8" s="208"/>
      <c r="AB8" s="208"/>
      <c r="AC8" s="209"/>
      <c r="AD8" s="209"/>
      <c r="AE8" s="209"/>
      <c r="AF8" s="209"/>
      <c r="AG8" s="211"/>
      <c r="AH8" s="209"/>
      <c r="AI8" s="209"/>
      <c r="AJ8" s="209"/>
      <c r="AK8" s="209"/>
      <c r="AM8" s="209"/>
      <c r="AN8" s="209"/>
      <c r="AO8" s="209"/>
      <c r="AP8" s="209"/>
      <c r="AQ8" s="209"/>
      <c r="AR8" s="209"/>
      <c r="AS8" s="209"/>
      <c r="AT8" s="209"/>
      <c r="AU8" s="209"/>
      <c r="AV8" s="209"/>
      <c r="AW8" s="209"/>
      <c r="AX8" s="209"/>
      <c r="AY8" s="209"/>
      <c r="AZ8" s="209"/>
      <c r="BA8" s="209"/>
      <c r="BB8" s="209"/>
      <c r="BC8" s="209"/>
      <c r="BD8" s="209"/>
      <c r="BE8" s="209"/>
    </row>
    <row r="9" spans="1:57" s="206" customFormat="1" ht="12" x14ac:dyDescent="0.25">
      <c r="A9" s="3"/>
      <c r="B9" s="140"/>
      <c r="C9" s="140"/>
      <c r="D9" s="141"/>
      <c r="E9" s="140"/>
      <c r="F9" s="140"/>
      <c r="G9" s="140"/>
      <c r="H9" s="140"/>
      <c r="I9" s="140"/>
      <c r="J9" s="140"/>
      <c r="K9" s="140"/>
      <c r="L9" s="140"/>
      <c r="M9" s="140"/>
      <c r="N9" s="143"/>
      <c r="O9" s="143"/>
      <c r="P9" s="143"/>
      <c r="Q9" s="143"/>
      <c r="R9" s="143">
        <f>IF(ISBLANK('2. ANALISIS DEL RIESGO'!$I$11),"",'2. ANALISIS DEL RIESGO'!$I$11)</f>
        <v>43420</v>
      </c>
      <c r="S9" s="143"/>
      <c r="T9" s="143"/>
      <c r="U9" s="143"/>
      <c r="V9" s="140"/>
      <c r="W9" s="142"/>
      <c r="X9" s="209"/>
      <c r="Y9" s="209"/>
      <c r="Z9" s="209"/>
      <c r="AA9" s="212"/>
      <c r="AB9" s="212"/>
      <c r="AF9" s="209"/>
      <c r="AG9" s="211"/>
      <c r="AH9" s="209"/>
      <c r="AJ9" s="213"/>
      <c r="AK9" s="213"/>
      <c r="AM9" s="209"/>
      <c r="AN9" s="209"/>
      <c r="AO9" s="209"/>
      <c r="AP9" s="209"/>
      <c r="AQ9" s="209"/>
      <c r="AR9" s="209"/>
      <c r="AS9" s="209"/>
      <c r="AT9" s="209"/>
      <c r="AU9" s="209"/>
      <c r="AV9" s="209"/>
      <c r="AW9" s="209"/>
      <c r="AX9" s="209"/>
      <c r="AY9" s="209"/>
      <c r="AZ9" s="209"/>
      <c r="BA9" s="209"/>
      <c r="BB9" s="209"/>
      <c r="BC9" s="209"/>
      <c r="BD9" s="209"/>
      <c r="BE9" s="209"/>
    </row>
    <row r="10" spans="1:57" s="206" customFormat="1" ht="9" customHeight="1" x14ac:dyDescent="0.25">
      <c r="A10" s="3"/>
      <c r="B10" s="140"/>
      <c r="C10" s="140"/>
      <c r="D10" s="141"/>
      <c r="E10" s="142"/>
      <c r="F10" s="142"/>
      <c r="G10" s="142"/>
      <c r="H10" s="140"/>
      <c r="I10" s="140"/>
      <c r="J10" s="140"/>
      <c r="K10" s="140"/>
      <c r="L10" s="142"/>
      <c r="M10" s="142"/>
      <c r="N10" s="143"/>
      <c r="O10" s="143"/>
      <c r="P10" s="143"/>
      <c r="Q10" s="143"/>
      <c r="R10" s="143"/>
      <c r="S10" s="143"/>
      <c r="T10" s="143"/>
      <c r="U10" s="142"/>
      <c r="V10" s="140"/>
      <c r="W10" s="142"/>
    </row>
    <row r="11" spans="1:57" s="206" customFormat="1" ht="9" customHeight="1" x14ac:dyDescent="0.25">
      <c r="A11" s="3"/>
      <c r="B11" s="140"/>
      <c r="C11" s="140"/>
      <c r="D11" s="141"/>
      <c r="E11" s="215"/>
      <c r="F11" s="215"/>
      <c r="G11" s="215"/>
      <c r="H11" s="215"/>
      <c r="I11" s="215"/>
      <c r="J11" s="215"/>
      <c r="K11" s="215"/>
      <c r="L11" s="215"/>
      <c r="M11" s="215"/>
      <c r="N11" s="215"/>
      <c r="O11" s="215"/>
      <c r="P11" s="215"/>
      <c r="Q11" s="215"/>
      <c r="R11" s="215"/>
      <c r="S11" s="215"/>
      <c r="T11" s="215"/>
      <c r="U11" s="215"/>
      <c r="V11" s="215"/>
      <c r="W11" s="215"/>
    </row>
    <row r="12" spans="1:57" x14ac:dyDescent="0.25">
      <c r="A12" s="3"/>
      <c r="B12" s="140"/>
      <c r="C12" s="140"/>
      <c r="D12" s="141"/>
      <c r="E12" s="147"/>
      <c r="F12" s="7"/>
      <c r="G12" s="7"/>
      <c r="H12" s="186" t="s">
        <v>1586</v>
      </c>
    </row>
    <row r="13" spans="1:57" x14ac:dyDescent="0.25">
      <c r="A13" s="3"/>
      <c r="B13" s="140"/>
      <c r="C13" s="140"/>
      <c r="D13" s="141"/>
      <c r="E13" s="147"/>
      <c r="F13" s="7"/>
      <c r="G13" s="7"/>
    </row>
    <row r="14" spans="1:57" x14ac:dyDescent="0.25">
      <c r="A14" s="3"/>
      <c r="B14" s="140"/>
      <c r="C14" s="140"/>
      <c r="D14" s="141"/>
      <c r="E14" s="147"/>
      <c r="F14" s="7"/>
      <c r="G14" s="7"/>
      <c r="H14" s="186" t="s">
        <v>1575</v>
      </c>
      <c r="J14" s="197"/>
      <c r="K14" s="197"/>
      <c r="L14" s="197"/>
      <c r="M14" s="197"/>
      <c r="N14" s="197"/>
    </row>
    <row r="15" spans="1:57" x14ac:dyDescent="0.25">
      <c r="A15" s="3"/>
      <c r="B15" s="140"/>
      <c r="C15" s="140"/>
      <c r="D15" s="141"/>
      <c r="E15" s="147"/>
      <c r="F15" s="7"/>
      <c r="G15" s="7"/>
    </row>
    <row r="16" spans="1:57" x14ac:dyDescent="0.25">
      <c r="A16" s="3"/>
      <c r="B16" s="140"/>
      <c r="C16" s="140"/>
      <c r="D16" s="141"/>
      <c r="E16" s="147"/>
      <c r="F16" s="203"/>
      <c r="G16" s="198"/>
      <c r="H16" s="626" t="s">
        <v>1568</v>
      </c>
      <c r="I16" s="626"/>
      <c r="J16" s="626"/>
      <c r="K16" s="626"/>
      <c r="L16" s="626"/>
      <c r="M16" s="187"/>
      <c r="N16" s="627" t="s">
        <v>1569</v>
      </c>
      <c r="O16" s="628"/>
      <c r="P16" s="629"/>
      <c r="Q16" s="187"/>
      <c r="R16" s="627" t="s">
        <v>1281</v>
      </c>
      <c r="S16" s="628"/>
      <c r="T16" s="628"/>
      <c r="U16" s="628"/>
      <c r="V16" s="629"/>
    </row>
    <row r="17" spans="1:22" ht="25.5" x14ac:dyDescent="0.25">
      <c r="A17" s="3"/>
      <c r="B17" s="140"/>
      <c r="C17" s="140"/>
      <c r="D17" s="141"/>
      <c r="E17" s="147"/>
      <c r="F17" s="204" t="s">
        <v>1271</v>
      </c>
      <c r="G17" s="198"/>
      <c r="H17" s="189" t="s">
        <v>1273</v>
      </c>
      <c r="I17" s="190"/>
      <c r="J17" s="189" t="s">
        <v>1274</v>
      </c>
      <c r="K17" s="190"/>
      <c r="L17" s="189" t="s">
        <v>1084</v>
      </c>
      <c r="M17" s="191"/>
      <c r="N17" s="192" t="s">
        <v>1570</v>
      </c>
      <c r="O17" s="193"/>
      <c r="P17" s="192" t="s">
        <v>1571</v>
      </c>
      <c r="Q17" s="191"/>
      <c r="R17" s="194" t="s">
        <v>1572</v>
      </c>
      <c r="S17" s="193"/>
      <c r="T17" s="195" t="s">
        <v>1573</v>
      </c>
      <c r="U17" s="193"/>
      <c r="V17" s="196" t="s">
        <v>1574</v>
      </c>
    </row>
    <row r="18" spans="1:22" ht="149.25" customHeight="1" x14ac:dyDescent="0.25">
      <c r="A18" s="3"/>
      <c r="B18" s="140"/>
      <c r="C18" s="140"/>
      <c r="D18" s="141"/>
      <c r="E18" s="188"/>
      <c r="F18" s="199">
        <f>'1. IDENTIFICACION DEL RIESGO'!F41</f>
        <v>0</v>
      </c>
      <c r="G18" s="200"/>
      <c r="H18" s="218" t="str">
        <f>IF(ISBLANK('1. IDENTIFICACION DEL RIESGO'!M41),"",'1. IDENTIFICACION DEL RIESGO'!M41)</f>
        <v/>
      </c>
      <c r="I18" s="201"/>
      <c r="J18" s="218" t="str">
        <f>IF(ISBLANK('1. IDENTIFICACION DEL RIESGO'!O41),"",'1. IDENTIFICACION DEL RIESGO'!O41)</f>
        <v/>
      </c>
      <c r="K18" s="201"/>
      <c r="L18" s="218" t="str">
        <f>'2. ANALISIS DEL RIESGO'!AI17</f>
        <v>1. Divulgación de comunicados de prensa, audios y fotografías a nivel nacional y regional, mediante el portal web ICBF y las redes sociales. 
2. Atención permanente a los medios de comunicación.</v>
      </c>
      <c r="M18" s="202"/>
      <c r="N18" s="219"/>
      <c r="O18" s="202"/>
      <c r="P18" s="219"/>
      <c r="Q18" s="202"/>
      <c r="R18" s="220" t="str">
        <f>'2. ANALISIS DEL RIESGO'!AM17</f>
        <v>FUERTE</v>
      </c>
      <c r="S18" s="202"/>
      <c r="T18" s="220" t="str">
        <f>IF(ISBLANK('2. ANALISIS DEL RIESGO'!BC17),"",'2. ANALISIS DEL RIESGO'!BC17)</f>
        <v>1. Monitorear de forma permanente la información registrada en los medios de comunicación sobre la gestión del ICBF.
1.1.. Identificar tendencias de las noticias con el informe de monitoreo de noticias enviadas mensualmente.
1.2.Tomar acciones para la mejora con base en los reportes, para responder en el menor tiempo posible los requerimientos de los periodistas 
2..  Remitir información permanente a los periodistas del país y a los comunicadores regionales para que socialicen la información en sus departamentos.
2.1 Verificar con los medios nuevas necesidades para atenderlas y mitigar el riesgo.</v>
      </c>
      <c r="U18" s="202"/>
      <c r="V18" s="221"/>
    </row>
    <row r="19" spans="1:22" ht="149.25" hidden="1" customHeight="1" x14ac:dyDescent="0.25">
      <c r="A19" s="3"/>
      <c r="B19" s="140"/>
      <c r="C19" s="140"/>
      <c r="D19" s="141"/>
      <c r="E19" s="188"/>
      <c r="F19" s="199">
        <f>'1. IDENTIFICACION DEL RIESGO'!F42</f>
        <v>0</v>
      </c>
      <c r="G19" s="200"/>
      <c r="H19" s="218" t="str">
        <f>IF(ISBLANK('1. IDENTIFICACION DEL RIESGO'!M42),"",'1. IDENTIFICACION DEL RIESGO'!M42)</f>
        <v/>
      </c>
      <c r="I19" s="201"/>
      <c r="J19" s="218" t="str">
        <f>IF(ISBLANK('1. IDENTIFICACION DEL RIESGO'!O42),"",'1. IDENTIFICACION DEL RIESGO'!O42)</f>
        <v/>
      </c>
      <c r="K19" s="201"/>
      <c r="L19" s="218" t="str">
        <f>'2. ANALISIS DEL RIESGO'!AI18</f>
        <v>Mesas de trabajo con los procesos misionales para establecer las necesidades en materia de promoción de derechos y el alcance de las estrategias</v>
      </c>
      <c r="M19" s="202"/>
      <c r="N19" s="219"/>
      <c r="O19" s="202"/>
      <c r="P19" s="219"/>
      <c r="Q19" s="202"/>
      <c r="R19" s="220" t="str">
        <f>'2. ANALISIS DEL RIESGO'!AM18</f>
        <v>FUERTE</v>
      </c>
      <c r="S19" s="202"/>
      <c r="T19" s="220" t="str">
        <f>IF(ISBLANK('2. ANALISIS DEL RIESGO'!BC18),"",'2. ANALISIS DEL RIESGO'!BC18)</f>
        <v>1. Contar con un plan de medios que permite desarrolar las estratégias de comunicación definidas por el ICBF.
2. Definir el alcance en temas de cubrimiento de las estrategias de comunicación definidas por el ICBF.</v>
      </c>
      <c r="U19" s="202"/>
      <c r="V19" s="221"/>
    </row>
    <row r="20" spans="1:22" ht="149.25" hidden="1" customHeight="1" x14ac:dyDescent="0.25">
      <c r="A20" s="3"/>
      <c r="B20" s="140"/>
      <c r="C20" s="140"/>
      <c r="D20" s="141"/>
      <c r="E20" s="188"/>
      <c r="F20" s="199">
        <f>'1. IDENTIFICACION DEL RIESGO'!F43</f>
        <v>0</v>
      </c>
      <c r="G20" s="200"/>
      <c r="H20" s="218" t="str">
        <f>IF(ISBLANK('1. IDENTIFICACION DEL RIESGO'!M43),"",'1. IDENTIFICACION DEL RIESGO'!M43)</f>
        <v/>
      </c>
      <c r="I20" s="201"/>
      <c r="J20" s="218" t="str">
        <f>IF(ISBLANK('1. IDENTIFICACION DEL RIESGO'!O43),"",'1. IDENTIFICACION DEL RIESGO'!O43)</f>
        <v/>
      </c>
      <c r="K20" s="201"/>
      <c r="L20" s="218" t="str">
        <f>'2. ANALISIS DEL RIESGO'!AI19</f>
        <v xml:space="preserve">
</v>
      </c>
      <c r="M20" s="202"/>
      <c r="N20" s="219"/>
      <c r="O20" s="202"/>
      <c r="P20" s="219"/>
      <c r="Q20" s="202"/>
      <c r="R20" s="220" t="str">
        <f>'2. ANALISIS DEL RIESGO'!AM19</f>
        <v/>
      </c>
      <c r="S20" s="202"/>
      <c r="T20" s="220" t="str">
        <f>IF(ISBLANK('2. ANALISIS DEL RIESGO'!BC19),"",'2. ANALISIS DEL RIESGO'!BC19)</f>
        <v/>
      </c>
      <c r="U20" s="202"/>
      <c r="V20" s="221"/>
    </row>
    <row r="21" spans="1:22" ht="149.25" hidden="1" customHeight="1" x14ac:dyDescent="0.25">
      <c r="A21" s="3"/>
      <c r="B21" s="140"/>
      <c r="C21" s="140"/>
      <c r="D21" s="141"/>
      <c r="E21" s="188"/>
      <c r="F21" s="199">
        <f>'1. IDENTIFICACION DEL RIESGO'!F44</f>
        <v>0</v>
      </c>
      <c r="G21" s="200"/>
      <c r="H21" s="218" t="str">
        <f>IF(ISBLANK('1. IDENTIFICACION DEL RIESGO'!M44),"",'1. IDENTIFICACION DEL RIESGO'!M44)</f>
        <v/>
      </c>
      <c r="I21" s="201"/>
      <c r="J21" s="218" t="str">
        <f>IF(ISBLANK('1. IDENTIFICACION DEL RIESGO'!O44),"",'1. IDENTIFICACION DEL RIESGO'!O44)</f>
        <v/>
      </c>
      <c r="K21" s="201"/>
      <c r="L21" s="218" t="str">
        <f>'2. ANALISIS DEL RIESGO'!AI20</f>
        <v xml:space="preserve">
</v>
      </c>
      <c r="M21" s="202"/>
      <c r="N21" s="219"/>
      <c r="O21" s="202"/>
      <c r="P21" s="219"/>
      <c r="Q21" s="202"/>
      <c r="R21" s="220" t="str">
        <f>'2. ANALISIS DEL RIESGO'!AM20</f>
        <v/>
      </c>
      <c r="S21" s="202"/>
      <c r="T21" s="220" t="str">
        <f>IF(ISBLANK('2. ANALISIS DEL RIESGO'!BC20),"",'2. ANALISIS DEL RIESGO'!BC20)</f>
        <v/>
      </c>
      <c r="U21" s="202"/>
      <c r="V21" s="221"/>
    </row>
    <row r="22" spans="1:22" ht="149.25" hidden="1" customHeight="1" x14ac:dyDescent="0.25">
      <c r="A22" s="3"/>
      <c r="B22" s="140"/>
      <c r="C22" s="140"/>
      <c r="D22" s="141"/>
      <c r="E22" s="188"/>
      <c r="F22" s="199">
        <f>'1. IDENTIFICACION DEL RIESGO'!F45</f>
        <v>0</v>
      </c>
      <c r="G22" s="200"/>
      <c r="H22" s="218" t="str">
        <f>IF(ISBLANK('1. IDENTIFICACION DEL RIESGO'!M45),"",'1. IDENTIFICACION DEL RIESGO'!M45)</f>
        <v/>
      </c>
      <c r="I22" s="201"/>
      <c r="J22" s="218" t="str">
        <f>IF(ISBLANK('1. IDENTIFICACION DEL RIESGO'!O45),"",'1. IDENTIFICACION DEL RIESGO'!O45)</f>
        <v/>
      </c>
      <c r="K22" s="201"/>
      <c r="L22" s="218" t="str">
        <f>'2. ANALISIS DEL RIESGO'!AI21</f>
        <v xml:space="preserve">
</v>
      </c>
      <c r="M22" s="202"/>
      <c r="N22" s="219"/>
      <c r="O22" s="202"/>
      <c r="P22" s="219"/>
      <c r="Q22" s="202"/>
      <c r="R22" s="220" t="str">
        <f>'2. ANALISIS DEL RIESGO'!AM21</f>
        <v/>
      </c>
      <c r="S22" s="202"/>
      <c r="T22" s="220" t="str">
        <f>IF(ISBLANK('2. ANALISIS DEL RIESGO'!BC21),"",'2. ANALISIS DEL RIESGO'!BC21)</f>
        <v/>
      </c>
      <c r="U22" s="202"/>
      <c r="V22" s="221"/>
    </row>
    <row r="23" spans="1:22" ht="149.25" hidden="1" customHeight="1" x14ac:dyDescent="0.25">
      <c r="A23" s="3"/>
      <c r="B23" s="140"/>
      <c r="C23" s="140"/>
      <c r="D23" s="141"/>
      <c r="E23" s="188"/>
      <c r="F23" s="199">
        <f>'1. IDENTIFICACION DEL RIESGO'!F46</f>
        <v>0</v>
      </c>
      <c r="G23" s="200"/>
      <c r="H23" s="218" t="str">
        <f>IF(ISBLANK('1. IDENTIFICACION DEL RIESGO'!M46),"",'1. IDENTIFICACION DEL RIESGO'!M46)</f>
        <v/>
      </c>
      <c r="I23" s="201"/>
      <c r="J23" s="218" t="str">
        <f>IF(ISBLANK('1. IDENTIFICACION DEL RIESGO'!O46),"",'1. IDENTIFICACION DEL RIESGO'!O46)</f>
        <v/>
      </c>
      <c r="K23" s="201"/>
      <c r="L23" s="218" t="str">
        <f>'2. ANALISIS DEL RIESGO'!AI22</f>
        <v xml:space="preserve">
</v>
      </c>
      <c r="M23" s="202"/>
      <c r="N23" s="219"/>
      <c r="O23" s="202"/>
      <c r="P23" s="219"/>
      <c r="Q23" s="202"/>
      <c r="R23" s="220" t="str">
        <f>'2. ANALISIS DEL RIESGO'!AM22</f>
        <v/>
      </c>
      <c r="S23" s="202"/>
      <c r="T23" s="220" t="str">
        <f>IF(ISBLANK('2. ANALISIS DEL RIESGO'!BC22),"",'2. ANALISIS DEL RIESGO'!BC22)</f>
        <v/>
      </c>
      <c r="U23" s="202"/>
      <c r="V23" s="221"/>
    </row>
    <row r="24" spans="1:22" ht="149.25" hidden="1" customHeight="1" x14ac:dyDescent="0.25">
      <c r="A24" s="3"/>
      <c r="B24" s="140"/>
      <c r="C24" s="140"/>
      <c r="D24" s="141"/>
      <c r="E24" s="188"/>
      <c r="F24" s="199">
        <f>'1. IDENTIFICACION DEL RIESGO'!F47</f>
        <v>0</v>
      </c>
      <c r="G24" s="200"/>
      <c r="H24" s="218" t="str">
        <f>IF(ISBLANK('1. IDENTIFICACION DEL RIESGO'!M47),"",'1. IDENTIFICACION DEL RIESGO'!M47)</f>
        <v/>
      </c>
      <c r="I24" s="201"/>
      <c r="J24" s="218" t="str">
        <f>IF(ISBLANK('1. IDENTIFICACION DEL RIESGO'!O47),"",'1. IDENTIFICACION DEL RIESGO'!O47)</f>
        <v/>
      </c>
      <c r="K24" s="201"/>
      <c r="L24" s="218" t="str">
        <f>'2. ANALISIS DEL RIESGO'!AI23</f>
        <v xml:space="preserve">
</v>
      </c>
      <c r="M24" s="202"/>
      <c r="N24" s="219"/>
      <c r="O24" s="202"/>
      <c r="P24" s="219"/>
      <c r="Q24" s="202"/>
      <c r="R24" s="220" t="str">
        <f>'2. ANALISIS DEL RIESGO'!AM23</f>
        <v/>
      </c>
      <c r="S24" s="202"/>
      <c r="T24" s="220" t="str">
        <f>IF(ISBLANK('2. ANALISIS DEL RIESGO'!BC23),"",'2. ANALISIS DEL RIESGO'!BC23)</f>
        <v/>
      </c>
      <c r="U24" s="202"/>
      <c r="V24" s="221"/>
    </row>
    <row r="25" spans="1:22" ht="149.25" hidden="1" customHeight="1" x14ac:dyDescent="0.25">
      <c r="A25" s="3"/>
      <c r="B25" s="140"/>
      <c r="C25" s="140"/>
      <c r="D25" s="141"/>
      <c r="E25" s="188"/>
      <c r="F25" s="199">
        <f>'1. IDENTIFICACION DEL RIESGO'!F48</f>
        <v>0</v>
      </c>
      <c r="G25" s="200"/>
      <c r="H25" s="218" t="str">
        <f>IF(ISBLANK('1. IDENTIFICACION DEL RIESGO'!M48),"",'1. IDENTIFICACION DEL RIESGO'!M48)</f>
        <v/>
      </c>
      <c r="I25" s="201"/>
      <c r="J25" s="218" t="str">
        <f>IF(ISBLANK('1. IDENTIFICACION DEL RIESGO'!O48),"",'1. IDENTIFICACION DEL RIESGO'!O48)</f>
        <v/>
      </c>
      <c r="K25" s="201"/>
      <c r="L25" s="218" t="str">
        <f>'2. ANALISIS DEL RIESGO'!AI24</f>
        <v xml:space="preserve">
</v>
      </c>
      <c r="M25" s="202"/>
      <c r="N25" s="219"/>
      <c r="O25" s="202"/>
      <c r="P25" s="219"/>
      <c r="Q25" s="202"/>
      <c r="R25" s="220" t="str">
        <f>'2. ANALISIS DEL RIESGO'!AM24</f>
        <v/>
      </c>
      <c r="S25" s="202"/>
      <c r="T25" s="220" t="str">
        <f>IF(ISBLANK('2. ANALISIS DEL RIESGO'!BC24),"",'2. ANALISIS DEL RIESGO'!BC24)</f>
        <v/>
      </c>
      <c r="U25" s="202"/>
      <c r="V25" s="221"/>
    </row>
    <row r="26" spans="1:22" ht="149.25" hidden="1" customHeight="1" x14ac:dyDescent="0.25">
      <c r="A26" s="3"/>
      <c r="B26" s="140"/>
      <c r="C26" s="140"/>
      <c r="D26" s="141"/>
      <c r="E26" s="188"/>
      <c r="F26" s="199">
        <f>'1. IDENTIFICACION DEL RIESGO'!F49</f>
        <v>0</v>
      </c>
      <c r="G26" s="200"/>
      <c r="H26" s="218" t="str">
        <f>IF(ISBLANK('1. IDENTIFICACION DEL RIESGO'!M49),"",'1. IDENTIFICACION DEL RIESGO'!M49)</f>
        <v/>
      </c>
      <c r="I26" s="201"/>
      <c r="J26" s="218" t="str">
        <f>IF(ISBLANK('1. IDENTIFICACION DEL RIESGO'!O49),"",'1. IDENTIFICACION DEL RIESGO'!O49)</f>
        <v/>
      </c>
      <c r="K26" s="201"/>
      <c r="L26" s="218" t="str">
        <f>'2. ANALISIS DEL RIESGO'!AI25</f>
        <v xml:space="preserve">
</v>
      </c>
      <c r="M26" s="202"/>
      <c r="N26" s="219"/>
      <c r="O26" s="202"/>
      <c r="P26" s="219"/>
      <c r="Q26" s="202"/>
      <c r="R26" s="220" t="str">
        <f>'2. ANALISIS DEL RIESGO'!AM25</f>
        <v/>
      </c>
      <c r="S26" s="202"/>
      <c r="T26" s="220" t="str">
        <f>IF(ISBLANK('2. ANALISIS DEL RIESGO'!BC25),"",'2. ANALISIS DEL RIESGO'!BC25)</f>
        <v/>
      </c>
      <c r="U26" s="202"/>
      <c r="V26" s="221"/>
    </row>
    <row r="27" spans="1:22" ht="149.25" hidden="1" customHeight="1" x14ac:dyDescent="0.25">
      <c r="A27" s="3"/>
      <c r="B27" s="140"/>
      <c r="C27" s="140"/>
      <c r="D27" s="141"/>
      <c r="E27" s="188"/>
      <c r="F27" s="199">
        <f>'1. IDENTIFICACION DEL RIESGO'!F50</f>
        <v>0</v>
      </c>
      <c r="G27" s="200"/>
      <c r="H27" s="218" t="str">
        <f>IF(ISBLANK('1. IDENTIFICACION DEL RIESGO'!M50),"",'1. IDENTIFICACION DEL RIESGO'!M50)</f>
        <v/>
      </c>
      <c r="I27" s="201"/>
      <c r="J27" s="218" t="str">
        <f>IF(ISBLANK('1. IDENTIFICACION DEL RIESGO'!O50),"",'1. IDENTIFICACION DEL RIESGO'!O50)</f>
        <v/>
      </c>
      <c r="K27" s="201"/>
      <c r="L27" s="218" t="str">
        <f>'2. ANALISIS DEL RIESGO'!AI26</f>
        <v xml:space="preserve">
</v>
      </c>
      <c r="M27" s="202"/>
      <c r="N27" s="219"/>
      <c r="O27" s="202"/>
      <c r="P27" s="219"/>
      <c r="Q27" s="202"/>
      <c r="R27" s="220" t="str">
        <f>'2. ANALISIS DEL RIESGO'!AM26</f>
        <v/>
      </c>
      <c r="S27" s="202"/>
      <c r="T27" s="220" t="str">
        <f>IF(ISBLANK('2. ANALISIS DEL RIESGO'!BC26),"",'2. ANALISIS DEL RIESGO'!BC26)</f>
        <v/>
      </c>
      <c r="U27" s="202"/>
      <c r="V27" s="221"/>
    </row>
    <row r="28" spans="1:22" ht="149.25" hidden="1" customHeight="1" x14ac:dyDescent="0.25">
      <c r="A28" s="3"/>
      <c r="B28" s="140"/>
      <c r="C28" s="140"/>
      <c r="D28" s="141"/>
      <c r="E28" s="188"/>
      <c r="F28" s="199">
        <f>'1. IDENTIFICACION DEL RIESGO'!F51</f>
        <v>0</v>
      </c>
      <c r="G28" s="200"/>
      <c r="H28" s="218" t="str">
        <f>IF(ISBLANK('1. IDENTIFICACION DEL RIESGO'!M51),"",'1. IDENTIFICACION DEL RIESGO'!M51)</f>
        <v/>
      </c>
      <c r="I28" s="201"/>
      <c r="J28" s="218" t="str">
        <f>IF(ISBLANK('1. IDENTIFICACION DEL RIESGO'!O51),"",'1. IDENTIFICACION DEL RIESGO'!O51)</f>
        <v/>
      </c>
      <c r="K28" s="201"/>
      <c r="L28" s="218" t="str">
        <f>'2. ANALISIS DEL RIESGO'!AI27</f>
        <v xml:space="preserve">
</v>
      </c>
      <c r="M28" s="202"/>
      <c r="N28" s="219"/>
      <c r="O28" s="202"/>
      <c r="P28" s="219"/>
      <c r="Q28" s="202"/>
      <c r="R28" s="220" t="str">
        <f>'2. ANALISIS DEL RIESGO'!AM27</f>
        <v/>
      </c>
      <c r="S28" s="202"/>
      <c r="T28" s="220" t="str">
        <f>IF(ISBLANK('2. ANALISIS DEL RIESGO'!BC27),"",'2. ANALISIS DEL RIESGO'!BC27)</f>
        <v/>
      </c>
      <c r="U28" s="202"/>
      <c r="V28" s="221"/>
    </row>
    <row r="29" spans="1:22" ht="149.25" hidden="1" customHeight="1" x14ac:dyDescent="0.25">
      <c r="B29" s="140"/>
      <c r="C29" s="140"/>
      <c r="D29" s="141"/>
      <c r="E29" s="188"/>
      <c r="F29" s="199">
        <f>'1. IDENTIFICACION DEL RIESGO'!F52</f>
        <v>0</v>
      </c>
      <c r="G29" s="200"/>
      <c r="H29" s="218" t="str">
        <f>IF(ISBLANK('1. IDENTIFICACION DEL RIESGO'!M52),"",'1. IDENTIFICACION DEL RIESGO'!M52)</f>
        <v/>
      </c>
      <c r="I29" s="201"/>
      <c r="J29" s="218" t="str">
        <f>IF(ISBLANK('1. IDENTIFICACION DEL RIESGO'!O52),"",'1. IDENTIFICACION DEL RIESGO'!O52)</f>
        <v/>
      </c>
      <c r="K29" s="201"/>
      <c r="L29" s="218" t="str">
        <f>'2. ANALISIS DEL RIESGO'!AI28</f>
        <v xml:space="preserve">
</v>
      </c>
      <c r="M29" s="202"/>
      <c r="N29" s="219"/>
      <c r="O29" s="202"/>
      <c r="P29" s="219"/>
      <c r="Q29" s="202"/>
      <c r="R29" s="220" t="str">
        <f>'2. ANALISIS DEL RIESGO'!AM28</f>
        <v/>
      </c>
      <c r="S29" s="202"/>
      <c r="T29" s="220" t="str">
        <f>IF(ISBLANK('2. ANALISIS DEL RIESGO'!BC28),"",'2. ANALISIS DEL RIESGO'!BC28)</f>
        <v/>
      </c>
      <c r="U29" s="202"/>
      <c r="V29" s="221"/>
    </row>
    <row r="30" spans="1:22" ht="149.25" hidden="1" customHeight="1" x14ac:dyDescent="0.25">
      <c r="B30" s="140"/>
      <c r="C30" s="140"/>
      <c r="D30" s="141"/>
      <c r="E30" s="188"/>
      <c r="F30" s="199" t="e">
        <f>'1. IDENTIFICACION DEL RIESGO'!#REF!</f>
        <v>#REF!</v>
      </c>
      <c r="G30" s="200"/>
      <c r="H30" s="218" t="e">
        <f>IF(ISBLANK('1. IDENTIFICACION DEL RIESGO'!#REF!),"",'1. IDENTIFICACION DEL RIESGO'!#REF!)</f>
        <v>#REF!</v>
      </c>
      <c r="I30" s="201"/>
      <c r="J30" s="218" t="e">
        <f>IF(ISBLANK('1. IDENTIFICACION DEL RIESGO'!#REF!),"",'1. IDENTIFICACION DEL RIESGO'!#REF!)</f>
        <v>#REF!</v>
      </c>
      <c r="K30" s="201"/>
      <c r="L30" s="218" t="e">
        <f>'2. ANALISIS DEL RIESGO'!#REF!</f>
        <v>#REF!</v>
      </c>
      <c r="M30" s="202"/>
      <c r="N30" s="219"/>
      <c r="O30" s="202"/>
      <c r="P30" s="219"/>
      <c r="Q30" s="202"/>
      <c r="R30" s="220" t="e">
        <f>'2. ANALISIS DEL RIESGO'!#REF!</f>
        <v>#REF!</v>
      </c>
      <c r="S30" s="202"/>
      <c r="T30" s="220" t="e">
        <f>IF(ISBLANK('2. ANALISIS DEL RIESGO'!#REF!),"",'2. ANALISIS DEL RIESGO'!#REF!)</f>
        <v>#REF!</v>
      </c>
      <c r="U30" s="202"/>
      <c r="V30" s="221"/>
    </row>
    <row r="31" spans="1:22" ht="149.25" hidden="1" customHeight="1" x14ac:dyDescent="0.25">
      <c r="B31" s="140"/>
      <c r="C31" s="140"/>
      <c r="D31" s="141"/>
      <c r="E31" s="188"/>
      <c r="F31" s="199" t="e">
        <f>'1. IDENTIFICACION DEL RIESGO'!#REF!</f>
        <v>#REF!</v>
      </c>
      <c r="G31" s="200"/>
      <c r="H31" s="218" t="e">
        <f>IF(ISBLANK('1. IDENTIFICACION DEL RIESGO'!#REF!),"",'1. IDENTIFICACION DEL RIESGO'!#REF!)</f>
        <v>#REF!</v>
      </c>
      <c r="I31" s="201"/>
      <c r="J31" s="218" t="e">
        <f>IF(ISBLANK('1. IDENTIFICACION DEL RIESGO'!#REF!),"",'1. IDENTIFICACION DEL RIESGO'!#REF!)</f>
        <v>#REF!</v>
      </c>
      <c r="K31" s="201"/>
      <c r="L31" s="218" t="e">
        <f>'2. ANALISIS DEL RIESGO'!#REF!</f>
        <v>#REF!</v>
      </c>
      <c r="M31" s="202"/>
      <c r="N31" s="219"/>
      <c r="O31" s="202"/>
      <c r="P31" s="219"/>
      <c r="Q31" s="202"/>
      <c r="R31" s="220" t="e">
        <f>'2. ANALISIS DEL RIESGO'!#REF!</f>
        <v>#REF!</v>
      </c>
      <c r="S31" s="202"/>
      <c r="T31" s="220" t="e">
        <f>IF(ISBLANK('2. ANALISIS DEL RIESGO'!#REF!),"",'2. ANALISIS DEL RIESGO'!#REF!)</f>
        <v>#REF!</v>
      </c>
      <c r="U31" s="202"/>
      <c r="V31" s="221"/>
    </row>
    <row r="32" spans="1:22" ht="149.25" hidden="1" customHeight="1" x14ac:dyDescent="0.25">
      <c r="B32" s="140"/>
      <c r="C32" s="140"/>
      <c r="D32" s="141"/>
      <c r="E32" s="188"/>
      <c r="F32" s="199" t="e">
        <f>'1. IDENTIFICACION DEL RIESGO'!#REF!</f>
        <v>#REF!</v>
      </c>
      <c r="G32" s="200"/>
      <c r="H32" s="218" t="e">
        <f>IF(ISBLANK('1. IDENTIFICACION DEL RIESGO'!#REF!),"",'1. IDENTIFICACION DEL RIESGO'!#REF!)</f>
        <v>#REF!</v>
      </c>
      <c r="I32" s="201"/>
      <c r="J32" s="218" t="e">
        <f>IF(ISBLANK('1. IDENTIFICACION DEL RIESGO'!#REF!),"",'1. IDENTIFICACION DEL RIESGO'!#REF!)</f>
        <v>#REF!</v>
      </c>
      <c r="K32" s="201"/>
      <c r="L32" s="218" t="e">
        <f>'2. ANALISIS DEL RIESGO'!#REF!</f>
        <v>#REF!</v>
      </c>
      <c r="M32" s="202"/>
      <c r="N32" s="219"/>
      <c r="O32" s="202"/>
      <c r="P32" s="219"/>
      <c r="Q32" s="202"/>
      <c r="R32" s="220" t="e">
        <f>'2. ANALISIS DEL RIESGO'!#REF!</f>
        <v>#REF!</v>
      </c>
      <c r="S32" s="202"/>
      <c r="T32" s="220" t="e">
        <f>IF(ISBLANK('2. ANALISIS DEL RIESGO'!#REF!),"",'2. ANALISIS DEL RIESGO'!#REF!)</f>
        <v>#REF!</v>
      </c>
      <c r="U32" s="202"/>
      <c r="V32" s="221"/>
    </row>
    <row r="33" spans="2:22" ht="149.25" hidden="1" customHeight="1" x14ac:dyDescent="0.25">
      <c r="B33" s="140"/>
      <c r="C33" s="140"/>
      <c r="D33" s="141"/>
      <c r="E33" s="188"/>
      <c r="F33" s="199" t="e">
        <f>'1. IDENTIFICACION DEL RIESGO'!#REF!</f>
        <v>#REF!</v>
      </c>
      <c r="G33" s="200"/>
      <c r="H33" s="218" t="e">
        <f>IF(ISBLANK('1. IDENTIFICACION DEL RIESGO'!#REF!),"",'1. IDENTIFICACION DEL RIESGO'!#REF!)</f>
        <v>#REF!</v>
      </c>
      <c r="I33" s="201"/>
      <c r="J33" s="218" t="e">
        <f>IF(ISBLANK('1. IDENTIFICACION DEL RIESGO'!#REF!),"",'1. IDENTIFICACION DEL RIESGO'!#REF!)</f>
        <v>#REF!</v>
      </c>
      <c r="K33" s="201"/>
      <c r="L33" s="218" t="e">
        <f>'2. ANALISIS DEL RIESGO'!#REF!</f>
        <v>#REF!</v>
      </c>
      <c r="M33" s="202"/>
      <c r="N33" s="219"/>
      <c r="O33" s="202"/>
      <c r="P33" s="219"/>
      <c r="Q33" s="202"/>
      <c r="R33" s="220" t="e">
        <f>'2. ANALISIS DEL RIESGO'!#REF!</f>
        <v>#REF!</v>
      </c>
      <c r="S33" s="202"/>
      <c r="T33" s="220" t="e">
        <f>IF(ISBLANK('2. ANALISIS DEL RIESGO'!#REF!),"",'2. ANALISIS DEL RIESGO'!#REF!)</f>
        <v>#REF!</v>
      </c>
      <c r="U33" s="202"/>
      <c r="V33" s="221"/>
    </row>
    <row r="34" spans="2:22" ht="149.25" hidden="1" customHeight="1" x14ac:dyDescent="0.25">
      <c r="B34" s="140"/>
      <c r="C34" s="140"/>
      <c r="D34" s="141"/>
      <c r="E34" s="188"/>
      <c r="F34" s="199" t="e">
        <f>'1. IDENTIFICACION DEL RIESGO'!#REF!</f>
        <v>#REF!</v>
      </c>
      <c r="G34" s="200"/>
      <c r="H34" s="218" t="e">
        <f>IF(ISBLANK('1. IDENTIFICACION DEL RIESGO'!#REF!),"",'1. IDENTIFICACION DEL RIESGO'!#REF!)</f>
        <v>#REF!</v>
      </c>
      <c r="I34" s="201"/>
      <c r="J34" s="218" t="e">
        <f>IF(ISBLANK('1. IDENTIFICACION DEL RIESGO'!#REF!),"",'1. IDENTIFICACION DEL RIESGO'!#REF!)</f>
        <v>#REF!</v>
      </c>
      <c r="K34" s="201"/>
      <c r="L34" s="218" t="e">
        <f>'2. ANALISIS DEL RIESGO'!#REF!</f>
        <v>#REF!</v>
      </c>
      <c r="M34" s="202"/>
      <c r="N34" s="219"/>
      <c r="O34" s="202"/>
      <c r="P34" s="219"/>
      <c r="Q34" s="202"/>
      <c r="R34" s="220" t="e">
        <f>'2. ANALISIS DEL RIESGO'!#REF!</f>
        <v>#REF!</v>
      </c>
      <c r="S34" s="202"/>
      <c r="T34" s="220" t="e">
        <f>IF(ISBLANK('2. ANALISIS DEL RIESGO'!#REF!),"",'2. ANALISIS DEL RIESGO'!#REF!)</f>
        <v>#REF!</v>
      </c>
      <c r="U34" s="202"/>
      <c r="V34" s="221"/>
    </row>
    <row r="35" spans="2:22" ht="149.25" hidden="1" customHeight="1" x14ac:dyDescent="0.25">
      <c r="B35" s="140"/>
      <c r="C35" s="140"/>
      <c r="D35" s="141"/>
      <c r="E35" s="188"/>
      <c r="F35" s="199" t="e">
        <f>'1. IDENTIFICACION DEL RIESGO'!#REF!</f>
        <v>#REF!</v>
      </c>
      <c r="G35" s="200"/>
      <c r="H35" s="218" t="e">
        <f>IF(ISBLANK('1. IDENTIFICACION DEL RIESGO'!#REF!),"",'1. IDENTIFICACION DEL RIESGO'!#REF!)</f>
        <v>#REF!</v>
      </c>
      <c r="I35" s="201"/>
      <c r="J35" s="218" t="e">
        <f>IF(ISBLANK('1. IDENTIFICACION DEL RIESGO'!#REF!),"",'1. IDENTIFICACION DEL RIESGO'!#REF!)</f>
        <v>#REF!</v>
      </c>
      <c r="K35" s="201"/>
      <c r="L35" s="218" t="e">
        <f>'2. ANALISIS DEL RIESGO'!#REF!</f>
        <v>#REF!</v>
      </c>
      <c r="M35" s="202"/>
      <c r="N35" s="219"/>
      <c r="O35" s="202"/>
      <c r="P35" s="219"/>
      <c r="Q35" s="202"/>
      <c r="R35" s="220" t="e">
        <f>'2. ANALISIS DEL RIESGO'!#REF!</f>
        <v>#REF!</v>
      </c>
      <c r="S35" s="202"/>
      <c r="T35" s="220" t="e">
        <f>IF(ISBLANK('2. ANALISIS DEL RIESGO'!#REF!),"",'2. ANALISIS DEL RIESGO'!#REF!)</f>
        <v>#REF!</v>
      </c>
      <c r="U35" s="202"/>
      <c r="V35" s="221"/>
    </row>
    <row r="36" spans="2:22" ht="149.25" hidden="1" customHeight="1" x14ac:dyDescent="0.25">
      <c r="B36" s="140"/>
      <c r="C36" s="140"/>
      <c r="D36" s="141"/>
      <c r="E36" s="188"/>
      <c r="F36" s="199" t="e">
        <f>'1. IDENTIFICACION DEL RIESGO'!#REF!</f>
        <v>#REF!</v>
      </c>
      <c r="G36" s="200"/>
      <c r="H36" s="218" t="e">
        <f>IF(ISBLANK('1. IDENTIFICACION DEL RIESGO'!#REF!),"",'1. IDENTIFICACION DEL RIESGO'!#REF!)</f>
        <v>#REF!</v>
      </c>
      <c r="I36" s="201"/>
      <c r="J36" s="218" t="e">
        <f>IF(ISBLANK('1. IDENTIFICACION DEL RIESGO'!#REF!),"",'1. IDENTIFICACION DEL RIESGO'!#REF!)</f>
        <v>#REF!</v>
      </c>
      <c r="K36" s="201"/>
      <c r="L36" s="218" t="e">
        <f>'2. ANALISIS DEL RIESGO'!#REF!</f>
        <v>#REF!</v>
      </c>
      <c r="M36" s="202"/>
      <c r="N36" s="219"/>
      <c r="O36" s="202"/>
      <c r="P36" s="219"/>
      <c r="Q36" s="202"/>
      <c r="R36" s="220" t="e">
        <f>'2. ANALISIS DEL RIESGO'!#REF!</f>
        <v>#REF!</v>
      </c>
      <c r="S36" s="202"/>
      <c r="T36" s="220" t="e">
        <f>IF(ISBLANK('2. ANALISIS DEL RIESGO'!#REF!),"",'2. ANALISIS DEL RIESGO'!#REF!)</f>
        <v>#REF!</v>
      </c>
      <c r="U36" s="202"/>
      <c r="V36" s="221"/>
    </row>
    <row r="37" spans="2:22" ht="149.25" hidden="1" customHeight="1" x14ac:dyDescent="0.25">
      <c r="B37" s="140"/>
      <c r="C37" s="140"/>
      <c r="D37" s="141"/>
      <c r="E37" s="188"/>
      <c r="F37" s="199" t="e">
        <f>'1. IDENTIFICACION DEL RIESGO'!#REF!</f>
        <v>#REF!</v>
      </c>
      <c r="G37" s="200"/>
      <c r="H37" s="218" t="e">
        <f>IF(ISBLANK('1. IDENTIFICACION DEL RIESGO'!#REF!),"",'1. IDENTIFICACION DEL RIESGO'!#REF!)</f>
        <v>#REF!</v>
      </c>
      <c r="I37" s="201"/>
      <c r="J37" s="218" t="e">
        <f>IF(ISBLANK('1. IDENTIFICACION DEL RIESGO'!#REF!),"",'1. IDENTIFICACION DEL RIESGO'!#REF!)</f>
        <v>#REF!</v>
      </c>
      <c r="K37" s="201"/>
      <c r="L37" s="218" t="e">
        <f>'2. ANALISIS DEL RIESGO'!#REF!</f>
        <v>#REF!</v>
      </c>
      <c r="M37" s="202"/>
      <c r="N37" s="219"/>
      <c r="O37" s="202"/>
      <c r="P37" s="219"/>
      <c r="Q37" s="202"/>
      <c r="R37" s="220" t="e">
        <f>'2. ANALISIS DEL RIESGO'!#REF!</f>
        <v>#REF!</v>
      </c>
      <c r="S37" s="202"/>
      <c r="T37" s="220" t="e">
        <f>IF(ISBLANK('2. ANALISIS DEL RIESGO'!#REF!),"",'2. ANALISIS DEL RIESGO'!#REF!)</f>
        <v>#REF!</v>
      </c>
      <c r="U37" s="202"/>
      <c r="V37" s="221"/>
    </row>
    <row r="38" spans="2:22" ht="149.25" hidden="1" customHeight="1" x14ac:dyDescent="0.25">
      <c r="B38" s="140"/>
      <c r="C38" s="140"/>
      <c r="D38" s="141"/>
      <c r="E38" s="188"/>
      <c r="F38" s="199" t="e">
        <f>'1. IDENTIFICACION DEL RIESGO'!#REF!</f>
        <v>#REF!</v>
      </c>
      <c r="G38" s="200"/>
      <c r="H38" s="218" t="e">
        <f>IF(ISBLANK('1. IDENTIFICACION DEL RIESGO'!#REF!),"",'1. IDENTIFICACION DEL RIESGO'!#REF!)</f>
        <v>#REF!</v>
      </c>
      <c r="I38" s="201"/>
      <c r="J38" s="218" t="e">
        <f>IF(ISBLANK('1. IDENTIFICACION DEL RIESGO'!#REF!),"",'1. IDENTIFICACION DEL RIESGO'!#REF!)</f>
        <v>#REF!</v>
      </c>
      <c r="K38" s="201"/>
      <c r="L38" s="218" t="e">
        <f>'2. ANALISIS DEL RIESGO'!#REF!</f>
        <v>#REF!</v>
      </c>
      <c r="M38" s="202"/>
      <c r="N38" s="219"/>
      <c r="O38" s="202"/>
      <c r="P38" s="219"/>
      <c r="Q38" s="202"/>
      <c r="R38" s="220" t="e">
        <f>'2. ANALISIS DEL RIESGO'!#REF!</f>
        <v>#REF!</v>
      </c>
      <c r="S38" s="202"/>
      <c r="T38" s="220" t="e">
        <f>IF(ISBLANK('2. ANALISIS DEL RIESGO'!#REF!),"",'2. ANALISIS DEL RIESGO'!#REF!)</f>
        <v>#REF!</v>
      </c>
      <c r="U38" s="202"/>
      <c r="V38" s="221"/>
    </row>
    <row r="39" spans="2:22" ht="149.25" hidden="1" customHeight="1" x14ac:dyDescent="0.25">
      <c r="B39" s="140"/>
      <c r="C39" s="140"/>
      <c r="D39" s="141"/>
      <c r="E39" s="188"/>
      <c r="F39" s="199" t="e">
        <f>'1. IDENTIFICACION DEL RIESGO'!#REF!</f>
        <v>#REF!</v>
      </c>
      <c r="G39" s="200"/>
      <c r="H39" s="218" t="e">
        <f>IF(ISBLANK('1. IDENTIFICACION DEL RIESGO'!#REF!),"",'1. IDENTIFICACION DEL RIESGO'!#REF!)</f>
        <v>#REF!</v>
      </c>
      <c r="I39" s="201"/>
      <c r="J39" s="218" t="e">
        <f>IF(ISBLANK('1. IDENTIFICACION DEL RIESGO'!#REF!),"",'1. IDENTIFICACION DEL RIESGO'!#REF!)</f>
        <v>#REF!</v>
      </c>
      <c r="K39" s="201"/>
      <c r="L39" s="218" t="e">
        <f>'2. ANALISIS DEL RIESGO'!#REF!</f>
        <v>#REF!</v>
      </c>
      <c r="M39" s="202"/>
      <c r="N39" s="219"/>
      <c r="O39" s="202"/>
      <c r="P39" s="219"/>
      <c r="Q39" s="202"/>
      <c r="R39" s="220" t="e">
        <f>'2. ANALISIS DEL RIESGO'!#REF!</f>
        <v>#REF!</v>
      </c>
      <c r="S39" s="202"/>
      <c r="T39" s="220" t="e">
        <f>IF(ISBLANK('2. ANALISIS DEL RIESGO'!#REF!),"",'2. ANALISIS DEL RIESGO'!#REF!)</f>
        <v>#REF!</v>
      </c>
      <c r="U39" s="202"/>
      <c r="V39" s="221"/>
    </row>
    <row r="40" spans="2:22" ht="149.25" hidden="1" customHeight="1" x14ac:dyDescent="0.25">
      <c r="B40" s="140"/>
      <c r="C40" s="140"/>
      <c r="D40" s="141"/>
      <c r="E40" s="188"/>
      <c r="F40" s="199" t="e">
        <f>'1. IDENTIFICACION DEL RIESGO'!#REF!</f>
        <v>#REF!</v>
      </c>
      <c r="G40" s="200"/>
      <c r="H40" s="218" t="e">
        <f>IF(ISBLANK('1. IDENTIFICACION DEL RIESGO'!#REF!),"",'1. IDENTIFICACION DEL RIESGO'!#REF!)</f>
        <v>#REF!</v>
      </c>
      <c r="I40" s="201"/>
      <c r="J40" s="218" t="e">
        <f>IF(ISBLANK('1. IDENTIFICACION DEL RIESGO'!#REF!),"",'1. IDENTIFICACION DEL RIESGO'!#REF!)</f>
        <v>#REF!</v>
      </c>
      <c r="K40" s="201"/>
      <c r="L40" s="218" t="e">
        <f>'2. ANALISIS DEL RIESGO'!#REF!</f>
        <v>#REF!</v>
      </c>
      <c r="M40" s="202"/>
      <c r="N40" s="219"/>
      <c r="O40" s="202"/>
      <c r="P40" s="219"/>
      <c r="Q40" s="202"/>
      <c r="R40" s="220" t="e">
        <f>'2. ANALISIS DEL RIESGO'!#REF!</f>
        <v>#REF!</v>
      </c>
      <c r="S40" s="202"/>
      <c r="T40" s="220" t="e">
        <f>IF(ISBLANK('2. ANALISIS DEL RIESGO'!#REF!),"",'2. ANALISIS DEL RIESGO'!#REF!)</f>
        <v>#REF!</v>
      </c>
      <c r="U40" s="202"/>
      <c r="V40" s="221"/>
    </row>
    <row r="41" spans="2:22" ht="149.25" hidden="1" customHeight="1" x14ac:dyDescent="0.25">
      <c r="B41" s="140"/>
      <c r="C41" s="140"/>
      <c r="D41" s="141"/>
      <c r="E41" s="188"/>
      <c r="F41" s="199" t="e">
        <f>'1. IDENTIFICACION DEL RIESGO'!#REF!</f>
        <v>#REF!</v>
      </c>
      <c r="G41" s="200"/>
      <c r="H41" s="218" t="e">
        <f>IF(ISBLANK('1. IDENTIFICACION DEL RIESGO'!#REF!),"",'1. IDENTIFICACION DEL RIESGO'!#REF!)</f>
        <v>#REF!</v>
      </c>
      <c r="I41" s="201"/>
      <c r="J41" s="218" t="e">
        <f>IF(ISBLANK('1. IDENTIFICACION DEL RIESGO'!#REF!),"",'1. IDENTIFICACION DEL RIESGO'!#REF!)</f>
        <v>#REF!</v>
      </c>
      <c r="K41" s="201"/>
      <c r="L41" s="218" t="e">
        <f>'2. ANALISIS DEL RIESGO'!#REF!</f>
        <v>#REF!</v>
      </c>
      <c r="M41" s="202"/>
      <c r="N41" s="219"/>
      <c r="O41" s="202"/>
      <c r="P41" s="219"/>
      <c r="Q41" s="202"/>
      <c r="R41" s="220" t="e">
        <f>'2. ANALISIS DEL RIESGO'!#REF!</f>
        <v>#REF!</v>
      </c>
      <c r="S41" s="202"/>
      <c r="T41" s="220" t="e">
        <f>IF(ISBLANK('2. ANALISIS DEL RIESGO'!#REF!),"",'2. ANALISIS DEL RIESGO'!#REF!)</f>
        <v>#REF!</v>
      </c>
      <c r="U41" s="202"/>
      <c r="V41" s="221"/>
    </row>
    <row r="42" spans="2:22" ht="149.25" hidden="1" customHeight="1" x14ac:dyDescent="0.25">
      <c r="B42" s="140"/>
      <c r="C42" s="140"/>
      <c r="D42" s="141"/>
      <c r="E42" s="188"/>
      <c r="F42" s="199" t="e">
        <f>'1. IDENTIFICACION DEL RIESGO'!#REF!</f>
        <v>#REF!</v>
      </c>
      <c r="G42" s="200"/>
      <c r="H42" s="218" t="e">
        <f>IF(ISBLANK('1. IDENTIFICACION DEL RIESGO'!#REF!),"",'1. IDENTIFICACION DEL RIESGO'!#REF!)</f>
        <v>#REF!</v>
      </c>
      <c r="I42" s="201"/>
      <c r="J42" s="218" t="e">
        <f>IF(ISBLANK('1. IDENTIFICACION DEL RIESGO'!#REF!),"",'1. IDENTIFICACION DEL RIESGO'!#REF!)</f>
        <v>#REF!</v>
      </c>
      <c r="K42" s="201"/>
      <c r="L42" s="218" t="e">
        <f>'2. ANALISIS DEL RIESGO'!#REF!</f>
        <v>#REF!</v>
      </c>
      <c r="M42" s="202"/>
      <c r="N42" s="219"/>
      <c r="O42" s="202"/>
      <c r="P42" s="219"/>
      <c r="Q42" s="202"/>
      <c r="R42" s="220" t="e">
        <f>'2. ANALISIS DEL RIESGO'!#REF!</f>
        <v>#REF!</v>
      </c>
      <c r="S42" s="202"/>
      <c r="T42" s="220" t="e">
        <f>IF(ISBLANK('2. ANALISIS DEL RIESGO'!#REF!),"",'2. ANALISIS DEL RIESGO'!#REF!)</f>
        <v>#REF!</v>
      </c>
      <c r="U42" s="202"/>
      <c r="V42" s="221"/>
    </row>
    <row r="43" spans="2:22" ht="149.25" hidden="1" customHeight="1" x14ac:dyDescent="0.25">
      <c r="B43" s="140"/>
      <c r="C43" s="140"/>
      <c r="D43" s="141"/>
      <c r="E43" s="188"/>
      <c r="F43" s="199" t="e">
        <f>'1. IDENTIFICACION DEL RIESGO'!#REF!</f>
        <v>#REF!</v>
      </c>
      <c r="G43" s="200"/>
      <c r="H43" s="218" t="e">
        <f>IF(ISBLANK('1. IDENTIFICACION DEL RIESGO'!#REF!),"",'1. IDENTIFICACION DEL RIESGO'!#REF!)</f>
        <v>#REF!</v>
      </c>
      <c r="I43" s="201"/>
      <c r="J43" s="218" t="e">
        <f>IF(ISBLANK('1. IDENTIFICACION DEL RIESGO'!#REF!),"",'1. IDENTIFICACION DEL RIESGO'!#REF!)</f>
        <v>#REF!</v>
      </c>
      <c r="K43" s="201"/>
      <c r="L43" s="218" t="e">
        <f>'2. ANALISIS DEL RIESGO'!#REF!</f>
        <v>#REF!</v>
      </c>
      <c r="M43" s="202"/>
      <c r="N43" s="219"/>
      <c r="O43" s="202"/>
      <c r="P43" s="219"/>
      <c r="Q43" s="202"/>
      <c r="R43" s="220" t="e">
        <f>'2. ANALISIS DEL RIESGO'!#REF!</f>
        <v>#REF!</v>
      </c>
      <c r="S43" s="202"/>
      <c r="T43" s="220" t="e">
        <f>IF(ISBLANK('2. ANALISIS DEL RIESGO'!#REF!),"",'2. ANALISIS DEL RIESGO'!#REF!)</f>
        <v>#REF!</v>
      </c>
      <c r="U43" s="202"/>
      <c r="V43" s="221"/>
    </row>
    <row r="44" spans="2:22" ht="149.25" hidden="1" customHeight="1" x14ac:dyDescent="0.25">
      <c r="B44" s="140"/>
      <c r="C44" s="140"/>
      <c r="D44" s="141"/>
      <c r="E44" s="188"/>
      <c r="F44" s="199" t="e">
        <f>'1. IDENTIFICACION DEL RIESGO'!#REF!</f>
        <v>#REF!</v>
      </c>
      <c r="G44" s="200"/>
      <c r="H44" s="218" t="e">
        <f>IF(ISBLANK('1. IDENTIFICACION DEL RIESGO'!#REF!),"",'1. IDENTIFICACION DEL RIESGO'!#REF!)</f>
        <v>#REF!</v>
      </c>
      <c r="I44" s="201"/>
      <c r="J44" s="218" t="e">
        <f>IF(ISBLANK('1. IDENTIFICACION DEL RIESGO'!#REF!),"",'1. IDENTIFICACION DEL RIESGO'!#REF!)</f>
        <v>#REF!</v>
      </c>
      <c r="K44" s="201"/>
      <c r="L44" s="218" t="e">
        <f>'2. ANALISIS DEL RIESGO'!#REF!</f>
        <v>#REF!</v>
      </c>
      <c r="M44" s="202"/>
      <c r="N44" s="219"/>
      <c r="O44" s="202"/>
      <c r="P44" s="219"/>
      <c r="Q44" s="202"/>
      <c r="R44" s="220" t="e">
        <f>'2. ANALISIS DEL RIESGO'!#REF!</f>
        <v>#REF!</v>
      </c>
      <c r="S44" s="202"/>
      <c r="T44" s="220" t="e">
        <f>IF(ISBLANK('2. ANALISIS DEL RIESGO'!#REF!),"",'2. ANALISIS DEL RIESGO'!#REF!)</f>
        <v>#REF!</v>
      </c>
      <c r="U44" s="202"/>
      <c r="V44" s="221"/>
    </row>
    <row r="45" spans="2:22" ht="149.25" hidden="1" customHeight="1" x14ac:dyDescent="0.25">
      <c r="B45" s="140"/>
      <c r="C45" s="140"/>
      <c r="D45" s="141"/>
      <c r="E45" s="188"/>
      <c r="F45" s="199" t="e">
        <f>'1. IDENTIFICACION DEL RIESGO'!#REF!</f>
        <v>#REF!</v>
      </c>
      <c r="G45" s="200"/>
      <c r="H45" s="218" t="e">
        <f>IF(ISBLANK('1. IDENTIFICACION DEL RIESGO'!#REF!),"",'1. IDENTIFICACION DEL RIESGO'!#REF!)</f>
        <v>#REF!</v>
      </c>
      <c r="I45" s="201"/>
      <c r="J45" s="218" t="e">
        <f>IF(ISBLANK('1. IDENTIFICACION DEL RIESGO'!#REF!),"",'1. IDENTIFICACION DEL RIESGO'!#REF!)</f>
        <v>#REF!</v>
      </c>
      <c r="K45" s="201"/>
      <c r="L45" s="218" t="e">
        <f>'2. ANALISIS DEL RIESGO'!#REF!</f>
        <v>#REF!</v>
      </c>
      <c r="M45" s="202"/>
      <c r="N45" s="219"/>
      <c r="O45" s="202"/>
      <c r="P45" s="219"/>
      <c r="Q45" s="202"/>
      <c r="R45" s="220" t="e">
        <f>'2. ANALISIS DEL RIESGO'!#REF!</f>
        <v>#REF!</v>
      </c>
      <c r="S45" s="202"/>
      <c r="T45" s="220" t="e">
        <f>IF(ISBLANK('2. ANALISIS DEL RIESGO'!#REF!),"",'2. ANALISIS DEL RIESGO'!#REF!)</f>
        <v>#REF!</v>
      </c>
      <c r="U45" s="202"/>
      <c r="V45" s="221"/>
    </row>
    <row r="46" spans="2:22" ht="149.25" hidden="1" customHeight="1" x14ac:dyDescent="0.25">
      <c r="B46" s="140"/>
      <c r="C46" s="140"/>
      <c r="D46" s="141"/>
      <c r="E46" s="188"/>
      <c r="F46" s="199" t="e">
        <f>'1. IDENTIFICACION DEL RIESGO'!#REF!</f>
        <v>#REF!</v>
      </c>
      <c r="G46" s="200"/>
      <c r="H46" s="218" t="e">
        <f>IF(ISBLANK('1. IDENTIFICACION DEL RIESGO'!#REF!),"",'1. IDENTIFICACION DEL RIESGO'!#REF!)</f>
        <v>#REF!</v>
      </c>
      <c r="I46" s="201"/>
      <c r="J46" s="218" t="e">
        <f>IF(ISBLANK('1. IDENTIFICACION DEL RIESGO'!#REF!),"",'1. IDENTIFICACION DEL RIESGO'!#REF!)</f>
        <v>#REF!</v>
      </c>
      <c r="K46" s="201"/>
      <c r="L46" s="218" t="e">
        <f>'2. ANALISIS DEL RIESGO'!#REF!</f>
        <v>#REF!</v>
      </c>
      <c r="M46" s="202"/>
      <c r="N46" s="219"/>
      <c r="O46" s="202"/>
      <c r="P46" s="219"/>
      <c r="Q46" s="202"/>
      <c r="R46" s="220" t="e">
        <f>'2. ANALISIS DEL RIESGO'!#REF!</f>
        <v>#REF!</v>
      </c>
      <c r="S46" s="202"/>
      <c r="T46" s="220" t="e">
        <f>IF(ISBLANK('2. ANALISIS DEL RIESGO'!#REF!),"",'2. ANALISIS DEL RIESGO'!#REF!)</f>
        <v>#REF!</v>
      </c>
      <c r="U46" s="202"/>
      <c r="V46" s="221"/>
    </row>
    <row r="47" spans="2:22" ht="149.25" hidden="1" customHeight="1" x14ac:dyDescent="0.25">
      <c r="B47" s="140"/>
      <c r="C47" s="140"/>
      <c r="D47" s="141"/>
      <c r="E47" s="188"/>
      <c r="F47" s="199" t="e">
        <f>'1. IDENTIFICACION DEL RIESGO'!#REF!</f>
        <v>#REF!</v>
      </c>
      <c r="G47" s="200"/>
      <c r="H47" s="218" t="e">
        <f>IF(ISBLANK('1. IDENTIFICACION DEL RIESGO'!#REF!),"",'1. IDENTIFICACION DEL RIESGO'!#REF!)</f>
        <v>#REF!</v>
      </c>
      <c r="I47" s="201"/>
      <c r="J47" s="218" t="e">
        <f>IF(ISBLANK('1. IDENTIFICACION DEL RIESGO'!#REF!),"",'1. IDENTIFICACION DEL RIESGO'!#REF!)</f>
        <v>#REF!</v>
      </c>
      <c r="K47" s="201"/>
      <c r="L47" s="218" t="e">
        <f>'2. ANALISIS DEL RIESGO'!#REF!</f>
        <v>#REF!</v>
      </c>
      <c r="M47" s="202"/>
      <c r="N47" s="219"/>
      <c r="O47" s="202"/>
      <c r="P47" s="219"/>
      <c r="Q47" s="202"/>
      <c r="R47" s="220" t="e">
        <f>'2. ANALISIS DEL RIESGO'!#REF!</f>
        <v>#REF!</v>
      </c>
      <c r="S47" s="202"/>
      <c r="T47" s="220" t="e">
        <f>IF(ISBLANK('2. ANALISIS DEL RIESGO'!#REF!),"",'2. ANALISIS DEL RIESGO'!#REF!)</f>
        <v>#REF!</v>
      </c>
      <c r="U47" s="202"/>
      <c r="V47" s="221"/>
    </row>
    <row r="48" spans="2:22" ht="149.25" hidden="1" customHeight="1" x14ac:dyDescent="0.25">
      <c r="B48" s="140"/>
      <c r="C48" s="140"/>
      <c r="D48" s="141"/>
      <c r="E48" s="188"/>
      <c r="F48" s="199" t="e">
        <f>'1. IDENTIFICACION DEL RIESGO'!#REF!</f>
        <v>#REF!</v>
      </c>
      <c r="G48" s="200"/>
      <c r="H48" s="218" t="e">
        <f>IF(ISBLANK('1. IDENTIFICACION DEL RIESGO'!#REF!),"",'1. IDENTIFICACION DEL RIESGO'!#REF!)</f>
        <v>#REF!</v>
      </c>
      <c r="I48" s="201"/>
      <c r="J48" s="218" t="e">
        <f>IF(ISBLANK('1. IDENTIFICACION DEL RIESGO'!#REF!),"",'1. IDENTIFICACION DEL RIESGO'!#REF!)</f>
        <v>#REF!</v>
      </c>
      <c r="K48" s="201"/>
      <c r="L48" s="218" t="e">
        <f>'2. ANALISIS DEL RIESGO'!#REF!</f>
        <v>#REF!</v>
      </c>
      <c r="M48" s="202"/>
      <c r="N48" s="219"/>
      <c r="O48" s="202"/>
      <c r="P48" s="219"/>
      <c r="Q48" s="202"/>
      <c r="R48" s="220" t="e">
        <f>'2. ANALISIS DEL RIESGO'!#REF!</f>
        <v>#REF!</v>
      </c>
      <c r="S48" s="202"/>
      <c r="T48" s="220" t="e">
        <f>IF(ISBLANK('2. ANALISIS DEL RIESGO'!#REF!),"",'2. ANALISIS DEL RIESGO'!#REF!)</f>
        <v>#REF!</v>
      </c>
      <c r="U48" s="202"/>
      <c r="V48" s="221"/>
    </row>
    <row r="49" spans="2:22" ht="149.25" hidden="1" customHeight="1" x14ac:dyDescent="0.25">
      <c r="B49" s="140"/>
      <c r="C49" s="140"/>
      <c r="D49" s="141"/>
      <c r="E49" s="188"/>
      <c r="F49" s="199" t="e">
        <f>'1. IDENTIFICACION DEL RIESGO'!#REF!</f>
        <v>#REF!</v>
      </c>
      <c r="G49" s="200"/>
      <c r="H49" s="218" t="e">
        <f>IF(ISBLANK('1. IDENTIFICACION DEL RIESGO'!#REF!),"",'1. IDENTIFICACION DEL RIESGO'!#REF!)</f>
        <v>#REF!</v>
      </c>
      <c r="I49" s="201"/>
      <c r="J49" s="218" t="e">
        <f>IF(ISBLANK('1. IDENTIFICACION DEL RIESGO'!#REF!),"",'1. IDENTIFICACION DEL RIESGO'!#REF!)</f>
        <v>#REF!</v>
      </c>
      <c r="K49" s="201"/>
      <c r="L49" s="218" t="e">
        <f>'2. ANALISIS DEL RIESGO'!#REF!</f>
        <v>#REF!</v>
      </c>
      <c r="M49" s="202"/>
      <c r="N49" s="219"/>
      <c r="O49" s="202"/>
      <c r="P49" s="219"/>
      <c r="Q49" s="202"/>
      <c r="R49" s="220" t="e">
        <f>'2. ANALISIS DEL RIESGO'!#REF!</f>
        <v>#REF!</v>
      </c>
      <c r="S49" s="202"/>
      <c r="T49" s="220" t="e">
        <f>IF(ISBLANK('2. ANALISIS DEL RIESGO'!#REF!),"",'2. ANALISIS DEL RIESGO'!#REF!)</f>
        <v>#REF!</v>
      </c>
      <c r="U49" s="202"/>
      <c r="V49" s="221"/>
    </row>
    <row r="50" spans="2:22" ht="149.25" hidden="1" customHeight="1" x14ac:dyDescent="0.25">
      <c r="B50" s="140"/>
      <c r="C50" s="140"/>
      <c r="D50" s="141"/>
      <c r="E50" s="188"/>
      <c r="F50" s="199" t="e">
        <f>'1. IDENTIFICACION DEL RIESGO'!#REF!</f>
        <v>#REF!</v>
      </c>
      <c r="G50" s="200"/>
      <c r="H50" s="218" t="e">
        <f>IF(ISBLANK('1. IDENTIFICACION DEL RIESGO'!#REF!),"",'1. IDENTIFICACION DEL RIESGO'!#REF!)</f>
        <v>#REF!</v>
      </c>
      <c r="I50" s="201"/>
      <c r="J50" s="218" t="e">
        <f>IF(ISBLANK('1. IDENTIFICACION DEL RIESGO'!#REF!),"",'1. IDENTIFICACION DEL RIESGO'!#REF!)</f>
        <v>#REF!</v>
      </c>
      <c r="K50" s="201"/>
      <c r="L50" s="218" t="e">
        <f>'2. ANALISIS DEL RIESGO'!#REF!</f>
        <v>#REF!</v>
      </c>
      <c r="M50" s="202"/>
      <c r="N50" s="219"/>
      <c r="O50" s="202"/>
      <c r="P50" s="219"/>
      <c r="Q50" s="202"/>
      <c r="R50" s="220" t="e">
        <f>'2. ANALISIS DEL RIESGO'!#REF!</f>
        <v>#REF!</v>
      </c>
      <c r="S50" s="202"/>
      <c r="T50" s="220" t="e">
        <f>IF(ISBLANK('2. ANALISIS DEL RIESGO'!#REF!),"",'2. ANALISIS DEL RIESGO'!#REF!)</f>
        <v>#REF!</v>
      </c>
      <c r="U50" s="202"/>
      <c r="V50" s="221"/>
    </row>
    <row r="51" spans="2:22" ht="149.25" hidden="1" customHeight="1" x14ac:dyDescent="0.25">
      <c r="B51" s="140"/>
      <c r="C51" s="140"/>
      <c r="D51" s="141"/>
      <c r="E51" s="188"/>
      <c r="F51" s="199" t="e">
        <f>'1. IDENTIFICACION DEL RIESGO'!#REF!</f>
        <v>#REF!</v>
      </c>
      <c r="G51" s="200"/>
      <c r="H51" s="218" t="e">
        <f>IF(ISBLANK('1. IDENTIFICACION DEL RIESGO'!#REF!),"",'1. IDENTIFICACION DEL RIESGO'!#REF!)</f>
        <v>#REF!</v>
      </c>
      <c r="I51" s="201"/>
      <c r="J51" s="218" t="e">
        <f>IF(ISBLANK('1. IDENTIFICACION DEL RIESGO'!#REF!),"",'1. IDENTIFICACION DEL RIESGO'!#REF!)</f>
        <v>#REF!</v>
      </c>
      <c r="K51" s="201"/>
      <c r="L51" s="218" t="e">
        <f>'2. ANALISIS DEL RIESGO'!#REF!</f>
        <v>#REF!</v>
      </c>
      <c r="M51" s="202"/>
      <c r="N51" s="219"/>
      <c r="O51" s="202"/>
      <c r="P51" s="219"/>
      <c r="Q51" s="202"/>
      <c r="R51" s="220" t="e">
        <f>'2. ANALISIS DEL RIESGO'!#REF!</f>
        <v>#REF!</v>
      </c>
      <c r="S51" s="202"/>
      <c r="T51" s="220" t="e">
        <f>IF(ISBLANK('2. ANALISIS DEL RIESGO'!#REF!),"",'2. ANALISIS DEL RIESGO'!#REF!)</f>
        <v>#REF!</v>
      </c>
      <c r="U51" s="202"/>
      <c r="V51" s="221"/>
    </row>
    <row r="52" spans="2:22" ht="149.25" hidden="1" customHeight="1" x14ac:dyDescent="0.25">
      <c r="B52" s="140"/>
      <c r="C52" s="140"/>
      <c r="D52" s="141"/>
      <c r="E52" s="188"/>
      <c r="F52" s="199" t="e">
        <f>'1. IDENTIFICACION DEL RIESGO'!#REF!</f>
        <v>#REF!</v>
      </c>
      <c r="G52" s="200"/>
      <c r="H52" s="218" t="e">
        <f>IF(ISBLANK('1. IDENTIFICACION DEL RIESGO'!#REF!),"",'1. IDENTIFICACION DEL RIESGO'!#REF!)</f>
        <v>#REF!</v>
      </c>
      <c r="I52" s="201"/>
      <c r="J52" s="218" t="e">
        <f>IF(ISBLANK('1. IDENTIFICACION DEL RIESGO'!#REF!),"",'1. IDENTIFICACION DEL RIESGO'!#REF!)</f>
        <v>#REF!</v>
      </c>
      <c r="K52" s="201"/>
      <c r="L52" s="218" t="e">
        <f>'2. ANALISIS DEL RIESGO'!#REF!</f>
        <v>#REF!</v>
      </c>
      <c r="M52" s="202"/>
      <c r="N52" s="219"/>
      <c r="O52" s="202"/>
      <c r="P52" s="219"/>
      <c r="Q52" s="202"/>
      <c r="R52" s="220" t="e">
        <f>'2. ANALISIS DEL RIESGO'!#REF!</f>
        <v>#REF!</v>
      </c>
      <c r="S52" s="202"/>
      <c r="T52" s="220" t="e">
        <f>IF(ISBLANK('2. ANALISIS DEL RIESGO'!#REF!),"",'2. ANALISIS DEL RIESGO'!#REF!)</f>
        <v>#REF!</v>
      </c>
      <c r="U52" s="202"/>
      <c r="V52" s="221"/>
    </row>
    <row r="53" spans="2:22" ht="149.25" hidden="1" customHeight="1" x14ac:dyDescent="0.25">
      <c r="B53" s="140"/>
      <c r="C53" s="140"/>
      <c r="D53" s="141"/>
      <c r="E53" s="188"/>
      <c r="F53" s="199" t="e">
        <f>'1. IDENTIFICACION DEL RIESGO'!#REF!</f>
        <v>#REF!</v>
      </c>
      <c r="G53" s="200"/>
      <c r="H53" s="218" t="e">
        <f>IF(ISBLANK('1. IDENTIFICACION DEL RIESGO'!#REF!),"",'1. IDENTIFICACION DEL RIESGO'!#REF!)</f>
        <v>#REF!</v>
      </c>
      <c r="I53" s="201"/>
      <c r="J53" s="218" t="e">
        <f>IF(ISBLANK('1. IDENTIFICACION DEL RIESGO'!#REF!),"",'1. IDENTIFICACION DEL RIESGO'!#REF!)</f>
        <v>#REF!</v>
      </c>
      <c r="K53" s="201"/>
      <c r="L53" s="218" t="e">
        <f>'2. ANALISIS DEL RIESGO'!#REF!</f>
        <v>#REF!</v>
      </c>
      <c r="M53" s="202"/>
      <c r="N53" s="219"/>
      <c r="O53" s="202"/>
      <c r="P53" s="219"/>
      <c r="Q53" s="202"/>
      <c r="R53" s="220" t="e">
        <f>'2. ANALISIS DEL RIESGO'!#REF!</f>
        <v>#REF!</v>
      </c>
      <c r="S53" s="202"/>
      <c r="T53" s="220" t="e">
        <f>IF(ISBLANK('2. ANALISIS DEL RIESGO'!#REF!),"",'2. ANALISIS DEL RIESGO'!#REF!)</f>
        <v>#REF!</v>
      </c>
      <c r="U53" s="202"/>
      <c r="V53" s="221"/>
    </row>
    <row r="54" spans="2:22" ht="149.25" hidden="1" customHeight="1" x14ac:dyDescent="0.25">
      <c r="B54" s="140"/>
      <c r="C54" s="140"/>
      <c r="D54" s="141"/>
      <c r="E54" s="188"/>
      <c r="F54" s="199" t="e">
        <f>'1. IDENTIFICACION DEL RIESGO'!#REF!</f>
        <v>#REF!</v>
      </c>
      <c r="G54" s="200"/>
      <c r="H54" s="218" t="e">
        <f>IF(ISBLANK('1. IDENTIFICACION DEL RIESGO'!#REF!),"",'1. IDENTIFICACION DEL RIESGO'!#REF!)</f>
        <v>#REF!</v>
      </c>
      <c r="I54" s="201"/>
      <c r="J54" s="218" t="e">
        <f>IF(ISBLANK('1. IDENTIFICACION DEL RIESGO'!#REF!),"",'1. IDENTIFICACION DEL RIESGO'!#REF!)</f>
        <v>#REF!</v>
      </c>
      <c r="K54" s="201"/>
      <c r="L54" s="218" t="e">
        <f>'2. ANALISIS DEL RIESGO'!#REF!</f>
        <v>#REF!</v>
      </c>
      <c r="M54" s="202"/>
      <c r="N54" s="219"/>
      <c r="O54" s="202"/>
      <c r="P54" s="219"/>
      <c r="Q54" s="202"/>
      <c r="R54" s="220" t="e">
        <f>'2. ANALISIS DEL RIESGO'!#REF!</f>
        <v>#REF!</v>
      </c>
      <c r="S54" s="202"/>
      <c r="T54" s="220" t="e">
        <f>IF(ISBLANK('2. ANALISIS DEL RIESGO'!#REF!),"",'2. ANALISIS DEL RIESGO'!#REF!)</f>
        <v>#REF!</v>
      </c>
      <c r="U54" s="202"/>
      <c r="V54" s="221"/>
    </row>
    <row r="55" spans="2:22" ht="149.25" hidden="1" customHeight="1" x14ac:dyDescent="0.25">
      <c r="B55" s="140"/>
      <c r="C55" s="140"/>
      <c r="D55" s="141"/>
      <c r="E55" s="188"/>
      <c r="F55" s="199" t="e">
        <f>'1. IDENTIFICACION DEL RIESGO'!#REF!</f>
        <v>#REF!</v>
      </c>
      <c r="G55" s="200"/>
      <c r="H55" s="218" t="e">
        <f>IF(ISBLANK('1. IDENTIFICACION DEL RIESGO'!#REF!),"",'1. IDENTIFICACION DEL RIESGO'!#REF!)</f>
        <v>#REF!</v>
      </c>
      <c r="I55" s="201"/>
      <c r="J55" s="218" t="e">
        <f>IF(ISBLANK('1. IDENTIFICACION DEL RIESGO'!#REF!),"",'1. IDENTIFICACION DEL RIESGO'!#REF!)</f>
        <v>#REF!</v>
      </c>
      <c r="K55" s="201"/>
      <c r="L55" s="218" t="e">
        <f>'2. ANALISIS DEL RIESGO'!#REF!</f>
        <v>#REF!</v>
      </c>
      <c r="M55" s="202"/>
      <c r="N55" s="219"/>
      <c r="O55" s="202"/>
      <c r="P55" s="219"/>
      <c r="Q55" s="202"/>
      <c r="R55" s="220" t="e">
        <f>'2. ANALISIS DEL RIESGO'!#REF!</f>
        <v>#REF!</v>
      </c>
      <c r="S55" s="202"/>
      <c r="T55" s="220" t="e">
        <f>IF(ISBLANK('2. ANALISIS DEL RIESGO'!#REF!),"",'2. ANALISIS DEL RIESGO'!#REF!)</f>
        <v>#REF!</v>
      </c>
      <c r="U55" s="202"/>
      <c r="V55" s="221"/>
    </row>
    <row r="56" spans="2:22" ht="149.25" hidden="1" customHeight="1" x14ac:dyDescent="0.25">
      <c r="B56" s="140"/>
      <c r="C56" s="140"/>
      <c r="D56" s="141"/>
      <c r="E56" s="188"/>
      <c r="F56" s="199" t="e">
        <f>'1. IDENTIFICACION DEL RIESGO'!#REF!</f>
        <v>#REF!</v>
      </c>
      <c r="G56" s="200"/>
      <c r="H56" s="218" t="e">
        <f>IF(ISBLANK('1. IDENTIFICACION DEL RIESGO'!#REF!),"",'1. IDENTIFICACION DEL RIESGO'!#REF!)</f>
        <v>#REF!</v>
      </c>
      <c r="I56" s="201"/>
      <c r="J56" s="218" t="e">
        <f>IF(ISBLANK('1. IDENTIFICACION DEL RIESGO'!#REF!),"",'1. IDENTIFICACION DEL RIESGO'!#REF!)</f>
        <v>#REF!</v>
      </c>
      <c r="K56" s="201"/>
      <c r="L56" s="218" t="e">
        <f>'2. ANALISIS DEL RIESGO'!#REF!</f>
        <v>#REF!</v>
      </c>
      <c r="M56" s="202"/>
      <c r="N56" s="219"/>
      <c r="O56" s="202"/>
      <c r="P56" s="219"/>
      <c r="Q56" s="202"/>
      <c r="R56" s="220" t="e">
        <f>'2. ANALISIS DEL RIESGO'!#REF!</f>
        <v>#REF!</v>
      </c>
      <c r="S56" s="202"/>
      <c r="T56" s="220" t="e">
        <f>IF(ISBLANK('2. ANALISIS DEL RIESGO'!#REF!),"",'2. ANALISIS DEL RIESGO'!#REF!)</f>
        <v>#REF!</v>
      </c>
      <c r="U56" s="202"/>
      <c r="V56" s="221"/>
    </row>
    <row r="57" spans="2:22" ht="149.25" hidden="1" customHeight="1" x14ac:dyDescent="0.25">
      <c r="B57" s="140"/>
      <c r="C57" s="140"/>
      <c r="D57" s="141"/>
      <c r="E57" s="188"/>
      <c r="F57" s="199" t="e">
        <f>'1. IDENTIFICACION DEL RIESGO'!#REF!</f>
        <v>#REF!</v>
      </c>
      <c r="G57" s="200"/>
      <c r="H57" s="218" t="e">
        <f>IF(ISBLANK('1. IDENTIFICACION DEL RIESGO'!#REF!),"",'1. IDENTIFICACION DEL RIESGO'!#REF!)</f>
        <v>#REF!</v>
      </c>
      <c r="I57" s="201"/>
      <c r="J57" s="218" t="e">
        <f>IF(ISBLANK('1. IDENTIFICACION DEL RIESGO'!#REF!),"",'1. IDENTIFICACION DEL RIESGO'!#REF!)</f>
        <v>#REF!</v>
      </c>
      <c r="K57" s="201"/>
      <c r="L57" s="218" t="e">
        <f>'2. ANALISIS DEL RIESGO'!#REF!</f>
        <v>#REF!</v>
      </c>
      <c r="M57" s="202"/>
      <c r="N57" s="219"/>
      <c r="O57" s="202"/>
      <c r="P57" s="219"/>
      <c r="Q57" s="202"/>
      <c r="R57" s="220" t="e">
        <f>'2. ANALISIS DEL RIESGO'!#REF!</f>
        <v>#REF!</v>
      </c>
      <c r="S57" s="202"/>
      <c r="T57" s="220" t="e">
        <f>IF(ISBLANK('2. ANALISIS DEL RIESGO'!#REF!),"",'2. ANALISIS DEL RIESGO'!#REF!)</f>
        <v>#REF!</v>
      </c>
      <c r="U57" s="202"/>
      <c r="V57" s="221"/>
    </row>
    <row r="58" spans="2:22" ht="149.25" hidden="1" customHeight="1" x14ac:dyDescent="0.25">
      <c r="B58" s="140"/>
      <c r="C58" s="140"/>
      <c r="D58" s="141"/>
      <c r="E58" s="188"/>
      <c r="F58" s="199" t="e">
        <f>'1. IDENTIFICACION DEL RIESGO'!#REF!</f>
        <v>#REF!</v>
      </c>
      <c r="G58" s="200"/>
      <c r="H58" s="218" t="e">
        <f>IF(ISBLANK('1. IDENTIFICACION DEL RIESGO'!#REF!),"",'1. IDENTIFICACION DEL RIESGO'!#REF!)</f>
        <v>#REF!</v>
      </c>
      <c r="I58" s="201"/>
      <c r="J58" s="218" t="e">
        <f>IF(ISBLANK('1. IDENTIFICACION DEL RIESGO'!#REF!),"",'1. IDENTIFICACION DEL RIESGO'!#REF!)</f>
        <v>#REF!</v>
      </c>
      <c r="K58" s="201"/>
      <c r="L58" s="218" t="e">
        <f>'2. ANALISIS DEL RIESGO'!#REF!</f>
        <v>#REF!</v>
      </c>
      <c r="M58" s="202"/>
      <c r="N58" s="219"/>
      <c r="O58" s="202"/>
      <c r="P58" s="219"/>
      <c r="Q58" s="202"/>
      <c r="R58" s="220" t="e">
        <f>'2. ANALISIS DEL RIESGO'!#REF!</f>
        <v>#REF!</v>
      </c>
      <c r="S58" s="202"/>
      <c r="T58" s="220" t="e">
        <f>IF(ISBLANK('2. ANALISIS DEL RIESGO'!#REF!),"",'2. ANALISIS DEL RIESGO'!#REF!)</f>
        <v>#REF!</v>
      </c>
      <c r="U58" s="202"/>
      <c r="V58" s="221"/>
    </row>
    <row r="59" spans="2:22" ht="149.25" hidden="1" customHeight="1" x14ac:dyDescent="0.25">
      <c r="B59" s="140"/>
      <c r="C59" s="140"/>
      <c r="D59" s="141"/>
      <c r="E59" s="188"/>
      <c r="F59" s="199" t="e">
        <f>'1. IDENTIFICACION DEL RIESGO'!#REF!</f>
        <v>#REF!</v>
      </c>
      <c r="G59" s="200"/>
      <c r="H59" s="218" t="e">
        <f>IF(ISBLANK('1. IDENTIFICACION DEL RIESGO'!#REF!),"",'1. IDENTIFICACION DEL RIESGO'!#REF!)</f>
        <v>#REF!</v>
      </c>
      <c r="I59" s="201"/>
      <c r="J59" s="218" t="e">
        <f>IF(ISBLANK('1. IDENTIFICACION DEL RIESGO'!#REF!),"",'1. IDENTIFICACION DEL RIESGO'!#REF!)</f>
        <v>#REF!</v>
      </c>
      <c r="K59" s="201"/>
      <c r="L59" s="218" t="e">
        <f>'2. ANALISIS DEL RIESGO'!#REF!</f>
        <v>#REF!</v>
      </c>
      <c r="M59" s="202"/>
      <c r="N59" s="219"/>
      <c r="O59" s="202"/>
      <c r="P59" s="219"/>
      <c r="Q59" s="202"/>
      <c r="R59" s="220" t="e">
        <f>'2. ANALISIS DEL RIESGO'!#REF!</f>
        <v>#REF!</v>
      </c>
      <c r="S59" s="202"/>
      <c r="T59" s="220" t="e">
        <f>IF(ISBLANK('2. ANALISIS DEL RIESGO'!#REF!),"",'2. ANALISIS DEL RIESGO'!#REF!)</f>
        <v>#REF!</v>
      </c>
      <c r="U59" s="202"/>
      <c r="V59" s="221"/>
    </row>
    <row r="60" spans="2:22" ht="149.25" hidden="1" customHeight="1" x14ac:dyDescent="0.25">
      <c r="B60" s="140"/>
      <c r="C60" s="140"/>
      <c r="D60" s="141"/>
      <c r="E60" s="188"/>
      <c r="F60" s="199" t="e">
        <f>'1. IDENTIFICACION DEL RIESGO'!#REF!</f>
        <v>#REF!</v>
      </c>
      <c r="G60" s="200"/>
      <c r="H60" s="218" t="e">
        <f>IF(ISBLANK('1. IDENTIFICACION DEL RIESGO'!#REF!),"",'1. IDENTIFICACION DEL RIESGO'!#REF!)</f>
        <v>#REF!</v>
      </c>
      <c r="I60" s="201"/>
      <c r="J60" s="218" t="e">
        <f>IF(ISBLANK('1. IDENTIFICACION DEL RIESGO'!#REF!),"",'1. IDENTIFICACION DEL RIESGO'!#REF!)</f>
        <v>#REF!</v>
      </c>
      <c r="K60" s="201"/>
      <c r="L60" s="218" t="e">
        <f>'2. ANALISIS DEL RIESGO'!#REF!</f>
        <v>#REF!</v>
      </c>
      <c r="M60" s="202"/>
      <c r="N60" s="219"/>
      <c r="O60" s="202"/>
      <c r="P60" s="219"/>
      <c r="Q60" s="202"/>
      <c r="R60" s="220" t="e">
        <f>'2. ANALISIS DEL RIESGO'!#REF!</f>
        <v>#REF!</v>
      </c>
      <c r="S60" s="202"/>
      <c r="T60" s="220" t="e">
        <f>IF(ISBLANK('2. ANALISIS DEL RIESGO'!#REF!),"",'2. ANALISIS DEL RIESGO'!#REF!)</f>
        <v>#REF!</v>
      </c>
      <c r="U60" s="202"/>
      <c r="V60" s="221"/>
    </row>
    <row r="61" spans="2:22" ht="149.25" hidden="1" customHeight="1" x14ac:dyDescent="0.25">
      <c r="B61" s="140"/>
      <c r="C61" s="140"/>
      <c r="D61" s="141"/>
      <c r="E61" s="188"/>
      <c r="F61" s="199" t="e">
        <f>'1. IDENTIFICACION DEL RIESGO'!#REF!</f>
        <v>#REF!</v>
      </c>
      <c r="G61" s="200"/>
      <c r="H61" s="218" t="e">
        <f>IF(ISBLANK('1. IDENTIFICACION DEL RIESGO'!#REF!),"",'1. IDENTIFICACION DEL RIESGO'!#REF!)</f>
        <v>#REF!</v>
      </c>
      <c r="I61" s="201"/>
      <c r="J61" s="218" t="e">
        <f>IF(ISBLANK('1. IDENTIFICACION DEL RIESGO'!#REF!),"",'1. IDENTIFICACION DEL RIESGO'!#REF!)</f>
        <v>#REF!</v>
      </c>
      <c r="K61" s="201"/>
      <c r="L61" s="218" t="e">
        <f>'2. ANALISIS DEL RIESGO'!#REF!</f>
        <v>#REF!</v>
      </c>
      <c r="M61" s="202"/>
      <c r="N61" s="219"/>
      <c r="O61" s="202"/>
      <c r="P61" s="219"/>
      <c r="Q61" s="202"/>
      <c r="R61" s="220" t="e">
        <f>'2. ANALISIS DEL RIESGO'!#REF!</f>
        <v>#REF!</v>
      </c>
      <c r="S61" s="202"/>
      <c r="T61" s="220" t="e">
        <f>IF(ISBLANK('2. ANALISIS DEL RIESGO'!#REF!),"",'2. ANALISIS DEL RIESGO'!#REF!)</f>
        <v>#REF!</v>
      </c>
      <c r="U61" s="202"/>
      <c r="V61" s="221"/>
    </row>
    <row r="62" spans="2:22" ht="149.25" hidden="1" customHeight="1" x14ac:dyDescent="0.25">
      <c r="B62" s="140"/>
      <c r="C62" s="140"/>
      <c r="D62" s="141"/>
      <c r="E62" s="188"/>
      <c r="F62" s="199" t="e">
        <f>'1. IDENTIFICACION DEL RIESGO'!#REF!</f>
        <v>#REF!</v>
      </c>
      <c r="G62" s="200"/>
      <c r="H62" s="218" t="e">
        <f>IF(ISBLANK('1. IDENTIFICACION DEL RIESGO'!#REF!),"",'1. IDENTIFICACION DEL RIESGO'!#REF!)</f>
        <v>#REF!</v>
      </c>
      <c r="I62" s="201"/>
      <c r="J62" s="218" t="e">
        <f>IF(ISBLANK('1. IDENTIFICACION DEL RIESGO'!#REF!),"",'1. IDENTIFICACION DEL RIESGO'!#REF!)</f>
        <v>#REF!</v>
      </c>
      <c r="K62" s="201"/>
      <c r="L62" s="218" t="e">
        <f>'2. ANALISIS DEL RIESGO'!#REF!</f>
        <v>#REF!</v>
      </c>
      <c r="M62" s="202"/>
      <c r="N62" s="219"/>
      <c r="O62" s="202"/>
      <c r="P62" s="219"/>
      <c r="Q62" s="202"/>
      <c r="R62" s="220" t="e">
        <f>'2. ANALISIS DEL RIESGO'!#REF!</f>
        <v>#REF!</v>
      </c>
      <c r="S62" s="202"/>
      <c r="T62" s="220" t="e">
        <f>IF(ISBLANK('2. ANALISIS DEL RIESGO'!#REF!),"",'2. ANALISIS DEL RIESGO'!#REF!)</f>
        <v>#REF!</v>
      </c>
      <c r="U62" s="202"/>
      <c r="V62" s="221"/>
    </row>
    <row r="63" spans="2:22" ht="149.25" hidden="1" customHeight="1" x14ac:dyDescent="0.25">
      <c r="B63" s="140"/>
      <c r="C63" s="140"/>
      <c r="D63" s="141"/>
      <c r="E63" s="188"/>
      <c r="F63" s="199" t="e">
        <f>'1. IDENTIFICACION DEL RIESGO'!#REF!</f>
        <v>#REF!</v>
      </c>
      <c r="G63" s="200"/>
      <c r="H63" s="218" t="e">
        <f>IF(ISBLANK('1. IDENTIFICACION DEL RIESGO'!#REF!),"",'1. IDENTIFICACION DEL RIESGO'!#REF!)</f>
        <v>#REF!</v>
      </c>
      <c r="I63" s="201"/>
      <c r="J63" s="218" t="e">
        <f>IF(ISBLANK('1. IDENTIFICACION DEL RIESGO'!#REF!),"",'1. IDENTIFICACION DEL RIESGO'!#REF!)</f>
        <v>#REF!</v>
      </c>
      <c r="K63" s="201"/>
      <c r="L63" s="218" t="e">
        <f>'2. ANALISIS DEL RIESGO'!#REF!</f>
        <v>#REF!</v>
      </c>
      <c r="M63" s="202"/>
      <c r="N63" s="219"/>
      <c r="O63" s="202"/>
      <c r="P63" s="219"/>
      <c r="Q63" s="202"/>
      <c r="R63" s="220" t="e">
        <f>'2. ANALISIS DEL RIESGO'!#REF!</f>
        <v>#REF!</v>
      </c>
      <c r="S63" s="202"/>
      <c r="T63" s="220" t="e">
        <f>IF(ISBLANK('2. ANALISIS DEL RIESGO'!#REF!),"",'2. ANALISIS DEL RIESGO'!#REF!)</f>
        <v>#REF!</v>
      </c>
      <c r="U63" s="202"/>
      <c r="V63" s="221"/>
    </row>
    <row r="64" spans="2:22" ht="149.25" hidden="1" customHeight="1" x14ac:dyDescent="0.25">
      <c r="B64" s="140"/>
      <c r="C64" s="140"/>
      <c r="D64" s="141"/>
      <c r="E64" s="188"/>
      <c r="F64" s="199" t="e">
        <f>'1. IDENTIFICACION DEL RIESGO'!#REF!</f>
        <v>#REF!</v>
      </c>
      <c r="G64" s="200"/>
      <c r="H64" s="218" t="e">
        <f>IF(ISBLANK('1. IDENTIFICACION DEL RIESGO'!#REF!),"",'1. IDENTIFICACION DEL RIESGO'!#REF!)</f>
        <v>#REF!</v>
      </c>
      <c r="I64" s="201"/>
      <c r="J64" s="218" t="e">
        <f>IF(ISBLANK('1. IDENTIFICACION DEL RIESGO'!#REF!),"",'1. IDENTIFICACION DEL RIESGO'!#REF!)</f>
        <v>#REF!</v>
      </c>
      <c r="K64" s="201"/>
      <c r="L64" s="218" t="e">
        <f>'2. ANALISIS DEL RIESGO'!#REF!</f>
        <v>#REF!</v>
      </c>
      <c r="M64" s="202"/>
      <c r="N64" s="219"/>
      <c r="O64" s="202"/>
      <c r="P64" s="219"/>
      <c r="Q64" s="202"/>
      <c r="R64" s="220" t="e">
        <f>'2. ANALISIS DEL RIESGO'!#REF!</f>
        <v>#REF!</v>
      </c>
      <c r="S64" s="202"/>
      <c r="T64" s="220" t="e">
        <f>IF(ISBLANK('2. ANALISIS DEL RIESGO'!#REF!),"",'2. ANALISIS DEL RIESGO'!#REF!)</f>
        <v>#REF!</v>
      </c>
      <c r="U64" s="202"/>
      <c r="V64" s="221"/>
    </row>
    <row r="65" spans="2:22" ht="149.25" hidden="1" customHeight="1" x14ac:dyDescent="0.25">
      <c r="B65" s="140"/>
      <c r="C65" s="140"/>
      <c r="D65" s="141"/>
      <c r="E65" s="188"/>
      <c r="F65" s="199" t="e">
        <f>'1. IDENTIFICACION DEL RIESGO'!#REF!</f>
        <v>#REF!</v>
      </c>
      <c r="G65" s="200"/>
      <c r="H65" s="218" t="e">
        <f>IF(ISBLANK('1. IDENTIFICACION DEL RIESGO'!#REF!),"",'1. IDENTIFICACION DEL RIESGO'!#REF!)</f>
        <v>#REF!</v>
      </c>
      <c r="I65" s="201"/>
      <c r="J65" s="218" t="e">
        <f>IF(ISBLANK('1. IDENTIFICACION DEL RIESGO'!#REF!),"",'1. IDENTIFICACION DEL RIESGO'!#REF!)</f>
        <v>#REF!</v>
      </c>
      <c r="K65" s="201"/>
      <c r="L65" s="218" t="e">
        <f>'2. ANALISIS DEL RIESGO'!#REF!</f>
        <v>#REF!</v>
      </c>
      <c r="M65" s="202"/>
      <c r="N65" s="219"/>
      <c r="O65" s="202"/>
      <c r="P65" s="219"/>
      <c r="Q65" s="202"/>
      <c r="R65" s="220" t="e">
        <f>'2. ANALISIS DEL RIESGO'!#REF!</f>
        <v>#REF!</v>
      </c>
      <c r="S65" s="202"/>
      <c r="T65" s="220" t="e">
        <f>IF(ISBLANK('2. ANALISIS DEL RIESGO'!#REF!),"",'2. ANALISIS DEL RIESGO'!#REF!)</f>
        <v>#REF!</v>
      </c>
      <c r="U65" s="202"/>
      <c r="V65" s="221"/>
    </row>
    <row r="66" spans="2:22" ht="149.25" hidden="1" customHeight="1" x14ac:dyDescent="0.25">
      <c r="B66" s="140"/>
      <c r="C66" s="140"/>
      <c r="D66" s="141"/>
      <c r="E66" s="188"/>
      <c r="F66" s="199" t="e">
        <f>'1. IDENTIFICACION DEL RIESGO'!#REF!</f>
        <v>#REF!</v>
      </c>
      <c r="G66" s="200"/>
      <c r="H66" s="218" t="e">
        <f>IF(ISBLANK('1. IDENTIFICACION DEL RIESGO'!#REF!),"",'1. IDENTIFICACION DEL RIESGO'!#REF!)</f>
        <v>#REF!</v>
      </c>
      <c r="I66" s="201"/>
      <c r="J66" s="218" t="e">
        <f>IF(ISBLANK('1. IDENTIFICACION DEL RIESGO'!#REF!),"",'1. IDENTIFICACION DEL RIESGO'!#REF!)</f>
        <v>#REF!</v>
      </c>
      <c r="K66" s="201"/>
      <c r="L66" s="218" t="e">
        <f>'2. ANALISIS DEL RIESGO'!#REF!</f>
        <v>#REF!</v>
      </c>
      <c r="M66" s="202"/>
      <c r="N66" s="219"/>
      <c r="O66" s="202"/>
      <c r="P66" s="219"/>
      <c r="Q66" s="202"/>
      <c r="R66" s="220" t="e">
        <f>'2. ANALISIS DEL RIESGO'!#REF!</f>
        <v>#REF!</v>
      </c>
      <c r="S66" s="202"/>
      <c r="T66" s="220" t="e">
        <f>IF(ISBLANK('2. ANALISIS DEL RIESGO'!#REF!),"",'2. ANALISIS DEL RIESGO'!#REF!)</f>
        <v>#REF!</v>
      </c>
      <c r="U66" s="202"/>
      <c r="V66" s="221"/>
    </row>
    <row r="102" spans="1:7" x14ac:dyDescent="0.25">
      <c r="B102" s="9"/>
      <c r="C102" s="9"/>
      <c r="D102" s="75"/>
      <c r="E102" s="9"/>
      <c r="F102" s="9"/>
      <c r="G102" s="9"/>
    </row>
    <row r="103" spans="1:7" x14ac:dyDescent="0.25">
      <c r="A103" s="9"/>
      <c r="B103" s="9"/>
      <c r="C103" s="9"/>
      <c r="D103" s="75"/>
      <c r="E103" s="9"/>
      <c r="F103" s="9"/>
      <c r="G103" s="9"/>
    </row>
    <row r="104" spans="1:7" x14ac:dyDescent="0.25">
      <c r="A104" s="9"/>
      <c r="B104" s="9"/>
      <c r="C104" s="9"/>
      <c r="D104" s="75"/>
      <c r="E104" s="9"/>
      <c r="F104" s="9"/>
      <c r="G104" s="9"/>
    </row>
    <row r="105" spans="1:7" x14ac:dyDescent="0.25">
      <c r="A105" s="9"/>
      <c r="B105" s="9"/>
      <c r="C105" s="9"/>
      <c r="D105" s="75"/>
      <c r="E105" s="9"/>
      <c r="F105" s="9"/>
      <c r="G105" s="9"/>
    </row>
    <row r="106" spans="1:7" x14ac:dyDescent="0.25">
      <c r="A106" s="9"/>
      <c r="B106" s="9"/>
      <c r="C106" s="9"/>
      <c r="D106" s="75"/>
      <c r="E106" s="9"/>
      <c r="F106" s="9"/>
      <c r="G106" s="9"/>
    </row>
    <row r="107" spans="1:7" x14ac:dyDescent="0.25">
      <c r="A107" s="9"/>
      <c r="B107" s="9"/>
      <c r="C107" s="9"/>
      <c r="D107" s="75"/>
      <c r="E107" s="9"/>
      <c r="F107" s="9"/>
      <c r="G107" s="9"/>
    </row>
    <row r="108" spans="1:7" x14ac:dyDescent="0.25">
      <c r="A108" s="9"/>
      <c r="B108" s="9"/>
      <c r="C108" s="9"/>
      <c r="D108" s="75"/>
      <c r="E108" s="9"/>
      <c r="F108" s="9"/>
      <c r="G108" s="9"/>
    </row>
    <row r="109" spans="1:7" x14ac:dyDescent="0.25">
      <c r="A109" s="9"/>
      <c r="B109" s="9"/>
      <c r="C109" s="9"/>
      <c r="D109" s="75"/>
      <c r="E109" s="9"/>
      <c r="F109" s="9"/>
      <c r="G109" s="9"/>
    </row>
    <row r="110" spans="1:7" x14ac:dyDescent="0.25">
      <c r="A110" s="9"/>
      <c r="B110" s="9"/>
      <c r="C110" s="9"/>
      <c r="D110" s="75"/>
      <c r="E110" s="9"/>
      <c r="F110" s="9"/>
      <c r="G110" s="9"/>
    </row>
    <row r="111" spans="1:7" x14ac:dyDescent="0.25">
      <c r="A111" s="9"/>
      <c r="B111" s="9"/>
      <c r="C111" s="9"/>
      <c r="D111" s="75"/>
      <c r="E111" s="9"/>
      <c r="F111" s="9"/>
      <c r="G111" s="9"/>
    </row>
    <row r="112" spans="1:7" x14ac:dyDescent="0.25">
      <c r="A112" s="9"/>
      <c r="B112" s="9"/>
      <c r="C112" s="9"/>
      <c r="D112" s="75"/>
      <c r="E112" s="9"/>
      <c r="F112" s="9"/>
      <c r="G112" s="9"/>
    </row>
    <row r="113" spans="1:7" x14ac:dyDescent="0.25">
      <c r="A113" s="9"/>
      <c r="B113" s="9"/>
      <c r="C113" s="9"/>
      <c r="D113" s="75"/>
      <c r="E113" s="9"/>
      <c r="F113" s="9"/>
      <c r="G113" s="9"/>
    </row>
    <row r="114" spans="1:7" x14ac:dyDescent="0.25">
      <c r="A114" s="9"/>
      <c r="B114" s="9"/>
      <c r="C114" s="9"/>
      <c r="D114" s="75"/>
      <c r="E114" s="9"/>
      <c r="F114" s="9"/>
      <c r="G114" s="9"/>
    </row>
    <row r="115" spans="1:7" x14ac:dyDescent="0.25">
      <c r="A115" s="9"/>
      <c r="B115" s="9"/>
      <c r="C115" s="9"/>
      <c r="D115" s="75"/>
      <c r="E115" s="9"/>
      <c r="F115" s="9"/>
      <c r="G115" s="9"/>
    </row>
    <row r="116" spans="1:7" x14ac:dyDescent="0.25">
      <c r="A116" s="9"/>
      <c r="B116" s="9"/>
      <c r="C116" s="9"/>
      <c r="D116" s="75"/>
      <c r="E116" s="9"/>
      <c r="F116" s="9"/>
      <c r="G116" s="9"/>
    </row>
    <row r="117" spans="1:7" x14ac:dyDescent="0.25">
      <c r="A117" s="9"/>
      <c r="B117" s="9"/>
      <c r="C117" s="9"/>
      <c r="D117" s="75"/>
      <c r="E117" s="9"/>
      <c r="F117" s="9"/>
      <c r="G117" s="9"/>
    </row>
    <row r="118" spans="1:7" x14ac:dyDescent="0.25">
      <c r="A118" s="9"/>
      <c r="B118" s="9"/>
      <c r="C118" s="9"/>
      <c r="D118" s="75"/>
      <c r="E118" s="9"/>
      <c r="F118" s="9"/>
      <c r="G118" s="9"/>
    </row>
    <row r="119" spans="1:7" x14ac:dyDescent="0.25">
      <c r="A119" s="9"/>
      <c r="B119" s="9"/>
      <c r="C119" s="9"/>
      <c r="D119" s="75"/>
      <c r="E119" s="9"/>
      <c r="F119" s="9"/>
      <c r="G119" s="9"/>
    </row>
    <row r="120" spans="1:7" x14ac:dyDescent="0.25">
      <c r="A120" s="9"/>
      <c r="B120" s="9"/>
      <c r="C120" s="9"/>
      <c r="D120" s="75"/>
      <c r="E120" s="9"/>
      <c r="F120" s="9"/>
      <c r="G120" s="9"/>
    </row>
    <row r="121" spans="1:7" x14ac:dyDescent="0.25">
      <c r="A121" s="9"/>
      <c r="B121" s="9"/>
      <c r="C121" s="9"/>
      <c r="D121" s="75"/>
      <c r="E121" s="9"/>
      <c r="F121" s="9"/>
      <c r="G121" s="9"/>
    </row>
    <row r="122" spans="1:7" x14ac:dyDescent="0.25">
      <c r="A122" s="9"/>
      <c r="B122" s="9"/>
      <c r="C122" s="9"/>
      <c r="D122" s="75"/>
      <c r="E122" s="9"/>
      <c r="F122" s="9"/>
      <c r="G122" s="9"/>
    </row>
    <row r="123" spans="1:7" x14ac:dyDescent="0.25">
      <c r="A123" s="9"/>
      <c r="B123" s="9"/>
      <c r="C123" s="9"/>
      <c r="D123" s="75"/>
      <c r="E123" s="9"/>
      <c r="F123" s="9"/>
      <c r="G123" s="9"/>
    </row>
    <row r="124" spans="1:7" x14ac:dyDescent="0.25">
      <c r="A124" s="9"/>
      <c r="B124" s="9"/>
      <c r="C124" s="9"/>
      <c r="D124" s="75"/>
      <c r="E124" s="9"/>
      <c r="F124" s="9"/>
      <c r="G124" s="9"/>
    </row>
    <row r="125" spans="1:7" x14ac:dyDescent="0.25">
      <c r="A125" s="9"/>
      <c r="B125" s="9"/>
      <c r="C125" s="9"/>
      <c r="D125" s="75"/>
      <c r="E125" s="9"/>
      <c r="F125" s="9"/>
      <c r="G125" s="9"/>
    </row>
    <row r="126" spans="1:7" x14ac:dyDescent="0.25">
      <c r="A126" s="9"/>
      <c r="B126" s="9"/>
      <c r="C126" s="9"/>
      <c r="D126" s="75"/>
      <c r="E126" s="9"/>
      <c r="F126" s="9"/>
      <c r="G126" s="9"/>
    </row>
    <row r="127" spans="1:7" x14ac:dyDescent="0.25">
      <c r="A127" s="9"/>
      <c r="B127" s="9"/>
      <c r="C127" s="9"/>
      <c r="D127" s="75"/>
      <c r="E127" s="9"/>
      <c r="F127" s="9"/>
      <c r="G127" s="9"/>
    </row>
    <row r="128" spans="1:7" x14ac:dyDescent="0.25">
      <c r="A128" s="9"/>
      <c r="B128" s="9"/>
      <c r="C128" s="9"/>
      <c r="D128" s="75"/>
      <c r="E128" s="9"/>
      <c r="F128" s="9"/>
      <c r="G128" s="9"/>
    </row>
    <row r="129" spans="1:7" x14ac:dyDescent="0.25">
      <c r="A129" s="9"/>
      <c r="B129" s="9"/>
      <c r="C129" s="9"/>
      <c r="D129" s="75"/>
      <c r="E129" s="9"/>
      <c r="F129" s="9"/>
      <c r="G129" s="9"/>
    </row>
    <row r="130" spans="1:7" x14ac:dyDescent="0.25">
      <c r="A130" s="9"/>
      <c r="B130" s="9"/>
      <c r="C130" s="9"/>
      <c r="D130" s="75"/>
      <c r="E130" s="9"/>
      <c r="F130" s="9"/>
      <c r="G130" s="9"/>
    </row>
    <row r="131" spans="1:7" x14ac:dyDescent="0.25">
      <c r="A131" s="9"/>
      <c r="B131" s="9"/>
      <c r="C131" s="9"/>
      <c r="D131" s="75"/>
      <c r="E131" s="9"/>
      <c r="F131" s="9"/>
      <c r="G131" s="9"/>
    </row>
    <row r="132" spans="1:7" x14ac:dyDescent="0.25">
      <c r="A132" s="9"/>
      <c r="B132" s="9"/>
      <c r="C132" s="9"/>
      <c r="D132" s="75"/>
      <c r="E132" s="9"/>
      <c r="F132" s="9"/>
      <c r="G132" s="9"/>
    </row>
    <row r="133" spans="1:7" x14ac:dyDescent="0.25">
      <c r="A133" s="9"/>
      <c r="B133" s="9"/>
      <c r="C133" s="9"/>
      <c r="D133" s="75"/>
      <c r="E133" s="9"/>
      <c r="F133" s="9"/>
      <c r="G133" s="9"/>
    </row>
    <row r="134" spans="1:7" x14ac:dyDescent="0.25">
      <c r="A134" s="9"/>
      <c r="B134" s="9"/>
      <c r="C134" s="9"/>
      <c r="D134" s="75"/>
      <c r="E134" s="9"/>
      <c r="F134" s="9"/>
      <c r="G134" s="9"/>
    </row>
    <row r="135" spans="1:7" x14ac:dyDescent="0.25">
      <c r="A135" s="9"/>
      <c r="B135" s="9"/>
      <c r="C135" s="9"/>
      <c r="D135" s="75"/>
      <c r="E135" s="9"/>
      <c r="F135" s="9"/>
      <c r="G135" s="9"/>
    </row>
    <row r="136" spans="1:7" x14ac:dyDescent="0.25">
      <c r="A136" s="9"/>
      <c r="B136" s="9"/>
      <c r="C136" s="9"/>
      <c r="D136" s="75"/>
      <c r="E136" s="9"/>
      <c r="F136" s="9"/>
      <c r="G136" s="9"/>
    </row>
    <row r="137" spans="1:7" x14ac:dyDescent="0.25">
      <c r="A137" s="9"/>
      <c r="B137" s="9"/>
      <c r="C137" s="9"/>
      <c r="D137" s="75"/>
      <c r="E137" s="9"/>
      <c r="F137" s="9"/>
      <c r="G137" s="9"/>
    </row>
    <row r="138" spans="1:7" x14ac:dyDescent="0.25">
      <c r="A138" s="9"/>
      <c r="B138" s="9"/>
      <c r="C138" s="9"/>
      <c r="D138" s="75"/>
      <c r="E138" s="9"/>
      <c r="F138" s="9"/>
      <c r="G138" s="9"/>
    </row>
    <row r="139" spans="1:7" x14ac:dyDescent="0.25">
      <c r="A139" s="9"/>
      <c r="B139" s="9"/>
      <c r="C139" s="9"/>
      <c r="D139" s="75"/>
      <c r="E139" s="9"/>
      <c r="F139" s="9"/>
      <c r="G139" s="9"/>
    </row>
    <row r="140" spans="1:7" x14ac:dyDescent="0.25">
      <c r="A140" s="9"/>
      <c r="B140" s="9"/>
      <c r="C140" s="9"/>
      <c r="D140" s="75"/>
      <c r="E140" s="9"/>
      <c r="F140" s="9"/>
      <c r="G140" s="9"/>
    </row>
    <row r="141" spans="1:7" x14ac:dyDescent="0.25">
      <c r="A141" s="9"/>
      <c r="B141" s="9"/>
      <c r="C141" s="9"/>
      <c r="D141" s="75"/>
      <c r="E141" s="9"/>
      <c r="F141" s="9"/>
      <c r="G141" s="9"/>
    </row>
    <row r="142" spans="1:7" x14ac:dyDescent="0.25">
      <c r="A142" s="9"/>
      <c r="B142" s="9"/>
      <c r="C142" s="9"/>
      <c r="D142" s="75"/>
      <c r="E142" s="9"/>
      <c r="F142" s="9"/>
      <c r="G142" s="9"/>
    </row>
    <row r="143" spans="1:7" x14ac:dyDescent="0.25">
      <c r="A143" s="9"/>
      <c r="B143" s="9"/>
      <c r="C143" s="9"/>
      <c r="D143" s="75"/>
      <c r="E143" s="9"/>
      <c r="F143" s="9"/>
      <c r="G143" s="9"/>
    </row>
    <row r="144" spans="1:7" x14ac:dyDescent="0.25">
      <c r="A144" s="9"/>
      <c r="B144" s="9"/>
      <c r="C144" s="9"/>
      <c r="D144" s="75"/>
      <c r="E144" s="9"/>
      <c r="F144" s="9"/>
      <c r="G144" s="9"/>
    </row>
    <row r="145" spans="1:7" x14ac:dyDescent="0.25">
      <c r="A145" s="9"/>
      <c r="B145" s="9"/>
      <c r="C145" s="9"/>
      <c r="D145" s="75"/>
      <c r="E145" s="9"/>
      <c r="F145" s="9"/>
      <c r="G145" s="9"/>
    </row>
    <row r="146" spans="1:7" x14ac:dyDescent="0.25">
      <c r="A146" s="9"/>
      <c r="B146" s="9"/>
      <c r="C146" s="9"/>
      <c r="D146" s="75"/>
      <c r="E146" s="9"/>
      <c r="F146" s="9"/>
      <c r="G146" s="9"/>
    </row>
    <row r="147" spans="1:7" x14ac:dyDescent="0.25">
      <c r="A147" s="9"/>
      <c r="B147" s="9"/>
      <c r="C147" s="9"/>
      <c r="D147" s="75"/>
      <c r="E147" s="9"/>
      <c r="F147" s="9"/>
      <c r="G147" s="9"/>
    </row>
    <row r="148" spans="1:7" x14ac:dyDescent="0.25">
      <c r="A148" s="9"/>
      <c r="B148" s="9"/>
      <c r="C148" s="9"/>
      <c r="D148" s="75"/>
      <c r="E148" s="9"/>
      <c r="F148" s="9"/>
      <c r="G148" s="9"/>
    </row>
    <row r="149" spans="1:7" x14ac:dyDescent="0.25">
      <c r="A149" s="9"/>
      <c r="B149" s="9"/>
      <c r="C149" s="9"/>
      <c r="D149" s="75"/>
      <c r="E149" s="9"/>
      <c r="F149" s="9"/>
      <c r="G149" s="9"/>
    </row>
    <row r="150" spans="1:7" x14ac:dyDescent="0.25">
      <c r="A150" s="9"/>
      <c r="B150" s="9"/>
      <c r="C150" s="9"/>
      <c r="D150" s="75"/>
      <c r="E150" s="9"/>
      <c r="F150" s="9"/>
      <c r="G150" s="9"/>
    </row>
    <row r="151" spans="1:7" x14ac:dyDescent="0.25">
      <c r="A151" s="9"/>
      <c r="B151" s="9"/>
      <c r="C151" s="9"/>
      <c r="D151" s="75"/>
      <c r="E151" s="9"/>
      <c r="F151" s="9"/>
      <c r="G151" s="9"/>
    </row>
    <row r="152" spans="1:7" x14ac:dyDescent="0.25">
      <c r="A152" s="9"/>
      <c r="B152" s="9"/>
      <c r="C152" s="9"/>
      <c r="D152" s="75"/>
      <c r="E152" s="9"/>
      <c r="F152" s="9"/>
      <c r="G152" s="9"/>
    </row>
    <row r="153" spans="1:7" x14ac:dyDescent="0.25">
      <c r="A153" s="9"/>
      <c r="B153" s="9"/>
      <c r="C153" s="9"/>
      <c r="D153" s="75"/>
      <c r="E153" s="9"/>
      <c r="F153" s="9"/>
      <c r="G153" s="9"/>
    </row>
    <row r="154" spans="1:7" x14ac:dyDescent="0.25">
      <c r="A154" s="9"/>
      <c r="B154" s="9"/>
      <c r="C154" s="9"/>
      <c r="D154" s="75"/>
      <c r="E154" s="9"/>
      <c r="F154" s="9"/>
      <c r="G154" s="9"/>
    </row>
    <row r="155" spans="1:7" x14ac:dyDescent="0.25">
      <c r="A155" s="9"/>
      <c r="B155" s="9"/>
      <c r="C155" s="9"/>
      <c r="D155" s="75"/>
      <c r="E155" s="9"/>
      <c r="F155" s="9"/>
      <c r="G155" s="9"/>
    </row>
    <row r="156" spans="1:7" x14ac:dyDescent="0.25">
      <c r="A156" s="9"/>
      <c r="B156" s="9"/>
      <c r="C156" s="9"/>
      <c r="D156" s="75"/>
      <c r="E156" s="9"/>
      <c r="F156" s="9"/>
      <c r="G156" s="9"/>
    </row>
    <row r="157" spans="1:7" x14ac:dyDescent="0.25">
      <c r="A157" s="9"/>
      <c r="B157" s="9"/>
      <c r="C157" s="9"/>
      <c r="D157" s="75"/>
      <c r="E157" s="9"/>
      <c r="F157" s="9"/>
      <c r="G157" s="9"/>
    </row>
    <row r="158" spans="1:7" x14ac:dyDescent="0.25">
      <c r="A158" s="9"/>
      <c r="B158" s="9"/>
      <c r="C158" s="9"/>
      <c r="D158" s="75"/>
      <c r="E158" s="9"/>
      <c r="F158" s="9"/>
      <c r="G158" s="9"/>
    </row>
    <row r="159" spans="1:7" x14ac:dyDescent="0.25">
      <c r="A159" s="9"/>
      <c r="B159" s="9"/>
      <c r="C159" s="9"/>
      <c r="D159" s="75"/>
      <c r="E159" s="9"/>
      <c r="F159" s="9"/>
      <c r="G159" s="9"/>
    </row>
    <row r="160" spans="1:7" x14ac:dyDescent="0.25">
      <c r="A160" s="9"/>
      <c r="B160" s="9"/>
      <c r="C160" s="9"/>
      <c r="D160" s="75"/>
      <c r="E160" s="9"/>
      <c r="F160" s="9"/>
      <c r="G160" s="9"/>
    </row>
    <row r="161" spans="1:7" x14ac:dyDescent="0.25">
      <c r="A161" s="9"/>
      <c r="B161" s="9"/>
      <c r="C161" s="9"/>
      <c r="D161" s="75"/>
      <c r="E161" s="9"/>
      <c r="F161" s="9"/>
      <c r="G161" s="9"/>
    </row>
    <row r="162" spans="1:7" x14ac:dyDescent="0.25">
      <c r="A162" s="9"/>
      <c r="B162" s="9"/>
      <c r="C162" s="9"/>
      <c r="D162" s="75"/>
      <c r="E162" s="9"/>
      <c r="F162" s="9"/>
      <c r="G162" s="9"/>
    </row>
    <row r="163" spans="1:7" x14ac:dyDescent="0.25">
      <c r="A163" s="9"/>
      <c r="B163" s="9"/>
      <c r="C163" s="9"/>
      <c r="D163" s="75"/>
      <c r="E163" s="9"/>
      <c r="F163" s="9"/>
      <c r="G163" s="9"/>
    </row>
    <row r="164" spans="1:7" x14ac:dyDescent="0.25">
      <c r="A164" s="9"/>
      <c r="B164" s="9"/>
      <c r="C164" s="9"/>
      <c r="D164" s="75"/>
      <c r="E164" s="9"/>
      <c r="F164" s="9"/>
      <c r="G164" s="9"/>
    </row>
    <row r="165" spans="1:7" x14ac:dyDescent="0.25">
      <c r="A165" s="9"/>
      <c r="B165" s="9"/>
      <c r="C165" s="9"/>
      <c r="D165" s="75"/>
      <c r="E165" s="9"/>
      <c r="F165" s="9"/>
      <c r="G165" s="9"/>
    </row>
    <row r="166" spans="1:7" x14ac:dyDescent="0.25">
      <c r="A166" s="9"/>
      <c r="B166" s="9"/>
      <c r="C166" s="9"/>
      <c r="D166" s="75"/>
      <c r="E166" s="9"/>
      <c r="F166" s="9"/>
      <c r="G166" s="9"/>
    </row>
    <row r="167" spans="1:7" x14ac:dyDescent="0.25">
      <c r="A167" s="9"/>
      <c r="B167" s="9"/>
      <c r="C167" s="9"/>
      <c r="D167" s="75"/>
      <c r="E167" s="9"/>
      <c r="F167" s="9"/>
      <c r="G167" s="9"/>
    </row>
    <row r="168" spans="1:7" x14ac:dyDescent="0.25">
      <c r="A168" s="9"/>
      <c r="B168" s="9"/>
      <c r="C168" s="9"/>
      <c r="D168" s="75"/>
      <c r="E168" s="9"/>
      <c r="F168" s="9"/>
      <c r="G168" s="9"/>
    </row>
    <row r="169" spans="1:7" x14ac:dyDescent="0.25">
      <c r="A169" s="9"/>
      <c r="B169" s="9"/>
      <c r="C169" s="9"/>
      <c r="D169" s="75"/>
      <c r="E169" s="9"/>
      <c r="F169" s="9"/>
      <c r="G169" s="9"/>
    </row>
    <row r="170" spans="1:7" x14ac:dyDescent="0.25">
      <c r="A170" s="9"/>
      <c r="B170" s="9"/>
      <c r="C170" s="9"/>
      <c r="D170" s="75"/>
      <c r="E170" s="9"/>
      <c r="F170" s="9"/>
      <c r="G170" s="9"/>
    </row>
    <row r="171" spans="1:7" x14ac:dyDescent="0.25">
      <c r="A171" s="9"/>
      <c r="B171" s="9"/>
      <c r="C171" s="9"/>
      <c r="D171" s="75"/>
      <c r="E171" s="9"/>
      <c r="F171" s="9"/>
      <c r="G171" s="9"/>
    </row>
    <row r="172" spans="1:7" x14ac:dyDescent="0.25">
      <c r="A172" s="9"/>
      <c r="B172" s="9"/>
      <c r="C172" s="9"/>
      <c r="D172" s="75"/>
      <c r="E172" s="9"/>
      <c r="F172" s="9"/>
      <c r="G172" s="9"/>
    </row>
    <row r="173" spans="1:7" x14ac:dyDescent="0.25">
      <c r="A173" s="9"/>
      <c r="B173" s="9"/>
      <c r="C173" s="9"/>
      <c r="D173" s="75"/>
      <c r="E173" s="9"/>
      <c r="F173" s="9"/>
      <c r="G173" s="9"/>
    </row>
    <row r="174" spans="1:7" x14ac:dyDescent="0.25">
      <c r="A174" s="9"/>
      <c r="B174" s="9"/>
      <c r="C174" s="9"/>
      <c r="D174" s="75"/>
      <c r="E174" s="9"/>
      <c r="F174" s="9"/>
      <c r="G174" s="9"/>
    </row>
    <row r="175" spans="1:7" x14ac:dyDescent="0.25">
      <c r="A175" s="9"/>
      <c r="B175" s="9"/>
      <c r="C175" s="9"/>
      <c r="D175" s="75"/>
      <c r="E175" s="9"/>
      <c r="F175" s="9"/>
      <c r="G175" s="9"/>
    </row>
    <row r="176" spans="1:7" x14ac:dyDescent="0.25">
      <c r="A176" s="9"/>
      <c r="B176" s="9"/>
      <c r="C176" s="9"/>
      <c r="D176" s="75"/>
      <c r="E176" s="9"/>
      <c r="F176" s="9"/>
      <c r="G176" s="9"/>
    </row>
    <row r="177" spans="1:7" x14ac:dyDescent="0.25">
      <c r="A177" s="9"/>
      <c r="B177" s="9"/>
      <c r="C177" s="9"/>
      <c r="D177" s="75"/>
      <c r="E177" s="9"/>
      <c r="F177" s="9"/>
      <c r="G177" s="9"/>
    </row>
    <row r="178" spans="1:7" x14ac:dyDescent="0.25">
      <c r="A178" s="9"/>
      <c r="B178" s="9"/>
      <c r="C178" s="9"/>
      <c r="D178" s="75"/>
      <c r="E178" s="9"/>
      <c r="F178" s="9"/>
      <c r="G178" s="9"/>
    </row>
    <row r="179" spans="1:7" x14ac:dyDescent="0.25">
      <c r="A179" s="9"/>
      <c r="B179" s="9"/>
      <c r="C179" s="9"/>
      <c r="D179" s="75"/>
      <c r="E179" s="9"/>
      <c r="F179" s="9"/>
      <c r="G179" s="9"/>
    </row>
    <row r="180" spans="1:7" x14ac:dyDescent="0.25">
      <c r="A180" s="9"/>
      <c r="B180" s="9"/>
      <c r="C180" s="9"/>
      <c r="D180" s="75"/>
      <c r="E180" s="9"/>
      <c r="F180" s="9"/>
      <c r="G180" s="9"/>
    </row>
    <row r="181" spans="1:7" x14ac:dyDescent="0.25">
      <c r="A181" s="9"/>
      <c r="B181" s="9"/>
      <c r="C181" s="9"/>
      <c r="D181" s="75"/>
      <c r="E181" s="9"/>
      <c r="F181" s="9"/>
      <c r="G181" s="9"/>
    </row>
    <row r="182" spans="1:7" x14ac:dyDescent="0.25">
      <c r="A182" s="9"/>
      <c r="B182" s="9"/>
      <c r="C182" s="9"/>
      <c r="D182" s="75"/>
      <c r="E182" s="9"/>
      <c r="F182" s="9"/>
      <c r="G182" s="9"/>
    </row>
    <row r="183" spans="1:7" x14ac:dyDescent="0.25">
      <c r="A183" s="9"/>
      <c r="B183" s="9"/>
      <c r="C183" s="9"/>
      <c r="D183" s="75"/>
      <c r="E183" s="9"/>
      <c r="F183" s="9"/>
      <c r="G183" s="9"/>
    </row>
    <row r="184" spans="1:7" x14ac:dyDescent="0.25">
      <c r="A184" s="9"/>
      <c r="B184" s="9"/>
      <c r="C184" s="9"/>
      <c r="D184" s="75"/>
      <c r="E184" s="9"/>
      <c r="F184" s="9"/>
      <c r="G184" s="9"/>
    </row>
    <row r="185" spans="1:7" x14ac:dyDescent="0.25">
      <c r="A185" s="9"/>
      <c r="B185" s="9"/>
      <c r="C185" s="9"/>
      <c r="D185" s="75"/>
      <c r="E185" s="9"/>
      <c r="F185" s="9"/>
      <c r="G185" s="9"/>
    </row>
    <row r="186" spans="1:7" x14ac:dyDescent="0.25">
      <c r="A186" s="9"/>
      <c r="B186" s="9"/>
      <c r="C186" s="9"/>
      <c r="D186" s="75"/>
      <c r="E186" s="9"/>
      <c r="F186" s="9"/>
      <c r="G186" s="9"/>
    </row>
    <row r="187" spans="1:7" x14ac:dyDescent="0.25">
      <c r="A187" s="9"/>
      <c r="B187" s="9"/>
      <c r="C187" s="9"/>
      <c r="D187" s="75"/>
      <c r="E187" s="9"/>
      <c r="F187" s="9"/>
      <c r="G187" s="9"/>
    </row>
    <row r="188" spans="1:7" x14ac:dyDescent="0.25">
      <c r="A188" s="9"/>
      <c r="B188" s="9"/>
      <c r="C188" s="9"/>
      <c r="D188" s="75"/>
      <c r="E188" s="9"/>
      <c r="F188" s="9"/>
      <c r="G188" s="9"/>
    </row>
    <row r="189" spans="1:7" x14ac:dyDescent="0.25">
      <c r="A189" s="9"/>
      <c r="B189" s="9"/>
      <c r="C189" s="9"/>
      <c r="D189" s="75"/>
      <c r="E189" s="9"/>
      <c r="F189" s="9"/>
      <c r="G189" s="9"/>
    </row>
    <row r="190" spans="1:7" x14ac:dyDescent="0.25">
      <c r="A190" s="9"/>
      <c r="B190" s="9"/>
      <c r="C190" s="9"/>
      <c r="D190" s="75"/>
      <c r="E190" s="9"/>
      <c r="F190" s="9"/>
      <c r="G190" s="9"/>
    </row>
    <row r="191" spans="1:7" x14ac:dyDescent="0.25">
      <c r="A191" s="9"/>
      <c r="B191" s="9"/>
      <c r="C191" s="9"/>
      <c r="D191" s="75"/>
      <c r="E191" s="9"/>
      <c r="F191" s="9"/>
      <c r="G191" s="9"/>
    </row>
    <row r="192" spans="1:7" x14ac:dyDescent="0.25">
      <c r="A192" s="9"/>
      <c r="B192" s="9"/>
      <c r="C192" s="9"/>
      <c r="D192" s="75"/>
      <c r="E192" s="9"/>
      <c r="F192" s="9"/>
      <c r="G192" s="9"/>
    </row>
    <row r="193" spans="1:7" x14ac:dyDescent="0.25">
      <c r="A193" s="9"/>
      <c r="B193" s="9"/>
      <c r="C193" s="9"/>
      <c r="D193" s="75"/>
      <c r="E193" s="9"/>
      <c r="F193" s="9"/>
      <c r="G193" s="9"/>
    </row>
    <row r="194" spans="1:7" x14ac:dyDescent="0.25">
      <c r="A194" s="9"/>
      <c r="B194" s="9"/>
      <c r="C194" s="9"/>
      <c r="D194" s="75"/>
      <c r="E194" s="9"/>
      <c r="F194" s="9"/>
      <c r="G194" s="9"/>
    </row>
    <row r="195" spans="1:7" x14ac:dyDescent="0.25">
      <c r="A195" s="9"/>
      <c r="B195" s="9"/>
      <c r="C195" s="9"/>
      <c r="D195" s="75"/>
      <c r="E195" s="9"/>
      <c r="F195" s="9"/>
      <c r="G195" s="9"/>
    </row>
    <row r="196" spans="1:7" x14ac:dyDescent="0.25">
      <c r="A196" s="9"/>
      <c r="B196" s="9"/>
      <c r="C196" s="9"/>
      <c r="D196" s="75"/>
      <c r="E196" s="9"/>
      <c r="F196" s="9"/>
      <c r="G196" s="9"/>
    </row>
    <row r="197" spans="1:7" x14ac:dyDescent="0.25">
      <c r="A197" s="9"/>
      <c r="B197" s="9"/>
      <c r="C197" s="9"/>
      <c r="D197" s="75"/>
      <c r="E197" s="9"/>
      <c r="F197" s="9"/>
      <c r="G197" s="9"/>
    </row>
    <row r="198" spans="1:7" x14ac:dyDescent="0.25">
      <c r="A198" s="9"/>
      <c r="B198" s="9"/>
      <c r="C198" s="9"/>
      <c r="D198" s="75"/>
      <c r="E198" s="9"/>
      <c r="F198" s="9"/>
      <c r="G198" s="9"/>
    </row>
    <row r="199" spans="1:7" x14ac:dyDescent="0.25">
      <c r="A199" s="9"/>
      <c r="B199" s="9"/>
      <c r="C199" s="9"/>
      <c r="D199" s="75"/>
      <c r="E199" s="9"/>
      <c r="F199" s="9"/>
      <c r="G199" s="9"/>
    </row>
    <row r="200" spans="1:7" x14ac:dyDescent="0.25">
      <c r="A200" s="9"/>
      <c r="B200" s="9"/>
      <c r="C200" s="9"/>
      <c r="D200" s="75"/>
      <c r="E200" s="9"/>
      <c r="F200" s="9"/>
      <c r="G200" s="9"/>
    </row>
    <row r="201" spans="1:7" x14ac:dyDescent="0.25">
      <c r="A201" s="9"/>
      <c r="B201" s="9"/>
      <c r="C201" s="9"/>
      <c r="D201" s="75"/>
      <c r="E201" s="9"/>
      <c r="F201" s="9"/>
      <c r="G201" s="9"/>
    </row>
    <row r="202" spans="1:7" x14ac:dyDescent="0.25">
      <c r="A202" s="9"/>
      <c r="B202" s="9"/>
      <c r="C202" s="9"/>
      <c r="D202" s="75"/>
      <c r="E202" s="9"/>
      <c r="F202" s="9"/>
      <c r="G202" s="9"/>
    </row>
    <row r="203" spans="1:7" x14ac:dyDescent="0.25">
      <c r="A203" s="9"/>
      <c r="B203" s="9"/>
      <c r="C203" s="9"/>
      <c r="D203" s="75"/>
      <c r="E203" s="9"/>
      <c r="F203" s="9"/>
      <c r="G203" s="9"/>
    </row>
    <row r="204" spans="1:7" x14ac:dyDescent="0.25">
      <c r="A204" s="9"/>
      <c r="B204" s="9"/>
      <c r="C204" s="9"/>
      <c r="D204" s="75"/>
      <c r="E204" s="9"/>
      <c r="F204" s="9"/>
      <c r="G204" s="9"/>
    </row>
    <row r="205" spans="1:7" x14ac:dyDescent="0.25">
      <c r="A205" s="9"/>
      <c r="B205" s="9"/>
      <c r="C205" s="9"/>
      <c r="D205" s="75"/>
      <c r="E205" s="9"/>
      <c r="F205" s="9"/>
      <c r="G205" s="9"/>
    </row>
    <row r="206" spans="1:7" x14ac:dyDescent="0.25">
      <c r="A206" s="9"/>
      <c r="B206" s="9"/>
      <c r="C206" s="9"/>
      <c r="D206" s="75"/>
      <c r="E206" s="9"/>
      <c r="F206" s="9"/>
      <c r="G206" s="9"/>
    </row>
    <row r="207" spans="1:7" x14ac:dyDescent="0.25">
      <c r="A207" s="9"/>
      <c r="B207" s="9"/>
      <c r="C207" s="9"/>
      <c r="D207" s="75"/>
      <c r="E207" s="9"/>
      <c r="F207" s="9"/>
      <c r="G207" s="9"/>
    </row>
    <row r="208" spans="1:7" x14ac:dyDescent="0.25">
      <c r="A208" s="9"/>
      <c r="B208" s="9"/>
      <c r="C208" s="9"/>
      <c r="D208" s="75"/>
      <c r="E208" s="9"/>
      <c r="F208" s="9"/>
      <c r="G208" s="9"/>
    </row>
    <row r="209" spans="1:7" x14ac:dyDescent="0.25">
      <c r="A209" s="9"/>
      <c r="B209" s="9"/>
      <c r="C209" s="9"/>
      <c r="D209" s="75"/>
      <c r="E209" s="9"/>
      <c r="F209" s="9"/>
      <c r="G209" s="9"/>
    </row>
    <row r="210" spans="1:7" x14ac:dyDescent="0.25">
      <c r="A210" s="9"/>
      <c r="B210" s="9"/>
      <c r="C210" s="9"/>
      <c r="D210" s="75"/>
      <c r="E210" s="9"/>
      <c r="F210" s="9"/>
      <c r="G210" s="9"/>
    </row>
    <row r="211" spans="1:7" x14ac:dyDescent="0.25">
      <c r="A211" s="9"/>
      <c r="B211" s="9"/>
      <c r="C211" s="9"/>
      <c r="D211" s="75"/>
      <c r="E211" s="9"/>
      <c r="F211" s="9"/>
      <c r="G211" s="9"/>
    </row>
    <row r="212" spans="1:7" x14ac:dyDescent="0.25">
      <c r="A212" s="9"/>
      <c r="B212" s="9"/>
      <c r="C212" s="9"/>
      <c r="D212" s="75"/>
      <c r="E212" s="9"/>
      <c r="F212" s="9"/>
      <c r="G212" s="9"/>
    </row>
    <row r="213" spans="1:7" x14ac:dyDescent="0.25">
      <c r="A213" s="9"/>
      <c r="B213" s="9"/>
      <c r="C213" s="9"/>
      <c r="D213" s="75"/>
      <c r="E213" s="9"/>
      <c r="F213" s="9"/>
      <c r="G213" s="9"/>
    </row>
    <row r="214" spans="1:7" x14ac:dyDescent="0.25">
      <c r="A214" s="9"/>
      <c r="B214" s="9"/>
      <c r="C214" s="9"/>
      <c r="D214" s="75"/>
      <c r="E214" s="9"/>
      <c r="F214" s="9"/>
      <c r="G214" s="9"/>
    </row>
    <row r="215" spans="1:7" x14ac:dyDescent="0.25">
      <c r="A215" s="9"/>
      <c r="B215" s="9"/>
      <c r="C215" s="9"/>
      <c r="D215" s="75"/>
      <c r="E215" s="9"/>
      <c r="F215" s="9"/>
      <c r="G215" s="9"/>
    </row>
    <row r="216" spans="1:7" x14ac:dyDescent="0.25">
      <c r="A216" s="9"/>
      <c r="B216" s="9"/>
      <c r="C216" s="9"/>
      <c r="D216" s="75"/>
      <c r="E216" s="9"/>
      <c r="F216" s="9"/>
      <c r="G216" s="9"/>
    </row>
    <row r="217" spans="1:7" x14ac:dyDescent="0.25">
      <c r="A217" s="9"/>
      <c r="B217" s="9"/>
      <c r="C217" s="9"/>
      <c r="D217" s="75"/>
      <c r="E217" s="9"/>
      <c r="F217" s="9"/>
      <c r="G217" s="9"/>
    </row>
    <row r="218" spans="1:7" x14ac:dyDescent="0.25">
      <c r="A218" s="9"/>
      <c r="B218" s="9"/>
      <c r="C218" s="9"/>
      <c r="D218" s="75"/>
      <c r="E218" s="9"/>
      <c r="F218" s="9"/>
      <c r="G218" s="9"/>
    </row>
    <row r="219" spans="1:7" x14ac:dyDescent="0.25">
      <c r="A219" s="9"/>
      <c r="B219" s="9"/>
      <c r="C219" s="9"/>
      <c r="D219" s="75"/>
      <c r="E219" s="9"/>
      <c r="F219" s="9"/>
      <c r="G219" s="9"/>
    </row>
    <row r="220" spans="1:7" x14ac:dyDescent="0.25">
      <c r="A220" s="9"/>
      <c r="B220" s="9"/>
      <c r="C220" s="9"/>
      <c r="D220" s="75"/>
      <c r="E220" s="9"/>
      <c r="F220" s="9"/>
      <c r="G220" s="9"/>
    </row>
    <row r="221" spans="1:7" x14ac:dyDescent="0.25">
      <c r="A221" s="9"/>
      <c r="B221" s="9"/>
      <c r="C221" s="9"/>
      <c r="D221" s="75"/>
      <c r="E221" s="9"/>
      <c r="F221" s="9"/>
      <c r="G221" s="9"/>
    </row>
    <row r="222" spans="1:7" x14ac:dyDescent="0.25">
      <c r="A222" s="9"/>
      <c r="B222" s="9"/>
      <c r="C222" s="9"/>
      <c r="D222" s="75"/>
      <c r="E222" s="9"/>
      <c r="F222" s="9"/>
      <c r="G222" s="9"/>
    </row>
    <row r="223" spans="1:7" x14ac:dyDescent="0.25">
      <c r="A223" s="9"/>
      <c r="B223" s="9"/>
      <c r="C223" s="9"/>
      <c r="D223" s="75"/>
      <c r="E223" s="9"/>
      <c r="F223" s="9"/>
      <c r="G223" s="9"/>
    </row>
    <row r="224" spans="1:7" x14ac:dyDescent="0.25">
      <c r="A224" s="9"/>
      <c r="B224" s="9"/>
      <c r="C224" s="9"/>
      <c r="D224" s="75"/>
      <c r="E224" s="9"/>
      <c r="F224" s="9"/>
      <c r="G224" s="9"/>
    </row>
    <row r="225" spans="1:7" x14ac:dyDescent="0.25">
      <c r="A225" s="9"/>
      <c r="B225" s="9"/>
      <c r="C225" s="9"/>
      <c r="D225" s="75"/>
      <c r="E225" s="9"/>
      <c r="F225" s="9"/>
      <c r="G225" s="9"/>
    </row>
    <row r="226" spans="1:7" x14ac:dyDescent="0.25">
      <c r="A226" s="9"/>
      <c r="B226" s="9"/>
      <c r="C226" s="9"/>
      <c r="D226" s="75"/>
      <c r="E226" s="9"/>
      <c r="F226" s="9"/>
      <c r="G226" s="9"/>
    </row>
    <row r="227" spans="1:7" x14ac:dyDescent="0.25">
      <c r="A227" s="9"/>
      <c r="B227" s="9"/>
      <c r="C227" s="9"/>
      <c r="D227" s="75"/>
      <c r="E227" s="9"/>
      <c r="F227" s="9"/>
      <c r="G227" s="9"/>
    </row>
    <row r="228" spans="1:7" x14ac:dyDescent="0.25">
      <c r="A228" s="9"/>
      <c r="B228" s="9"/>
      <c r="C228" s="9"/>
      <c r="D228" s="75"/>
      <c r="E228" s="9"/>
      <c r="F228" s="9"/>
      <c r="G228" s="9"/>
    </row>
    <row r="229" spans="1:7" x14ac:dyDescent="0.25">
      <c r="A229" s="9"/>
      <c r="B229" s="9"/>
      <c r="C229" s="9"/>
      <c r="D229" s="75"/>
      <c r="E229" s="9"/>
      <c r="F229" s="9"/>
      <c r="G229" s="9"/>
    </row>
    <row r="230" spans="1:7" x14ac:dyDescent="0.25">
      <c r="A230" s="9"/>
      <c r="B230" s="9"/>
      <c r="C230" s="9"/>
      <c r="D230" s="75"/>
      <c r="E230" s="9"/>
      <c r="F230" s="9"/>
      <c r="G230" s="9"/>
    </row>
    <row r="231" spans="1:7" x14ac:dyDescent="0.25">
      <c r="A231" s="9"/>
      <c r="B231" s="9"/>
      <c r="C231" s="9"/>
      <c r="D231" s="75"/>
      <c r="E231" s="9"/>
      <c r="F231" s="9"/>
      <c r="G231" s="9"/>
    </row>
    <row r="232" spans="1:7" x14ac:dyDescent="0.25">
      <c r="A232" s="9"/>
      <c r="B232" s="9"/>
      <c r="C232" s="9"/>
      <c r="D232" s="75"/>
      <c r="E232" s="9"/>
      <c r="F232" s="9"/>
      <c r="G232" s="9"/>
    </row>
    <row r="233" spans="1:7" x14ac:dyDescent="0.25">
      <c r="A233" s="9"/>
      <c r="B233" s="9"/>
      <c r="C233" s="9"/>
      <c r="D233" s="75"/>
      <c r="E233" s="9"/>
      <c r="F233" s="9"/>
      <c r="G233" s="9"/>
    </row>
    <row r="234" spans="1:7" x14ac:dyDescent="0.25">
      <c r="A234" s="9"/>
      <c r="B234" s="9"/>
      <c r="C234" s="9"/>
      <c r="D234" s="75"/>
      <c r="E234" s="9"/>
      <c r="F234" s="9"/>
      <c r="G234" s="9"/>
    </row>
    <row r="235" spans="1:7" x14ac:dyDescent="0.25">
      <c r="A235" s="9"/>
      <c r="B235" s="9"/>
      <c r="C235" s="9"/>
      <c r="D235" s="75"/>
      <c r="E235" s="9"/>
      <c r="F235" s="9"/>
      <c r="G235" s="9"/>
    </row>
    <row r="236" spans="1:7" x14ac:dyDescent="0.25">
      <c r="A236" s="9"/>
      <c r="B236" s="9"/>
      <c r="C236" s="9"/>
      <c r="D236" s="75"/>
      <c r="E236" s="9"/>
      <c r="F236" s="9"/>
      <c r="G236" s="9"/>
    </row>
    <row r="237" spans="1:7" x14ac:dyDescent="0.25">
      <c r="A237" s="9"/>
      <c r="B237" s="9"/>
      <c r="C237" s="9"/>
      <c r="D237" s="75"/>
      <c r="E237" s="9"/>
      <c r="F237" s="9"/>
      <c r="G237" s="9"/>
    </row>
    <row r="238" spans="1:7" x14ac:dyDescent="0.25">
      <c r="A238" s="9"/>
      <c r="B238" s="9"/>
      <c r="C238" s="9"/>
      <c r="D238" s="75"/>
      <c r="E238" s="9"/>
      <c r="F238" s="9"/>
      <c r="G238" s="9"/>
    </row>
    <row r="239" spans="1:7" x14ac:dyDescent="0.25">
      <c r="A239" s="9"/>
      <c r="B239" s="9"/>
      <c r="C239" s="9"/>
      <c r="D239" s="75"/>
      <c r="E239" s="9"/>
      <c r="F239" s="9"/>
      <c r="G239" s="9"/>
    </row>
    <row r="240" spans="1:7" x14ac:dyDescent="0.25">
      <c r="A240" s="9"/>
      <c r="B240" s="9"/>
      <c r="C240" s="9"/>
      <c r="D240" s="75"/>
      <c r="E240" s="9"/>
      <c r="F240" s="9"/>
      <c r="G240" s="9"/>
    </row>
    <row r="241" spans="1:7" x14ac:dyDescent="0.25">
      <c r="A241" s="9"/>
      <c r="B241" s="9"/>
      <c r="C241" s="9"/>
      <c r="D241" s="75"/>
      <c r="E241" s="9"/>
      <c r="F241" s="9"/>
      <c r="G241" s="9"/>
    </row>
    <row r="242" spans="1:7" x14ac:dyDescent="0.25">
      <c r="A242" s="9"/>
      <c r="B242" s="9"/>
      <c r="C242" s="9"/>
      <c r="D242" s="75"/>
      <c r="E242" s="9"/>
      <c r="F242" s="9"/>
      <c r="G242" s="9"/>
    </row>
    <row r="243" spans="1:7" x14ac:dyDescent="0.25">
      <c r="A243" s="9"/>
      <c r="B243" s="9"/>
      <c r="C243" s="9"/>
      <c r="D243" s="75"/>
      <c r="E243" s="9"/>
      <c r="F243" s="9"/>
      <c r="G243" s="9"/>
    </row>
    <row r="244" spans="1:7" x14ac:dyDescent="0.25">
      <c r="A244" s="9"/>
      <c r="B244" s="9"/>
      <c r="C244" s="9"/>
      <c r="D244" s="75"/>
      <c r="E244" s="9"/>
      <c r="F244" s="9"/>
      <c r="G244" s="9"/>
    </row>
    <row r="245" spans="1:7" x14ac:dyDescent="0.25">
      <c r="A245" s="9"/>
      <c r="B245" s="9"/>
      <c r="C245" s="9"/>
      <c r="D245" s="75"/>
      <c r="E245" s="9"/>
      <c r="F245" s="9"/>
      <c r="G245" s="9"/>
    </row>
    <row r="246" spans="1:7" x14ac:dyDescent="0.25">
      <c r="A246" s="9"/>
      <c r="B246" s="9"/>
      <c r="C246" s="9"/>
      <c r="D246" s="75"/>
      <c r="E246" s="9"/>
      <c r="F246" s="9"/>
      <c r="G246" s="9"/>
    </row>
    <row r="247" spans="1:7" x14ac:dyDescent="0.25">
      <c r="A247" s="9"/>
      <c r="B247" s="9"/>
      <c r="C247" s="9"/>
      <c r="D247" s="75"/>
      <c r="E247" s="9"/>
      <c r="F247" s="9"/>
      <c r="G247" s="9"/>
    </row>
    <row r="248" spans="1:7" x14ac:dyDescent="0.25">
      <c r="A248" s="9"/>
      <c r="B248" s="9"/>
      <c r="C248" s="9"/>
      <c r="D248" s="75"/>
      <c r="E248" s="9"/>
      <c r="F248" s="9"/>
      <c r="G248" s="9"/>
    </row>
    <row r="249" spans="1:7" x14ac:dyDescent="0.25">
      <c r="A249" s="9"/>
      <c r="B249" s="9"/>
      <c r="C249" s="9"/>
      <c r="D249" s="75"/>
      <c r="E249" s="9"/>
      <c r="F249" s="9"/>
      <c r="G249" s="9"/>
    </row>
    <row r="250" spans="1:7" x14ac:dyDescent="0.25">
      <c r="A250" s="9"/>
      <c r="B250" s="9"/>
      <c r="C250" s="9"/>
      <c r="D250" s="75"/>
      <c r="E250" s="9"/>
      <c r="F250" s="9"/>
      <c r="G250" s="9"/>
    </row>
    <row r="251" spans="1:7" x14ac:dyDescent="0.25">
      <c r="A251" s="9"/>
      <c r="B251" s="9"/>
      <c r="C251" s="9"/>
      <c r="D251" s="75"/>
      <c r="E251" s="9"/>
      <c r="F251" s="9"/>
      <c r="G251" s="9"/>
    </row>
    <row r="252" spans="1:7" x14ac:dyDescent="0.25">
      <c r="A252" s="9"/>
      <c r="B252" s="9"/>
      <c r="C252" s="9"/>
      <c r="D252" s="75"/>
      <c r="E252" s="9"/>
      <c r="F252" s="9"/>
      <c r="G252" s="9"/>
    </row>
    <row r="253" spans="1:7" x14ac:dyDescent="0.25">
      <c r="A253" s="9"/>
      <c r="B253" s="9"/>
      <c r="C253" s="9"/>
      <c r="D253" s="75"/>
      <c r="E253" s="9"/>
      <c r="F253" s="9"/>
      <c r="G253" s="9"/>
    </row>
    <row r="254" spans="1:7" x14ac:dyDescent="0.25">
      <c r="A254" s="9"/>
      <c r="B254" s="9"/>
      <c r="C254" s="9"/>
      <c r="D254" s="75"/>
      <c r="E254" s="9"/>
      <c r="F254" s="9"/>
      <c r="G254" s="9"/>
    </row>
    <row r="255" spans="1:7" x14ac:dyDescent="0.25">
      <c r="A255" s="9"/>
      <c r="B255" s="9"/>
      <c r="C255" s="9"/>
      <c r="D255" s="75"/>
      <c r="E255" s="9"/>
      <c r="F255" s="9"/>
      <c r="G255" s="9"/>
    </row>
    <row r="256" spans="1:7" x14ac:dyDescent="0.25">
      <c r="A256" s="9"/>
      <c r="B256" s="9"/>
      <c r="C256" s="9"/>
      <c r="D256" s="75"/>
      <c r="E256" s="9"/>
      <c r="F256" s="9"/>
      <c r="G256" s="9"/>
    </row>
    <row r="257" spans="1:7" x14ac:dyDescent="0.25">
      <c r="A257" s="9"/>
      <c r="B257" s="9"/>
      <c r="C257" s="9"/>
      <c r="D257" s="75"/>
      <c r="E257" s="9"/>
      <c r="F257" s="9"/>
      <c r="G257" s="9"/>
    </row>
    <row r="258" spans="1:7" x14ac:dyDescent="0.25">
      <c r="A258" s="9"/>
      <c r="B258" s="9"/>
      <c r="C258" s="9"/>
      <c r="D258" s="75"/>
      <c r="E258" s="9"/>
      <c r="F258" s="9"/>
      <c r="G258" s="9"/>
    </row>
    <row r="259" spans="1:7" x14ac:dyDescent="0.25">
      <c r="A259" s="9"/>
      <c r="B259" s="9"/>
      <c r="C259" s="9"/>
      <c r="D259" s="75"/>
      <c r="E259" s="9"/>
      <c r="F259" s="9"/>
      <c r="G259" s="9"/>
    </row>
    <row r="260" spans="1:7" x14ac:dyDescent="0.25">
      <c r="A260" s="9"/>
      <c r="B260" s="9"/>
      <c r="C260" s="9"/>
      <c r="D260" s="75"/>
      <c r="E260" s="9"/>
      <c r="F260" s="9"/>
      <c r="G260" s="9"/>
    </row>
    <row r="261" spans="1:7" x14ac:dyDescent="0.25">
      <c r="A261" s="9"/>
      <c r="B261" s="9"/>
      <c r="C261" s="9"/>
      <c r="D261" s="75"/>
      <c r="E261" s="9"/>
      <c r="F261" s="9"/>
      <c r="G261" s="9"/>
    </row>
    <row r="262" spans="1:7" x14ac:dyDescent="0.25">
      <c r="A262" s="9"/>
      <c r="B262" s="9"/>
      <c r="C262" s="9"/>
      <c r="D262" s="75"/>
      <c r="E262" s="9"/>
      <c r="F262" s="9"/>
      <c r="G262" s="9"/>
    </row>
    <row r="263" spans="1:7" x14ac:dyDescent="0.25">
      <c r="A263" s="9"/>
      <c r="B263" s="9"/>
      <c r="C263" s="9"/>
      <c r="D263" s="75"/>
      <c r="E263" s="9"/>
      <c r="F263" s="9"/>
      <c r="G263" s="9"/>
    </row>
    <row r="264" spans="1:7" x14ac:dyDescent="0.25">
      <c r="A264" s="9"/>
      <c r="B264" s="9"/>
      <c r="C264" s="9"/>
      <c r="D264" s="75"/>
      <c r="E264" s="9"/>
      <c r="F264" s="9"/>
      <c r="G264" s="9"/>
    </row>
    <row r="265" spans="1:7" x14ac:dyDescent="0.25">
      <c r="A265" s="9"/>
      <c r="B265" s="9"/>
      <c r="C265" s="9"/>
      <c r="D265" s="75"/>
      <c r="E265" s="9"/>
      <c r="F265" s="9"/>
      <c r="G265" s="9"/>
    </row>
    <row r="266" spans="1:7" x14ac:dyDescent="0.25">
      <c r="A266" s="9"/>
      <c r="B266" s="9"/>
      <c r="C266" s="9"/>
      <c r="D266" s="75"/>
      <c r="E266" s="9"/>
      <c r="F266" s="9"/>
      <c r="G266" s="9"/>
    </row>
    <row r="267" spans="1:7" x14ac:dyDescent="0.25">
      <c r="A267" s="9"/>
      <c r="B267" s="9"/>
      <c r="C267" s="9"/>
      <c r="D267" s="75"/>
      <c r="E267" s="9"/>
      <c r="F267" s="9"/>
      <c r="G267" s="9"/>
    </row>
    <row r="268" spans="1:7" x14ac:dyDescent="0.25">
      <c r="A268" s="9"/>
      <c r="B268" s="9"/>
      <c r="C268" s="9"/>
      <c r="D268" s="75"/>
      <c r="E268" s="9"/>
      <c r="F268" s="9"/>
      <c r="G268" s="9"/>
    </row>
    <row r="269" spans="1:7" x14ac:dyDescent="0.25">
      <c r="A269" s="9"/>
      <c r="B269" s="9"/>
      <c r="C269" s="9"/>
      <c r="D269" s="75"/>
      <c r="E269" s="9"/>
      <c r="F269" s="9"/>
      <c r="G269" s="9"/>
    </row>
    <row r="270" spans="1:7" x14ac:dyDescent="0.25">
      <c r="A270" s="9"/>
      <c r="B270" s="9"/>
      <c r="C270" s="9"/>
      <c r="D270" s="75"/>
      <c r="E270" s="9"/>
      <c r="F270" s="9"/>
      <c r="G270" s="9"/>
    </row>
    <row r="271" spans="1:7" x14ac:dyDescent="0.25">
      <c r="A271" s="9"/>
      <c r="B271" s="9"/>
      <c r="C271" s="9"/>
      <c r="D271" s="75"/>
      <c r="E271" s="9"/>
      <c r="F271" s="9"/>
      <c r="G271" s="9"/>
    </row>
    <row r="272" spans="1:7" x14ac:dyDescent="0.25">
      <c r="A272" s="9"/>
      <c r="B272" s="9"/>
      <c r="C272" s="9"/>
      <c r="D272" s="75"/>
      <c r="E272" s="9"/>
      <c r="F272" s="9"/>
      <c r="G272" s="9"/>
    </row>
    <row r="273" spans="1:7" x14ac:dyDescent="0.25">
      <c r="A273" s="9"/>
      <c r="B273" s="9"/>
      <c r="C273" s="9"/>
      <c r="D273" s="75"/>
      <c r="E273" s="9"/>
      <c r="F273" s="9"/>
      <c r="G273" s="9"/>
    </row>
    <row r="274" spans="1:7" x14ac:dyDescent="0.25">
      <c r="A274" s="9"/>
      <c r="B274" s="9"/>
      <c r="C274" s="9"/>
      <c r="D274" s="75"/>
      <c r="E274" s="9"/>
      <c r="F274" s="9"/>
      <c r="G274" s="9"/>
    </row>
    <row r="275" spans="1:7" x14ac:dyDescent="0.25">
      <c r="A275" s="9"/>
      <c r="B275" s="9"/>
      <c r="C275" s="9"/>
      <c r="D275" s="75"/>
      <c r="E275" s="9"/>
      <c r="F275" s="9"/>
      <c r="G275" s="9"/>
    </row>
    <row r="276" spans="1:7" x14ac:dyDescent="0.25">
      <c r="A276" s="9"/>
      <c r="B276" s="9"/>
      <c r="C276" s="9"/>
      <c r="D276" s="75"/>
      <c r="E276" s="9"/>
      <c r="F276" s="9"/>
      <c r="G276" s="9"/>
    </row>
    <row r="277" spans="1:7" x14ac:dyDescent="0.25">
      <c r="A277" s="9"/>
      <c r="B277" s="9"/>
      <c r="C277" s="9"/>
      <c r="D277" s="75"/>
      <c r="E277" s="9"/>
      <c r="F277" s="9"/>
      <c r="G277" s="9"/>
    </row>
    <row r="278" spans="1:7" x14ac:dyDescent="0.25">
      <c r="A278" s="9"/>
      <c r="B278" s="9"/>
      <c r="C278" s="9"/>
      <c r="D278" s="75"/>
      <c r="E278" s="9"/>
      <c r="F278" s="9"/>
      <c r="G278" s="9"/>
    </row>
    <row r="279" spans="1:7" x14ac:dyDescent="0.25">
      <c r="A279" s="9"/>
      <c r="B279" s="9"/>
      <c r="C279" s="9"/>
      <c r="D279" s="75"/>
      <c r="E279" s="9"/>
      <c r="F279" s="9"/>
      <c r="G279" s="9"/>
    </row>
    <row r="280" spans="1:7" x14ac:dyDescent="0.25">
      <c r="A280" s="9"/>
      <c r="B280" s="9"/>
      <c r="C280" s="9"/>
      <c r="D280" s="75"/>
      <c r="E280" s="9"/>
      <c r="F280" s="9"/>
      <c r="G280" s="9"/>
    </row>
    <row r="281" spans="1:7" x14ac:dyDescent="0.25">
      <c r="A281" s="9"/>
      <c r="B281" s="9"/>
      <c r="C281" s="9"/>
      <c r="D281" s="75"/>
      <c r="E281" s="9"/>
      <c r="F281" s="9"/>
      <c r="G281" s="9"/>
    </row>
    <row r="282" spans="1:7" x14ac:dyDescent="0.25">
      <c r="A282" s="9"/>
      <c r="B282" s="9"/>
      <c r="C282" s="9"/>
      <c r="D282" s="75"/>
      <c r="E282" s="9"/>
      <c r="F282" s="9"/>
      <c r="G282" s="9"/>
    </row>
    <row r="283" spans="1:7" x14ac:dyDescent="0.25">
      <c r="A283" s="9"/>
      <c r="B283" s="9"/>
      <c r="C283" s="9"/>
      <c r="D283" s="75"/>
      <c r="E283" s="9"/>
      <c r="F283" s="9"/>
      <c r="G283" s="9"/>
    </row>
    <row r="284" spans="1:7" x14ac:dyDescent="0.25">
      <c r="A284" s="9"/>
      <c r="B284" s="9"/>
      <c r="C284" s="9"/>
      <c r="D284" s="75"/>
      <c r="E284" s="9"/>
      <c r="F284" s="9"/>
      <c r="G284" s="9"/>
    </row>
    <row r="285" spans="1:7" x14ac:dyDescent="0.25">
      <c r="A285" s="9"/>
      <c r="B285" s="9"/>
      <c r="C285" s="9"/>
      <c r="D285" s="75"/>
      <c r="E285" s="9"/>
      <c r="F285" s="9"/>
      <c r="G285" s="9"/>
    </row>
    <row r="286" spans="1:7" x14ac:dyDescent="0.25">
      <c r="A286" s="9"/>
      <c r="B286" s="9"/>
      <c r="C286" s="9"/>
      <c r="D286" s="75"/>
      <c r="E286" s="9"/>
      <c r="F286" s="9"/>
      <c r="G286" s="9"/>
    </row>
    <row r="287" spans="1:7" x14ac:dyDescent="0.25">
      <c r="A287" s="9"/>
      <c r="B287" s="9"/>
      <c r="C287" s="9"/>
      <c r="D287" s="75"/>
      <c r="E287" s="9"/>
      <c r="F287" s="9"/>
      <c r="G287" s="9"/>
    </row>
    <row r="288" spans="1:7" x14ac:dyDescent="0.25">
      <c r="A288" s="9"/>
      <c r="B288" s="9"/>
      <c r="C288" s="9"/>
      <c r="D288" s="75"/>
      <c r="E288" s="9"/>
      <c r="F288" s="9"/>
      <c r="G288" s="9"/>
    </row>
    <row r="289" spans="1:7" x14ac:dyDescent="0.25">
      <c r="A289" s="9"/>
      <c r="B289" s="9"/>
      <c r="C289" s="9"/>
      <c r="D289" s="75"/>
      <c r="E289" s="9"/>
      <c r="F289" s="9"/>
      <c r="G289" s="9"/>
    </row>
    <row r="290" spans="1:7" x14ac:dyDescent="0.25">
      <c r="A290" s="9"/>
      <c r="B290" s="9"/>
      <c r="C290" s="9"/>
      <c r="D290" s="75"/>
      <c r="E290" s="9"/>
      <c r="F290" s="9"/>
      <c r="G290" s="9"/>
    </row>
    <row r="291" spans="1:7" x14ac:dyDescent="0.25">
      <c r="A291" s="9"/>
      <c r="B291" s="9"/>
      <c r="C291" s="9"/>
      <c r="D291" s="75"/>
      <c r="E291" s="9"/>
      <c r="F291" s="9"/>
      <c r="G291" s="9"/>
    </row>
    <row r="292" spans="1:7" x14ac:dyDescent="0.25">
      <c r="A292" s="9"/>
      <c r="B292" s="9"/>
      <c r="C292" s="9"/>
      <c r="D292" s="75"/>
      <c r="E292" s="9"/>
      <c r="F292" s="9"/>
      <c r="G292" s="9"/>
    </row>
    <row r="293" spans="1:7" x14ac:dyDescent="0.25">
      <c r="A293" s="9"/>
      <c r="B293" s="9"/>
      <c r="C293" s="9"/>
      <c r="D293" s="75"/>
      <c r="E293" s="9"/>
      <c r="F293" s="9"/>
      <c r="G293" s="9"/>
    </row>
    <row r="294" spans="1:7" x14ac:dyDescent="0.25">
      <c r="A294" s="9"/>
      <c r="B294" s="9"/>
      <c r="C294" s="9"/>
      <c r="D294" s="75"/>
      <c r="E294" s="9"/>
      <c r="F294" s="9"/>
      <c r="G294" s="9"/>
    </row>
    <row r="295" spans="1:7" x14ac:dyDescent="0.25">
      <c r="A295" s="9"/>
      <c r="B295" s="9"/>
      <c r="C295" s="9"/>
      <c r="D295" s="75"/>
      <c r="E295" s="9"/>
      <c r="F295" s="9"/>
      <c r="G295" s="9"/>
    </row>
    <row r="296" spans="1:7" x14ac:dyDescent="0.25">
      <c r="A296" s="9"/>
      <c r="B296" s="9"/>
      <c r="C296" s="9"/>
      <c r="D296" s="75"/>
      <c r="E296" s="9"/>
      <c r="F296" s="9"/>
      <c r="G296" s="9"/>
    </row>
    <row r="297" spans="1:7" x14ac:dyDescent="0.25">
      <c r="A297" s="9"/>
      <c r="B297" s="9"/>
      <c r="C297" s="9"/>
      <c r="D297" s="75"/>
      <c r="E297" s="9"/>
      <c r="F297" s="9"/>
      <c r="G297" s="9"/>
    </row>
    <row r="298" spans="1:7" x14ac:dyDescent="0.25">
      <c r="A298" s="9"/>
      <c r="B298" s="9"/>
      <c r="C298" s="9"/>
      <c r="D298" s="75"/>
      <c r="E298" s="9"/>
      <c r="F298" s="9"/>
      <c r="G298" s="9"/>
    </row>
    <row r="299" spans="1:7" x14ac:dyDescent="0.25">
      <c r="A299" s="9"/>
      <c r="B299" s="9"/>
      <c r="C299" s="9"/>
      <c r="D299" s="75"/>
      <c r="E299" s="9"/>
      <c r="F299" s="9"/>
      <c r="G299" s="9"/>
    </row>
    <row r="300" spans="1:7" x14ac:dyDescent="0.25">
      <c r="A300" s="9"/>
      <c r="B300" s="9"/>
      <c r="C300" s="9"/>
      <c r="D300" s="75"/>
      <c r="E300" s="9"/>
      <c r="F300" s="9"/>
      <c r="G300" s="9"/>
    </row>
    <row r="301" spans="1:7" x14ac:dyDescent="0.25">
      <c r="A301" s="9"/>
      <c r="B301" s="9"/>
      <c r="C301" s="9"/>
      <c r="D301" s="75"/>
      <c r="E301" s="9"/>
      <c r="F301" s="9"/>
      <c r="G301" s="9"/>
    </row>
    <row r="302" spans="1:7" x14ac:dyDescent="0.25">
      <c r="A302" s="9"/>
      <c r="B302" s="9"/>
      <c r="C302" s="9"/>
      <c r="D302" s="75"/>
      <c r="E302" s="9"/>
      <c r="F302" s="9"/>
      <c r="G302" s="9"/>
    </row>
    <row r="303" spans="1:7" x14ac:dyDescent="0.25">
      <c r="A303" s="9"/>
      <c r="B303" s="9"/>
      <c r="C303" s="9"/>
      <c r="D303" s="75"/>
      <c r="E303" s="9"/>
      <c r="F303" s="9"/>
      <c r="G303" s="9"/>
    </row>
    <row r="304" spans="1:7" x14ac:dyDescent="0.25">
      <c r="A304" s="9"/>
      <c r="B304" s="9"/>
      <c r="C304" s="9"/>
      <c r="D304" s="75"/>
      <c r="E304" s="9"/>
      <c r="F304" s="9"/>
      <c r="G304" s="9"/>
    </row>
    <row r="305" spans="1:7" x14ac:dyDescent="0.25">
      <c r="A305" s="9"/>
      <c r="B305" s="9"/>
      <c r="C305" s="9"/>
      <c r="D305" s="75"/>
      <c r="E305" s="9"/>
      <c r="F305" s="9"/>
      <c r="G305" s="9"/>
    </row>
    <row r="306" spans="1:7" x14ac:dyDescent="0.25">
      <c r="A306" s="9"/>
      <c r="B306" s="9"/>
      <c r="C306" s="9"/>
      <c r="D306" s="75"/>
      <c r="E306" s="9"/>
      <c r="F306" s="9"/>
      <c r="G306" s="9"/>
    </row>
    <row r="307" spans="1:7" x14ac:dyDescent="0.25">
      <c r="A307" s="9"/>
      <c r="B307" s="9"/>
      <c r="C307" s="9"/>
      <c r="D307" s="75"/>
      <c r="E307" s="9"/>
      <c r="F307" s="9"/>
      <c r="G307" s="9"/>
    </row>
    <row r="308" spans="1:7" x14ac:dyDescent="0.25">
      <c r="A308" s="9"/>
      <c r="B308" s="9"/>
      <c r="C308" s="9"/>
      <c r="D308" s="75"/>
      <c r="E308" s="9"/>
      <c r="F308" s="9"/>
      <c r="G308" s="9"/>
    </row>
    <row r="309" spans="1:7" x14ac:dyDescent="0.25">
      <c r="A309" s="9"/>
      <c r="B309" s="9"/>
      <c r="C309" s="9"/>
      <c r="D309" s="75"/>
      <c r="E309" s="9"/>
      <c r="F309" s="9"/>
      <c r="G309" s="9"/>
    </row>
    <row r="310" spans="1:7" x14ac:dyDescent="0.25">
      <c r="A310" s="9"/>
      <c r="B310" s="9"/>
      <c r="C310" s="9"/>
      <c r="D310" s="75"/>
      <c r="E310" s="9"/>
      <c r="F310" s="9"/>
      <c r="G310" s="9"/>
    </row>
    <row r="311" spans="1:7" x14ac:dyDescent="0.25">
      <c r="A311" s="9"/>
      <c r="B311" s="9"/>
      <c r="C311" s="9"/>
      <c r="D311" s="75"/>
      <c r="E311" s="9"/>
      <c r="F311" s="9"/>
      <c r="G311" s="9"/>
    </row>
    <row r="312" spans="1:7" x14ac:dyDescent="0.25">
      <c r="A312" s="9"/>
      <c r="B312" s="9"/>
      <c r="C312" s="9"/>
      <c r="D312" s="75"/>
      <c r="E312" s="9"/>
      <c r="F312" s="9"/>
      <c r="G312" s="9"/>
    </row>
    <row r="313" spans="1:7" x14ac:dyDescent="0.25">
      <c r="A313" s="9"/>
      <c r="B313" s="9"/>
      <c r="C313" s="9"/>
      <c r="D313" s="75"/>
      <c r="E313" s="9"/>
      <c r="F313" s="9"/>
      <c r="G313" s="9"/>
    </row>
    <row r="314" spans="1:7" x14ac:dyDescent="0.25">
      <c r="A314" s="9"/>
      <c r="B314" s="9"/>
      <c r="C314" s="9"/>
      <c r="D314" s="75"/>
      <c r="E314" s="9"/>
      <c r="F314" s="9"/>
      <c r="G314" s="9"/>
    </row>
    <row r="315" spans="1:7" x14ac:dyDescent="0.25">
      <c r="A315" s="9"/>
      <c r="B315" s="9"/>
      <c r="C315" s="9"/>
      <c r="D315" s="75"/>
      <c r="E315" s="9"/>
      <c r="F315" s="9"/>
      <c r="G315" s="9"/>
    </row>
    <row r="316" spans="1:7" x14ac:dyDescent="0.25">
      <c r="A316" s="9"/>
      <c r="B316" s="9"/>
      <c r="C316" s="9"/>
      <c r="D316" s="75"/>
      <c r="E316" s="9"/>
      <c r="F316" s="9"/>
      <c r="G316" s="9"/>
    </row>
    <row r="317" spans="1:7" x14ac:dyDescent="0.25">
      <c r="A317" s="9"/>
      <c r="B317" s="9"/>
      <c r="C317" s="9"/>
      <c r="D317" s="75"/>
      <c r="E317" s="9"/>
      <c r="F317" s="9"/>
      <c r="G317" s="9"/>
    </row>
    <row r="318" spans="1:7" x14ac:dyDescent="0.25">
      <c r="A318" s="9"/>
      <c r="B318" s="9"/>
      <c r="C318" s="9"/>
      <c r="D318" s="75"/>
      <c r="E318" s="9"/>
      <c r="F318" s="9"/>
      <c r="G318" s="9"/>
    </row>
    <row r="319" spans="1:7" x14ac:dyDescent="0.25">
      <c r="A319" s="9"/>
      <c r="B319" s="9"/>
      <c r="C319" s="9"/>
      <c r="D319" s="75"/>
      <c r="E319" s="9"/>
      <c r="F319" s="9"/>
      <c r="G319" s="9"/>
    </row>
    <row r="320" spans="1:7" x14ac:dyDescent="0.25">
      <c r="A320" s="9"/>
      <c r="B320" s="9"/>
      <c r="C320" s="9"/>
      <c r="D320" s="75"/>
      <c r="E320" s="9"/>
      <c r="F320" s="9"/>
      <c r="G320" s="9"/>
    </row>
    <row r="321" spans="1:7" x14ac:dyDescent="0.25">
      <c r="A321" s="9"/>
      <c r="B321" s="9"/>
      <c r="C321" s="9"/>
      <c r="D321" s="75"/>
      <c r="E321" s="9"/>
      <c r="F321" s="9"/>
      <c r="G321" s="9"/>
    </row>
    <row r="322" spans="1:7" x14ac:dyDescent="0.25">
      <c r="A322" s="9"/>
      <c r="B322" s="9"/>
      <c r="C322" s="9"/>
      <c r="D322" s="75"/>
      <c r="E322" s="9"/>
      <c r="F322" s="9"/>
      <c r="G322" s="9"/>
    </row>
    <row r="323" spans="1:7" x14ac:dyDescent="0.25">
      <c r="A323" s="9"/>
      <c r="B323" s="9"/>
      <c r="C323" s="9"/>
      <c r="D323" s="75"/>
      <c r="E323" s="9"/>
      <c r="F323" s="9"/>
      <c r="G323" s="9"/>
    </row>
    <row r="324" spans="1:7" x14ac:dyDescent="0.25">
      <c r="A324" s="9"/>
      <c r="B324" s="9"/>
      <c r="C324" s="9"/>
      <c r="D324" s="75"/>
      <c r="E324" s="9"/>
      <c r="F324" s="9"/>
      <c r="G324" s="9"/>
    </row>
    <row r="325" spans="1:7" x14ac:dyDescent="0.25">
      <c r="A325" s="9"/>
      <c r="B325" s="9"/>
      <c r="C325" s="9"/>
      <c r="D325" s="75"/>
      <c r="E325" s="9"/>
      <c r="F325" s="9"/>
      <c r="G325" s="9"/>
    </row>
    <row r="326" spans="1:7" x14ac:dyDescent="0.25">
      <c r="A326" s="9"/>
      <c r="B326" s="9"/>
      <c r="C326" s="9"/>
      <c r="D326" s="75"/>
      <c r="E326" s="9"/>
      <c r="F326" s="9"/>
      <c r="G326" s="9"/>
    </row>
    <row r="327" spans="1:7" x14ac:dyDescent="0.25">
      <c r="A327" s="9"/>
      <c r="B327" s="9"/>
      <c r="C327" s="9"/>
      <c r="D327" s="75"/>
      <c r="E327" s="9"/>
      <c r="F327" s="9"/>
      <c r="G327" s="9"/>
    </row>
    <row r="328" spans="1:7" x14ac:dyDescent="0.25">
      <c r="A328" s="9"/>
      <c r="B328" s="9"/>
      <c r="C328" s="9"/>
      <c r="D328" s="75"/>
      <c r="E328" s="9"/>
      <c r="F328" s="9"/>
      <c r="G328" s="9"/>
    </row>
    <row r="329" spans="1:7" x14ac:dyDescent="0.25">
      <c r="A329" s="9"/>
      <c r="B329" s="9"/>
      <c r="C329" s="9"/>
      <c r="D329" s="75"/>
      <c r="E329" s="9"/>
      <c r="F329" s="9"/>
      <c r="G329" s="9"/>
    </row>
    <row r="330" spans="1:7" x14ac:dyDescent="0.25">
      <c r="A330" s="9"/>
      <c r="B330" s="9"/>
      <c r="C330" s="9"/>
      <c r="D330" s="75"/>
      <c r="E330" s="9"/>
      <c r="F330" s="9"/>
      <c r="G330" s="9"/>
    </row>
    <row r="331" spans="1:7" x14ac:dyDescent="0.25">
      <c r="A331" s="9"/>
      <c r="B331" s="9"/>
      <c r="C331" s="9"/>
      <c r="D331" s="75"/>
      <c r="E331" s="9"/>
      <c r="F331" s="9"/>
      <c r="G331" s="9"/>
    </row>
    <row r="332" spans="1:7" x14ac:dyDescent="0.25">
      <c r="A332" s="9"/>
      <c r="B332" s="9"/>
      <c r="C332" s="9"/>
      <c r="D332" s="75"/>
      <c r="E332" s="9"/>
      <c r="F332" s="9"/>
      <c r="G332" s="9"/>
    </row>
    <row r="333" spans="1:7" x14ac:dyDescent="0.25">
      <c r="A333" s="9"/>
      <c r="B333" s="9"/>
      <c r="C333" s="9"/>
      <c r="D333" s="75"/>
      <c r="E333" s="9"/>
      <c r="F333" s="9"/>
      <c r="G333" s="9"/>
    </row>
    <row r="334" spans="1:7" x14ac:dyDescent="0.25">
      <c r="A334" s="9"/>
      <c r="B334" s="9"/>
      <c r="C334" s="9"/>
      <c r="D334" s="75"/>
      <c r="E334" s="9"/>
      <c r="F334" s="9"/>
      <c r="G334" s="9"/>
    </row>
    <row r="335" spans="1:7" x14ac:dyDescent="0.25">
      <c r="A335" s="9"/>
      <c r="B335" s="9"/>
      <c r="C335" s="9"/>
      <c r="D335" s="75"/>
      <c r="E335" s="9"/>
      <c r="F335" s="9"/>
      <c r="G335" s="9"/>
    </row>
    <row r="336" spans="1:7" x14ac:dyDescent="0.25">
      <c r="A336" s="9"/>
      <c r="B336" s="9"/>
      <c r="C336" s="9"/>
      <c r="D336" s="75"/>
      <c r="E336" s="9"/>
      <c r="F336" s="9"/>
      <c r="G336" s="9"/>
    </row>
    <row r="337" spans="1:7" x14ac:dyDescent="0.25">
      <c r="A337" s="9"/>
      <c r="B337" s="9"/>
      <c r="C337" s="9"/>
      <c r="D337" s="75"/>
      <c r="E337" s="9"/>
      <c r="F337" s="9"/>
      <c r="G337" s="9"/>
    </row>
    <row r="338" spans="1:7" x14ac:dyDescent="0.25">
      <c r="A338" s="9"/>
      <c r="B338" s="9"/>
      <c r="C338" s="9"/>
      <c r="D338" s="75"/>
      <c r="E338" s="9"/>
      <c r="F338" s="9"/>
      <c r="G338" s="9"/>
    </row>
    <row r="339" spans="1:7" x14ac:dyDescent="0.25">
      <c r="A339" s="9"/>
      <c r="B339" s="9"/>
      <c r="C339" s="9"/>
      <c r="D339" s="75"/>
      <c r="E339" s="9"/>
      <c r="F339" s="9"/>
      <c r="G339" s="9"/>
    </row>
    <row r="340" spans="1:7" x14ac:dyDescent="0.25">
      <c r="A340" s="9"/>
      <c r="B340" s="9"/>
      <c r="C340" s="9"/>
      <c r="D340" s="75"/>
      <c r="E340" s="9"/>
      <c r="F340" s="9"/>
      <c r="G340" s="9"/>
    </row>
    <row r="341" spans="1:7" x14ac:dyDescent="0.25">
      <c r="A341" s="9"/>
      <c r="B341" s="9"/>
      <c r="C341" s="9"/>
      <c r="D341" s="75"/>
      <c r="E341" s="9"/>
      <c r="F341" s="9"/>
      <c r="G341" s="9"/>
    </row>
    <row r="342" spans="1:7" x14ac:dyDescent="0.25">
      <c r="A342" s="9"/>
      <c r="B342" s="9"/>
      <c r="C342" s="9"/>
      <c r="D342" s="75"/>
      <c r="E342" s="9"/>
      <c r="F342" s="9"/>
      <c r="G342" s="9"/>
    </row>
    <row r="343" spans="1:7" x14ac:dyDescent="0.25">
      <c r="A343" s="9"/>
      <c r="B343" s="9"/>
      <c r="C343" s="9"/>
      <c r="D343" s="75"/>
      <c r="E343" s="9"/>
      <c r="F343" s="9"/>
      <c r="G343" s="9"/>
    </row>
    <row r="344" spans="1:7" x14ac:dyDescent="0.25">
      <c r="A344" s="9"/>
      <c r="B344" s="9"/>
      <c r="C344" s="9"/>
      <c r="D344" s="75"/>
      <c r="E344" s="9"/>
      <c r="F344" s="9"/>
      <c r="G344" s="9"/>
    </row>
    <row r="345" spans="1:7" x14ac:dyDescent="0.25">
      <c r="A345" s="9"/>
      <c r="B345" s="9"/>
      <c r="C345" s="9"/>
      <c r="D345" s="75"/>
      <c r="E345" s="9"/>
      <c r="F345" s="9"/>
      <c r="G345" s="9"/>
    </row>
    <row r="346" spans="1:7" x14ac:dyDescent="0.25">
      <c r="A346" s="9"/>
      <c r="B346" s="9"/>
      <c r="C346" s="9"/>
      <c r="D346" s="75"/>
      <c r="E346" s="9"/>
      <c r="F346" s="9"/>
      <c r="G346" s="9"/>
    </row>
    <row r="347" spans="1:7" x14ac:dyDescent="0.25">
      <c r="A347" s="9"/>
      <c r="B347" s="9"/>
      <c r="C347" s="9"/>
      <c r="D347" s="75"/>
      <c r="E347" s="9"/>
      <c r="F347" s="9"/>
      <c r="G347" s="9"/>
    </row>
    <row r="348" spans="1:7" x14ac:dyDescent="0.25">
      <c r="A348" s="9"/>
      <c r="B348" s="9"/>
      <c r="C348" s="9"/>
      <c r="D348" s="75"/>
      <c r="E348" s="9"/>
      <c r="F348" s="9"/>
      <c r="G348" s="9"/>
    </row>
    <row r="349" spans="1:7" x14ac:dyDescent="0.25">
      <c r="A349" s="9"/>
      <c r="B349" s="9"/>
      <c r="C349" s="9"/>
      <c r="D349" s="75"/>
      <c r="E349" s="9"/>
      <c r="F349" s="9"/>
      <c r="G349" s="9"/>
    </row>
    <row r="350" spans="1:7" x14ac:dyDescent="0.25">
      <c r="A350" s="9"/>
      <c r="B350" s="9"/>
      <c r="C350" s="9"/>
      <c r="D350" s="75"/>
      <c r="E350" s="9"/>
      <c r="F350" s="9"/>
      <c r="G350" s="9"/>
    </row>
    <row r="351" spans="1:7" x14ac:dyDescent="0.25">
      <c r="A351" s="9"/>
      <c r="B351" s="9"/>
      <c r="C351" s="9"/>
      <c r="D351" s="75"/>
      <c r="E351" s="9"/>
      <c r="F351" s="9"/>
      <c r="G351" s="9"/>
    </row>
    <row r="352" spans="1:7" x14ac:dyDescent="0.25">
      <c r="A352" s="9"/>
      <c r="B352" s="9"/>
      <c r="C352" s="9"/>
      <c r="D352" s="75"/>
      <c r="E352" s="9"/>
      <c r="F352" s="9"/>
      <c r="G352" s="9"/>
    </row>
    <row r="353" spans="1:7" x14ac:dyDescent="0.25">
      <c r="A353" s="9"/>
      <c r="B353" s="9"/>
      <c r="C353" s="9"/>
      <c r="D353" s="75"/>
      <c r="E353" s="9"/>
      <c r="F353" s="9"/>
      <c r="G353" s="9"/>
    </row>
    <row r="354" spans="1:7" x14ac:dyDescent="0.25">
      <c r="A354" s="9"/>
      <c r="B354" s="9"/>
      <c r="C354" s="9"/>
      <c r="D354" s="75"/>
      <c r="E354" s="9"/>
      <c r="F354" s="9"/>
      <c r="G354" s="9"/>
    </row>
    <row r="355" spans="1:7" x14ac:dyDescent="0.25">
      <c r="A355" s="9"/>
      <c r="B355" s="9"/>
      <c r="C355" s="9"/>
      <c r="D355" s="75"/>
      <c r="E355" s="9"/>
      <c r="F355" s="9"/>
      <c r="G355" s="9"/>
    </row>
    <row r="356" spans="1:7" x14ac:dyDescent="0.25">
      <c r="A356" s="9"/>
      <c r="B356" s="9"/>
      <c r="C356" s="9"/>
      <c r="D356" s="75"/>
      <c r="E356" s="9"/>
      <c r="F356" s="9"/>
      <c r="G356" s="9"/>
    </row>
    <row r="357" spans="1:7" x14ac:dyDescent="0.25">
      <c r="A357" s="9"/>
      <c r="B357" s="9"/>
      <c r="C357" s="9"/>
      <c r="D357" s="75"/>
      <c r="E357" s="9"/>
      <c r="F357" s="9"/>
      <c r="G357" s="9"/>
    </row>
    <row r="358" spans="1:7" x14ac:dyDescent="0.25">
      <c r="A358" s="9"/>
      <c r="B358" s="9"/>
      <c r="C358" s="9"/>
      <c r="D358" s="75"/>
      <c r="E358" s="9"/>
      <c r="F358" s="9"/>
      <c r="G358" s="9"/>
    </row>
    <row r="359" spans="1:7" x14ac:dyDescent="0.25">
      <c r="A359" s="9"/>
      <c r="B359" s="9"/>
      <c r="C359" s="9"/>
      <c r="D359" s="75"/>
      <c r="E359" s="9"/>
      <c r="F359" s="9"/>
      <c r="G359" s="9"/>
    </row>
    <row r="360" spans="1:7" x14ac:dyDescent="0.25">
      <c r="A360" s="9"/>
      <c r="B360" s="9"/>
      <c r="C360" s="9"/>
      <c r="D360" s="75"/>
      <c r="E360" s="9"/>
      <c r="F360" s="9"/>
      <c r="G360" s="9"/>
    </row>
    <row r="361" spans="1:7" x14ac:dyDescent="0.25">
      <c r="A361" s="9"/>
      <c r="B361" s="9"/>
      <c r="C361" s="9"/>
      <c r="D361" s="75"/>
      <c r="E361" s="9"/>
      <c r="F361" s="9"/>
      <c r="G361" s="9"/>
    </row>
    <row r="362" spans="1:7" x14ac:dyDescent="0.25">
      <c r="A362" s="9"/>
      <c r="B362" s="9"/>
      <c r="C362" s="9"/>
      <c r="D362" s="75"/>
      <c r="E362" s="9"/>
      <c r="F362" s="9"/>
      <c r="G362" s="9"/>
    </row>
    <row r="363" spans="1:7" x14ac:dyDescent="0.25">
      <c r="A363" s="9"/>
      <c r="B363" s="9"/>
      <c r="C363" s="9"/>
      <c r="D363" s="75"/>
      <c r="E363" s="9"/>
      <c r="F363" s="9"/>
      <c r="G363" s="9"/>
    </row>
    <row r="364" spans="1:7" x14ac:dyDescent="0.25">
      <c r="A364" s="9"/>
      <c r="B364" s="9"/>
      <c r="C364" s="9"/>
      <c r="D364" s="75"/>
      <c r="E364" s="9"/>
      <c r="F364" s="9"/>
      <c r="G364" s="9"/>
    </row>
    <row r="365" spans="1:7" x14ac:dyDescent="0.25">
      <c r="A365" s="9"/>
      <c r="B365" s="9"/>
      <c r="C365" s="9"/>
      <c r="D365" s="75"/>
      <c r="E365" s="9"/>
      <c r="F365" s="9"/>
      <c r="G365" s="9"/>
    </row>
    <row r="366" spans="1:7" x14ac:dyDescent="0.25">
      <c r="A366" s="9"/>
      <c r="B366" s="9"/>
      <c r="C366" s="9"/>
      <c r="D366" s="75"/>
      <c r="E366" s="9"/>
      <c r="F366" s="9"/>
      <c r="G366" s="9"/>
    </row>
    <row r="367" spans="1:7" x14ac:dyDescent="0.25">
      <c r="A367" s="9"/>
      <c r="B367" s="9"/>
      <c r="C367" s="9"/>
      <c r="D367" s="75"/>
      <c r="E367" s="9"/>
      <c r="F367" s="9"/>
      <c r="G367" s="9"/>
    </row>
    <row r="368" spans="1:7" x14ac:dyDescent="0.25">
      <c r="A368" s="9"/>
      <c r="B368" s="9"/>
      <c r="C368" s="9"/>
      <c r="D368" s="75"/>
      <c r="E368" s="9"/>
      <c r="F368" s="9"/>
      <c r="G368" s="9"/>
    </row>
    <row r="369" spans="1:7" x14ac:dyDescent="0.25">
      <c r="A369" s="9"/>
      <c r="B369" s="9"/>
      <c r="C369" s="9"/>
      <c r="D369" s="75"/>
      <c r="E369" s="9"/>
      <c r="F369" s="9"/>
      <c r="G369" s="9"/>
    </row>
    <row r="370" spans="1:7" x14ac:dyDescent="0.25">
      <c r="A370" s="9"/>
      <c r="B370" s="9"/>
      <c r="C370" s="9"/>
      <c r="D370" s="75"/>
      <c r="E370" s="9"/>
      <c r="F370" s="9"/>
      <c r="G370" s="9"/>
    </row>
    <row r="371" spans="1:7" x14ac:dyDescent="0.25">
      <c r="A371" s="9"/>
      <c r="B371" s="9"/>
      <c r="C371" s="9"/>
      <c r="D371" s="75"/>
      <c r="E371" s="9"/>
      <c r="F371" s="9"/>
      <c r="G371" s="9"/>
    </row>
    <row r="372" spans="1:7" x14ac:dyDescent="0.25">
      <c r="A372" s="9"/>
      <c r="B372" s="9"/>
      <c r="C372" s="9"/>
      <c r="D372" s="75"/>
      <c r="E372" s="9"/>
      <c r="F372" s="9"/>
      <c r="G372" s="9"/>
    </row>
    <row r="373" spans="1:7" x14ac:dyDescent="0.25">
      <c r="A373" s="9"/>
      <c r="B373" s="9"/>
      <c r="C373" s="9"/>
      <c r="D373" s="75"/>
      <c r="E373" s="9"/>
      <c r="F373" s="9"/>
      <c r="G373" s="9"/>
    </row>
    <row r="374" spans="1:7" x14ac:dyDescent="0.25">
      <c r="A374" s="9"/>
      <c r="B374" s="9"/>
      <c r="C374" s="9"/>
      <c r="D374" s="75"/>
      <c r="E374" s="9"/>
      <c r="F374" s="9"/>
      <c r="G374" s="9"/>
    </row>
    <row r="375" spans="1:7" x14ac:dyDescent="0.25">
      <c r="A375" s="9"/>
      <c r="B375" s="9"/>
      <c r="C375" s="9"/>
      <c r="D375" s="75"/>
      <c r="E375" s="9"/>
      <c r="F375" s="9"/>
      <c r="G375" s="9"/>
    </row>
    <row r="376" spans="1:7" x14ac:dyDescent="0.25">
      <c r="A376" s="9"/>
      <c r="B376" s="9"/>
      <c r="C376" s="9"/>
      <c r="D376" s="75"/>
      <c r="E376" s="9"/>
      <c r="F376" s="9"/>
      <c r="G376" s="9"/>
    </row>
    <row r="377" spans="1:7" x14ac:dyDescent="0.25">
      <c r="A377" s="9"/>
      <c r="B377" s="9"/>
      <c r="C377" s="9"/>
      <c r="D377" s="75"/>
      <c r="E377" s="9"/>
      <c r="F377" s="9"/>
      <c r="G377" s="9"/>
    </row>
    <row r="378" spans="1:7" x14ac:dyDescent="0.25">
      <c r="A378" s="9"/>
      <c r="B378" s="9"/>
      <c r="C378" s="9"/>
      <c r="D378" s="75"/>
      <c r="E378" s="9"/>
      <c r="F378" s="9"/>
      <c r="G378" s="9"/>
    </row>
    <row r="379" spans="1:7" x14ac:dyDescent="0.25">
      <c r="A379" s="9"/>
      <c r="B379" s="9"/>
      <c r="C379" s="9"/>
      <c r="D379" s="75"/>
      <c r="E379" s="9"/>
      <c r="F379" s="9"/>
      <c r="G379" s="9"/>
    </row>
    <row r="380" spans="1:7" x14ac:dyDescent="0.25">
      <c r="A380" s="9"/>
      <c r="B380" s="9"/>
      <c r="C380" s="9"/>
      <c r="D380" s="75"/>
      <c r="E380" s="9"/>
      <c r="F380" s="9"/>
      <c r="G380" s="9"/>
    </row>
    <row r="381" spans="1:7" x14ac:dyDescent="0.25">
      <c r="A381" s="9"/>
      <c r="B381" s="9"/>
      <c r="C381" s="9"/>
      <c r="D381" s="75"/>
      <c r="E381" s="9"/>
      <c r="F381" s="9"/>
      <c r="G381" s="9"/>
    </row>
    <row r="382" spans="1:7" x14ac:dyDescent="0.25">
      <c r="A382" s="9"/>
      <c r="B382" s="9"/>
      <c r="C382" s="9"/>
      <c r="D382" s="75"/>
      <c r="E382" s="9"/>
      <c r="F382" s="9"/>
      <c r="G382" s="9"/>
    </row>
    <row r="383" spans="1:7" x14ac:dyDescent="0.25">
      <c r="A383" s="9"/>
      <c r="B383" s="9"/>
      <c r="C383" s="9"/>
      <c r="D383" s="75"/>
      <c r="E383" s="9"/>
      <c r="F383" s="9"/>
      <c r="G383" s="9"/>
    </row>
    <row r="384" spans="1:7" x14ac:dyDescent="0.25">
      <c r="A384" s="9"/>
      <c r="B384" s="9"/>
      <c r="C384" s="9"/>
      <c r="D384" s="75"/>
      <c r="E384" s="9"/>
      <c r="F384" s="9"/>
      <c r="G384" s="9"/>
    </row>
    <row r="385" spans="1:7" x14ac:dyDescent="0.25">
      <c r="A385" s="9"/>
      <c r="B385" s="9"/>
      <c r="C385" s="9"/>
      <c r="D385" s="75"/>
      <c r="E385" s="9"/>
      <c r="F385" s="9"/>
      <c r="G385" s="9"/>
    </row>
    <row r="386" spans="1:7" x14ac:dyDescent="0.25">
      <c r="A386" s="9"/>
      <c r="B386" s="9"/>
      <c r="C386" s="9"/>
      <c r="D386" s="75"/>
      <c r="E386" s="9"/>
      <c r="F386" s="9"/>
      <c r="G386" s="9"/>
    </row>
    <row r="387" spans="1:7" x14ac:dyDescent="0.25">
      <c r="A387" s="9"/>
      <c r="B387" s="9"/>
      <c r="C387" s="9"/>
      <c r="D387" s="75"/>
      <c r="E387" s="9"/>
      <c r="F387" s="9"/>
      <c r="G387" s="9"/>
    </row>
    <row r="388" spans="1:7" x14ac:dyDescent="0.25">
      <c r="A388" s="9"/>
      <c r="B388" s="9"/>
      <c r="C388" s="9"/>
      <c r="D388" s="75"/>
      <c r="E388" s="9"/>
      <c r="F388" s="9"/>
      <c r="G388" s="9"/>
    </row>
    <row r="389" spans="1:7" x14ac:dyDescent="0.25">
      <c r="A389" s="9"/>
      <c r="B389" s="9"/>
      <c r="C389" s="9"/>
      <c r="D389" s="75"/>
      <c r="E389" s="9"/>
      <c r="F389" s="9"/>
      <c r="G389" s="9"/>
    </row>
    <row r="390" spans="1:7" x14ac:dyDescent="0.25">
      <c r="A390" s="9"/>
      <c r="B390" s="9"/>
      <c r="C390" s="9"/>
      <c r="D390" s="75"/>
      <c r="E390" s="9"/>
      <c r="F390" s="9"/>
      <c r="G390" s="9"/>
    </row>
    <row r="391" spans="1:7" x14ac:dyDescent="0.25">
      <c r="A391" s="9"/>
      <c r="B391" s="9"/>
      <c r="C391" s="9"/>
      <c r="D391" s="75"/>
      <c r="E391" s="9"/>
      <c r="F391" s="9"/>
      <c r="G391" s="9"/>
    </row>
    <row r="392" spans="1:7" x14ac:dyDescent="0.25">
      <c r="A392" s="9"/>
      <c r="B392" s="9"/>
      <c r="C392" s="9"/>
      <c r="D392" s="75"/>
      <c r="E392" s="9"/>
      <c r="F392" s="9"/>
      <c r="G392" s="9"/>
    </row>
    <row r="393" spans="1:7" x14ac:dyDescent="0.25">
      <c r="A393" s="9"/>
      <c r="B393" s="9"/>
      <c r="C393" s="9"/>
      <c r="D393" s="75"/>
      <c r="E393" s="9"/>
      <c r="F393" s="9"/>
      <c r="G393" s="9"/>
    </row>
    <row r="394" spans="1:7" x14ac:dyDescent="0.25">
      <c r="A394" s="9"/>
      <c r="B394" s="9"/>
      <c r="C394" s="9"/>
      <c r="D394" s="75"/>
      <c r="E394" s="9"/>
      <c r="F394" s="9"/>
      <c r="G394" s="9"/>
    </row>
    <row r="395" spans="1:7" x14ac:dyDescent="0.25">
      <c r="A395" s="9"/>
      <c r="B395" s="9"/>
      <c r="C395" s="9"/>
      <c r="D395" s="75"/>
      <c r="E395" s="9"/>
      <c r="F395" s="9"/>
      <c r="G395" s="9"/>
    </row>
    <row r="396" spans="1:7" x14ac:dyDescent="0.25">
      <c r="A396" s="9"/>
      <c r="B396" s="9"/>
      <c r="C396" s="9"/>
      <c r="D396" s="75"/>
      <c r="E396" s="9"/>
      <c r="F396" s="9"/>
      <c r="G396" s="9"/>
    </row>
    <row r="397" spans="1:7" x14ac:dyDescent="0.25">
      <c r="A397" s="9"/>
      <c r="B397" s="9"/>
      <c r="C397" s="9"/>
      <c r="D397" s="75"/>
      <c r="E397" s="9"/>
      <c r="F397" s="9"/>
      <c r="G397" s="9"/>
    </row>
    <row r="398" spans="1:7" x14ac:dyDescent="0.25">
      <c r="A398" s="9"/>
      <c r="B398" s="9"/>
      <c r="C398" s="9"/>
      <c r="D398" s="75"/>
      <c r="E398" s="9"/>
      <c r="F398" s="9"/>
      <c r="G398" s="9"/>
    </row>
    <row r="399" spans="1:7" x14ac:dyDescent="0.25">
      <c r="A399" s="9"/>
      <c r="B399" s="9"/>
      <c r="C399" s="9"/>
      <c r="D399" s="75"/>
      <c r="E399" s="9"/>
      <c r="F399" s="9"/>
      <c r="G399" s="9"/>
    </row>
    <row r="400" spans="1:7" x14ac:dyDescent="0.25">
      <c r="A400" s="9"/>
      <c r="B400" s="9"/>
      <c r="C400" s="9"/>
      <c r="D400" s="75"/>
      <c r="E400" s="9"/>
      <c r="F400" s="9"/>
      <c r="G400" s="9"/>
    </row>
    <row r="401" spans="1:7" x14ac:dyDescent="0.25">
      <c r="A401" s="9"/>
      <c r="B401" s="9"/>
      <c r="C401" s="9"/>
      <c r="D401" s="75"/>
      <c r="E401" s="9"/>
      <c r="F401" s="9"/>
      <c r="G401" s="9"/>
    </row>
    <row r="402" spans="1:7" x14ac:dyDescent="0.25">
      <c r="A402" s="9"/>
      <c r="B402" s="9"/>
      <c r="C402" s="9"/>
      <c r="D402" s="75"/>
      <c r="E402" s="9"/>
      <c r="F402" s="9"/>
      <c r="G402" s="9"/>
    </row>
    <row r="403" spans="1:7" x14ac:dyDescent="0.25">
      <c r="A403" s="9"/>
      <c r="B403" s="9"/>
      <c r="C403" s="9"/>
      <c r="D403" s="75"/>
      <c r="E403" s="9"/>
      <c r="F403" s="9"/>
      <c r="G403" s="9"/>
    </row>
    <row r="404" spans="1:7" x14ac:dyDescent="0.25">
      <c r="A404" s="9"/>
      <c r="B404" s="9"/>
      <c r="C404" s="9"/>
      <c r="D404" s="75"/>
      <c r="E404" s="9"/>
      <c r="F404" s="9"/>
      <c r="G404" s="9"/>
    </row>
    <row r="405" spans="1:7" x14ac:dyDescent="0.25">
      <c r="A405" s="9"/>
      <c r="B405" s="9"/>
      <c r="C405" s="9"/>
      <c r="D405" s="75"/>
      <c r="E405" s="9"/>
      <c r="F405" s="9"/>
      <c r="G405" s="9"/>
    </row>
    <row r="406" spans="1:7" x14ac:dyDescent="0.25">
      <c r="A406" s="9"/>
      <c r="B406" s="9"/>
      <c r="C406" s="9"/>
      <c r="D406" s="75"/>
      <c r="E406" s="9"/>
      <c r="F406" s="9"/>
      <c r="G406" s="9"/>
    </row>
    <row r="407" spans="1:7" x14ac:dyDescent="0.25">
      <c r="A407" s="9"/>
      <c r="B407" s="9"/>
      <c r="C407" s="9"/>
      <c r="D407" s="75"/>
      <c r="E407" s="9"/>
      <c r="F407" s="9"/>
      <c r="G407" s="9"/>
    </row>
    <row r="408" spans="1:7" x14ac:dyDescent="0.25">
      <c r="A408" s="9"/>
      <c r="B408" s="9"/>
      <c r="C408" s="9"/>
      <c r="D408" s="75"/>
      <c r="E408" s="9"/>
      <c r="F408" s="9"/>
      <c r="G408" s="9"/>
    </row>
    <row r="409" spans="1:7" x14ac:dyDescent="0.25">
      <c r="A409" s="9"/>
      <c r="B409" s="9"/>
      <c r="C409" s="9"/>
      <c r="D409" s="75"/>
      <c r="E409" s="9"/>
      <c r="F409" s="9"/>
      <c r="G409" s="9"/>
    </row>
    <row r="410" spans="1:7" x14ac:dyDescent="0.25">
      <c r="A410" s="9"/>
      <c r="B410" s="9"/>
      <c r="C410" s="9"/>
      <c r="D410" s="75"/>
      <c r="E410" s="9"/>
      <c r="F410" s="9"/>
      <c r="G410" s="9"/>
    </row>
    <row r="411" spans="1:7" x14ac:dyDescent="0.25">
      <c r="A411" s="9"/>
      <c r="B411" s="9"/>
      <c r="C411" s="9"/>
      <c r="D411" s="75"/>
      <c r="E411" s="9"/>
      <c r="F411" s="9"/>
      <c r="G411" s="9"/>
    </row>
    <row r="412" spans="1:7" x14ac:dyDescent="0.25">
      <c r="A412" s="9"/>
      <c r="B412" s="9"/>
      <c r="C412" s="9"/>
      <c r="D412" s="75"/>
      <c r="E412" s="9"/>
      <c r="F412" s="9"/>
      <c r="G412" s="9"/>
    </row>
    <row r="413" spans="1:7" x14ac:dyDescent="0.25">
      <c r="A413" s="9"/>
      <c r="B413" s="9"/>
      <c r="C413" s="9"/>
      <c r="D413" s="75"/>
      <c r="E413" s="9"/>
      <c r="F413" s="9"/>
      <c r="G413" s="9"/>
    </row>
    <row r="414" spans="1:7" x14ac:dyDescent="0.25">
      <c r="A414" s="9"/>
      <c r="B414" s="9"/>
      <c r="C414" s="9"/>
      <c r="D414" s="75"/>
      <c r="E414" s="9"/>
      <c r="F414" s="9"/>
      <c r="G414" s="9"/>
    </row>
    <row r="415" spans="1:7" x14ac:dyDescent="0.25">
      <c r="A415" s="9"/>
      <c r="B415" s="9"/>
      <c r="C415" s="9"/>
      <c r="D415" s="75"/>
      <c r="E415" s="9"/>
      <c r="F415" s="9"/>
      <c r="G415" s="9"/>
    </row>
    <row r="416" spans="1:7" x14ac:dyDescent="0.25">
      <c r="A416" s="9"/>
      <c r="B416" s="9"/>
      <c r="C416" s="9"/>
      <c r="D416" s="75"/>
      <c r="E416" s="9"/>
      <c r="F416" s="9"/>
      <c r="G416" s="9"/>
    </row>
    <row r="417" spans="1:7" x14ac:dyDescent="0.25">
      <c r="A417" s="9"/>
      <c r="B417" s="9"/>
      <c r="C417" s="9"/>
      <c r="D417" s="75"/>
      <c r="E417" s="9"/>
      <c r="F417" s="9"/>
      <c r="G417" s="9"/>
    </row>
    <row r="418" spans="1:7" x14ac:dyDescent="0.25">
      <c r="A418" s="9"/>
      <c r="B418" s="9"/>
      <c r="C418" s="9"/>
      <c r="D418" s="75"/>
      <c r="E418" s="9"/>
      <c r="F418" s="9"/>
      <c r="G418" s="9"/>
    </row>
    <row r="419" spans="1:7" x14ac:dyDescent="0.25">
      <c r="A419" s="9"/>
      <c r="B419" s="9"/>
      <c r="C419" s="9"/>
      <c r="D419" s="75"/>
      <c r="E419" s="9"/>
      <c r="F419" s="9"/>
      <c r="G419" s="9"/>
    </row>
    <row r="420" spans="1:7" x14ac:dyDescent="0.25">
      <c r="A420" s="9"/>
      <c r="B420" s="9"/>
      <c r="C420" s="9"/>
      <c r="D420" s="75"/>
      <c r="E420" s="9"/>
      <c r="F420" s="9"/>
      <c r="G420" s="9"/>
    </row>
    <row r="421" spans="1:7" x14ac:dyDescent="0.25">
      <c r="A421" s="9"/>
      <c r="B421" s="9"/>
      <c r="C421" s="9"/>
      <c r="D421" s="75"/>
      <c r="E421" s="9"/>
      <c r="F421" s="9"/>
      <c r="G421" s="9"/>
    </row>
    <row r="422" spans="1:7" x14ac:dyDescent="0.25">
      <c r="A422" s="9"/>
      <c r="B422" s="9"/>
      <c r="C422" s="9"/>
      <c r="D422" s="75"/>
      <c r="E422" s="9"/>
      <c r="F422" s="9"/>
      <c r="G422" s="9"/>
    </row>
    <row r="423" spans="1:7" x14ac:dyDescent="0.25">
      <c r="A423" s="9"/>
      <c r="B423" s="9"/>
      <c r="C423" s="9"/>
      <c r="D423" s="75"/>
      <c r="E423" s="9"/>
      <c r="F423" s="9"/>
      <c r="G423" s="9"/>
    </row>
    <row r="424" spans="1:7" x14ac:dyDescent="0.25">
      <c r="A424" s="9"/>
      <c r="B424" s="9"/>
      <c r="C424" s="9"/>
      <c r="D424" s="75"/>
      <c r="E424" s="9"/>
      <c r="F424" s="9"/>
      <c r="G424" s="9"/>
    </row>
    <row r="425" spans="1:7" x14ac:dyDescent="0.25">
      <c r="A425" s="9"/>
      <c r="B425" s="9"/>
      <c r="C425" s="9"/>
      <c r="D425" s="75"/>
      <c r="E425" s="9"/>
      <c r="F425" s="9"/>
      <c r="G425" s="9"/>
    </row>
    <row r="426" spans="1:7" x14ac:dyDescent="0.25">
      <c r="A426" s="9"/>
      <c r="B426" s="9"/>
      <c r="C426" s="9"/>
      <c r="D426" s="75"/>
      <c r="E426" s="9"/>
      <c r="F426" s="9"/>
      <c r="G426" s="9"/>
    </row>
    <row r="427" spans="1:7" x14ac:dyDescent="0.25">
      <c r="A427" s="9"/>
      <c r="B427" s="9"/>
      <c r="C427" s="9"/>
      <c r="D427" s="75"/>
      <c r="E427" s="9"/>
      <c r="F427" s="9"/>
      <c r="G427" s="9"/>
    </row>
    <row r="428" spans="1:7" x14ac:dyDescent="0.25">
      <c r="A428" s="9"/>
      <c r="B428" s="9"/>
      <c r="C428" s="9"/>
      <c r="D428" s="75"/>
      <c r="E428" s="9"/>
      <c r="F428" s="9"/>
      <c r="G428" s="9"/>
    </row>
    <row r="429" spans="1:7" x14ac:dyDescent="0.25">
      <c r="A429" s="9"/>
      <c r="B429" s="9"/>
      <c r="C429" s="9"/>
      <c r="D429" s="75"/>
      <c r="E429" s="9"/>
      <c r="F429" s="9"/>
      <c r="G429" s="9"/>
    </row>
    <row r="430" spans="1:7" x14ac:dyDescent="0.25">
      <c r="A430" s="9"/>
      <c r="B430" s="9"/>
      <c r="C430" s="9"/>
      <c r="D430" s="75"/>
      <c r="E430" s="9"/>
      <c r="F430" s="9"/>
      <c r="G430" s="9"/>
    </row>
    <row r="431" spans="1:7" x14ac:dyDescent="0.25">
      <c r="A431" s="9"/>
      <c r="B431" s="9"/>
      <c r="C431" s="9"/>
      <c r="D431" s="75"/>
      <c r="E431" s="9"/>
      <c r="F431" s="9"/>
      <c r="G431" s="9"/>
    </row>
    <row r="432" spans="1:7" x14ac:dyDescent="0.25">
      <c r="A432" s="9"/>
      <c r="B432" s="9"/>
      <c r="C432" s="9"/>
      <c r="D432" s="75"/>
      <c r="E432" s="9"/>
      <c r="F432" s="9"/>
      <c r="G432" s="9"/>
    </row>
    <row r="433" spans="1:7" x14ac:dyDescent="0.25">
      <c r="A433" s="9"/>
      <c r="B433" s="9"/>
      <c r="C433" s="9"/>
      <c r="D433" s="75"/>
      <c r="E433" s="9"/>
      <c r="F433" s="9"/>
      <c r="G433" s="9"/>
    </row>
    <row r="434" spans="1:7" x14ac:dyDescent="0.25">
      <c r="A434" s="9"/>
      <c r="B434" s="9"/>
      <c r="C434" s="9"/>
      <c r="D434" s="75"/>
      <c r="E434" s="9"/>
      <c r="F434" s="9"/>
      <c r="G434" s="9"/>
    </row>
    <row r="435" spans="1:7" x14ac:dyDescent="0.25">
      <c r="A435" s="9"/>
      <c r="B435" s="9"/>
      <c r="C435" s="9"/>
      <c r="D435" s="75"/>
      <c r="E435" s="9"/>
      <c r="F435" s="9"/>
      <c r="G435" s="9"/>
    </row>
    <row r="436" spans="1:7" x14ac:dyDescent="0.25">
      <c r="A436" s="9"/>
      <c r="B436" s="9"/>
      <c r="C436" s="9"/>
      <c r="D436" s="75"/>
      <c r="E436" s="9"/>
      <c r="F436" s="9"/>
      <c r="G436" s="9"/>
    </row>
    <row r="437" spans="1:7" x14ac:dyDescent="0.25">
      <c r="A437" s="9"/>
      <c r="B437" s="9"/>
      <c r="C437" s="9"/>
      <c r="D437" s="75"/>
      <c r="E437" s="9"/>
      <c r="F437" s="9"/>
      <c r="G437" s="9"/>
    </row>
    <row r="438" spans="1:7" x14ac:dyDescent="0.25">
      <c r="A438" s="9"/>
      <c r="B438" s="9"/>
      <c r="C438" s="9"/>
      <c r="D438" s="75"/>
      <c r="E438" s="9"/>
      <c r="F438" s="9"/>
      <c r="G438" s="9"/>
    </row>
    <row r="439" spans="1:7" x14ac:dyDescent="0.25">
      <c r="A439" s="9"/>
      <c r="B439" s="9"/>
      <c r="C439" s="9"/>
      <c r="D439" s="75"/>
      <c r="E439" s="9"/>
      <c r="F439" s="9"/>
      <c r="G439" s="9"/>
    </row>
    <row r="440" spans="1:7" x14ac:dyDescent="0.25">
      <c r="A440" s="9"/>
      <c r="B440" s="9"/>
      <c r="C440" s="9"/>
      <c r="D440" s="75"/>
      <c r="E440" s="9"/>
      <c r="F440" s="9"/>
      <c r="G440" s="9"/>
    </row>
    <row r="441" spans="1:7" x14ac:dyDescent="0.25">
      <c r="A441" s="9"/>
      <c r="B441" s="9"/>
      <c r="C441" s="9"/>
      <c r="D441" s="75"/>
      <c r="E441" s="9"/>
      <c r="F441" s="9"/>
      <c r="G441" s="9"/>
    </row>
    <row r="442" spans="1:7" x14ac:dyDescent="0.25">
      <c r="A442" s="9"/>
      <c r="B442" s="9"/>
      <c r="C442" s="9"/>
      <c r="D442" s="75"/>
      <c r="E442" s="9"/>
      <c r="F442" s="9"/>
      <c r="G442" s="9"/>
    </row>
    <row r="443" spans="1:7" x14ac:dyDescent="0.25">
      <c r="A443" s="9"/>
      <c r="B443" s="9"/>
      <c r="C443" s="9"/>
      <c r="D443" s="75"/>
      <c r="E443" s="9"/>
      <c r="F443" s="9"/>
      <c r="G443" s="9"/>
    </row>
    <row r="444" spans="1:7" x14ac:dyDescent="0.25">
      <c r="A444" s="9"/>
      <c r="B444" s="9"/>
      <c r="C444" s="9"/>
      <c r="D444" s="75"/>
      <c r="E444" s="9"/>
      <c r="F444" s="9"/>
      <c r="G444" s="9"/>
    </row>
    <row r="445" spans="1:7" x14ac:dyDescent="0.25">
      <c r="A445" s="9"/>
      <c r="B445" s="9"/>
      <c r="C445" s="9"/>
      <c r="D445" s="75"/>
      <c r="E445" s="9"/>
      <c r="F445" s="9"/>
      <c r="G445" s="9"/>
    </row>
    <row r="446" spans="1:7" x14ac:dyDescent="0.25">
      <c r="A446" s="9"/>
      <c r="B446" s="9"/>
      <c r="C446" s="9"/>
      <c r="D446" s="75"/>
      <c r="E446" s="9"/>
      <c r="F446" s="9"/>
      <c r="G446" s="9"/>
    </row>
    <row r="447" spans="1:7" x14ac:dyDescent="0.25">
      <c r="A447" s="9"/>
      <c r="B447" s="9"/>
      <c r="C447" s="9"/>
      <c r="D447" s="75"/>
      <c r="E447" s="9"/>
      <c r="F447" s="9"/>
      <c r="G447" s="9"/>
    </row>
    <row r="448" spans="1:7" x14ac:dyDescent="0.25">
      <c r="A448" s="9"/>
      <c r="B448" s="9"/>
      <c r="C448" s="9"/>
      <c r="D448" s="75"/>
      <c r="E448" s="9"/>
      <c r="F448" s="9"/>
      <c r="G448" s="9"/>
    </row>
    <row r="449" spans="1:7" x14ac:dyDescent="0.25">
      <c r="A449" s="9"/>
      <c r="B449" s="9"/>
      <c r="C449" s="9"/>
      <c r="D449" s="75"/>
      <c r="E449" s="9"/>
      <c r="F449" s="9"/>
      <c r="G449" s="9"/>
    </row>
    <row r="450" spans="1:7" x14ac:dyDescent="0.25">
      <c r="A450" s="9"/>
      <c r="B450" s="9"/>
      <c r="C450" s="9"/>
      <c r="D450" s="75"/>
      <c r="E450" s="9"/>
      <c r="F450" s="9"/>
      <c r="G450" s="9"/>
    </row>
    <row r="451" spans="1:7" x14ac:dyDescent="0.25">
      <c r="A451" s="9"/>
      <c r="B451" s="9"/>
      <c r="C451" s="9"/>
      <c r="D451" s="75"/>
      <c r="E451" s="9"/>
      <c r="F451" s="9"/>
      <c r="G451" s="9"/>
    </row>
    <row r="452" spans="1:7" x14ac:dyDescent="0.25">
      <c r="A452" s="9"/>
      <c r="B452" s="9"/>
      <c r="C452" s="9"/>
      <c r="D452" s="75"/>
      <c r="E452" s="9"/>
      <c r="F452" s="9"/>
      <c r="G452" s="9"/>
    </row>
    <row r="453" spans="1:7" x14ac:dyDescent="0.25">
      <c r="A453" s="9"/>
      <c r="B453" s="9"/>
      <c r="C453" s="9"/>
      <c r="D453" s="75"/>
      <c r="E453" s="9"/>
      <c r="F453" s="9"/>
      <c r="G453" s="9"/>
    </row>
    <row r="454" spans="1:7" x14ac:dyDescent="0.25">
      <c r="A454" s="9"/>
      <c r="B454" s="9"/>
      <c r="C454" s="9"/>
      <c r="D454" s="75"/>
      <c r="E454" s="9"/>
      <c r="F454" s="9"/>
      <c r="G454" s="9"/>
    </row>
    <row r="455" spans="1:7" x14ac:dyDescent="0.25">
      <c r="A455" s="9"/>
      <c r="B455" s="9"/>
      <c r="C455" s="9"/>
      <c r="D455" s="75"/>
      <c r="E455" s="9"/>
      <c r="F455" s="9"/>
      <c r="G455" s="9"/>
    </row>
    <row r="456" spans="1:7" x14ac:dyDescent="0.25">
      <c r="A456" s="9"/>
      <c r="B456" s="9"/>
      <c r="C456" s="9"/>
      <c r="D456" s="75"/>
      <c r="E456" s="9"/>
      <c r="F456" s="9"/>
      <c r="G456" s="9"/>
    </row>
    <row r="457" spans="1:7" x14ac:dyDescent="0.25">
      <c r="A457" s="9"/>
      <c r="B457" s="9"/>
      <c r="C457" s="9"/>
      <c r="D457" s="75"/>
      <c r="E457" s="9"/>
      <c r="F457" s="9"/>
      <c r="G457" s="9"/>
    </row>
    <row r="458" spans="1:7" x14ac:dyDescent="0.25">
      <c r="A458" s="9"/>
      <c r="B458" s="9"/>
      <c r="C458" s="9"/>
      <c r="D458" s="75"/>
      <c r="E458" s="9"/>
      <c r="F458" s="9"/>
      <c r="G458" s="9"/>
    </row>
    <row r="459" spans="1:7" x14ac:dyDescent="0.25">
      <c r="A459" s="9"/>
      <c r="B459" s="9"/>
      <c r="C459" s="9"/>
      <c r="D459" s="75"/>
      <c r="E459" s="9"/>
      <c r="F459" s="9"/>
      <c r="G459" s="9"/>
    </row>
    <row r="460" spans="1:7" x14ac:dyDescent="0.25">
      <c r="A460" s="9"/>
      <c r="B460" s="9"/>
      <c r="C460" s="9"/>
      <c r="D460" s="75"/>
      <c r="E460" s="9"/>
      <c r="F460" s="9"/>
      <c r="G460" s="9"/>
    </row>
    <row r="461" spans="1:7" x14ac:dyDescent="0.25">
      <c r="A461" s="9"/>
      <c r="B461" s="9"/>
      <c r="C461" s="9"/>
      <c r="D461" s="75"/>
      <c r="E461" s="9"/>
      <c r="F461" s="9"/>
      <c r="G461" s="9"/>
    </row>
    <row r="462" spans="1:7" x14ac:dyDescent="0.25">
      <c r="A462" s="9"/>
      <c r="B462" s="9"/>
      <c r="C462" s="9"/>
      <c r="D462" s="75"/>
      <c r="E462" s="9"/>
      <c r="F462" s="9"/>
      <c r="G462" s="9"/>
    </row>
    <row r="463" spans="1:7" x14ac:dyDescent="0.25">
      <c r="A463" s="9"/>
      <c r="B463" s="9"/>
      <c r="C463" s="9"/>
      <c r="D463" s="75"/>
      <c r="E463" s="9"/>
      <c r="F463" s="9"/>
      <c r="G463" s="9"/>
    </row>
    <row r="464" spans="1:7" x14ac:dyDescent="0.25">
      <c r="A464" s="9"/>
      <c r="B464" s="9"/>
      <c r="C464" s="9"/>
      <c r="D464" s="75"/>
      <c r="E464" s="9"/>
      <c r="F464" s="9"/>
      <c r="G464" s="9"/>
    </row>
    <row r="465" spans="1:7" x14ac:dyDescent="0.25">
      <c r="A465" s="9"/>
      <c r="B465" s="9"/>
      <c r="C465" s="9"/>
      <c r="D465" s="75"/>
      <c r="E465" s="9"/>
      <c r="F465" s="9"/>
      <c r="G465" s="9"/>
    </row>
    <row r="466" spans="1:7" x14ac:dyDescent="0.25">
      <c r="A466" s="9"/>
      <c r="B466" s="9"/>
      <c r="C466" s="9"/>
      <c r="D466" s="75"/>
      <c r="E466" s="9"/>
      <c r="F466" s="9"/>
      <c r="G466" s="9"/>
    </row>
    <row r="467" spans="1:7" x14ac:dyDescent="0.25">
      <c r="A467" s="9"/>
      <c r="B467" s="9"/>
      <c r="C467" s="9"/>
      <c r="D467" s="75"/>
      <c r="E467" s="9"/>
      <c r="F467" s="9"/>
      <c r="G467" s="9"/>
    </row>
    <row r="468" spans="1:7" x14ac:dyDescent="0.25">
      <c r="A468" s="9"/>
      <c r="B468" s="9"/>
      <c r="C468" s="9"/>
      <c r="D468" s="75"/>
      <c r="E468" s="9"/>
      <c r="F468" s="9"/>
      <c r="G468" s="9"/>
    </row>
    <row r="469" spans="1:7" x14ac:dyDescent="0.25">
      <c r="A469" s="9"/>
      <c r="B469" s="9"/>
      <c r="C469" s="9"/>
      <c r="D469" s="75"/>
      <c r="E469" s="9"/>
      <c r="F469" s="9"/>
      <c r="G469" s="9"/>
    </row>
    <row r="470" spans="1:7" x14ac:dyDescent="0.25">
      <c r="A470" s="9"/>
      <c r="B470" s="9"/>
      <c r="C470" s="9"/>
      <c r="D470" s="75"/>
      <c r="E470" s="9"/>
      <c r="F470" s="9"/>
      <c r="G470" s="9"/>
    </row>
    <row r="471" spans="1:7" x14ac:dyDescent="0.25">
      <c r="A471" s="9"/>
      <c r="B471" s="9"/>
      <c r="C471" s="9"/>
      <c r="D471" s="75"/>
      <c r="E471" s="9"/>
      <c r="F471" s="9"/>
      <c r="G471" s="9"/>
    </row>
    <row r="472" spans="1:7" x14ac:dyDescent="0.25">
      <c r="A472" s="9"/>
      <c r="B472" s="9"/>
      <c r="C472" s="9"/>
      <c r="D472" s="75"/>
      <c r="E472" s="9"/>
      <c r="F472" s="9"/>
      <c r="G472" s="9"/>
    </row>
    <row r="473" spans="1:7" x14ac:dyDescent="0.25">
      <c r="A473" s="9"/>
      <c r="B473" s="9"/>
      <c r="C473" s="9"/>
      <c r="D473" s="75"/>
      <c r="E473" s="9"/>
      <c r="F473" s="9"/>
      <c r="G473" s="9"/>
    </row>
    <row r="474" spans="1:7" x14ac:dyDescent="0.25">
      <c r="A474" s="9"/>
      <c r="B474" s="9"/>
      <c r="C474" s="9"/>
      <c r="D474" s="75"/>
      <c r="E474" s="9"/>
      <c r="F474" s="9"/>
      <c r="G474" s="9"/>
    </row>
    <row r="475" spans="1:7" x14ac:dyDescent="0.25">
      <c r="A475" s="9"/>
      <c r="B475" s="9"/>
      <c r="C475" s="9"/>
      <c r="D475" s="75"/>
      <c r="E475" s="9"/>
      <c r="F475" s="9"/>
      <c r="G475" s="9"/>
    </row>
    <row r="476" spans="1:7" x14ac:dyDescent="0.25">
      <c r="A476" s="9"/>
      <c r="B476" s="9"/>
      <c r="C476" s="9"/>
      <c r="D476" s="75"/>
      <c r="E476" s="9"/>
      <c r="F476" s="9"/>
      <c r="G476" s="9"/>
    </row>
    <row r="477" spans="1:7" x14ac:dyDescent="0.25">
      <c r="A477" s="9"/>
      <c r="B477" s="9"/>
      <c r="C477" s="9"/>
      <c r="D477" s="75"/>
      <c r="E477" s="9"/>
      <c r="F477" s="9"/>
      <c r="G477" s="9"/>
    </row>
    <row r="478" spans="1:7" x14ac:dyDescent="0.25">
      <c r="A478" s="9"/>
      <c r="B478" s="9"/>
      <c r="C478" s="9"/>
      <c r="D478" s="75"/>
      <c r="E478" s="9"/>
      <c r="F478" s="9"/>
      <c r="G478" s="9"/>
    </row>
    <row r="479" spans="1:7" x14ac:dyDescent="0.25">
      <c r="A479" s="9"/>
      <c r="B479" s="9"/>
      <c r="C479" s="9"/>
      <c r="D479" s="75"/>
      <c r="E479" s="9"/>
      <c r="F479" s="9"/>
      <c r="G479" s="9"/>
    </row>
    <row r="480" spans="1:7" x14ac:dyDescent="0.25">
      <c r="A480" s="9"/>
      <c r="B480" s="9"/>
      <c r="C480" s="9"/>
      <c r="D480" s="75"/>
      <c r="E480" s="9"/>
      <c r="F480" s="9"/>
      <c r="G480" s="9"/>
    </row>
    <row r="481" spans="1:7" x14ac:dyDescent="0.25">
      <c r="A481" s="9"/>
      <c r="B481" s="9"/>
      <c r="C481" s="9"/>
      <c r="D481" s="75"/>
      <c r="E481" s="9"/>
      <c r="F481" s="9"/>
      <c r="G481" s="9"/>
    </row>
    <row r="482" spans="1:7" x14ac:dyDescent="0.25">
      <c r="A482" s="9"/>
      <c r="B482" s="9"/>
      <c r="C482" s="9"/>
      <c r="D482" s="75"/>
      <c r="E482" s="9"/>
      <c r="F482" s="9"/>
      <c r="G482" s="9"/>
    </row>
    <row r="483" spans="1:7" x14ac:dyDescent="0.25">
      <c r="A483" s="9"/>
      <c r="B483" s="9"/>
      <c r="C483" s="9"/>
      <c r="D483" s="75"/>
      <c r="E483" s="9"/>
      <c r="F483" s="9"/>
      <c r="G483" s="9"/>
    </row>
    <row r="484" spans="1:7" x14ac:dyDescent="0.25">
      <c r="A484" s="9"/>
      <c r="B484" s="9"/>
      <c r="C484" s="9"/>
      <c r="D484" s="75"/>
      <c r="E484" s="9"/>
      <c r="F484" s="9"/>
      <c r="G484" s="9"/>
    </row>
    <row r="485" spans="1:7" x14ac:dyDescent="0.25">
      <c r="A485" s="9"/>
      <c r="B485" s="9"/>
      <c r="C485" s="9"/>
      <c r="D485" s="75"/>
      <c r="E485" s="9"/>
      <c r="F485" s="9"/>
      <c r="G485" s="9"/>
    </row>
    <row r="486" spans="1:7" x14ac:dyDescent="0.25">
      <c r="A486" s="9"/>
      <c r="B486" s="9"/>
      <c r="C486" s="9"/>
      <c r="D486" s="75"/>
      <c r="E486" s="9"/>
      <c r="F486" s="9"/>
      <c r="G486" s="9"/>
    </row>
    <row r="487" spans="1:7" x14ac:dyDescent="0.25">
      <c r="A487" s="9"/>
      <c r="B487" s="9"/>
      <c r="C487" s="9"/>
      <c r="D487" s="75"/>
      <c r="E487" s="9"/>
      <c r="F487" s="9"/>
      <c r="G487" s="9"/>
    </row>
    <row r="488" spans="1:7" x14ac:dyDescent="0.25">
      <c r="A488" s="9"/>
      <c r="B488" s="9"/>
      <c r="C488" s="9"/>
      <c r="D488" s="75"/>
      <c r="E488" s="9"/>
      <c r="F488" s="9"/>
      <c r="G488" s="9"/>
    </row>
    <row r="489" spans="1:7" x14ac:dyDescent="0.25">
      <c r="A489" s="9"/>
      <c r="B489" s="9"/>
      <c r="C489" s="9"/>
      <c r="D489" s="75"/>
      <c r="E489" s="9"/>
      <c r="F489" s="9"/>
      <c r="G489" s="9"/>
    </row>
    <row r="490" spans="1:7" x14ac:dyDescent="0.25">
      <c r="A490" s="9"/>
      <c r="B490" s="9"/>
      <c r="C490" s="9"/>
      <c r="D490" s="75"/>
      <c r="E490" s="9"/>
      <c r="F490" s="9"/>
      <c r="G490" s="9"/>
    </row>
    <row r="491" spans="1:7" x14ac:dyDescent="0.25">
      <c r="A491" s="9"/>
      <c r="B491" s="9"/>
      <c r="C491" s="9"/>
      <c r="D491" s="75"/>
      <c r="E491" s="9"/>
      <c r="F491" s="9"/>
      <c r="G491" s="9"/>
    </row>
    <row r="492" spans="1:7" x14ac:dyDescent="0.25">
      <c r="A492" s="9"/>
      <c r="B492" s="9"/>
      <c r="C492" s="9"/>
      <c r="D492" s="75"/>
      <c r="E492" s="9"/>
      <c r="F492" s="9"/>
      <c r="G492" s="9"/>
    </row>
    <row r="493" spans="1:7" x14ac:dyDescent="0.25">
      <c r="A493" s="9"/>
      <c r="B493" s="9"/>
      <c r="C493" s="9"/>
      <c r="D493" s="75"/>
      <c r="E493" s="9"/>
      <c r="F493" s="9"/>
      <c r="G493" s="9"/>
    </row>
    <row r="494" spans="1:7" x14ac:dyDescent="0.25">
      <c r="A494" s="9"/>
      <c r="B494" s="9"/>
      <c r="C494" s="9"/>
      <c r="D494" s="75"/>
      <c r="E494" s="9"/>
      <c r="F494" s="9"/>
      <c r="G494" s="9"/>
    </row>
    <row r="495" spans="1:7" x14ac:dyDescent="0.25">
      <c r="A495" s="9"/>
      <c r="B495" s="9"/>
      <c r="C495" s="9"/>
      <c r="D495" s="75"/>
      <c r="E495" s="9"/>
      <c r="F495" s="9"/>
      <c r="G495" s="9"/>
    </row>
    <row r="496" spans="1:7" x14ac:dyDescent="0.25">
      <c r="A496" s="9"/>
      <c r="B496" s="9"/>
      <c r="C496" s="9"/>
      <c r="D496" s="75"/>
      <c r="E496" s="9"/>
      <c r="F496" s="9"/>
      <c r="G496" s="9"/>
    </row>
    <row r="497" spans="1:7" x14ac:dyDescent="0.25">
      <c r="A497" s="9"/>
      <c r="B497" s="9"/>
      <c r="C497" s="9"/>
      <c r="D497" s="75"/>
      <c r="E497" s="9"/>
      <c r="F497" s="9"/>
      <c r="G497" s="9"/>
    </row>
    <row r="498" spans="1:7" x14ac:dyDescent="0.25">
      <c r="A498" s="9"/>
      <c r="B498" s="9"/>
      <c r="C498" s="9"/>
      <c r="D498" s="75"/>
      <c r="E498" s="9"/>
      <c r="F498" s="9"/>
      <c r="G498" s="9"/>
    </row>
    <row r="499" spans="1:7" x14ac:dyDescent="0.25">
      <c r="A499" s="9"/>
      <c r="B499" s="9"/>
      <c r="C499" s="9"/>
      <c r="D499" s="75"/>
      <c r="E499" s="9"/>
      <c r="F499" s="9"/>
      <c r="G499" s="9"/>
    </row>
    <row r="500" spans="1:7" x14ac:dyDescent="0.25">
      <c r="A500" s="9"/>
      <c r="B500" s="9"/>
      <c r="C500" s="9"/>
      <c r="D500" s="75"/>
      <c r="E500" s="9"/>
      <c r="F500" s="9"/>
      <c r="G500" s="9"/>
    </row>
    <row r="501" spans="1:7" x14ac:dyDescent="0.25">
      <c r="A501" s="9"/>
      <c r="B501" s="9"/>
      <c r="C501" s="9"/>
      <c r="D501" s="75"/>
      <c r="E501" s="9"/>
      <c r="F501" s="9"/>
      <c r="G501" s="9"/>
    </row>
    <row r="502" spans="1:7" x14ac:dyDescent="0.25">
      <c r="A502" s="9"/>
      <c r="B502" s="9"/>
      <c r="C502" s="9"/>
      <c r="D502" s="75"/>
      <c r="E502" s="9"/>
      <c r="F502" s="9"/>
      <c r="G502" s="9"/>
    </row>
    <row r="503" spans="1:7" x14ac:dyDescent="0.25">
      <c r="A503" s="9"/>
      <c r="B503" s="9"/>
      <c r="C503" s="9"/>
      <c r="D503" s="75"/>
      <c r="E503" s="9"/>
      <c r="F503" s="9"/>
      <c r="G503" s="9"/>
    </row>
    <row r="504" spans="1:7" x14ac:dyDescent="0.25">
      <c r="A504" s="9"/>
      <c r="B504" s="9"/>
      <c r="C504" s="9"/>
      <c r="D504" s="75"/>
      <c r="E504" s="9"/>
      <c r="F504" s="9"/>
      <c r="G504" s="9"/>
    </row>
    <row r="505" spans="1:7" x14ac:dyDescent="0.25">
      <c r="A505" s="9"/>
      <c r="B505" s="9"/>
      <c r="C505" s="9"/>
      <c r="D505" s="75"/>
      <c r="E505" s="9"/>
      <c r="F505" s="9"/>
      <c r="G505" s="9"/>
    </row>
    <row r="506" spans="1:7" x14ac:dyDescent="0.25">
      <c r="A506" s="9"/>
      <c r="B506" s="9"/>
      <c r="C506" s="9"/>
      <c r="D506" s="75"/>
      <c r="E506" s="9"/>
      <c r="F506" s="9"/>
      <c r="G506" s="9"/>
    </row>
    <row r="507" spans="1:7" x14ac:dyDescent="0.25">
      <c r="A507" s="9"/>
      <c r="B507" s="9"/>
      <c r="C507" s="9"/>
      <c r="D507" s="75"/>
      <c r="E507" s="9"/>
      <c r="F507" s="9"/>
      <c r="G507" s="9"/>
    </row>
    <row r="508" spans="1:7" x14ac:dyDescent="0.25">
      <c r="A508" s="9"/>
      <c r="B508" s="9"/>
      <c r="C508" s="9"/>
      <c r="D508" s="75"/>
      <c r="E508" s="9"/>
      <c r="F508" s="9"/>
      <c r="G508" s="9"/>
    </row>
    <row r="509" spans="1:7" x14ac:dyDescent="0.25">
      <c r="A509" s="9"/>
      <c r="B509" s="9"/>
      <c r="C509" s="9"/>
      <c r="D509" s="75"/>
      <c r="E509" s="9"/>
      <c r="F509" s="9"/>
      <c r="G509" s="9"/>
    </row>
    <row r="510" spans="1:7" x14ac:dyDescent="0.25">
      <c r="A510" s="9"/>
      <c r="B510" s="9"/>
      <c r="C510" s="9"/>
      <c r="D510" s="75"/>
      <c r="E510" s="9"/>
      <c r="F510" s="9"/>
      <c r="G510" s="9"/>
    </row>
    <row r="511" spans="1:7" x14ac:dyDescent="0.25">
      <c r="A511" s="9"/>
      <c r="B511" s="9"/>
      <c r="C511" s="9"/>
      <c r="D511" s="75"/>
      <c r="E511" s="9"/>
      <c r="F511" s="9"/>
      <c r="G511" s="9"/>
    </row>
    <row r="512" spans="1:7" x14ac:dyDescent="0.25">
      <c r="A512" s="9"/>
      <c r="B512" s="9"/>
      <c r="C512" s="9"/>
      <c r="D512" s="75"/>
      <c r="E512" s="9"/>
      <c r="F512" s="9"/>
      <c r="G512" s="9"/>
    </row>
    <row r="513" spans="1:7" x14ac:dyDescent="0.25">
      <c r="A513" s="9"/>
      <c r="B513" s="9"/>
      <c r="C513" s="9"/>
      <c r="D513" s="75"/>
      <c r="E513" s="9"/>
      <c r="F513" s="9"/>
      <c r="G513" s="9"/>
    </row>
    <row r="514" spans="1:7" x14ac:dyDescent="0.25">
      <c r="A514" s="9"/>
      <c r="B514" s="9"/>
      <c r="C514" s="9"/>
      <c r="D514" s="75"/>
      <c r="E514" s="9"/>
      <c r="F514" s="9"/>
      <c r="G514" s="9"/>
    </row>
    <row r="515" spans="1:7" x14ac:dyDescent="0.25">
      <c r="A515" s="9"/>
      <c r="B515" s="9"/>
      <c r="C515" s="9"/>
      <c r="D515" s="75"/>
      <c r="E515" s="9"/>
      <c r="F515" s="9"/>
      <c r="G515" s="9"/>
    </row>
    <row r="516" spans="1:7" x14ac:dyDescent="0.25">
      <c r="A516" s="9"/>
      <c r="B516" s="9"/>
      <c r="C516" s="9"/>
      <c r="D516" s="75"/>
      <c r="E516" s="9"/>
      <c r="F516" s="9"/>
      <c r="G516" s="9"/>
    </row>
    <row r="517" spans="1:7" x14ac:dyDescent="0.25">
      <c r="A517" s="9"/>
      <c r="B517" s="9"/>
      <c r="C517" s="9"/>
      <c r="D517" s="75"/>
      <c r="E517" s="9"/>
      <c r="F517" s="9"/>
      <c r="G517" s="9"/>
    </row>
    <row r="518" spans="1:7" x14ac:dyDescent="0.25">
      <c r="A518" s="9"/>
      <c r="B518" s="9"/>
      <c r="C518" s="9"/>
      <c r="D518" s="75"/>
      <c r="E518" s="9"/>
      <c r="F518" s="9"/>
      <c r="G518" s="9"/>
    </row>
    <row r="519" spans="1:7" x14ac:dyDescent="0.25">
      <c r="A519" s="9"/>
      <c r="B519" s="9"/>
      <c r="C519" s="9"/>
      <c r="D519" s="75"/>
      <c r="E519" s="9"/>
      <c r="F519" s="9"/>
      <c r="G519" s="9"/>
    </row>
    <row r="520" spans="1:7" x14ac:dyDescent="0.25">
      <c r="A520" s="9"/>
      <c r="B520" s="9"/>
      <c r="C520" s="9"/>
      <c r="D520" s="75"/>
      <c r="E520" s="9"/>
      <c r="F520" s="9"/>
      <c r="G520" s="9"/>
    </row>
    <row r="521" spans="1:7" x14ac:dyDescent="0.25">
      <c r="A521" s="9"/>
      <c r="B521" s="9"/>
      <c r="C521" s="9"/>
      <c r="D521" s="75"/>
      <c r="E521" s="9"/>
      <c r="F521" s="9"/>
      <c r="G521" s="9"/>
    </row>
    <row r="522" spans="1:7" x14ac:dyDescent="0.25">
      <c r="A522" s="9"/>
      <c r="B522" s="9"/>
      <c r="C522" s="9"/>
      <c r="D522" s="75"/>
      <c r="E522" s="9"/>
      <c r="F522" s="9"/>
      <c r="G522" s="9"/>
    </row>
    <row r="523" spans="1:7" x14ac:dyDescent="0.25">
      <c r="A523" s="9"/>
      <c r="B523" s="9"/>
      <c r="C523" s="9"/>
      <c r="D523" s="75"/>
      <c r="E523" s="9"/>
      <c r="F523" s="9"/>
      <c r="G523" s="9"/>
    </row>
    <row r="524" spans="1:7" x14ac:dyDescent="0.25">
      <c r="A524" s="9"/>
      <c r="B524" s="9"/>
      <c r="C524" s="9"/>
      <c r="D524" s="75"/>
      <c r="E524" s="9"/>
      <c r="F524" s="9"/>
      <c r="G524" s="9"/>
    </row>
    <row r="525" spans="1:7" x14ac:dyDescent="0.25">
      <c r="A525" s="9"/>
      <c r="B525" s="9"/>
      <c r="C525" s="9"/>
      <c r="D525" s="75"/>
      <c r="E525" s="9"/>
      <c r="F525" s="9"/>
      <c r="G525" s="9"/>
    </row>
    <row r="526" spans="1:7" x14ac:dyDescent="0.25">
      <c r="A526" s="9"/>
      <c r="B526" s="9"/>
      <c r="C526" s="9"/>
      <c r="D526" s="75"/>
      <c r="E526" s="9"/>
      <c r="F526" s="9"/>
      <c r="G526" s="9"/>
    </row>
    <row r="527" spans="1:7" x14ac:dyDescent="0.25">
      <c r="A527" s="9"/>
      <c r="B527" s="9"/>
      <c r="C527" s="9"/>
      <c r="D527" s="75"/>
      <c r="E527" s="9"/>
      <c r="F527" s="9"/>
      <c r="G527" s="9"/>
    </row>
    <row r="528" spans="1:7" x14ac:dyDescent="0.25">
      <c r="A528" s="9"/>
      <c r="B528" s="9"/>
      <c r="C528" s="9"/>
      <c r="D528" s="75"/>
      <c r="E528" s="9"/>
      <c r="F528" s="9"/>
      <c r="G528" s="9"/>
    </row>
    <row r="529" spans="1:7" x14ac:dyDescent="0.25">
      <c r="A529" s="9"/>
      <c r="B529" s="9"/>
      <c r="C529" s="9"/>
      <c r="D529" s="75"/>
      <c r="E529" s="9"/>
      <c r="F529" s="9"/>
      <c r="G529" s="9"/>
    </row>
    <row r="530" spans="1:7" x14ac:dyDescent="0.25">
      <c r="A530" s="9"/>
      <c r="B530" s="9"/>
      <c r="C530" s="9"/>
      <c r="D530" s="75"/>
      <c r="E530" s="9"/>
      <c r="F530" s="9"/>
      <c r="G530" s="9"/>
    </row>
    <row r="531" spans="1:7" x14ac:dyDescent="0.25">
      <c r="A531" s="9"/>
      <c r="B531" s="9"/>
      <c r="C531" s="9"/>
      <c r="D531" s="75"/>
      <c r="E531" s="9"/>
      <c r="F531" s="9"/>
      <c r="G531" s="9"/>
    </row>
    <row r="532" spans="1:7" x14ac:dyDescent="0.25">
      <c r="A532" s="9"/>
      <c r="B532" s="9"/>
      <c r="C532" s="9"/>
      <c r="D532" s="75"/>
      <c r="E532" s="9"/>
      <c r="F532" s="9"/>
      <c r="G532" s="9"/>
    </row>
    <row r="533" spans="1:7" x14ac:dyDescent="0.25">
      <c r="A533" s="9"/>
      <c r="B533" s="9"/>
      <c r="C533" s="9"/>
      <c r="D533" s="75"/>
      <c r="E533" s="9"/>
      <c r="F533" s="9"/>
      <c r="G533" s="9"/>
    </row>
    <row r="534" spans="1:7" x14ac:dyDescent="0.25">
      <c r="A534" s="9"/>
      <c r="B534" s="9"/>
      <c r="C534" s="9"/>
      <c r="D534" s="75"/>
      <c r="E534" s="9"/>
      <c r="F534" s="9"/>
      <c r="G534" s="9"/>
    </row>
    <row r="535" spans="1:7" x14ac:dyDescent="0.25">
      <c r="A535" s="9"/>
      <c r="B535" s="9"/>
      <c r="C535" s="9"/>
      <c r="D535" s="75"/>
      <c r="E535" s="9"/>
      <c r="F535" s="9"/>
      <c r="G535" s="9"/>
    </row>
    <row r="536" spans="1:7" x14ac:dyDescent="0.25">
      <c r="A536" s="9"/>
      <c r="B536" s="9"/>
      <c r="C536" s="9"/>
      <c r="D536" s="75"/>
      <c r="E536" s="9"/>
      <c r="F536" s="9"/>
      <c r="G536" s="9"/>
    </row>
    <row r="537" spans="1:7" x14ac:dyDescent="0.25">
      <c r="A537" s="9"/>
      <c r="B537" s="9"/>
      <c r="C537" s="9"/>
      <c r="D537" s="75"/>
      <c r="E537" s="9"/>
      <c r="F537" s="9"/>
      <c r="G537" s="9"/>
    </row>
    <row r="538" spans="1:7" x14ac:dyDescent="0.25">
      <c r="A538" s="9"/>
      <c r="B538" s="9"/>
      <c r="C538" s="9"/>
      <c r="D538" s="75"/>
      <c r="E538" s="9"/>
      <c r="F538" s="9"/>
      <c r="G538" s="9"/>
    </row>
    <row r="539" spans="1:7" x14ac:dyDescent="0.25">
      <c r="A539" s="9"/>
      <c r="B539" s="9"/>
      <c r="C539" s="9"/>
      <c r="D539" s="75"/>
      <c r="E539" s="9"/>
      <c r="F539" s="9"/>
      <c r="G539" s="9"/>
    </row>
    <row r="540" spans="1:7" x14ac:dyDescent="0.25">
      <c r="A540" s="9"/>
      <c r="B540" s="9"/>
      <c r="C540" s="9"/>
      <c r="D540" s="75"/>
      <c r="E540" s="9"/>
      <c r="F540" s="9"/>
      <c r="G540" s="9"/>
    </row>
    <row r="541" spans="1:7" x14ac:dyDescent="0.25">
      <c r="A541" s="9"/>
      <c r="B541" s="9"/>
      <c r="C541" s="9"/>
      <c r="D541" s="75"/>
      <c r="E541" s="9"/>
      <c r="F541" s="9"/>
      <c r="G541" s="9"/>
    </row>
    <row r="542" spans="1:7" x14ac:dyDescent="0.25">
      <c r="A542" s="9"/>
      <c r="B542" s="9"/>
      <c r="C542" s="9"/>
      <c r="D542" s="75"/>
      <c r="E542" s="9"/>
      <c r="F542" s="9"/>
      <c r="G542" s="9"/>
    </row>
    <row r="543" spans="1:7" x14ac:dyDescent="0.25">
      <c r="A543" s="9"/>
      <c r="B543" s="9"/>
      <c r="C543" s="9"/>
      <c r="D543" s="75"/>
      <c r="E543" s="9"/>
      <c r="F543" s="9"/>
      <c r="G543" s="9"/>
    </row>
    <row r="544" spans="1:7" x14ac:dyDescent="0.25">
      <c r="A544" s="9"/>
      <c r="B544" s="9"/>
      <c r="C544" s="9"/>
      <c r="D544" s="75"/>
      <c r="E544" s="9"/>
      <c r="F544" s="9"/>
      <c r="G544" s="9"/>
    </row>
    <row r="545" spans="1:7" x14ac:dyDescent="0.25">
      <c r="A545" s="9"/>
      <c r="B545" s="9"/>
      <c r="C545" s="9"/>
      <c r="D545" s="75"/>
      <c r="E545" s="9"/>
      <c r="F545" s="9"/>
      <c r="G545" s="9"/>
    </row>
    <row r="546" spans="1:7" x14ac:dyDescent="0.25">
      <c r="A546" s="9"/>
      <c r="B546" s="9"/>
      <c r="C546" s="9"/>
      <c r="D546" s="75"/>
      <c r="E546" s="9"/>
      <c r="F546" s="9"/>
      <c r="G546" s="9"/>
    </row>
    <row r="547" spans="1:7" x14ac:dyDescent="0.25">
      <c r="A547" s="9"/>
      <c r="B547" s="9"/>
      <c r="C547" s="9"/>
      <c r="D547" s="75"/>
      <c r="E547" s="9"/>
      <c r="F547" s="9"/>
      <c r="G547" s="9"/>
    </row>
    <row r="548" spans="1:7" x14ac:dyDescent="0.25">
      <c r="A548" s="9"/>
      <c r="B548" s="9"/>
      <c r="C548" s="9"/>
      <c r="D548" s="75"/>
      <c r="E548" s="9"/>
      <c r="F548" s="9"/>
      <c r="G548" s="9"/>
    </row>
    <row r="549" spans="1:7" x14ac:dyDescent="0.25">
      <c r="A549" s="9"/>
      <c r="B549" s="9"/>
      <c r="C549" s="9"/>
      <c r="D549" s="75"/>
      <c r="E549" s="9"/>
      <c r="F549" s="9"/>
      <c r="G549" s="9"/>
    </row>
    <row r="550" spans="1:7" x14ac:dyDescent="0.25">
      <c r="A550" s="9"/>
      <c r="B550" s="9"/>
      <c r="C550" s="9"/>
      <c r="D550" s="75"/>
      <c r="E550" s="9"/>
      <c r="F550" s="9"/>
      <c r="G550" s="9"/>
    </row>
    <row r="551" spans="1:7" x14ac:dyDescent="0.25">
      <c r="A551" s="9"/>
      <c r="B551" s="9"/>
      <c r="C551" s="9"/>
      <c r="D551" s="75"/>
      <c r="E551" s="9"/>
      <c r="F551" s="9"/>
      <c r="G551" s="9"/>
    </row>
    <row r="552" spans="1:7" x14ac:dyDescent="0.25">
      <c r="A552" s="9"/>
      <c r="B552" s="9"/>
      <c r="C552" s="9"/>
      <c r="D552" s="75"/>
      <c r="E552" s="9"/>
      <c r="F552" s="9"/>
      <c r="G552" s="9"/>
    </row>
    <row r="553" spans="1:7" x14ac:dyDescent="0.25">
      <c r="A553" s="9"/>
      <c r="B553" s="9"/>
      <c r="C553" s="9"/>
      <c r="D553" s="75"/>
      <c r="E553" s="9"/>
      <c r="F553" s="9"/>
      <c r="G553" s="9"/>
    </row>
    <row r="554" spans="1:7" x14ac:dyDescent="0.25">
      <c r="A554" s="9"/>
      <c r="B554" s="9"/>
      <c r="C554" s="9"/>
      <c r="D554" s="75"/>
      <c r="E554" s="9"/>
      <c r="F554" s="9"/>
      <c r="G554" s="9"/>
    </row>
    <row r="555" spans="1:7" x14ac:dyDescent="0.25">
      <c r="A555" s="9"/>
      <c r="B555" s="9"/>
      <c r="C555" s="9"/>
      <c r="D555" s="75"/>
      <c r="E555" s="9"/>
      <c r="F555" s="9"/>
      <c r="G555" s="9"/>
    </row>
    <row r="556" spans="1:7" x14ac:dyDescent="0.25">
      <c r="A556" s="9"/>
      <c r="B556" s="9"/>
      <c r="C556" s="9"/>
      <c r="D556" s="75"/>
      <c r="E556" s="9"/>
      <c r="F556" s="9"/>
      <c r="G556" s="9"/>
    </row>
    <row r="557" spans="1:7" x14ac:dyDescent="0.25">
      <c r="A557" s="9"/>
      <c r="B557" s="9"/>
      <c r="C557" s="9"/>
      <c r="D557" s="75"/>
      <c r="E557" s="9"/>
      <c r="F557" s="9"/>
      <c r="G557" s="9"/>
    </row>
    <row r="558" spans="1:7" x14ac:dyDescent="0.25">
      <c r="A558" s="9"/>
      <c r="B558" s="9"/>
      <c r="C558" s="9"/>
      <c r="D558" s="75"/>
      <c r="E558" s="9"/>
      <c r="F558" s="9"/>
      <c r="G558" s="9"/>
    </row>
    <row r="559" spans="1:7" x14ac:dyDescent="0.25">
      <c r="A559" s="9"/>
      <c r="B559" s="9"/>
      <c r="C559" s="9"/>
      <c r="D559" s="75"/>
      <c r="E559" s="9"/>
      <c r="F559" s="9"/>
      <c r="G559" s="9"/>
    </row>
    <row r="560" spans="1:7" x14ac:dyDescent="0.25">
      <c r="A560" s="9"/>
      <c r="B560" s="9"/>
      <c r="C560" s="9"/>
      <c r="D560" s="75"/>
      <c r="E560" s="9"/>
      <c r="F560" s="9"/>
      <c r="G560" s="9"/>
    </row>
    <row r="561" spans="1:7" x14ac:dyDescent="0.25">
      <c r="A561" s="9"/>
      <c r="B561" s="9"/>
      <c r="C561" s="9"/>
      <c r="D561" s="75"/>
      <c r="E561" s="9"/>
      <c r="F561" s="9"/>
      <c r="G561" s="9"/>
    </row>
    <row r="562" spans="1:7" x14ac:dyDescent="0.25">
      <c r="A562" s="9"/>
      <c r="B562" s="9"/>
      <c r="C562" s="9"/>
      <c r="D562" s="75"/>
      <c r="E562" s="9"/>
      <c r="F562" s="9"/>
      <c r="G562" s="9"/>
    </row>
    <row r="563" spans="1:7" x14ac:dyDescent="0.25">
      <c r="A563" s="9"/>
      <c r="B563" s="9"/>
      <c r="C563" s="9"/>
      <c r="D563" s="75"/>
      <c r="E563" s="9"/>
      <c r="F563" s="9"/>
      <c r="G563" s="9"/>
    </row>
    <row r="564" spans="1:7" x14ac:dyDescent="0.25">
      <c r="A564" s="9"/>
      <c r="B564" s="9"/>
      <c r="C564" s="9"/>
      <c r="D564" s="75"/>
      <c r="E564" s="9"/>
      <c r="F564" s="9"/>
      <c r="G564" s="9"/>
    </row>
    <row r="565" spans="1:7" x14ac:dyDescent="0.25">
      <c r="A565" s="9"/>
      <c r="B565" s="9"/>
      <c r="C565" s="9"/>
      <c r="D565" s="75"/>
      <c r="E565" s="9"/>
      <c r="F565" s="9"/>
      <c r="G565" s="9"/>
    </row>
    <row r="566" spans="1:7" x14ac:dyDescent="0.25">
      <c r="A566" s="9"/>
      <c r="B566" s="9"/>
      <c r="C566" s="9"/>
      <c r="D566" s="75"/>
      <c r="E566" s="9"/>
      <c r="F566" s="9"/>
      <c r="G566" s="9"/>
    </row>
    <row r="567" spans="1:7" x14ac:dyDescent="0.25">
      <c r="A567" s="9"/>
      <c r="B567" s="9"/>
      <c r="C567" s="9"/>
      <c r="D567" s="75"/>
      <c r="E567" s="9"/>
      <c r="F567" s="9"/>
      <c r="G567" s="9"/>
    </row>
    <row r="568" spans="1:7" x14ac:dyDescent="0.25">
      <c r="A568" s="9"/>
      <c r="B568" s="9"/>
      <c r="C568" s="9"/>
      <c r="D568" s="75"/>
      <c r="E568" s="9"/>
      <c r="F568" s="9"/>
      <c r="G568" s="9"/>
    </row>
    <row r="569" spans="1:7" x14ac:dyDescent="0.25">
      <c r="A569" s="9"/>
      <c r="B569" s="9"/>
      <c r="C569" s="9"/>
      <c r="D569" s="75"/>
      <c r="E569" s="9"/>
      <c r="F569" s="9"/>
      <c r="G569" s="9"/>
    </row>
    <row r="570" spans="1:7" x14ac:dyDescent="0.25">
      <c r="A570" s="9"/>
      <c r="B570" s="9"/>
      <c r="C570" s="9"/>
      <c r="D570" s="75"/>
      <c r="E570" s="9"/>
      <c r="F570" s="9"/>
      <c r="G570" s="9"/>
    </row>
    <row r="571" spans="1:7" x14ac:dyDescent="0.25">
      <c r="A571" s="9"/>
      <c r="B571" s="9"/>
      <c r="C571" s="9"/>
      <c r="D571" s="75"/>
      <c r="E571" s="9"/>
      <c r="F571" s="9"/>
      <c r="G571" s="9"/>
    </row>
    <row r="572" spans="1:7" x14ac:dyDescent="0.25">
      <c r="A572" s="9"/>
      <c r="B572" s="9"/>
      <c r="C572" s="9"/>
      <c r="D572" s="75"/>
      <c r="E572" s="9"/>
      <c r="F572" s="9"/>
      <c r="G572" s="9"/>
    </row>
    <row r="573" spans="1:7" x14ac:dyDescent="0.25">
      <c r="A573" s="9"/>
      <c r="B573" s="9"/>
      <c r="C573" s="9"/>
      <c r="D573" s="75"/>
      <c r="E573" s="9"/>
      <c r="F573" s="9"/>
      <c r="G573" s="9"/>
    </row>
    <row r="574" spans="1:7" x14ac:dyDescent="0.25">
      <c r="A574" s="9"/>
      <c r="B574" s="9"/>
      <c r="C574" s="9"/>
      <c r="D574" s="75"/>
      <c r="E574" s="9"/>
      <c r="F574" s="9"/>
      <c r="G574" s="9"/>
    </row>
    <row r="575" spans="1:7" x14ac:dyDescent="0.25">
      <c r="A575" s="9"/>
      <c r="B575" s="9"/>
      <c r="C575" s="9"/>
      <c r="D575" s="75"/>
      <c r="E575" s="9"/>
      <c r="F575" s="9"/>
      <c r="G575" s="9"/>
    </row>
    <row r="576" spans="1:7" x14ac:dyDescent="0.25">
      <c r="A576" s="9"/>
      <c r="B576" s="9"/>
      <c r="C576" s="9"/>
      <c r="D576" s="75"/>
      <c r="E576" s="9"/>
      <c r="F576" s="9"/>
      <c r="G576" s="9"/>
    </row>
    <row r="577" spans="1:7" x14ac:dyDescent="0.25">
      <c r="A577" s="9"/>
      <c r="B577" s="9"/>
      <c r="C577" s="9"/>
      <c r="D577" s="75"/>
      <c r="E577" s="9"/>
      <c r="F577" s="9"/>
      <c r="G577" s="9"/>
    </row>
    <row r="578" spans="1:7" x14ac:dyDescent="0.25">
      <c r="A578" s="9"/>
      <c r="B578" s="9"/>
      <c r="C578" s="9"/>
      <c r="D578" s="75"/>
      <c r="E578" s="9"/>
      <c r="F578" s="9"/>
      <c r="G578" s="9"/>
    </row>
    <row r="579" spans="1:7" x14ac:dyDescent="0.25">
      <c r="A579" s="9"/>
      <c r="B579" s="9"/>
      <c r="C579" s="9"/>
      <c r="D579" s="75"/>
      <c r="E579" s="9"/>
      <c r="F579" s="9"/>
      <c r="G579" s="9"/>
    </row>
    <row r="580" spans="1:7" x14ac:dyDescent="0.25">
      <c r="A580" s="9"/>
      <c r="B580" s="9"/>
      <c r="C580" s="9"/>
      <c r="D580" s="75"/>
      <c r="E580" s="9"/>
      <c r="F580" s="9"/>
      <c r="G580" s="9"/>
    </row>
    <row r="581" spans="1:7" x14ac:dyDescent="0.25">
      <c r="A581" s="9"/>
      <c r="B581" s="9"/>
      <c r="C581" s="9"/>
      <c r="D581" s="75"/>
      <c r="E581" s="9"/>
      <c r="F581" s="9"/>
      <c r="G581" s="9"/>
    </row>
    <row r="582" spans="1:7" x14ac:dyDescent="0.25">
      <c r="A582" s="9"/>
      <c r="B582" s="9"/>
      <c r="C582" s="9"/>
      <c r="D582" s="75"/>
      <c r="E582" s="9"/>
      <c r="F582" s="9"/>
      <c r="G582" s="9"/>
    </row>
    <row r="583" spans="1:7" x14ac:dyDescent="0.25">
      <c r="A583" s="9"/>
      <c r="B583" s="9"/>
      <c r="C583" s="9"/>
      <c r="D583" s="75"/>
      <c r="E583" s="9"/>
      <c r="F583" s="9"/>
      <c r="G583" s="9"/>
    </row>
    <row r="584" spans="1:7" x14ac:dyDescent="0.25">
      <c r="A584" s="9"/>
      <c r="B584" s="9"/>
      <c r="C584" s="9"/>
      <c r="D584" s="75"/>
      <c r="E584" s="9"/>
      <c r="F584" s="9"/>
      <c r="G584" s="9"/>
    </row>
    <row r="585" spans="1:7" x14ac:dyDescent="0.25">
      <c r="A585" s="9"/>
      <c r="B585" s="9"/>
      <c r="C585" s="9"/>
      <c r="D585" s="75"/>
      <c r="E585" s="9"/>
      <c r="F585" s="9"/>
      <c r="G585" s="9"/>
    </row>
    <row r="586" spans="1:7" x14ac:dyDescent="0.25">
      <c r="A586" s="9"/>
      <c r="B586" s="9"/>
      <c r="C586" s="9"/>
      <c r="D586" s="75"/>
      <c r="E586" s="9"/>
      <c r="F586" s="9"/>
      <c r="G586" s="9"/>
    </row>
    <row r="587" spans="1:7" x14ac:dyDescent="0.25">
      <c r="A587" s="9"/>
      <c r="B587" s="9"/>
      <c r="C587" s="9"/>
      <c r="D587" s="75"/>
      <c r="E587" s="9"/>
      <c r="F587" s="9"/>
      <c r="G587" s="9"/>
    </row>
    <row r="588" spans="1:7" x14ac:dyDescent="0.25">
      <c r="A588" s="9"/>
      <c r="B588" s="9"/>
      <c r="C588" s="9"/>
      <c r="D588" s="75"/>
      <c r="E588" s="9"/>
      <c r="F588" s="9"/>
      <c r="G588" s="9"/>
    </row>
    <row r="589" spans="1:7" x14ac:dyDescent="0.25">
      <c r="A589" s="9"/>
      <c r="B589" s="9"/>
      <c r="C589" s="9"/>
      <c r="D589" s="75"/>
      <c r="E589" s="9"/>
      <c r="F589" s="9"/>
      <c r="G589" s="9"/>
    </row>
    <row r="590" spans="1:7" x14ac:dyDescent="0.25">
      <c r="A590" s="9"/>
      <c r="B590" s="9"/>
      <c r="C590" s="9"/>
      <c r="D590" s="75"/>
      <c r="E590" s="9"/>
      <c r="F590" s="9"/>
      <c r="G590" s="9"/>
    </row>
    <row r="591" spans="1:7" x14ac:dyDescent="0.25">
      <c r="A591" s="9"/>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topLeftCell="BJ1" zoomScaleNormal="100" zoomScalePageLayoutView="90" workbookViewId="0">
      <selection activeCell="BL4" sqref="BL4"/>
    </sheetView>
  </sheetViews>
  <sheetFormatPr baseColWidth="10" defaultColWidth="10" defaultRowHeight="12.75" x14ac:dyDescent="0.2"/>
  <cols>
    <col min="1" max="1" width="78.28515625" style="34" bestFit="1" customWidth="1"/>
    <col min="2" max="2" width="76.42578125" style="35" customWidth="1"/>
    <col min="3" max="3" width="16.28515625" style="231" bestFit="1" customWidth="1"/>
    <col min="4" max="4" width="4.42578125" style="31" customWidth="1"/>
    <col min="5" max="5" width="13.42578125" style="15" bestFit="1" customWidth="1"/>
    <col min="6" max="6" width="15.42578125" style="15" customWidth="1"/>
    <col min="7" max="7" width="30" style="15" customWidth="1"/>
    <col min="8" max="8" width="31.42578125" style="15" bestFit="1" customWidth="1"/>
    <col min="9" max="9" width="18.42578125" style="15" customWidth="1"/>
    <col min="10" max="10" width="14.7109375" style="15" customWidth="1"/>
    <col min="11" max="11" width="17.7109375" style="15" customWidth="1"/>
    <col min="12" max="12" width="17" style="15" customWidth="1"/>
    <col min="13" max="13" width="15.42578125" style="15" customWidth="1"/>
    <col min="14" max="14" width="14.28515625" style="15" customWidth="1"/>
    <col min="15" max="15" width="15.28515625" style="15" customWidth="1"/>
    <col min="16" max="16" width="10.42578125" style="15" customWidth="1"/>
    <col min="17" max="17" width="17.7109375" style="15" customWidth="1"/>
    <col min="18" max="20" width="10" style="15"/>
    <col min="21" max="22" width="20.28515625" style="15" customWidth="1"/>
    <col min="23" max="23" width="10" style="15"/>
    <col min="24" max="26" width="13.42578125" style="15" customWidth="1"/>
    <col min="27" max="27" width="15.7109375" style="15" customWidth="1"/>
    <col min="28" max="29" width="13.42578125" style="15" customWidth="1"/>
    <col min="30" max="30" width="14.7109375" style="15" customWidth="1"/>
    <col min="31" max="31" width="13.42578125" style="15" customWidth="1"/>
    <col min="32" max="32" width="16.28515625" style="15" customWidth="1"/>
    <col min="33" max="33" width="17" style="15" customWidth="1"/>
    <col min="34" max="34" width="13.42578125" style="15" customWidth="1"/>
    <col min="35" max="35" width="28.42578125" style="15" customWidth="1"/>
    <col min="36" max="36" width="13.42578125" style="15" customWidth="1"/>
    <col min="37" max="37" width="18.28515625" style="15" customWidth="1"/>
    <col min="38" max="39" width="10" style="15"/>
    <col min="40" max="40" width="11.42578125" style="15" customWidth="1"/>
    <col min="41" max="41" width="7.28515625" style="31" customWidth="1"/>
    <col min="42" max="42" width="28.7109375" style="15" bestFit="1" customWidth="1"/>
    <col min="43" max="43" width="6.42578125" style="31" customWidth="1"/>
    <col min="44" max="44" width="29.28515625" style="15" customWidth="1"/>
    <col min="45" max="45" width="29.42578125" style="15" bestFit="1" customWidth="1"/>
    <col min="46" max="46" width="28.28515625" style="15" customWidth="1"/>
    <col min="47" max="47" width="20.28515625" style="15" customWidth="1"/>
    <col min="48" max="48" width="20.28515625" style="66" customWidth="1"/>
    <col min="49" max="49" width="28.42578125" style="15" bestFit="1" customWidth="1"/>
    <col min="50" max="50" width="18.7109375" style="66" customWidth="1"/>
    <col min="51" max="51" width="28.42578125" style="15" customWidth="1"/>
    <col min="52" max="52" width="5.28515625" style="31" customWidth="1"/>
    <col min="53" max="53" width="12.7109375" style="15" customWidth="1"/>
    <col min="54" max="54" width="22.42578125" style="15" bestFit="1" customWidth="1"/>
    <col min="55" max="55" width="18.7109375" style="15" customWidth="1"/>
    <col min="56" max="56" width="22.7109375" style="15" customWidth="1"/>
    <col min="57" max="57" width="18.28515625" style="15" bestFit="1" customWidth="1"/>
    <col min="58" max="58" width="30.28515625" style="15" customWidth="1"/>
    <col min="59" max="60" width="22.42578125" style="15" bestFit="1" customWidth="1"/>
    <col min="61" max="61" width="10" style="77"/>
    <col min="62" max="62" width="73.5703125" style="15" customWidth="1"/>
    <col min="63" max="63" width="6.28515625" style="76" customWidth="1"/>
    <col min="64" max="64" width="33.5703125" style="15" customWidth="1"/>
    <col min="65" max="65" width="8" style="31" customWidth="1"/>
    <col min="66" max="66" width="25.5703125" style="15" customWidth="1"/>
    <col min="67" max="68" width="14.7109375" style="15" customWidth="1"/>
    <col min="69" max="71" width="10" style="15"/>
    <col min="72" max="72" width="22.7109375" style="15" customWidth="1"/>
    <col min="73" max="73" width="21.28515625" style="15" customWidth="1"/>
    <col min="74" max="74" width="32" style="15" customWidth="1"/>
    <col min="75" max="76" width="25.7109375" style="15" customWidth="1"/>
    <col min="77" max="16384" width="10" style="15"/>
  </cols>
  <sheetData>
    <row r="1" spans="1:76" s="13" customFormat="1" ht="13.5" customHeight="1" x14ac:dyDescent="0.2">
      <c r="A1" s="11" t="s">
        <v>3</v>
      </c>
      <c r="B1" s="10" t="s">
        <v>313</v>
      </c>
      <c r="C1" s="229" t="s">
        <v>1341</v>
      </c>
      <c r="D1" s="30"/>
      <c r="E1" s="13" t="s">
        <v>309</v>
      </c>
      <c r="F1" s="13" t="s">
        <v>1</v>
      </c>
      <c r="G1" s="10" t="s">
        <v>13</v>
      </c>
      <c r="H1" s="11" t="s">
        <v>14</v>
      </c>
      <c r="I1" s="10" t="s">
        <v>15</v>
      </c>
      <c r="J1" s="10" t="s">
        <v>16</v>
      </c>
      <c r="K1" s="10" t="s">
        <v>17</v>
      </c>
      <c r="L1" s="10" t="s">
        <v>18</v>
      </c>
      <c r="M1" s="10" t="s">
        <v>19</v>
      </c>
      <c r="N1" s="10" t="s">
        <v>20</v>
      </c>
      <c r="O1" s="10" t="s">
        <v>21</v>
      </c>
      <c r="P1" s="10" t="s">
        <v>22</v>
      </c>
      <c r="Q1" s="10" t="s">
        <v>23</v>
      </c>
      <c r="R1" s="10" t="s">
        <v>24</v>
      </c>
      <c r="S1" s="10" t="s">
        <v>25</v>
      </c>
      <c r="T1" s="10" t="s">
        <v>26</v>
      </c>
      <c r="U1" s="10" t="s">
        <v>27</v>
      </c>
      <c r="V1" s="10" t="s">
        <v>28</v>
      </c>
      <c r="W1" s="10" t="s">
        <v>29</v>
      </c>
      <c r="X1" s="10" t="s">
        <v>30</v>
      </c>
      <c r="Y1" s="10" t="s">
        <v>31</v>
      </c>
      <c r="Z1" s="10" t="s">
        <v>310</v>
      </c>
      <c r="AA1" s="12" t="s">
        <v>32</v>
      </c>
      <c r="AB1" s="10" t="s">
        <v>33</v>
      </c>
      <c r="AC1" s="10" t="s">
        <v>34</v>
      </c>
      <c r="AD1" s="10" t="s">
        <v>35</v>
      </c>
      <c r="AE1" s="10" t="s">
        <v>36</v>
      </c>
      <c r="AF1" s="10" t="s">
        <v>37</v>
      </c>
      <c r="AG1" s="10" t="s">
        <v>38</v>
      </c>
      <c r="AH1" s="10" t="s">
        <v>311</v>
      </c>
      <c r="AI1" s="10" t="s">
        <v>39</v>
      </c>
      <c r="AJ1" s="10" t="s">
        <v>40</v>
      </c>
      <c r="AK1" s="10" t="s">
        <v>41</v>
      </c>
      <c r="AL1" s="10" t="s">
        <v>42</v>
      </c>
      <c r="AM1" s="13" t="s">
        <v>43</v>
      </c>
      <c r="AN1" s="10" t="s">
        <v>44</v>
      </c>
      <c r="AO1" s="30"/>
      <c r="AP1" s="13" t="s">
        <v>314</v>
      </c>
      <c r="AQ1" s="30"/>
      <c r="AR1" s="12" t="s">
        <v>325</v>
      </c>
      <c r="AS1" s="12" t="s">
        <v>1084</v>
      </c>
      <c r="AT1" s="13" t="s">
        <v>10</v>
      </c>
      <c r="AU1" s="13" t="s">
        <v>5</v>
      </c>
      <c r="AV1" s="69" t="s">
        <v>1083</v>
      </c>
      <c r="AW1" s="13" t="s">
        <v>6</v>
      </c>
      <c r="AX1" s="69" t="s">
        <v>1083</v>
      </c>
      <c r="AZ1" s="30"/>
      <c r="BI1" s="76"/>
      <c r="BJ1" s="13" t="s">
        <v>1105</v>
      </c>
      <c r="BK1" s="76"/>
      <c r="BL1" s="81" t="s">
        <v>1271</v>
      </c>
      <c r="BM1" s="30"/>
      <c r="BN1" s="81" t="s">
        <v>1280</v>
      </c>
      <c r="BP1" s="13" t="s">
        <v>1308</v>
      </c>
      <c r="BQ1" s="13" t="s">
        <v>1309</v>
      </c>
    </row>
    <row r="2" spans="1:76" ht="13.5" customHeight="1" x14ac:dyDescent="0.2">
      <c r="A2" s="95" t="s">
        <v>1316</v>
      </c>
      <c r="B2" s="96" t="s">
        <v>1317</v>
      </c>
      <c r="C2" s="230" t="s">
        <v>1342</v>
      </c>
      <c r="F2" s="11" t="s">
        <v>14</v>
      </c>
      <c r="G2" s="14" t="s">
        <v>45</v>
      </c>
      <c r="H2" s="15" t="s">
        <v>46</v>
      </c>
      <c r="I2" s="14" t="s">
        <v>47</v>
      </c>
      <c r="J2" s="14" t="s">
        <v>48</v>
      </c>
      <c r="K2" s="14" t="s">
        <v>49</v>
      </c>
      <c r="L2" s="14" t="s">
        <v>50</v>
      </c>
      <c r="M2" s="14" t="s">
        <v>51</v>
      </c>
      <c r="N2" s="14" t="s">
        <v>52</v>
      </c>
      <c r="O2" s="14" t="s">
        <v>53</v>
      </c>
      <c r="P2" s="14" t="s">
        <v>54</v>
      </c>
      <c r="Q2" s="14" t="s">
        <v>55</v>
      </c>
      <c r="R2" s="14" t="s">
        <v>56</v>
      </c>
      <c r="S2" s="14" t="s">
        <v>57</v>
      </c>
      <c r="T2" s="14" t="s">
        <v>58</v>
      </c>
      <c r="U2" s="14" t="s">
        <v>59</v>
      </c>
      <c r="V2" s="14" t="s">
        <v>60</v>
      </c>
      <c r="W2" s="15" t="s">
        <v>61</v>
      </c>
      <c r="X2" s="15" t="s">
        <v>62</v>
      </c>
      <c r="Y2" s="14" t="s">
        <v>63</v>
      </c>
      <c r="Z2" s="14" t="s">
        <v>64</v>
      </c>
      <c r="AA2" s="14" t="s">
        <v>65</v>
      </c>
      <c r="AB2" s="14" t="s">
        <v>66</v>
      </c>
      <c r="AC2" s="14" t="s">
        <v>67</v>
      </c>
      <c r="AD2" s="14" t="s">
        <v>68</v>
      </c>
      <c r="AE2" s="14" t="s">
        <v>69</v>
      </c>
      <c r="AF2" s="14" t="s">
        <v>70</v>
      </c>
      <c r="AG2" s="14" t="s">
        <v>71</v>
      </c>
      <c r="AH2" s="14" t="s">
        <v>72</v>
      </c>
      <c r="AI2" s="14" t="s">
        <v>73</v>
      </c>
      <c r="AJ2" s="14" t="s">
        <v>74</v>
      </c>
      <c r="AK2" s="14" t="s">
        <v>75</v>
      </c>
      <c r="AL2" s="14" t="s">
        <v>76</v>
      </c>
      <c r="AM2" s="15" t="s">
        <v>77</v>
      </c>
      <c r="AN2" s="15" t="s">
        <v>78</v>
      </c>
      <c r="AP2" s="16" t="s">
        <v>316</v>
      </c>
      <c r="AQ2" s="36"/>
      <c r="AR2" s="38" t="s">
        <v>1270</v>
      </c>
      <c r="AS2" s="94">
        <v>0.01</v>
      </c>
      <c r="AT2" s="61" t="s">
        <v>1305</v>
      </c>
      <c r="AU2" s="15" t="s">
        <v>1645</v>
      </c>
      <c r="AV2" s="66">
        <v>1</v>
      </c>
      <c r="AW2" s="15" t="s">
        <v>1530</v>
      </c>
      <c r="AX2" s="66">
        <v>1</v>
      </c>
      <c r="BA2" s="45" t="s">
        <v>4</v>
      </c>
      <c r="BB2" s="46" t="s">
        <v>4</v>
      </c>
      <c r="BC2" s="46" t="s">
        <v>4</v>
      </c>
      <c r="BD2" s="636" t="s">
        <v>6</v>
      </c>
      <c r="BE2" s="636"/>
      <c r="BF2" s="636"/>
      <c r="BG2" s="636"/>
      <c r="BH2" s="637"/>
      <c r="BJ2" s="78" t="s">
        <v>1106</v>
      </c>
      <c r="BL2" s="181" t="s">
        <v>1272</v>
      </c>
      <c r="BN2" s="50" t="s">
        <v>630</v>
      </c>
    </row>
    <row r="3" spans="1:76" ht="13.5" customHeight="1" x14ac:dyDescent="0.2">
      <c r="A3" s="95" t="s">
        <v>1318</v>
      </c>
      <c r="B3" s="96" t="s">
        <v>1580</v>
      </c>
      <c r="C3" s="230" t="s">
        <v>1343</v>
      </c>
      <c r="F3" s="10" t="s">
        <v>15</v>
      </c>
      <c r="G3" s="14" t="s">
        <v>79</v>
      </c>
      <c r="H3" s="15" t="s">
        <v>1740</v>
      </c>
      <c r="I3" s="14" t="s">
        <v>80</v>
      </c>
      <c r="J3" s="14" t="s">
        <v>81</v>
      </c>
      <c r="K3" s="14" t="s">
        <v>82</v>
      </c>
      <c r="L3" s="14" t="s">
        <v>83</v>
      </c>
      <c r="M3" s="14" t="s">
        <v>84</v>
      </c>
      <c r="N3" s="14" t="s">
        <v>85</v>
      </c>
      <c r="O3" s="14" t="s">
        <v>86</v>
      </c>
      <c r="P3" s="14" t="s">
        <v>87</v>
      </c>
      <c r="Q3" s="14" t="s">
        <v>88</v>
      </c>
      <c r="R3" s="14" t="s">
        <v>89</v>
      </c>
      <c r="S3" s="14" t="s">
        <v>90</v>
      </c>
      <c r="T3" s="14" t="s">
        <v>91</v>
      </c>
      <c r="U3" s="14" t="s">
        <v>92</v>
      </c>
      <c r="V3" s="14" t="s">
        <v>93</v>
      </c>
      <c r="W3" s="380" t="s">
        <v>1730</v>
      </c>
      <c r="X3" s="381" t="s">
        <v>1731</v>
      </c>
      <c r="Y3" s="14" t="s">
        <v>94</v>
      </c>
      <c r="Z3" s="14" t="s">
        <v>95</v>
      </c>
      <c r="AA3" s="14" t="s">
        <v>96</v>
      </c>
      <c r="AB3" s="14" t="s">
        <v>97</v>
      </c>
      <c r="AC3" s="14" t="s">
        <v>98</v>
      </c>
      <c r="AD3" s="14" t="s">
        <v>99</v>
      </c>
      <c r="AE3" s="14" t="s">
        <v>100</v>
      </c>
      <c r="AF3" s="14" t="s">
        <v>101</v>
      </c>
      <c r="AG3" s="14" t="s">
        <v>102</v>
      </c>
      <c r="AH3" s="14" t="s">
        <v>103</v>
      </c>
      <c r="AI3" s="14" t="s">
        <v>104</v>
      </c>
      <c r="AJ3" s="14" t="s">
        <v>105</v>
      </c>
      <c r="AK3" s="14" t="s">
        <v>106</v>
      </c>
      <c r="AL3" s="14" t="s">
        <v>80</v>
      </c>
      <c r="AM3" s="381" t="s">
        <v>1732</v>
      </c>
      <c r="AN3" s="381" t="s">
        <v>1733</v>
      </c>
      <c r="AP3" s="16" t="s">
        <v>317</v>
      </c>
      <c r="AQ3" s="36"/>
      <c r="AR3" s="38" t="s">
        <v>1269</v>
      </c>
      <c r="AS3" s="94">
        <v>0.5</v>
      </c>
      <c r="AT3" s="92" t="s">
        <v>1306</v>
      </c>
      <c r="AU3" s="15" t="s">
        <v>1099</v>
      </c>
      <c r="AV3" s="66">
        <v>2</v>
      </c>
      <c r="AW3" s="15" t="s">
        <v>1096</v>
      </c>
      <c r="AX3" s="66">
        <v>2</v>
      </c>
      <c r="BA3" s="48" t="s">
        <v>4</v>
      </c>
      <c r="BB3" s="49" t="s">
        <v>4</v>
      </c>
      <c r="BC3" s="49" t="s">
        <v>4</v>
      </c>
      <c r="BD3" s="63" t="s">
        <v>1530</v>
      </c>
      <c r="BE3" s="42" t="s">
        <v>1096</v>
      </c>
      <c r="BF3" s="42" t="s">
        <v>1098</v>
      </c>
      <c r="BG3" s="63" t="s">
        <v>1531</v>
      </c>
      <c r="BH3" s="64" t="s">
        <v>1532</v>
      </c>
      <c r="BJ3" s="79" t="s">
        <v>1107</v>
      </c>
      <c r="BL3" s="181" t="s">
        <v>1765</v>
      </c>
      <c r="BN3" s="50" t="s">
        <v>637</v>
      </c>
    </row>
    <row r="4" spans="1:76" ht="13.5" customHeight="1" x14ac:dyDescent="0.2">
      <c r="A4" s="95" t="s">
        <v>1319</v>
      </c>
      <c r="B4" s="96" t="s">
        <v>1320</v>
      </c>
      <c r="C4" s="230" t="s">
        <v>1344</v>
      </c>
      <c r="F4" s="10" t="s">
        <v>16</v>
      </c>
      <c r="G4" s="14" t="s">
        <v>107</v>
      </c>
      <c r="H4" s="15" t="s">
        <v>108</v>
      </c>
      <c r="I4" s="14" t="s">
        <v>109</v>
      </c>
      <c r="J4" s="14" t="s">
        <v>110</v>
      </c>
      <c r="K4" s="14" t="s">
        <v>111</v>
      </c>
      <c r="L4" s="14" t="s">
        <v>112</v>
      </c>
      <c r="M4" s="14" t="s">
        <v>113</v>
      </c>
      <c r="N4" s="14" t="s">
        <v>114</v>
      </c>
      <c r="O4" s="14" t="s">
        <v>115</v>
      </c>
      <c r="P4" s="14" t="s">
        <v>116</v>
      </c>
      <c r="Q4" s="14" t="s">
        <v>117</v>
      </c>
      <c r="R4" s="14" t="s">
        <v>118</v>
      </c>
      <c r="S4" s="14" t="s">
        <v>119</v>
      </c>
      <c r="T4" s="14" t="s">
        <v>120</v>
      </c>
      <c r="U4" s="14" t="s">
        <v>121</v>
      </c>
      <c r="V4" s="14" t="s">
        <v>122</v>
      </c>
      <c r="Y4" s="14" t="s">
        <v>123</v>
      </c>
      <c r="Z4" s="14" t="s">
        <v>124</v>
      </c>
      <c r="AA4" s="14" t="s">
        <v>125</v>
      </c>
      <c r="AB4" s="14" t="s">
        <v>126</v>
      </c>
      <c r="AC4" s="14" t="s">
        <v>127</v>
      </c>
      <c r="AD4" s="14" t="s">
        <v>128</v>
      </c>
      <c r="AE4" s="14" t="s">
        <v>129</v>
      </c>
      <c r="AF4" s="14" t="s">
        <v>130</v>
      </c>
      <c r="AG4" s="14" t="s">
        <v>131</v>
      </c>
      <c r="AI4" s="14" t="s">
        <v>132</v>
      </c>
      <c r="AJ4" s="14" t="s">
        <v>125</v>
      </c>
      <c r="AK4" s="14" t="s">
        <v>133</v>
      </c>
      <c r="AL4" s="14" t="s">
        <v>134</v>
      </c>
      <c r="AP4" s="16" t="s">
        <v>45</v>
      </c>
      <c r="AQ4" s="36"/>
      <c r="AR4" s="38" t="s">
        <v>326</v>
      </c>
      <c r="AS4" s="94">
        <v>0.75</v>
      </c>
      <c r="AT4" s="61" t="s">
        <v>1307</v>
      </c>
      <c r="AU4" s="15" t="s">
        <v>1644</v>
      </c>
      <c r="AV4" s="66">
        <v>3</v>
      </c>
      <c r="AW4" s="15" t="s">
        <v>1098</v>
      </c>
      <c r="AX4" s="66">
        <v>3</v>
      </c>
      <c r="BA4" s="48" t="s">
        <v>4</v>
      </c>
      <c r="BB4" s="49" t="s">
        <v>4</v>
      </c>
      <c r="BC4" s="49" t="s">
        <v>4</v>
      </c>
      <c r="BD4" s="42">
        <v>1</v>
      </c>
      <c r="BE4" s="42">
        <v>2</v>
      </c>
      <c r="BF4" s="42">
        <v>3</v>
      </c>
      <c r="BG4" s="42">
        <v>4</v>
      </c>
      <c r="BH4" s="43">
        <v>5</v>
      </c>
      <c r="BJ4" s="79" t="s">
        <v>1108</v>
      </c>
      <c r="BL4" s="182" t="s">
        <v>1566</v>
      </c>
      <c r="BN4" s="50" t="s">
        <v>644</v>
      </c>
    </row>
    <row r="5" spans="1:76" ht="13.5" customHeight="1" x14ac:dyDescent="0.2">
      <c r="A5" s="95" t="s">
        <v>1321</v>
      </c>
      <c r="B5" s="96" t="s">
        <v>1322</v>
      </c>
      <c r="C5" s="230" t="s">
        <v>1345</v>
      </c>
      <c r="F5" s="10" t="s">
        <v>17</v>
      </c>
      <c r="G5" s="14" t="s">
        <v>135</v>
      </c>
      <c r="H5" s="15" t="s">
        <v>136</v>
      </c>
      <c r="I5" s="14" t="s">
        <v>137</v>
      </c>
      <c r="J5" s="14" t="s">
        <v>138</v>
      </c>
      <c r="K5" s="14" t="s">
        <v>139</v>
      </c>
      <c r="L5" s="14" t="s">
        <v>140</v>
      </c>
      <c r="M5" s="14" t="s">
        <v>141</v>
      </c>
      <c r="N5" s="14" t="s">
        <v>142</v>
      </c>
      <c r="O5" s="14" t="s">
        <v>143</v>
      </c>
      <c r="P5" s="14" t="s">
        <v>144</v>
      </c>
      <c r="Q5" s="14" t="s">
        <v>145</v>
      </c>
      <c r="R5" s="14" t="s">
        <v>146</v>
      </c>
      <c r="S5" s="14" t="s">
        <v>147</v>
      </c>
      <c r="T5" s="14" t="s">
        <v>148</v>
      </c>
      <c r="U5" s="14" t="s">
        <v>149</v>
      </c>
      <c r="V5" s="14" t="s">
        <v>150</v>
      </c>
      <c r="Y5" s="14" t="s">
        <v>151</v>
      </c>
      <c r="Z5" s="14" t="s">
        <v>152</v>
      </c>
      <c r="AA5" s="14" t="s">
        <v>153</v>
      </c>
      <c r="AB5" s="14" t="s">
        <v>154</v>
      </c>
      <c r="AC5" s="14" t="s">
        <v>155</v>
      </c>
      <c r="AD5" s="14" t="s">
        <v>156</v>
      </c>
      <c r="AE5" s="14" t="s">
        <v>157</v>
      </c>
      <c r="AF5" s="14" t="s">
        <v>158</v>
      </c>
      <c r="AG5" s="14" t="s">
        <v>159</v>
      </c>
      <c r="AI5" s="14" t="s">
        <v>160</v>
      </c>
      <c r="AJ5" s="14" t="s">
        <v>161</v>
      </c>
      <c r="AK5" s="14" t="s">
        <v>162</v>
      </c>
      <c r="AL5" s="14" t="s">
        <v>163</v>
      </c>
      <c r="AP5" s="16" t="s">
        <v>318</v>
      </c>
      <c r="AQ5" s="36"/>
      <c r="AR5" s="38" t="s">
        <v>327</v>
      </c>
      <c r="AS5" s="94">
        <v>1</v>
      </c>
      <c r="AT5" s="92" t="s">
        <v>375</v>
      </c>
      <c r="AU5" s="15" t="s">
        <v>1095</v>
      </c>
      <c r="AV5" s="66">
        <v>4</v>
      </c>
      <c r="AW5" s="15" t="s">
        <v>1531</v>
      </c>
      <c r="AX5" s="66">
        <v>4</v>
      </c>
      <c r="BA5" s="638" t="s">
        <v>5</v>
      </c>
      <c r="BB5" s="303" t="s">
        <v>1645</v>
      </c>
      <c r="BC5" s="304">
        <v>5</v>
      </c>
      <c r="BD5" s="305" t="s">
        <v>634</v>
      </c>
      <c r="BE5" s="305" t="s">
        <v>655</v>
      </c>
      <c r="BF5" s="306" t="s">
        <v>647</v>
      </c>
      <c r="BG5" s="307" t="s">
        <v>652</v>
      </c>
      <c r="BH5" s="307" t="s">
        <v>657</v>
      </c>
      <c r="BJ5" s="79" t="s">
        <v>1109</v>
      </c>
      <c r="BN5" s="50" t="s">
        <v>631</v>
      </c>
    </row>
    <row r="6" spans="1:76" ht="13.5" customHeight="1" x14ac:dyDescent="0.2">
      <c r="A6" s="95" t="s">
        <v>1323</v>
      </c>
      <c r="B6" s="96" t="s">
        <v>1324</v>
      </c>
      <c r="C6" s="230" t="s">
        <v>1346</v>
      </c>
      <c r="F6" s="10" t="s">
        <v>18</v>
      </c>
      <c r="G6" s="14" t="s">
        <v>164</v>
      </c>
      <c r="I6" s="14" t="s">
        <v>165</v>
      </c>
      <c r="J6" s="15" t="s">
        <v>108</v>
      </c>
      <c r="K6" s="14" t="s">
        <v>166</v>
      </c>
      <c r="L6" s="14" t="s">
        <v>167</v>
      </c>
      <c r="M6" s="14" t="s">
        <v>168</v>
      </c>
      <c r="N6" s="14" t="s">
        <v>169</v>
      </c>
      <c r="O6" s="14" t="s">
        <v>170</v>
      </c>
      <c r="P6" s="14" t="s">
        <v>171</v>
      </c>
      <c r="Q6" s="15" t="s">
        <v>108</v>
      </c>
      <c r="R6" s="14" t="s">
        <v>172</v>
      </c>
      <c r="S6" s="14" t="s">
        <v>173</v>
      </c>
      <c r="T6" s="14" t="s">
        <v>174</v>
      </c>
      <c r="U6" s="14" t="s">
        <v>175</v>
      </c>
      <c r="V6" s="14" t="s">
        <v>176</v>
      </c>
      <c r="Y6" s="14" t="s">
        <v>177</v>
      </c>
      <c r="Z6" s="14" t="s">
        <v>178</v>
      </c>
      <c r="AA6" s="14" t="s">
        <v>179</v>
      </c>
      <c r="AB6" s="14" t="s">
        <v>180</v>
      </c>
      <c r="AC6" s="14" t="s">
        <v>181</v>
      </c>
      <c r="AD6" s="14" t="s">
        <v>182</v>
      </c>
      <c r="AE6" s="14" t="s">
        <v>183</v>
      </c>
      <c r="AF6" s="15" t="s">
        <v>108</v>
      </c>
      <c r="AG6" s="14" t="s">
        <v>184</v>
      </c>
      <c r="AI6" s="14" t="s">
        <v>185</v>
      </c>
      <c r="AJ6" s="14" t="s">
        <v>186</v>
      </c>
      <c r="AK6" s="14" t="s">
        <v>187</v>
      </c>
      <c r="AL6" s="14" t="s">
        <v>96</v>
      </c>
      <c r="AP6" s="15" t="s">
        <v>319</v>
      </c>
      <c r="AR6" s="38" t="s">
        <v>328</v>
      </c>
      <c r="AS6" s="38"/>
      <c r="AU6" s="15" t="s">
        <v>1643</v>
      </c>
      <c r="AV6" s="66">
        <v>5</v>
      </c>
      <c r="AW6" s="15" t="s">
        <v>1532</v>
      </c>
      <c r="AX6" s="66">
        <v>5</v>
      </c>
      <c r="BA6" s="638"/>
      <c r="BB6" s="21" t="s">
        <v>1099</v>
      </c>
      <c r="BC6" s="304">
        <v>4</v>
      </c>
      <c r="BD6" s="308" t="s">
        <v>9</v>
      </c>
      <c r="BE6" s="305" t="s">
        <v>640</v>
      </c>
      <c r="BF6" s="305" t="s">
        <v>650</v>
      </c>
      <c r="BG6" s="307" t="s">
        <v>651</v>
      </c>
      <c r="BH6" s="307" t="s">
        <v>652</v>
      </c>
      <c r="BJ6" s="78" t="s">
        <v>1110</v>
      </c>
      <c r="BN6" s="50" t="s">
        <v>638</v>
      </c>
    </row>
    <row r="7" spans="1:76" ht="13.5" customHeight="1" x14ac:dyDescent="0.2">
      <c r="A7" s="95" t="s">
        <v>1325</v>
      </c>
      <c r="B7" s="96" t="s">
        <v>1577</v>
      </c>
      <c r="C7" s="230" t="s">
        <v>1347</v>
      </c>
      <c r="F7" s="10" t="s">
        <v>19</v>
      </c>
      <c r="G7" s="14" t="s">
        <v>188</v>
      </c>
      <c r="I7" s="14" t="s">
        <v>189</v>
      </c>
      <c r="K7" s="14" t="s">
        <v>190</v>
      </c>
      <c r="L7" s="14" t="s">
        <v>191</v>
      </c>
      <c r="M7" s="14" t="s">
        <v>192</v>
      </c>
      <c r="N7" s="14" t="s">
        <v>193</v>
      </c>
      <c r="O7" s="14" t="s">
        <v>194</v>
      </c>
      <c r="P7" s="15" t="s">
        <v>108</v>
      </c>
      <c r="Q7" s="15" t="s">
        <v>195</v>
      </c>
      <c r="R7" s="14" t="s">
        <v>196</v>
      </c>
      <c r="S7" s="14" t="s">
        <v>197</v>
      </c>
      <c r="T7" s="14" t="s">
        <v>198</v>
      </c>
      <c r="U7" s="14" t="s">
        <v>199</v>
      </c>
      <c r="V7" s="14" t="s">
        <v>200</v>
      </c>
      <c r="Y7" s="14" t="s">
        <v>201</v>
      </c>
      <c r="Z7" s="14" t="s">
        <v>202</v>
      </c>
      <c r="AA7" s="14" t="s">
        <v>203</v>
      </c>
      <c r="AB7" s="14" t="s">
        <v>204</v>
      </c>
      <c r="AC7" s="14" t="s">
        <v>205</v>
      </c>
      <c r="AD7" s="14" t="s">
        <v>206</v>
      </c>
      <c r="AG7" s="14" t="s">
        <v>207</v>
      </c>
      <c r="AI7" s="14" t="s">
        <v>208</v>
      </c>
      <c r="AJ7" s="15" t="s">
        <v>108</v>
      </c>
      <c r="AK7" s="14" t="s">
        <v>209</v>
      </c>
      <c r="AL7" s="14" t="s">
        <v>137</v>
      </c>
      <c r="AP7" s="15" t="s">
        <v>320</v>
      </c>
      <c r="AR7" s="38" t="s">
        <v>329</v>
      </c>
      <c r="AS7" s="38"/>
      <c r="BA7" s="638"/>
      <c r="BB7" s="309" t="s">
        <v>1644</v>
      </c>
      <c r="BC7" s="304">
        <v>3</v>
      </c>
      <c r="BD7" s="310" t="s">
        <v>644</v>
      </c>
      <c r="BE7" s="308" t="s">
        <v>639</v>
      </c>
      <c r="BF7" s="305" t="s">
        <v>645</v>
      </c>
      <c r="BG7" s="307" t="s">
        <v>646</v>
      </c>
      <c r="BH7" s="307" t="s">
        <v>647</v>
      </c>
      <c r="BJ7" s="79" t="s">
        <v>1111</v>
      </c>
      <c r="BN7" s="51" t="s">
        <v>632</v>
      </c>
    </row>
    <row r="8" spans="1:76" ht="13.5" customHeight="1" x14ac:dyDescent="0.2">
      <c r="A8" s="95" t="s">
        <v>1326</v>
      </c>
      <c r="B8" s="96" t="s">
        <v>1579</v>
      </c>
      <c r="C8" s="230" t="s">
        <v>1348</v>
      </c>
      <c r="F8" s="10" t="s">
        <v>20</v>
      </c>
      <c r="G8" s="14" t="s">
        <v>210</v>
      </c>
      <c r="I8" s="14" t="s">
        <v>211</v>
      </c>
      <c r="K8" s="14" t="s">
        <v>212</v>
      </c>
      <c r="L8" s="14" t="s">
        <v>213</v>
      </c>
      <c r="M8" s="14" t="s">
        <v>214</v>
      </c>
      <c r="N8" s="14" t="s">
        <v>215</v>
      </c>
      <c r="O8" s="14" t="s">
        <v>216</v>
      </c>
      <c r="R8" s="14" t="s">
        <v>217</v>
      </c>
      <c r="T8" s="15" t="s">
        <v>108</v>
      </c>
      <c r="U8" s="14" t="s">
        <v>218</v>
      </c>
      <c r="V8" s="14" t="s">
        <v>219</v>
      </c>
      <c r="Y8" s="15" t="s">
        <v>108</v>
      </c>
      <c r="Z8" s="15" t="s">
        <v>1729</v>
      </c>
      <c r="AA8" s="14" t="s">
        <v>220</v>
      </c>
      <c r="AB8" s="15" t="s">
        <v>108</v>
      </c>
      <c r="AC8" s="14" t="s">
        <v>221</v>
      </c>
      <c r="AD8" s="14" t="s">
        <v>222</v>
      </c>
      <c r="AG8" s="15" t="s">
        <v>108</v>
      </c>
      <c r="AI8" s="14" t="s">
        <v>223</v>
      </c>
      <c r="AK8" s="14" t="s">
        <v>224</v>
      </c>
      <c r="AL8" s="14" t="s">
        <v>225</v>
      </c>
      <c r="AP8" s="15" t="s">
        <v>321</v>
      </c>
      <c r="AR8" s="38" t="s">
        <v>330</v>
      </c>
      <c r="AS8" s="38"/>
      <c r="AU8" s="244" t="s">
        <v>1645</v>
      </c>
      <c r="AV8" s="290">
        <v>1</v>
      </c>
      <c r="AW8" s="240" t="s">
        <v>1098</v>
      </c>
      <c r="AX8" s="290">
        <v>1</v>
      </c>
      <c r="BA8" s="638"/>
      <c r="BB8" s="21" t="s">
        <v>1095</v>
      </c>
      <c r="BC8" s="304">
        <v>2</v>
      </c>
      <c r="BD8" s="310" t="s">
        <v>637</v>
      </c>
      <c r="BE8" s="310" t="s">
        <v>638</v>
      </c>
      <c r="BF8" s="308" t="s">
        <v>639</v>
      </c>
      <c r="BG8" s="305" t="s">
        <v>640</v>
      </c>
      <c r="BH8" s="307" t="s">
        <v>1706</v>
      </c>
      <c r="BJ8" s="79" t="s">
        <v>1112</v>
      </c>
      <c r="BN8" s="51" t="s">
        <v>639</v>
      </c>
    </row>
    <row r="9" spans="1:76" ht="33.75" customHeight="1" x14ac:dyDescent="0.2">
      <c r="A9" s="95" t="s">
        <v>1327</v>
      </c>
      <c r="B9" s="96" t="s">
        <v>1328</v>
      </c>
      <c r="C9" s="230" t="s">
        <v>1349</v>
      </c>
      <c r="F9" s="10" t="s">
        <v>21</v>
      </c>
      <c r="G9" s="14" t="s">
        <v>226</v>
      </c>
      <c r="I9" s="14" t="s">
        <v>227</v>
      </c>
      <c r="K9" s="14" t="s">
        <v>228</v>
      </c>
      <c r="L9" s="14" t="s">
        <v>241</v>
      </c>
      <c r="M9" s="14" t="s">
        <v>229</v>
      </c>
      <c r="N9" s="14" t="s">
        <v>230</v>
      </c>
      <c r="O9" s="15" t="s">
        <v>108</v>
      </c>
      <c r="R9" s="14" t="s">
        <v>231</v>
      </c>
      <c r="U9" s="14" t="s">
        <v>232</v>
      </c>
      <c r="V9" s="14" t="s">
        <v>233</v>
      </c>
      <c r="Z9" s="15" t="s">
        <v>108</v>
      </c>
      <c r="AA9" s="14" t="s">
        <v>234</v>
      </c>
      <c r="AC9" s="14" t="s">
        <v>235</v>
      </c>
      <c r="AD9" s="15" t="s">
        <v>108</v>
      </c>
      <c r="AI9" s="14" t="s">
        <v>236</v>
      </c>
      <c r="AK9" s="14" t="s">
        <v>237</v>
      </c>
      <c r="AL9" s="14" t="s">
        <v>238</v>
      </c>
      <c r="AP9" s="15" t="s">
        <v>322</v>
      </c>
      <c r="AR9" s="38" t="s">
        <v>1266</v>
      </c>
      <c r="AS9" s="16"/>
      <c r="AU9" s="241" t="s">
        <v>1099</v>
      </c>
      <c r="AV9" s="291">
        <v>2</v>
      </c>
      <c r="AW9" s="241" t="s">
        <v>1531</v>
      </c>
      <c r="AX9" s="291">
        <v>2</v>
      </c>
      <c r="BA9" s="638"/>
      <c r="BB9" s="309" t="s">
        <v>1643</v>
      </c>
      <c r="BC9" s="304">
        <v>1</v>
      </c>
      <c r="BD9" s="310" t="s">
        <v>630</v>
      </c>
      <c r="BE9" s="310" t="s">
        <v>631</v>
      </c>
      <c r="BF9" s="308" t="s">
        <v>632</v>
      </c>
      <c r="BG9" s="305" t="s">
        <v>633</v>
      </c>
      <c r="BH9" s="305" t="s">
        <v>634</v>
      </c>
      <c r="BJ9" s="79" t="s">
        <v>1113</v>
      </c>
      <c r="BN9" s="51" t="s">
        <v>639</v>
      </c>
    </row>
    <row r="10" spans="1:76" ht="13.5" customHeight="1" x14ac:dyDescent="0.2">
      <c r="A10" s="95" t="s">
        <v>1329</v>
      </c>
      <c r="B10" s="96" t="s">
        <v>1330</v>
      </c>
      <c r="C10" s="230" t="s">
        <v>1350</v>
      </c>
      <c r="F10" s="10" t="s">
        <v>22</v>
      </c>
      <c r="G10" s="14" t="s">
        <v>239</v>
      </c>
      <c r="I10" s="14" t="s">
        <v>240</v>
      </c>
      <c r="L10" s="287" t="s">
        <v>253</v>
      </c>
      <c r="M10" s="14" t="s">
        <v>242</v>
      </c>
      <c r="N10" s="14" t="s">
        <v>243</v>
      </c>
      <c r="R10" s="15" t="s">
        <v>108</v>
      </c>
      <c r="U10" s="14" t="s">
        <v>244</v>
      </c>
      <c r="V10" s="14" t="s">
        <v>245</v>
      </c>
      <c r="AA10" s="14" t="s">
        <v>246</v>
      </c>
      <c r="AC10" s="14" t="s">
        <v>247</v>
      </c>
      <c r="AI10" s="14" t="s">
        <v>248</v>
      </c>
      <c r="AK10" s="14" t="s">
        <v>249</v>
      </c>
      <c r="AL10" s="14" t="s">
        <v>250</v>
      </c>
      <c r="AP10" s="15" t="s">
        <v>323</v>
      </c>
      <c r="AR10" s="80" t="s">
        <v>1267</v>
      </c>
      <c r="AU10" s="240" t="s">
        <v>1644</v>
      </c>
      <c r="AV10" s="290">
        <v>3</v>
      </c>
      <c r="AW10" s="240" t="s">
        <v>1532</v>
      </c>
      <c r="AX10" s="290">
        <v>3</v>
      </c>
      <c r="BJ10" s="79" t="s">
        <v>1114</v>
      </c>
      <c r="BN10" s="52" t="s">
        <v>633</v>
      </c>
    </row>
    <row r="11" spans="1:76" ht="13.5" customHeight="1" x14ac:dyDescent="0.2">
      <c r="A11" s="97" t="s">
        <v>1331</v>
      </c>
      <c r="B11" s="98" t="s">
        <v>1581</v>
      </c>
      <c r="C11" s="230" t="s">
        <v>1351</v>
      </c>
      <c r="F11" s="10" t="s">
        <v>23</v>
      </c>
      <c r="G11" s="14" t="s">
        <v>251</v>
      </c>
      <c r="I11" s="14" t="s">
        <v>252</v>
      </c>
      <c r="L11" s="287" t="s">
        <v>261</v>
      </c>
      <c r="M11" s="15" t="s">
        <v>108</v>
      </c>
      <c r="N11" s="14" t="s">
        <v>254</v>
      </c>
      <c r="U11" s="15" t="s">
        <v>108</v>
      </c>
      <c r="V11" s="14" t="s">
        <v>255</v>
      </c>
      <c r="AA11" s="15" t="s">
        <v>108</v>
      </c>
      <c r="AC11" s="15" t="s">
        <v>108</v>
      </c>
      <c r="AI11" s="14" t="s">
        <v>256</v>
      </c>
      <c r="AK11" s="14" t="s">
        <v>257</v>
      </c>
      <c r="AL11" s="14" t="s">
        <v>258</v>
      </c>
      <c r="AP11" s="15" t="s">
        <v>324</v>
      </c>
      <c r="AU11" s="241" t="s">
        <v>1095</v>
      </c>
      <c r="AV11" s="291">
        <v>4</v>
      </c>
      <c r="BB11" s="42"/>
      <c r="BC11" s="63"/>
      <c r="BD11" s="42"/>
      <c r="BE11" s="34"/>
      <c r="BF11" s="34"/>
      <c r="BG11" s="34"/>
      <c r="BJ11" s="79" t="s">
        <v>1115</v>
      </c>
      <c r="BN11" s="52" t="s">
        <v>634</v>
      </c>
    </row>
    <row r="12" spans="1:76" ht="42.75" x14ac:dyDescent="0.2">
      <c r="A12" s="97" t="s">
        <v>1332</v>
      </c>
      <c r="B12" s="98" t="s">
        <v>1333</v>
      </c>
      <c r="C12" s="230" t="s">
        <v>1352</v>
      </c>
      <c r="F12" s="10" t="s">
        <v>24</v>
      </c>
      <c r="G12" s="14" t="s">
        <v>259</v>
      </c>
      <c r="I12" s="14" t="s">
        <v>260</v>
      </c>
      <c r="L12" s="287" t="s">
        <v>268</v>
      </c>
      <c r="N12" s="14" t="s">
        <v>262</v>
      </c>
      <c r="V12" s="14" t="s">
        <v>263</v>
      </c>
      <c r="AC12" s="15" t="s">
        <v>136</v>
      </c>
      <c r="AI12" s="14" t="s">
        <v>264</v>
      </c>
      <c r="AK12" s="15" t="s">
        <v>1739</v>
      </c>
      <c r="AL12" s="14" t="s">
        <v>265</v>
      </c>
      <c r="AU12" s="240" t="s">
        <v>1643</v>
      </c>
      <c r="AV12" s="290">
        <v>5</v>
      </c>
      <c r="BB12" s="42"/>
      <c r="BC12" s="67"/>
      <c r="BD12" s="52">
        <v>1</v>
      </c>
      <c r="BE12" s="52">
        <v>6</v>
      </c>
      <c r="BF12" s="293">
        <v>11</v>
      </c>
      <c r="BG12" s="55">
        <v>16</v>
      </c>
      <c r="BH12" s="55">
        <v>21</v>
      </c>
      <c r="BJ12" s="79" t="s">
        <v>1116</v>
      </c>
      <c r="BN12" s="52" t="s">
        <v>640</v>
      </c>
      <c r="BT12" s="50" t="s">
        <v>630</v>
      </c>
      <c r="BU12" s="50" t="s">
        <v>631</v>
      </c>
      <c r="BV12" s="51" t="s">
        <v>632</v>
      </c>
      <c r="BW12" s="52" t="s">
        <v>633</v>
      </c>
      <c r="BX12" s="53" t="s">
        <v>634</v>
      </c>
    </row>
    <row r="13" spans="1:76" ht="13.5" customHeight="1" x14ac:dyDescent="0.2">
      <c r="A13" s="97" t="s">
        <v>1334</v>
      </c>
      <c r="B13" s="98" t="s">
        <v>1335</v>
      </c>
      <c r="C13" s="230" t="s">
        <v>1353</v>
      </c>
      <c r="F13" s="10" t="s">
        <v>25</v>
      </c>
      <c r="G13" s="14" t="s">
        <v>266</v>
      </c>
      <c r="I13" s="14" t="s">
        <v>267</v>
      </c>
      <c r="L13" s="287" t="s">
        <v>274</v>
      </c>
      <c r="N13" s="14" t="s">
        <v>269</v>
      </c>
      <c r="V13" s="14" t="s">
        <v>270</v>
      </c>
      <c r="AI13" s="15" t="s">
        <v>1738</v>
      </c>
      <c r="AK13" s="15" t="s">
        <v>108</v>
      </c>
      <c r="AL13" s="14" t="s">
        <v>271</v>
      </c>
      <c r="BB13" s="70"/>
      <c r="BC13" s="67"/>
      <c r="BD13" s="51">
        <v>2</v>
      </c>
      <c r="BE13" s="52">
        <v>7</v>
      </c>
      <c r="BF13" s="52">
        <v>12</v>
      </c>
      <c r="BG13" s="55">
        <v>17</v>
      </c>
      <c r="BH13" s="55">
        <v>22</v>
      </c>
      <c r="BJ13" s="79" t="s">
        <v>1117</v>
      </c>
      <c r="BN13" s="52" t="s">
        <v>645</v>
      </c>
      <c r="BT13" s="50" t="s">
        <v>637</v>
      </c>
      <c r="BU13" s="50" t="s">
        <v>638</v>
      </c>
      <c r="BV13" s="51" t="s">
        <v>639</v>
      </c>
      <c r="BW13" s="52" t="s">
        <v>640</v>
      </c>
      <c r="BX13" s="54" t="s">
        <v>641</v>
      </c>
    </row>
    <row r="14" spans="1:76" ht="13.5" customHeight="1" x14ac:dyDescent="0.2">
      <c r="A14" s="97" t="s">
        <v>1336</v>
      </c>
      <c r="B14" s="98" t="s">
        <v>1337</v>
      </c>
      <c r="C14" s="230" t="s">
        <v>1354</v>
      </c>
      <c r="F14" s="10" t="s">
        <v>26</v>
      </c>
      <c r="G14" s="14" t="s">
        <v>272</v>
      </c>
      <c r="I14" s="14" t="s">
        <v>273</v>
      </c>
      <c r="L14" s="287" t="s">
        <v>280</v>
      </c>
      <c r="N14" s="14" t="s">
        <v>275</v>
      </c>
      <c r="V14" s="14" t="s">
        <v>276</v>
      </c>
      <c r="AI14" s="15" t="s">
        <v>108</v>
      </c>
      <c r="AL14" s="14" t="s">
        <v>277</v>
      </c>
      <c r="AU14" s="240" t="s">
        <v>1645</v>
      </c>
      <c r="BB14" s="70"/>
      <c r="BC14" s="68"/>
      <c r="BD14" s="50">
        <v>3</v>
      </c>
      <c r="BE14" s="51">
        <v>8</v>
      </c>
      <c r="BF14" s="52">
        <v>13</v>
      </c>
      <c r="BG14" s="55">
        <v>18</v>
      </c>
      <c r="BH14" s="55">
        <v>23</v>
      </c>
      <c r="BJ14" s="79" t="s">
        <v>1118</v>
      </c>
      <c r="BN14" s="52" t="s">
        <v>655</v>
      </c>
      <c r="BT14" s="50" t="s">
        <v>644</v>
      </c>
      <c r="BU14" s="51" t="s">
        <v>639</v>
      </c>
      <c r="BV14" s="52" t="s">
        <v>645</v>
      </c>
      <c r="BW14" s="55" t="s">
        <v>646</v>
      </c>
      <c r="BX14" s="54" t="s">
        <v>647</v>
      </c>
    </row>
    <row r="15" spans="1:76" ht="27.75" customHeight="1" x14ac:dyDescent="0.2">
      <c r="A15" s="97" t="s">
        <v>1338</v>
      </c>
      <c r="B15" s="98" t="s">
        <v>1582</v>
      </c>
      <c r="C15" s="230" t="s">
        <v>1355</v>
      </c>
      <c r="F15" s="10" t="s">
        <v>27</v>
      </c>
      <c r="G15" s="14" t="s">
        <v>278</v>
      </c>
      <c r="I15" s="14" t="s">
        <v>279</v>
      </c>
      <c r="L15" s="287" t="s">
        <v>285</v>
      </c>
      <c r="N15" s="289" t="s">
        <v>1689</v>
      </c>
      <c r="V15" s="14" t="s">
        <v>281</v>
      </c>
      <c r="AL15" s="14" t="s">
        <v>282</v>
      </c>
      <c r="AU15" s="241" t="s">
        <v>1099</v>
      </c>
      <c r="BB15" s="70"/>
      <c r="BC15" s="68"/>
      <c r="BD15" s="50">
        <v>4</v>
      </c>
      <c r="BE15" s="50">
        <v>9</v>
      </c>
      <c r="BF15" s="51">
        <v>14</v>
      </c>
      <c r="BG15" s="52">
        <v>19</v>
      </c>
      <c r="BH15" s="55">
        <v>24</v>
      </c>
      <c r="BJ15" s="79" t="s">
        <v>1119</v>
      </c>
      <c r="BN15" s="52" t="s">
        <v>650</v>
      </c>
      <c r="BT15" s="51" t="s">
        <v>9</v>
      </c>
      <c r="BU15" s="52" t="s">
        <v>640</v>
      </c>
      <c r="BV15" s="52" t="s">
        <v>650</v>
      </c>
      <c r="BW15" s="55" t="s">
        <v>651</v>
      </c>
      <c r="BX15" s="54" t="s">
        <v>652</v>
      </c>
    </row>
    <row r="16" spans="1:76" ht="13.5" customHeight="1" x14ac:dyDescent="0.2">
      <c r="A16" s="97" t="s">
        <v>1339</v>
      </c>
      <c r="B16" s="98" t="s">
        <v>1578</v>
      </c>
      <c r="C16" s="230" t="s">
        <v>1356</v>
      </c>
      <c r="F16" s="10" t="s">
        <v>28</v>
      </c>
      <c r="G16" s="14" t="s">
        <v>283</v>
      </c>
      <c r="I16" s="14" t="s">
        <v>284</v>
      </c>
      <c r="L16" s="287" t="s">
        <v>289</v>
      </c>
      <c r="N16" s="289" t="s">
        <v>1690</v>
      </c>
      <c r="V16" s="15" t="s">
        <v>1737</v>
      </c>
      <c r="AL16" s="14" t="s">
        <v>286</v>
      </c>
      <c r="AU16" s="240" t="s">
        <v>1644</v>
      </c>
      <c r="BB16" s="70"/>
      <c r="BC16" s="68"/>
      <c r="BD16" s="50">
        <v>5</v>
      </c>
      <c r="BE16" s="50">
        <v>10</v>
      </c>
      <c r="BF16" s="51">
        <v>15</v>
      </c>
      <c r="BG16" s="52">
        <v>20</v>
      </c>
      <c r="BH16" s="52">
        <v>25</v>
      </c>
      <c r="BJ16" s="78" t="s">
        <v>1120</v>
      </c>
      <c r="BN16" s="71" t="s">
        <v>641</v>
      </c>
      <c r="BT16" s="57" t="s">
        <v>634</v>
      </c>
      <c r="BU16" s="57" t="s">
        <v>655</v>
      </c>
      <c r="BV16" s="71" t="s">
        <v>647</v>
      </c>
      <c r="BW16" s="58" t="s">
        <v>652</v>
      </c>
      <c r="BX16" s="59" t="s">
        <v>657</v>
      </c>
    </row>
    <row r="17" spans="1:66" ht="15" x14ac:dyDescent="0.2">
      <c r="F17" s="10" t="s">
        <v>29</v>
      </c>
      <c r="G17" s="14" t="s">
        <v>287</v>
      </c>
      <c r="I17" s="14" t="s">
        <v>288</v>
      </c>
      <c r="L17" s="287" t="s">
        <v>292</v>
      </c>
      <c r="N17" s="289" t="s">
        <v>1691</v>
      </c>
      <c r="V17" s="15" t="s">
        <v>108</v>
      </c>
      <c r="AL17" s="15" t="s">
        <v>1734</v>
      </c>
      <c r="AU17" s="241" t="s">
        <v>1095</v>
      </c>
      <c r="BB17" s="42"/>
      <c r="BC17" s="67"/>
      <c r="BD17" s="42"/>
      <c r="BE17" s="34"/>
      <c r="BF17" s="34"/>
      <c r="BG17" s="34"/>
      <c r="BH17" s="65"/>
      <c r="BJ17" s="79" t="s">
        <v>1121</v>
      </c>
      <c r="BN17" s="71" t="s">
        <v>646</v>
      </c>
    </row>
    <row r="18" spans="1:66" ht="15" x14ac:dyDescent="0.2">
      <c r="A18" s="32"/>
      <c r="B18" s="33"/>
      <c r="F18" s="10" t="s">
        <v>30</v>
      </c>
      <c r="G18" s="14" t="s">
        <v>290</v>
      </c>
      <c r="I18" s="14" t="s">
        <v>291</v>
      </c>
      <c r="L18" s="287" t="s">
        <v>294</v>
      </c>
      <c r="N18" s="289" t="s">
        <v>1692</v>
      </c>
      <c r="AL18" s="15" t="s">
        <v>108</v>
      </c>
      <c r="AU18" s="240" t="s">
        <v>1643</v>
      </c>
      <c r="BA18" s="638" t="s">
        <v>5</v>
      </c>
      <c r="BB18" s="303" t="s">
        <v>1645</v>
      </c>
      <c r="BC18" s="304">
        <v>5</v>
      </c>
      <c r="BD18" s="308" t="s">
        <v>1699</v>
      </c>
      <c r="BE18" s="305" t="s">
        <v>1702</v>
      </c>
      <c r="BF18" s="307" t="s">
        <v>1703</v>
      </c>
      <c r="BG18" s="34"/>
      <c r="BH18" s="42"/>
      <c r="BJ18" s="79" t="s">
        <v>1122</v>
      </c>
      <c r="BN18" s="71" t="s">
        <v>647</v>
      </c>
    </row>
    <row r="19" spans="1:66" ht="15" x14ac:dyDescent="0.25">
      <c r="A19" s="223" t="s">
        <v>1589</v>
      </c>
      <c r="B19" s="224" t="s">
        <v>312</v>
      </c>
      <c r="C19" s="232" t="s">
        <v>1341</v>
      </c>
      <c r="F19" s="10" t="s">
        <v>31</v>
      </c>
      <c r="G19" s="14" t="s">
        <v>293</v>
      </c>
      <c r="I19" s="15" t="s">
        <v>1735</v>
      </c>
      <c r="L19" s="289" t="s">
        <v>1736</v>
      </c>
      <c r="N19" s="289" t="s">
        <v>1693</v>
      </c>
      <c r="BA19" s="638"/>
      <c r="BB19" s="21" t="s">
        <v>1099</v>
      </c>
      <c r="BC19" s="304">
        <v>4</v>
      </c>
      <c r="BD19" s="308" t="s">
        <v>1697</v>
      </c>
      <c r="BE19" s="305" t="s">
        <v>1701</v>
      </c>
      <c r="BF19" s="307" t="s">
        <v>1704</v>
      </c>
      <c r="BG19" s="34"/>
      <c r="BH19" s="65"/>
      <c r="BJ19" s="79" t="s">
        <v>1123</v>
      </c>
      <c r="BN19" s="71" t="s">
        <v>651</v>
      </c>
    </row>
    <row r="20" spans="1:66" ht="24.75" thickBot="1" x14ac:dyDescent="0.25">
      <c r="A20" s="222" t="s">
        <v>45</v>
      </c>
      <c r="B20" s="226" t="s">
        <v>1610</v>
      </c>
      <c r="C20" s="228"/>
      <c r="F20" s="10" t="s">
        <v>310</v>
      </c>
      <c r="G20" s="14" t="s">
        <v>295</v>
      </c>
      <c r="I20" s="15" t="s">
        <v>108</v>
      </c>
      <c r="L20" s="288"/>
      <c r="N20" s="289" t="s">
        <v>1694</v>
      </c>
      <c r="AR20" s="15" t="s">
        <v>1515</v>
      </c>
      <c r="AS20" s="15" t="s">
        <v>1512</v>
      </c>
      <c r="AT20" s="15" t="s">
        <v>1513</v>
      </c>
      <c r="BA20" s="638"/>
      <c r="BB20" s="309" t="s">
        <v>1644</v>
      </c>
      <c r="BC20" s="304">
        <v>3</v>
      </c>
      <c r="BD20" s="308" t="s">
        <v>1698</v>
      </c>
      <c r="BE20" s="305" t="s">
        <v>1700</v>
      </c>
      <c r="BF20" s="307" t="s">
        <v>1705</v>
      </c>
      <c r="BG20" s="34"/>
      <c r="BJ20" s="79" t="s">
        <v>1124</v>
      </c>
      <c r="BN20" s="71" t="s">
        <v>652</v>
      </c>
    </row>
    <row r="21" spans="1:66" ht="36.75" thickBot="1" x14ac:dyDescent="0.25">
      <c r="A21" s="222" t="s">
        <v>1590</v>
      </c>
      <c r="B21" s="226" t="s">
        <v>1611</v>
      </c>
      <c r="C21" s="228" t="s">
        <v>1616</v>
      </c>
      <c r="F21" s="12" t="s">
        <v>32</v>
      </c>
      <c r="G21" s="14" t="s">
        <v>296</v>
      </c>
      <c r="L21" s="288"/>
      <c r="AR21" s="630" t="s">
        <v>1508</v>
      </c>
      <c r="AS21" s="107" t="s">
        <v>1754</v>
      </c>
      <c r="AT21" s="108">
        <v>15</v>
      </c>
      <c r="AV21" s="119" t="s">
        <v>1520</v>
      </c>
      <c r="AW21" s="15">
        <v>5</v>
      </c>
      <c r="BA21" s="638"/>
      <c r="BB21" s="21" t="s">
        <v>1095</v>
      </c>
      <c r="BC21" s="304">
        <v>2</v>
      </c>
      <c r="BD21" s="310" t="s">
        <v>1696</v>
      </c>
      <c r="BE21" s="308" t="s">
        <v>1697</v>
      </c>
      <c r="BF21" s="305" t="s">
        <v>1701</v>
      </c>
      <c r="BJ21" s="79" t="s">
        <v>1125</v>
      </c>
      <c r="BN21" s="71" t="s">
        <v>657</v>
      </c>
    </row>
    <row r="22" spans="1:66" ht="48.75" thickBot="1" x14ac:dyDescent="0.25">
      <c r="A22" s="222" t="s">
        <v>305</v>
      </c>
      <c r="B22" s="226" t="s">
        <v>1612</v>
      </c>
      <c r="C22" s="233" t="s">
        <v>1617</v>
      </c>
      <c r="F22" s="10" t="s">
        <v>33</v>
      </c>
      <c r="G22" s="14" t="s">
        <v>297</v>
      </c>
      <c r="AR22" s="632"/>
      <c r="AS22" s="107" t="s">
        <v>1755</v>
      </c>
      <c r="AT22" s="108">
        <v>0</v>
      </c>
      <c r="AV22" s="120" t="s">
        <v>1097</v>
      </c>
      <c r="AW22" s="15">
        <v>3</v>
      </c>
      <c r="BA22" s="638"/>
      <c r="BB22" s="309" t="s">
        <v>1643</v>
      </c>
      <c r="BC22" s="304">
        <v>1</v>
      </c>
      <c r="BD22" s="310" t="s">
        <v>1695</v>
      </c>
      <c r="BE22" s="310" t="s">
        <v>1696</v>
      </c>
      <c r="BF22" s="308" t="s">
        <v>1697</v>
      </c>
      <c r="BJ22" s="79" t="s">
        <v>1126</v>
      </c>
    </row>
    <row r="23" spans="1:66" ht="24.75" thickBot="1" x14ac:dyDescent="0.25">
      <c r="A23" s="222" t="s">
        <v>290</v>
      </c>
      <c r="B23" s="226" t="s">
        <v>1613</v>
      </c>
      <c r="C23" s="228" t="s">
        <v>1618</v>
      </c>
      <c r="F23" s="10" t="s">
        <v>34</v>
      </c>
      <c r="G23" s="14" t="s">
        <v>298</v>
      </c>
      <c r="AR23" s="639" t="s">
        <v>1751</v>
      </c>
      <c r="AS23" s="107" t="s">
        <v>1744</v>
      </c>
      <c r="AT23" s="109">
        <v>15</v>
      </c>
      <c r="AV23" s="121" t="s">
        <v>1521</v>
      </c>
      <c r="AW23" s="15">
        <v>1</v>
      </c>
      <c r="BB23" s="70"/>
      <c r="BC23" s="14"/>
      <c r="BD23" s="15">
        <v>5</v>
      </c>
      <c r="BE23" s="15">
        <v>10</v>
      </c>
      <c r="BF23" s="15">
        <v>20</v>
      </c>
      <c r="BJ23" s="79" t="s">
        <v>1127</v>
      </c>
    </row>
    <row r="24" spans="1:66" ht="24.75" thickBot="1" x14ac:dyDescent="0.25">
      <c r="A24" s="222" t="s">
        <v>1606</v>
      </c>
      <c r="B24" s="226" t="s">
        <v>1614</v>
      </c>
      <c r="C24" s="228" t="s">
        <v>1615</v>
      </c>
      <c r="F24" s="10" t="s">
        <v>35</v>
      </c>
      <c r="G24" s="14" t="s">
        <v>299</v>
      </c>
      <c r="AR24" s="640"/>
      <c r="AS24" s="107" t="s">
        <v>1745</v>
      </c>
      <c r="AT24" s="108">
        <v>10</v>
      </c>
      <c r="BB24" s="42"/>
      <c r="BC24" s="14"/>
      <c r="BD24" s="42" t="s">
        <v>1098</v>
      </c>
      <c r="BE24" s="63" t="s">
        <v>1531</v>
      </c>
      <c r="BF24" s="64" t="s">
        <v>1532</v>
      </c>
      <c r="BJ24" s="79" t="s">
        <v>1128</v>
      </c>
    </row>
    <row r="25" spans="1:66" ht="36.75" thickBot="1" x14ac:dyDescent="0.25">
      <c r="A25" s="222" t="s">
        <v>1591</v>
      </c>
      <c r="B25" s="226" t="s">
        <v>1619</v>
      </c>
      <c r="C25" s="228" t="s">
        <v>1620</v>
      </c>
      <c r="F25" s="10" t="s">
        <v>36</v>
      </c>
      <c r="G25" s="14" t="s">
        <v>300</v>
      </c>
      <c r="AR25" s="640"/>
      <c r="AS25" s="107" t="s">
        <v>1746</v>
      </c>
      <c r="AT25" s="109">
        <v>0</v>
      </c>
      <c r="BB25" s="70"/>
      <c r="BC25" s="14"/>
      <c r="BJ25" s="79" t="s">
        <v>1129</v>
      </c>
    </row>
    <row r="26" spans="1:66" ht="60.75" thickBot="1" x14ac:dyDescent="0.25">
      <c r="A26" s="222" t="s">
        <v>1621</v>
      </c>
      <c r="B26" s="226" t="s">
        <v>1622</v>
      </c>
      <c r="C26" s="228" t="s">
        <v>1623</v>
      </c>
      <c r="F26" s="10" t="s">
        <v>37</v>
      </c>
      <c r="G26" s="14" t="s">
        <v>301</v>
      </c>
      <c r="AR26" s="641"/>
      <c r="AS26" s="107"/>
      <c r="AT26" s="108"/>
      <c r="BB26" s="42"/>
      <c r="BC26" s="14"/>
      <c r="BD26" s="51">
        <v>26</v>
      </c>
      <c r="BE26" s="52">
        <v>31</v>
      </c>
      <c r="BF26" s="55">
        <v>36</v>
      </c>
      <c r="BJ26" s="78" t="s">
        <v>1130</v>
      </c>
    </row>
    <row r="27" spans="1:66" ht="60.75" thickBot="1" x14ac:dyDescent="0.25">
      <c r="A27" s="222" t="s">
        <v>302</v>
      </c>
      <c r="B27" s="226" t="s">
        <v>1625</v>
      </c>
      <c r="C27" s="228" t="s">
        <v>1624</v>
      </c>
      <c r="F27" s="10" t="s">
        <v>38</v>
      </c>
      <c r="G27" s="14" t="s">
        <v>302</v>
      </c>
      <c r="AR27" s="630" t="s">
        <v>1747</v>
      </c>
      <c r="AS27" s="107" t="s">
        <v>1748</v>
      </c>
      <c r="AT27" s="108">
        <v>15</v>
      </c>
      <c r="BB27" s="42"/>
      <c r="BC27" s="14"/>
      <c r="BD27" s="51">
        <v>27</v>
      </c>
      <c r="BE27" s="52">
        <v>32</v>
      </c>
      <c r="BF27" s="55">
        <v>37</v>
      </c>
      <c r="BJ27" s="79" t="s">
        <v>1131</v>
      </c>
    </row>
    <row r="28" spans="1:66" ht="48.75" thickBot="1" x14ac:dyDescent="0.25">
      <c r="A28" s="222" t="s">
        <v>1592</v>
      </c>
      <c r="B28" s="226" t="s">
        <v>1626</v>
      </c>
      <c r="C28" s="228" t="s">
        <v>1627</v>
      </c>
      <c r="F28" s="10" t="s">
        <v>311</v>
      </c>
      <c r="G28" s="14" t="s">
        <v>303</v>
      </c>
      <c r="AR28" s="632"/>
      <c r="AS28" s="107" t="s">
        <v>1749</v>
      </c>
      <c r="AT28" s="109">
        <v>5</v>
      </c>
      <c r="BB28" s="70"/>
      <c r="BC28" s="14"/>
      <c r="BD28" s="51">
        <v>28</v>
      </c>
      <c r="BE28" s="52">
        <v>33</v>
      </c>
      <c r="BF28" s="55">
        <v>38</v>
      </c>
      <c r="BJ28" s="79" t="s">
        <v>1132</v>
      </c>
    </row>
    <row r="29" spans="1:66" ht="24.75" thickBot="1" x14ac:dyDescent="0.25">
      <c r="A29" s="222" t="s">
        <v>1593</v>
      </c>
      <c r="B29" s="226" t="s">
        <v>1628</v>
      </c>
      <c r="C29" s="228" t="s">
        <v>1629</v>
      </c>
      <c r="F29" s="10" t="s">
        <v>39</v>
      </c>
      <c r="G29" s="14" t="s">
        <v>304</v>
      </c>
      <c r="AR29" s="632"/>
      <c r="AS29" s="107" t="s">
        <v>1750</v>
      </c>
      <c r="AT29" s="108">
        <v>0</v>
      </c>
      <c r="BB29" s="42"/>
      <c r="BC29" s="14"/>
      <c r="BD29" s="50">
        <v>29</v>
      </c>
      <c r="BE29" s="51">
        <v>34</v>
      </c>
      <c r="BF29" s="52">
        <v>39</v>
      </c>
      <c r="BJ29" s="79" t="s">
        <v>1133</v>
      </c>
    </row>
    <row r="30" spans="1:66" ht="15.75" thickBot="1" x14ac:dyDescent="0.25">
      <c r="A30" s="222" t="s">
        <v>1594</v>
      </c>
      <c r="B30" s="226"/>
      <c r="C30" s="228"/>
      <c r="F30" s="10" t="s">
        <v>40</v>
      </c>
      <c r="G30" s="14" t="s">
        <v>305</v>
      </c>
      <c r="AR30" s="631"/>
      <c r="AS30" s="107"/>
      <c r="AT30" s="109"/>
      <c r="AV30" s="66" t="s">
        <v>1506</v>
      </c>
      <c r="BB30" s="70"/>
      <c r="BC30" s="14"/>
      <c r="BD30" s="50">
        <v>30</v>
      </c>
      <c r="BE30" s="50">
        <v>35</v>
      </c>
      <c r="BF30" s="51">
        <v>40</v>
      </c>
      <c r="BJ30" s="79" t="s">
        <v>1134</v>
      </c>
    </row>
    <row r="31" spans="1:66" ht="36.75" thickBot="1" x14ac:dyDescent="0.25">
      <c r="A31" s="222" t="s">
        <v>1595</v>
      </c>
      <c r="B31" s="226" t="s">
        <v>1630</v>
      </c>
      <c r="C31" s="228" t="s">
        <v>1631</v>
      </c>
      <c r="F31" s="10" t="s">
        <v>41</v>
      </c>
      <c r="G31" s="14" t="s">
        <v>306</v>
      </c>
      <c r="AR31" s="630" t="s">
        <v>1509</v>
      </c>
      <c r="AS31" s="107" t="s">
        <v>1541</v>
      </c>
      <c r="AT31" s="108">
        <v>5</v>
      </c>
      <c r="AV31" s="66" t="s">
        <v>1534</v>
      </c>
      <c r="BB31" s="42"/>
      <c r="BC31" s="14"/>
      <c r="BJ31" s="79" t="s">
        <v>1135</v>
      </c>
    </row>
    <row r="32" spans="1:66" ht="15.75" thickBot="1" x14ac:dyDescent="0.25">
      <c r="A32" s="222" t="s">
        <v>1596</v>
      </c>
      <c r="B32" s="226"/>
      <c r="C32" s="228"/>
      <c r="F32" s="10" t="s">
        <v>42</v>
      </c>
      <c r="G32" s="14" t="s">
        <v>307</v>
      </c>
      <c r="AR32" s="631"/>
      <c r="AS32" s="107" t="s">
        <v>1510</v>
      </c>
      <c r="AT32" s="109">
        <v>1</v>
      </c>
      <c r="AV32" s="66" t="s">
        <v>1535</v>
      </c>
      <c r="BB32" s="42"/>
      <c r="BC32" s="14"/>
      <c r="BD32" s="42"/>
      <c r="BE32" s="42"/>
      <c r="BF32" s="42"/>
      <c r="BG32" s="42"/>
      <c r="BH32" s="42"/>
      <c r="BJ32" s="79" t="s">
        <v>1136</v>
      </c>
    </row>
    <row r="33" spans="1:62" ht="15.75" thickBot="1" x14ac:dyDescent="0.25">
      <c r="A33" s="222" t="s">
        <v>1597</v>
      </c>
      <c r="B33" s="226"/>
      <c r="C33" s="228"/>
      <c r="F33" s="13" t="s">
        <v>43</v>
      </c>
      <c r="G33" s="14" t="s">
        <v>308</v>
      </c>
      <c r="AR33" s="630" t="s">
        <v>1511</v>
      </c>
      <c r="AS33" s="107" t="s">
        <v>1587</v>
      </c>
      <c r="AT33" s="108">
        <v>5</v>
      </c>
      <c r="AV33" s="66" t="s">
        <v>1536</v>
      </c>
      <c r="BB33" s="70"/>
      <c r="BC33" s="14"/>
      <c r="BD33" s="42"/>
      <c r="BE33" s="42"/>
      <c r="BF33" s="42"/>
      <c r="BG33" s="42"/>
      <c r="BH33" s="42"/>
      <c r="BJ33" s="79" t="s">
        <v>1137</v>
      </c>
    </row>
    <row r="34" spans="1:62" ht="15.75" thickBot="1" x14ac:dyDescent="0.25">
      <c r="A34" s="222" t="s">
        <v>1598</v>
      </c>
      <c r="B34" s="226"/>
      <c r="C34" s="228"/>
      <c r="F34" s="10" t="s">
        <v>44</v>
      </c>
      <c r="G34" s="14"/>
      <c r="AR34" s="632"/>
      <c r="AS34" s="107" t="s">
        <v>1588</v>
      </c>
      <c r="AT34" s="108">
        <v>1</v>
      </c>
      <c r="AV34" s="66" t="s">
        <v>1537</v>
      </c>
      <c r="BB34" s="42"/>
      <c r="BC34" s="14"/>
      <c r="BD34" s="42"/>
      <c r="BE34" s="42"/>
      <c r="BF34" s="42"/>
      <c r="BG34" s="42"/>
      <c r="BH34" s="42"/>
      <c r="BJ34" s="79" t="s">
        <v>1138</v>
      </c>
    </row>
    <row r="35" spans="1:62" ht="15.75" thickBot="1" x14ac:dyDescent="0.25">
      <c r="A35" s="222" t="s">
        <v>278</v>
      </c>
      <c r="B35" s="226"/>
      <c r="C35" s="228"/>
      <c r="F35" s="15" t="s">
        <v>1340</v>
      </c>
      <c r="G35" s="14"/>
      <c r="AR35" s="631"/>
      <c r="AV35" s="66" t="s">
        <v>1538</v>
      </c>
      <c r="BB35" s="70"/>
      <c r="BC35" s="14"/>
      <c r="BD35" s="42"/>
      <c r="BE35" s="42"/>
      <c r="BF35" s="42"/>
      <c r="BG35" s="42"/>
      <c r="BH35" s="42"/>
      <c r="BJ35" s="79" t="s">
        <v>1139</v>
      </c>
    </row>
    <row r="36" spans="1:62" ht="38.25" x14ac:dyDescent="0.25">
      <c r="A36" s="235" t="s">
        <v>272</v>
      </c>
      <c r="B36" s="234" t="s">
        <v>1632</v>
      </c>
      <c r="C36" s="228" t="s">
        <v>1633</v>
      </c>
      <c r="G36" s="17"/>
      <c r="AV36" s="66" t="s">
        <v>1715</v>
      </c>
      <c r="BB36" s="42"/>
      <c r="BC36" s="14"/>
      <c r="BD36" s="42"/>
      <c r="BE36" s="42"/>
      <c r="BF36" s="42"/>
      <c r="BG36" s="42"/>
      <c r="BH36" s="42"/>
      <c r="BJ36" s="79" t="s">
        <v>1140</v>
      </c>
    </row>
    <row r="37" spans="1:62" ht="15.75" thickBot="1" x14ac:dyDescent="0.25">
      <c r="A37" s="222" t="s">
        <v>1599</v>
      </c>
      <c r="B37" s="227"/>
      <c r="C37" s="228"/>
      <c r="AR37" s="15" t="s">
        <v>1516</v>
      </c>
      <c r="AS37" s="15" t="s">
        <v>1512</v>
      </c>
      <c r="AT37" s="15" t="s">
        <v>1513</v>
      </c>
      <c r="AV37" s="66" t="s">
        <v>1539</v>
      </c>
      <c r="BB37" s="34"/>
      <c r="BC37" s="34"/>
      <c r="BD37" s="42"/>
      <c r="BE37" s="42"/>
      <c r="BF37" s="42"/>
      <c r="BG37" s="42"/>
      <c r="BH37" s="42"/>
      <c r="BJ37" s="79" t="s">
        <v>1141</v>
      </c>
    </row>
    <row r="38" spans="1:62" ht="15.75" thickBot="1" x14ac:dyDescent="0.25">
      <c r="A38" s="222" t="s">
        <v>296</v>
      </c>
      <c r="B38" s="227"/>
      <c r="C38" s="228"/>
      <c r="AR38" s="633" t="s">
        <v>1517</v>
      </c>
      <c r="AS38" s="107" t="s">
        <v>1756</v>
      </c>
      <c r="AT38" s="109" t="s">
        <v>1520</v>
      </c>
      <c r="AU38" s="15">
        <v>5</v>
      </c>
      <c r="AV38" s="66" t="s">
        <v>1540</v>
      </c>
      <c r="BB38" s="34"/>
      <c r="BC38" s="34"/>
      <c r="BD38" s="42"/>
      <c r="BE38" s="42"/>
      <c r="BF38" s="42"/>
      <c r="BG38" s="42"/>
      <c r="BH38" s="42"/>
      <c r="BJ38" s="79" t="s">
        <v>1142</v>
      </c>
    </row>
    <row r="39" spans="1:62" ht="26.25" thickBot="1" x14ac:dyDescent="0.25">
      <c r="A39" s="235" t="s">
        <v>1635</v>
      </c>
      <c r="B39" s="227" t="s">
        <v>1634</v>
      </c>
      <c r="C39" s="228" t="s">
        <v>1636</v>
      </c>
      <c r="I39" s="13"/>
      <c r="AR39" s="634"/>
      <c r="AS39" s="107" t="s">
        <v>1757</v>
      </c>
      <c r="AT39" s="108" t="s">
        <v>1097</v>
      </c>
      <c r="AU39" s="15">
        <v>3</v>
      </c>
      <c r="AV39" s="66" t="str">
        <f>AS32</f>
        <v>No Establecida</v>
      </c>
      <c r="BB39" s="34"/>
      <c r="BC39" s="34"/>
      <c r="BJ39" s="79" t="s">
        <v>1143</v>
      </c>
    </row>
    <row r="40" spans="1:62" ht="16.5" thickBot="1" x14ac:dyDescent="0.25">
      <c r="A40" s="222" t="s">
        <v>1600</v>
      </c>
      <c r="B40" s="227"/>
      <c r="C40" s="228"/>
      <c r="AR40" s="635"/>
      <c r="AS40" s="107" t="s">
        <v>1758</v>
      </c>
      <c r="AT40" s="109" t="s">
        <v>1521</v>
      </c>
      <c r="AU40" s="15">
        <v>1</v>
      </c>
      <c r="BB40" s="34"/>
      <c r="BC40" s="34"/>
      <c r="BJ40" s="78" t="s">
        <v>1144</v>
      </c>
    </row>
    <row r="41" spans="1:62" ht="15" x14ac:dyDescent="0.2">
      <c r="A41" s="222" t="s">
        <v>1601</v>
      </c>
      <c r="B41" s="227"/>
      <c r="C41" s="228"/>
      <c r="BB41" s="34"/>
      <c r="BC41" s="34"/>
      <c r="BJ41" s="79" t="s">
        <v>1145</v>
      </c>
    </row>
    <row r="42" spans="1:62" ht="51.75" thickBot="1" x14ac:dyDescent="0.25">
      <c r="A42" s="222" t="s">
        <v>210</v>
      </c>
      <c r="B42" s="234" t="s">
        <v>1637</v>
      </c>
      <c r="C42" s="228" t="s">
        <v>1638</v>
      </c>
      <c r="AR42" s="15" t="s">
        <v>1518</v>
      </c>
      <c r="AS42" s="15" t="s">
        <v>1512</v>
      </c>
      <c r="AT42" s="15" t="s">
        <v>1513</v>
      </c>
      <c r="BB42" s="34"/>
      <c r="BC42" s="34"/>
      <c r="BJ42" s="79" t="s">
        <v>1146</v>
      </c>
    </row>
    <row r="43" spans="1:62" ht="15.75" thickBot="1" x14ac:dyDescent="0.25">
      <c r="A43" s="222" t="s">
        <v>1602</v>
      </c>
      <c r="B43" s="227"/>
      <c r="C43" s="228"/>
      <c r="AR43" s="633" t="s">
        <v>1519</v>
      </c>
      <c r="AS43" s="107" t="s">
        <v>1671</v>
      </c>
      <c r="AT43" s="109" t="s">
        <v>1708</v>
      </c>
      <c r="AU43" s="15">
        <v>5</v>
      </c>
      <c r="BB43" s="34"/>
      <c r="BC43" s="34"/>
      <c r="BJ43" s="79" t="s">
        <v>1147</v>
      </c>
    </row>
    <row r="44" spans="1:62" ht="15.75" thickBot="1" x14ac:dyDescent="0.25">
      <c r="A44" s="222" t="s">
        <v>297</v>
      </c>
      <c r="B44" s="227"/>
      <c r="C44" s="228"/>
      <c r="AR44" s="634"/>
      <c r="AS44" s="107" t="s">
        <v>1670</v>
      </c>
      <c r="AT44" s="108" t="s">
        <v>1709</v>
      </c>
      <c r="AU44" s="15">
        <v>3</v>
      </c>
      <c r="BB44" s="34"/>
      <c r="BC44" s="34"/>
      <c r="BJ44" s="79" t="s">
        <v>1148</v>
      </c>
    </row>
    <row r="45" spans="1:62" ht="51.75" thickBot="1" x14ac:dyDescent="0.25">
      <c r="A45" s="222" t="s">
        <v>1603</v>
      </c>
      <c r="B45" s="234" t="s">
        <v>1639</v>
      </c>
      <c r="C45" s="233" t="s">
        <v>1640</v>
      </c>
      <c r="AR45" s="635"/>
      <c r="AS45" s="107" t="s">
        <v>1669</v>
      </c>
      <c r="AT45" s="109" t="s">
        <v>1710</v>
      </c>
      <c r="AU45" s="15">
        <v>1</v>
      </c>
      <c r="BB45" s="34"/>
      <c r="BC45" s="34"/>
      <c r="BJ45" s="79" t="s">
        <v>1149</v>
      </c>
    </row>
    <row r="46" spans="1:62" ht="51.75" thickBot="1" x14ac:dyDescent="0.3">
      <c r="A46" s="222" t="s">
        <v>239</v>
      </c>
      <c r="B46" s="234" t="s">
        <v>1641</v>
      </c>
      <c r="C46" s="228" t="s">
        <v>1642</v>
      </c>
      <c r="AT46" s="112" t="s">
        <v>1524</v>
      </c>
      <c r="AU46"/>
      <c r="BB46" s="34"/>
      <c r="BC46" s="34"/>
      <c r="BJ46" s="79" t="s">
        <v>1150</v>
      </c>
    </row>
    <row r="47" spans="1:62" ht="15.75" thickBot="1" x14ac:dyDescent="0.3">
      <c r="A47" s="222" t="s">
        <v>300</v>
      </c>
      <c r="B47" s="227"/>
      <c r="C47" s="228"/>
      <c r="AR47" s="111" t="s">
        <v>1523</v>
      </c>
      <c r="AS47" s="115"/>
      <c r="AT47" s="116"/>
      <c r="AU47"/>
      <c r="AV47" s="113"/>
      <c r="BB47" s="34"/>
      <c r="BC47" s="34"/>
      <c r="BJ47" s="79" t="s">
        <v>1151</v>
      </c>
    </row>
    <row r="48" spans="1:62" ht="15.75" thickBot="1" x14ac:dyDescent="0.3">
      <c r="A48" s="222"/>
      <c r="B48" s="227"/>
      <c r="C48" s="228"/>
      <c r="AR48" s="323" t="s">
        <v>1711</v>
      </c>
      <c r="AS48" s="323" t="s">
        <v>1712</v>
      </c>
      <c r="AT48" s="324" t="s">
        <v>1713</v>
      </c>
      <c r="AU48"/>
      <c r="AV48" s="321"/>
      <c r="BB48" s="34"/>
      <c r="BC48" s="34"/>
      <c r="BJ48" s="79"/>
    </row>
    <row r="49" spans="1:62" ht="15.75" thickBot="1" x14ac:dyDescent="0.3">
      <c r="A49" s="222" t="s">
        <v>1604</v>
      </c>
      <c r="B49" s="227"/>
      <c r="C49" s="228"/>
      <c r="AR49" s="110" t="str">
        <f>$AV$21</f>
        <v>FUERTE</v>
      </c>
      <c r="AS49" s="117" t="str">
        <f>AT38</f>
        <v>FUERTE</v>
      </c>
      <c r="AT49" s="114">
        <v>100</v>
      </c>
      <c r="AU49"/>
      <c r="AV49" s="110"/>
      <c r="BB49" s="34"/>
      <c r="BC49" s="34"/>
      <c r="BJ49" s="79" t="s">
        <v>1152</v>
      </c>
    </row>
    <row r="50" spans="1:62" ht="15.75" thickBot="1" x14ac:dyDescent="0.3">
      <c r="A50" s="222" t="s">
        <v>1605</v>
      </c>
      <c r="B50" s="227"/>
      <c r="C50" s="228"/>
      <c r="AR50" s="110" t="str">
        <f t="shared" ref="AR50" si="0">$AV$21</f>
        <v>FUERTE</v>
      </c>
      <c r="AS50" s="117" t="str">
        <f>AT39</f>
        <v>MODERADO</v>
      </c>
      <c r="AT50" s="114">
        <v>50</v>
      </c>
      <c r="AU50"/>
      <c r="AV50" s="322"/>
      <c r="BB50" s="34"/>
      <c r="BC50" s="34"/>
      <c r="BJ50" s="79" t="s">
        <v>1153</v>
      </c>
    </row>
    <row r="51" spans="1:62" ht="15.75" thickBot="1" x14ac:dyDescent="0.3">
      <c r="AR51" s="110" t="s">
        <v>1520</v>
      </c>
      <c r="AS51" s="117" t="s">
        <v>1760</v>
      </c>
      <c r="AT51" s="114">
        <v>0</v>
      </c>
      <c r="AU51"/>
      <c r="AV51" s="322"/>
      <c r="BB51" s="34"/>
      <c r="BC51" s="34"/>
      <c r="BJ51" s="79" t="s">
        <v>1154</v>
      </c>
    </row>
    <row r="52" spans="1:62" ht="15.75" thickBot="1" x14ac:dyDescent="0.3">
      <c r="A52" s="246" t="s">
        <v>1655</v>
      </c>
      <c r="AR52" s="110" t="s">
        <v>1097</v>
      </c>
      <c r="AS52" s="117" t="s">
        <v>1520</v>
      </c>
      <c r="AT52" s="114">
        <v>50</v>
      </c>
      <c r="AU52"/>
      <c r="AV52" s="322"/>
      <c r="BJ52" s="79" t="s">
        <v>1155</v>
      </c>
    </row>
    <row r="53" spans="1:62" ht="15.75" thickBot="1" x14ac:dyDescent="0.3">
      <c r="A53" s="34" t="s">
        <v>1649</v>
      </c>
      <c r="AR53" s="110" t="s">
        <v>1097</v>
      </c>
      <c r="AS53" s="117" t="s">
        <v>1097</v>
      </c>
      <c r="AT53" s="114">
        <v>50</v>
      </c>
      <c r="AU53"/>
      <c r="AV53" s="322"/>
      <c r="BJ53" s="79" t="s">
        <v>1156</v>
      </c>
    </row>
    <row r="54" spans="1:62" ht="15.75" thickBot="1" x14ac:dyDescent="0.3">
      <c r="A54" s="34" t="s">
        <v>1650</v>
      </c>
      <c r="AR54" s="110" t="s">
        <v>1097</v>
      </c>
      <c r="AS54" s="117" t="s">
        <v>1760</v>
      </c>
      <c r="AT54" s="114">
        <v>0</v>
      </c>
      <c r="AU54"/>
      <c r="AV54" s="322"/>
      <c r="BJ54" s="79" t="s">
        <v>1157</v>
      </c>
    </row>
    <row r="55" spans="1:62" ht="15.75" thickBot="1" x14ac:dyDescent="0.3">
      <c r="A55" s="34" t="s">
        <v>1651</v>
      </c>
      <c r="AR55" s="110" t="s">
        <v>1760</v>
      </c>
      <c r="AS55" s="117" t="s">
        <v>1520</v>
      </c>
      <c r="AT55" s="114">
        <v>0</v>
      </c>
      <c r="AU55"/>
      <c r="AV55" s="322"/>
      <c r="BJ55" s="79" t="s">
        <v>1158</v>
      </c>
    </row>
    <row r="56" spans="1:62" ht="15.75" thickBot="1" x14ac:dyDescent="0.3">
      <c r="A56" s="34" t="s">
        <v>1652</v>
      </c>
      <c r="AR56" s="379" t="s">
        <v>1760</v>
      </c>
      <c r="AS56" s="117" t="s">
        <v>1097</v>
      </c>
      <c r="AT56" s="114">
        <v>0</v>
      </c>
      <c r="AU56"/>
      <c r="AV56" s="322"/>
      <c r="BJ56" s="79" t="s">
        <v>1159</v>
      </c>
    </row>
    <row r="57" spans="1:62" ht="27" thickBot="1" x14ac:dyDescent="0.3">
      <c r="A57" s="245" t="s">
        <v>1653</v>
      </c>
      <c r="AR57" s="118" t="s">
        <v>1760</v>
      </c>
      <c r="AS57" s="117" t="s">
        <v>1760</v>
      </c>
      <c r="AT57" s="114">
        <v>0</v>
      </c>
      <c r="AU57"/>
      <c r="AV57" s="322"/>
      <c r="BJ57" s="79" t="s">
        <v>1160</v>
      </c>
    </row>
    <row r="58" spans="1:62" ht="15.75" thickBot="1" x14ac:dyDescent="0.3">
      <c r="A58" s="34" t="s">
        <v>1654</v>
      </c>
      <c r="AR58" s="118"/>
      <c r="AS58" s="117"/>
      <c r="AT58" s="114"/>
      <c r="AU58"/>
      <c r="AV58" s="322"/>
      <c r="BJ58" s="79" t="s">
        <v>1161</v>
      </c>
    </row>
    <row r="59" spans="1:62" ht="15.75" thickBot="1" x14ac:dyDescent="0.3">
      <c r="AR59" s="118"/>
      <c r="AS59" s="117"/>
      <c r="AT59" s="114"/>
      <c r="AU59"/>
      <c r="AV59" s="322"/>
      <c r="BJ59" s="79" t="s">
        <v>1162</v>
      </c>
    </row>
    <row r="60" spans="1:62" ht="16.5" thickBot="1" x14ac:dyDescent="0.3">
      <c r="A60" s="246" t="s">
        <v>1656</v>
      </c>
      <c r="AR60" s="118"/>
      <c r="AS60" s="117"/>
      <c r="AT60" s="114"/>
      <c r="AU60"/>
      <c r="AV60" s="322"/>
      <c r="BJ60" s="78" t="s">
        <v>1163</v>
      </c>
    </row>
    <row r="61" spans="1:62" ht="15.75" thickBot="1" x14ac:dyDescent="0.3">
      <c r="A61" s="34" t="s">
        <v>1657</v>
      </c>
      <c r="AR61" s="118"/>
      <c r="AS61" s="117"/>
      <c r="AT61" s="114"/>
      <c r="AU61"/>
      <c r="AV61" s="322"/>
      <c r="BJ61" s="79" t="s">
        <v>1164</v>
      </c>
    </row>
    <row r="62" spans="1:62" ht="15.75" thickBot="1" x14ac:dyDescent="0.3">
      <c r="A62" s="34" t="s">
        <v>1658</v>
      </c>
      <c r="AR62" s="118"/>
      <c r="AS62" s="117"/>
      <c r="AT62" s="114"/>
      <c r="AU62"/>
      <c r="AV62" s="322"/>
      <c r="BJ62" s="79" t="s">
        <v>1165</v>
      </c>
    </row>
    <row r="63" spans="1:62" ht="15.75" thickBot="1" x14ac:dyDescent="0.3">
      <c r="A63" s="34" t="s">
        <v>1659</v>
      </c>
      <c r="AR63" s="118"/>
      <c r="AS63" s="117"/>
      <c r="AT63" s="114"/>
      <c r="AU63"/>
      <c r="AV63" s="322"/>
      <c r="BJ63" s="79" t="s">
        <v>1166</v>
      </c>
    </row>
    <row r="64" spans="1:62" ht="16.5" thickBot="1" x14ac:dyDescent="0.3">
      <c r="A64" s="34" t="s">
        <v>1660</v>
      </c>
      <c r="AR64" s="118"/>
      <c r="AS64" s="117"/>
      <c r="AT64" s="114"/>
      <c r="AU64"/>
      <c r="AV64" s="322"/>
      <c r="BJ64" s="78" t="s">
        <v>1167</v>
      </c>
    </row>
    <row r="65" spans="1:62" ht="27" thickBot="1" x14ac:dyDescent="0.3">
      <c r="A65" s="245" t="s">
        <v>1661</v>
      </c>
      <c r="AR65" s="110"/>
      <c r="AS65" s="117"/>
      <c r="AT65" s="114"/>
      <c r="AU65"/>
      <c r="AV65" s="322"/>
      <c r="BJ65" s="79" t="s">
        <v>1168</v>
      </c>
    </row>
    <row r="66" spans="1:62" ht="39.75" thickBot="1" x14ac:dyDescent="0.3">
      <c r="A66" s="245" t="s">
        <v>1662</v>
      </c>
      <c r="AR66" s="110"/>
      <c r="AS66" s="117"/>
      <c r="AT66" s="114"/>
      <c r="AU66"/>
      <c r="AV66" s="322"/>
      <c r="BJ66" s="79" t="s">
        <v>1169</v>
      </c>
    </row>
    <row r="67" spans="1:62" ht="15.75" thickBot="1" x14ac:dyDescent="0.3">
      <c r="AR67" s="110"/>
      <c r="AS67" s="117"/>
      <c r="AT67" s="114"/>
      <c r="AU67"/>
      <c r="AV67" s="322"/>
      <c r="BJ67" s="79" t="s">
        <v>1170</v>
      </c>
    </row>
    <row r="68" spans="1:62" ht="15.75" thickBot="1" x14ac:dyDescent="0.3">
      <c r="A68" s="246" t="s">
        <v>1679</v>
      </c>
      <c r="AR68" s="110"/>
      <c r="AS68" s="117"/>
      <c r="AT68" s="114"/>
      <c r="AU68"/>
      <c r="AV68" s="322"/>
      <c r="BJ68" s="79" t="s">
        <v>1171</v>
      </c>
    </row>
    <row r="69" spans="1:62" ht="15.75" thickBot="1" x14ac:dyDescent="0.3">
      <c r="A69" s="34" t="s">
        <v>1681</v>
      </c>
      <c r="AR69" s="110"/>
      <c r="AS69" s="117"/>
      <c r="AT69" s="114"/>
      <c r="AU69"/>
      <c r="AV69" s="322"/>
      <c r="BJ69" s="79" t="s">
        <v>1172</v>
      </c>
    </row>
    <row r="70" spans="1:62" ht="15.75" thickBot="1" x14ac:dyDescent="0.3">
      <c r="A70" s="34" t="s">
        <v>1680</v>
      </c>
      <c r="AR70" s="110"/>
      <c r="AS70" s="117"/>
      <c r="AT70" s="114"/>
      <c r="AU70"/>
      <c r="AV70" s="322"/>
      <c r="BJ70" s="79" t="s">
        <v>1173</v>
      </c>
    </row>
    <row r="71" spans="1:62" ht="15.75" thickBot="1" x14ac:dyDescent="0.3">
      <c r="A71" s="34" t="s">
        <v>1682</v>
      </c>
      <c r="AR71" s="110"/>
      <c r="AS71" s="117"/>
      <c r="AT71" s="114"/>
      <c r="AU71"/>
      <c r="AV71" s="322"/>
      <c r="BJ71" s="79" t="s">
        <v>1174</v>
      </c>
    </row>
    <row r="72" spans="1:62" ht="15.75" thickBot="1" x14ac:dyDescent="0.3">
      <c r="A72" s="34" t="s">
        <v>1683</v>
      </c>
      <c r="AR72" s="110"/>
      <c r="AS72" s="117"/>
      <c r="AT72" s="114"/>
      <c r="AU72"/>
      <c r="AV72" s="322"/>
      <c r="BJ72" s="79" t="s">
        <v>1175</v>
      </c>
    </row>
    <row r="73" spans="1:62" ht="15.75" thickBot="1" x14ac:dyDescent="0.3">
      <c r="A73" s="34" t="s">
        <v>1684</v>
      </c>
      <c r="G73" s="18"/>
      <c r="AR73" s="110"/>
      <c r="AS73" s="117"/>
      <c r="AT73" s="114"/>
      <c r="AU73"/>
      <c r="AV73" s="322"/>
      <c r="BJ73" s="79" t="s">
        <v>1176</v>
      </c>
    </row>
    <row r="74" spans="1:62" ht="15.75" thickBot="1" x14ac:dyDescent="0.3">
      <c r="A74" s="34" t="s">
        <v>1685</v>
      </c>
      <c r="AU74"/>
      <c r="AV74" s="322"/>
      <c r="BJ74" s="79" t="s">
        <v>1177</v>
      </c>
    </row>
    <row r="75" spans="1:62" ht="24" x14ac:dyDescent="0.25">
      <c r="A75" s="34" t="s">
        <v>1686</v>
      </c>
      <c r="AR75" s="124" t="s">
        <v>1312</v>
      </c>
      <c r="AS75" s="124" t="s">
        <v>1313</v>
      </c>
      <c r="AU75"/>
      <c r="AV75" s="322"/>
      <c r="BJ75" s="79" t="s">
        <v>1178</v>
      </c>
    </row>
    <row r="76" spans="1:62" ht="15" x14ac:dyDescent="0.2">
      <c r="N76" s="23"/>
      <c r="AR76" s="125" t="s">
        <v>1762</v>
      </c>
      <c r="AS76" s="125" t="s">
        <v>1762</v>
      </c>
      <c r="BJ76" s="79" t="s">
        <v>1179</v>
      </c>
    </row>
    <row r="77" spans="1:62" ht="18.75" customHeight="1" x14ac:dyDescent="0.3">
      <c r="G77" s="19"/>
      <c r="H77" s="19"/>
      <c r="N77" s="23"/>
      <c r="AR77" s="15" t="s">
        <v>1763</v>
      </c>
      <c r="AS77" s="125" t="s">
        <v>1764</v>
      </c>
      <c r="BJ77" s="79" t="s">
        <v>1180</v>
      </c>
    </row>
    <row r="78" spans="1:62" ht="15.75" thickBot="1" x14ac:dyDescent="0.3">
      <c r="G78" s="20"/>
      <c r="H78" s="21"/>
      <c r="I78" s="22"/>
      <c r="J78" s="22"/>
      <c r="K78" s="22"/>
      <c r="L78" s="23"/>
      <c r="M78" s="23"/>
      <c r="N78" s="23"/>
      <c r="O78" s="22"/>
      <c r="P78" s="24"/>
      <c r="AS78" s="15" t="s">
        <v>1763</v>
      </c>
      <c r="BJ78" s="79" t="s">
        <v>1181</v>
      </c>
    </row>
    <row r="79" spans="1:62" ht="48.75" thickBot="1" x14ac:dyDescent="0.3">
      <c r="G79" s="25"/>
      <c r="H79" s="21"/>
      <c r="I79" s="22"/>
      <c r="J79" s="22"/>
      <c r="K79" s="22"/>
      <c r="L79" s="23"/>
      <c r="M79" s="23"/>
      <c r="N79" s="23"/>
      <c r="O79" s="22"/>
      <c r="P79" s="24"/>
      <c r="AR79" s="175" t="s">
        <v>1520</v>
      </c>
      <c r="AS79" s="177" t="s">
        <v>1543</v>
      </c>
      <c r="BJ79" s="79" t="s">
        <v>1182</v>
      </c>
    </row>
    <row r="80" spans="1:62" ht="72.75" thickBot="1" x14ac:dyDescent="0.3">
      <c r="G80" s="20"/>
      <c r="H80" s="21"/>
      <c r="I80" s="22"/>
      <c r="J80" s="22"/>
      <c r="K80" s="22"/>
      <c r="L80" s="23"/>
      <c r="M80" s="23"/>
      <c r="N80" s="23"/>
      <c r="O80" s="22"/>
      <c r="P80" s="24"/>
      <c r="AR80" s="126" t="s">
        <v>1097</v>
      </c>
      <c r="AS80" s="176" t="s">
        <v>1544</v>
      </c>
      <c r="BJ80" s="79" t="s">
        <v>1183</v>
      </c>
    </row>
    <row r="81" spans="7:62" ht="72.75" thickBot="1" x14ac:dyDescent="0.3">
      <c r="G81" s="20"/>
      <c r="H81" s="21"/>
      <c r="I81" s="22"/>
      <c r="J81" s="22"/>
      <c r="K81" s="22"/>
      <c r="L81" s="23"/>
      <c r="M81" s="23"/>
      <c r="N81" s="23"/>
      <c r="O81" s="22"/>
      <c r="P81" s="24"/>
      <c r="AR81" s="127" t="s">
        <v>1521</v>
      </c>
      <c r="AS81" s="176" t="s">
        <v>1761</v>
      </c>
      <c r="BJ81" s="79" t="s">
        <v>1184</v>
      </c>
    </row>
    <row r="82" spans="7:62" ht="15.75" x14ac:dyDescent="0.2">
      <c r="G82" s="26"/>
      <c r="H82" s="21"/>
      <c r="I82" s="22"/>
      <c r="J82" s="22"/>
      <c r="K82" s="22"/>
      <c r="L82" s="23"/>
      <c r="M82" s="23"/>
      <c r="N82" s="23"/>
      <c r="O82" s="22"/>
      <c r="P82" s="24"/>
      <c r="BJ82" s="78" t="s">
        <v>1185</v>
      </c>
    </row>
    <row r="83" spans="7:62" ht="15" x14ac:dyDescent="0.25">
      <c r="G83" s="25"/>
      <c r="H83" s="21"/>
      <c r="I83" s="22"/>
      <c r="J83" s="22"/>
      <c r="K83" s="22"/>
      <c r="L83" s="23"/>
      <c r="M83" s="23"/>
      <c r="N83" s="23"/>
      <c r="O83" s="22"/>
      <c r="P83" s="24"/>
      <c r="BJ83" s="79" t="s">
        <v>1186</v>
      </c>
    </row>
    <row r="84" spans="7:62" ht="15" x14ac:dyDescent="0.25">
      <c r="G84" s="20"/>
      <c r="H84" s="21"/>
      <c r="I84" s="22"/>
      <c r="J84" s="22"/>
      <c r="K84" s="22"/>
      <c r="L84" s="23"/>
      <c r="M84" s="23"/>
      <c r="N84" s="23"/>
      <c r="O84" s="22"/>
      <c r="P84" s="24"/>
      <c r="BJ84" s="79" t="s">
        <v>1187</v>
      </c>
    </row>
    <row r="85" spans="7:62" ht="15" x14ac:dyDescent="0.25">
      <c r="G85" s="20"/>
      <c r="H85" s="21"/>
      <c r="I85" s="22"/>
      <c r="J85" s="22"/>
      <c r="K85" s="22"/>
      <c r="L85" s="23"/>
      <c r="M85" s="23"/>
      <c r="N85" s="23"/>
      <c r="O85" s="22"/>
      <c r="P85" s="24"/>
      <c r="BJ85" s="79" t="s">
        <v>1188</v>
      </c>
    </row>
    <row r="86" spans="7:62" ht="15" x14ac:dyDescent="0.25">
      <c r="G86" s="25"/>
      <c r="H86" s="21"/>
      <c r="I86" s="22"/>
      <c r="J86" s="22"/>
      <c r="K86" s="22"/>
      <c r="L86" s="23"/>
      <c r="M86" s="23"/>
      <c r="N86" s="23"/>
      <c r="O86" s="22"/>
      <c r="P86" s="24"/>
      <c r="BJ86" s="79" t="s">
        <v>1189</v>
      </c>
    </row>
    <row r="87" spans="7:62" ht="15" x14ac:dyDescent="0.25">
      <c r="G87" s="25"/>
      <c r="H87" s="21"/>
      <c r="I87" s="22"/>
      <c r="J87" s="22"/>
      <c r="K87" s="22"/>
      <c r="L87" s="23"/>
      <c r="M87" s="23"/>
      <c r="N87" s="23"/>
      <c r="O87" s="22"/>
      <c r="P87" s="24"/>
      <c r="BJ87" s="79" t="s">
        <v>1190</v>
      </c>
    </row>
    <row r="88" spans="7:62" ht="15" x14ac:dyDescent="0.25">
      <c r="G88" s="25"/>
      <c r="H88" s="21"/>
      <c r="I88" s="22"/>
      <c r="J88" s="22"/>
      <c r="K88" s="22"/>
      <c r="L88" s="23"/>
      <c r="M88" s="23"/>
      <c r="N88" s="23"/>
      <c r="O88" s="22"/>
      <c r="P88" s="24"/>
      <c r="BJ88" s="79" t="s">
        <v>1191</v>
      </c>
    </row>
    <row r="89" spans="7:62" ht="15" x14ac:dyDescent="0.25">
      <c r="G89" s="25"/>
      <c r="H89" s="21"/>
      <c r="I89" s="22"/>
      <c r="J89" s="22"/>
      <c r="K89" s="22"/>
      <c r="L89" s="23"/>
      <c r="M89" s="23"/>
      <c r="N89" s="23"/>
      <c r="O89" s="22"/>
      <c r="P89" s="24"/>
      <c r="BJ89" s="79" t="s">
        <v>1192</v>
      </c>
    </row>
    <row r="90" spans="7:62" ht="15" x14ac:dyDescent="0.25">
      <c r="G90" s="27"/>
      <c r="H90" s="21"/>
      <c r="I90" s="22"/>
      <c r="J90" s="22"/>
      <c r="K90" s="22"/>
      <c r="L90" s="23"/>
      <c r="M90" s="23"/>
      <c r="N90" s="23"/>
      <c r="O90" s="22"/>
      <c r="P90" s="24"/>
      <c r="BJ90" s="79" t="s">
        <v>1193</v>
      </c>
    </row>
    <row r="91" spans="7:62" ht="15" x14ac:dyDescent="0.25">
      <c r="G91" s="25"/>
      <c r="H91" s="21"/>
      <c r="I91" s="22"/>
      <c r="J91" s="22"/>
      <c r="K91" s="22"/>
      <c r="L91" s="23"/>
      <c r="M91" s="23"/>
      <c r="N91" s="23"/>
      <c r="O91" s="22"/>
      <c r="P91" s="24"/>
      <c r="BJ91" s="79" t="s">
        <v>1194</v>
      </c>
    </row>
    <row r="92" spans="7:62" ht="15" x14ac:dyDescent="0.25">
      <c r="G92" s="27"/>
      <c r="H92" s="21"/>
      <c r="I92" s="22"/>
      <c r="J92" s="22"/>
      <c r="K92" s="22"/>
      <c r="L92" s="23"/>
      <c r="M92" s="23"/>
      <c r="N92" s="23"/>
      <c r="O92" s="22"/>
      <c r="P92" s="24"/>
      <c r="BJ92" s="79" t="s">
        <v>1195</v>
      </c>
    </row>
    <row r="93" spans="7:62" ht="15" x14ac:dyDescent="0.25">
      <c r="G93" s="25"/>
      <c r="H93" s="21"/>
      <c r="I93" s="22"/>
      <c r="J93" s="22"/>
      <c r="K93" s="22"/>
      <c r="L93" s="23"/>
      <c r="M93" s="23"/>
      <c r="N93" s="23"/>
      <c r="O93" s="22"/>
      <c r="P93" s="24"/>
      <c r="BJ93" s="79" t="s">
        <v>1196</v>
      </c>
    </row>
    <row r="94" spans="7:62" ht="15" x14ac:dyDescent="0.25">
      <c r="G94" s="25"/>
      <c r="H94" s="21"/>
      <c r="I94" s="22"/>
      <c r="J94" s="22"/>
      <c r="K94" s="22"/>
      <c r="L94" s="23"/>
      <c r="M94" s="23"/>
      <c r="N94" s="23"/>
      <c r="O94" s="22"/>
      <c r="P94" s="24"/>
      <c r="BJ94" s="79" t="s">
        <v>1197</v>
      </c>
    </row>
    <row r="95" spans="7:62" ht="15" x14ac:dyDescent="0.25">
      <c r="G95" s="25"/>
      <c r="H95" s="21"/>
      <c r="I95" s="22"/>
      <c r="J95" s="22"/>
      <c r="K95" s="22"/>
      <c r="L95" s="23"/>
      <c r="M95" s="23"/>
      <c r="N95" s="23"/>
      <c r="O95" s="22"/>
      <c r="P95" s="24"/>
      <c r="BJ95" s="79" t="s">
        <v>1198</v>
      </c>
    </row>
    <row r="96" spans="7:62" ht="15" x14ac:dyDescent="0.25">
      <c r="G96" s="25"/>
      <c r="H96" s="21"/>
      <c r="I96" s="22"/>
      <c r="J96" s="22"/>
      <c r="K96" s="22"/>
      <c r="L96" s="23"/>
      <c r="M96" s="23"/>
      <c r="N96" s="23"/>
      <c r="O96" s="22"/>
      <c r="P96" s="24"/>
      <c r="BJ96" s="79" t="s">
        <v>1199</v>
      </c>
    </row>
    <row r="97" spans="7:62" ht="15" x14ac:dyDescent="0.25">
      <c r="G97" s="25"/>
      <c r="H97" s="21"/>
      <c r="I97" s="22"/>
      <c r="J97" s="22"/>
      <c r="K97" s="22"/>
      <c r="L97" s="23"/>
      <c r="M97" s="23"/>
      <c r="N97" s="23"/>
      <c r="O97" s="22"/>
      <c r="P97" s="24"/>
      <c r="BJ97" s="79" t="s">
        <v>1200</v>
      </c>
    </row>
    <row r="98" spans="7:62" ht="15" x14ac:dyDescent="0.25">
      <c r="G98" s="25"/>
      <c r="H98" s="21"/>
      <c r="I98" s="22"/>
      <c r="J98" s="22"/>
      <c r="K98" s="22"/>
      <c r="L98" s="23"/>
      <c r="M98" s="23"/>
      <c r="N98" s="23"/>
      <c r="O98" s="22"/>
      <c r="P98" s="24"/>
      <c r="BJ98" s="79" t="s">
        <v>1201</v>
      </c>
    </row>
    <row r="99" spans="7:62" ht="15" x14ac:dyDescent="0.25">
      <c r="G99" s="25"/>
      <c r="H99" s="21"/>
      <c r="I99" s="22"/>
      <c r="J99" s="22"/>
      <c r="K99" s="22"/>
      <c r="L99" s="23"/>
      <c r="M99" s="23"/>
      <c r="N99" s="23"/>
      <c r="O99" s="22"/>
      <c r="P99" s="24"/>
      <c r="BJ99" s="79" t="s">
        <v>1202</v>
      </c>
    </row>
    <row r="100" spans="7:62" ht="15" x14ac:dyDescent="0.25">
      <c r="G100" s="25"/>
      <c r="H100" s="21"/>
      <c r="I100" s="22"/>
      <c r="J100" s="22"/>
      <c r="K100" s="22"/>
      <c r="L100" s="23"/>
      <c r="M100" s="23"/>
      <c r="N100" s="23"/>
      <c r="O100" s="22"/>
      <c r="P100" s="24"/>
      <c r="BJ100" s="79" t="s">
        <v>1203</v>
      </c>
    </row>
    <row r="101" spans="7:62" ht="15" x14ac:dyDescent="0.25">
      <c r="G101" s="25"/>
      <c r="H101" s="21"/>
      <c r="I101" s="22"/>
      <c r="J101" s="22"/>
      <c r="K101" s="22"/>
      <c r="L101" s="23"/>
      <c r="M101" s="23"/>
      <c r="N101" s="23"/>
      <c r="O101" s="22"/>
      <c r="P101" s="24"/>
      <c r="BJ101" s="79" t="s">
        <v>1204</v>
      </c>
    </row>
    <row r="102" spans="7:62" ht="15" x14ac:dyDescent="0.25">
      <c r="G102" s="25"/>
      <c r="H102" s="21"/>
      <c r="I102" s="22"/>
      <c r="J102" s="22"/>
      <c r="K102" s="22"/>
      <c r="L102" s="23"/>
      <c r="M102" s="23"/>
      <c r="N102" s="23"/>
      <c r="O102" s="22"/>
      <c r="P102" s="24"/>
      <c r="BJ102" s="79" t="s">
        <v>1205</v>
      </c>
    </row>
    <row r="103" spans="7:62" ht="15" x14ac:dyDescent="0.25">
      <c r="G103" s="25"/>
      <c r="H103" s="21"/>
      <c r="I103" s="22"/>
      <c r="J103" s="22"/>
      <c r="K103" s="22"/>
      <c r="L103" s="23"/>
      <c r="M103" s="23"/>
      <c r="N103" s="23"/>
      <c r="O103" s="22"/>
      <c r="P103" s="24"/>
      <c r="BJ103" s="79" t="s">
        <v>1206</v>
      </c>
    </row>
    <row r="104" spans="7:62" ht="15.75" x14ac:dyDescent="0.25">
      <c r="G104" s="25"/>
      <c r="H104" s="21"/>
      <c r="I104" s="22"/>
      <c r="J104" s="22"/>
      <c r="K104" s="22"/>
      <c r="L104" s="23"/>
      <c r="M104" s="23"/>
      <c r="N104" s="23"/>
      <c r="O104" s="22"/>
      <c r="P104" s="24"/>
      <c r="BJ104" s="78" t="s">
        <v>1207</v>
      </c>
    </row>
    <row r="105" spans="7:62" ht="15" x14ac:dyDescent="0.25">
      <c r="G105" s="25"/>
      <c r="H105" s="21"/>
      <c r="I105" s="22"/>
      <c r="J105" s="22"/>
      <c r="K105" s="22"/>
      <c r="L105" s="23"/>
      <c r="M105" s="23"/>
      <c r="N105" s="23"/>
      <c r="O105" s="22"/>
      <c r="P105" s="24"/>
      <c r="BJ105" s="79" t="s">
        <v>1208</v>
      </c>
    </row>
    <row r="106" spans="7:62" ht="15" x14ac:dyDescent="0.25">
      <c r="G106" s="25"/>
      <c r="H106" s="21"/>
      <c r="I106" s="22"/>
      <c r="J106" s="22"/>
      <c r="K106" s="22"/>
      <c r="L106" s="23"/>
      <c r="M106" s="23"/>
      <c r="N106" s="23"/>
      <c r="O106" s="22"/>
      <c r="P106" s="24"/>
      <c r="BJ106" s="79" t="s">
        <v>1209</v>
      </c>
    </row>
    <row r="107" spans="7:62" ht="15" x14ac:dyDescent="0.25">
      <c r="G107" s="27"/>
      <c r="H107" s="21"/>
      <c r="I107" s="22"/>
      <c r="J107" s="22"/>
      <c r="K107" s="22"/>
      <c r="L107" s="23"/>
      <c r="M107" s="23"/>
      <c r="N107" s="23"/>
      <c r="O107" s="22"/>
      <c r="P107" s="24"/>
      <c r="BJ107" s="79" t="s">
        <v>1208</v>
      </c>
    </row>
    <row r="108" spans="7:62" ht="15" x14ac:dyDescent="0.25">
      <c r="G108" s="25"/>
      <c r="H108" s="21"/>
      <c r="I108" s="22"/>
      <c r="J108" s="22"/>
      <c r="K108" s="22"/>
      <c r="L108" s="23"/>
      <c r="M108" s="23"/>
      <c r="N108" s="23"/>
      <c r="O108" s="22"/>
      <c r="P108" s="24"/>
      <c r="BJ108" s="79" t="s">
        <v>1210</v>
      </c>
    </row>
    <row r="109" spans="7:62" ht="15" x14ac:dyDescent="0.25">
      <c r="G109" s="25"/>
      <c r="H109" s="21"/>
      <c r="I109" s="22"/>
      <c r="J109" s="22"/>
      <c r="K109" s="22"/>
      <c r="L109" s="23"/>
      <c r="M109" s="23"/>
      <c r="N109" s="23"/>
      <c r="O109" s="22"/>
      <c r="P109" s="24"/>
      <c r="BJ109" s="79" t="s">
        <v>1211</v>
      </c>
    </row>
    <row r="110" spans="7:62" ht="15" x14ac:dyDescent="0.25">
      <c r="G110" s="25"/>
      <c r="H110" s="21"/>
      <c r="I110" s="22"/>
      <c r="J110" s="22"/>
      <c r="K110" s="22"/>
      <c r="L110" s="23"/>
      <c r="M110" s="23"/>
      <c r="N110" s="23"/>
      <c r="O110" s="22"/>
      <c r="P110" s="24"/>
      <c r="BJ110" s="79" t="s">
        <v>1212</v>
      </c>
    </row>
    <row r="111" spans="7:62" ht="15" x14ac:dyDescent="0.25">
      <c r="G111" s="25"/>
      <c r="H111" s="21"/>
      <c r="I111" s="22"/>
      <c r="J111" s="22"/>
      <c r="K111" s="22"/>
      <c r="L111" s="23"/>
      <c r="M111" s="23"/>
      <c r="N111" s="23"/>
      <c r="O111" s="22"/>
      <c r="P111" s="24"/>
      <c r="BJ111" s="79" t="s">
        <v>1213</v>
      </c>
    </row>
    <row r="112" spans="7:62" ht="15" x14ac:dyDescent="0.25">
      <c r="G112" s="25"/>
      <c r="H112" s="21"/>
      <c r="I112" s="22"/>
      <c r="J112" s="22"/>
      <c r="K112" s="22"/>
      <c r="L112" s="23"/>
      <c r="M112" s="23"/>
      <c r="N112" s="23"/>
      <c r="O112" s="22"/>
      <c r="P112" s="24"/>
      <c r="BJ112" s="79" t="s">
        <v>1214</v>
      </c>
    </row>
    <row r="113" spans="7:62" ht="15" x14ac:dyDescent="0.25">
      <c r="G113" s="25"/>
      <c r="H113" s="21"/>
      <c r="I113" s="22"/>
      <c r="J113" s="22"/>
      <c r="K113" s="22"/>
      <c r="L113" s="23"/>
      <c r="M113" s="23"/>
      <c r="N113" s="23"/>
      <c r="O113" s="22"/>
      <c r="P113" s="24"/>
      <c r="BJ113" s="79" t="s">
        <v>1215</v>
      </c>
    </row>
    <row r="114" spans="7:62" ht="15" x14ac:dyDescent="0.25">
      <c r="G114" s="25"/>
      <c r="H114" s="21"/>
      <c r="I114" s="22"/>
      <c r="J114" s="22"/>
      <c r="K114" s="22"/>
      <c r="L114" s="23"/>
      <c r="M114" s="23"/>
      <c r="N114" s="23"/>
      <c r="O114" s="22"/>
      <c r="P114" s="24"/>
      <c r="BJ114" s="79" t="s">
        <v>1216</v>
      </c>
    </row>
    <row r="115" spans="7:62" ht="15" x14ac:dyDescent="0.25">
      <c r="G115" s="25"/>
      <c r="H115" s="21"/>
      <c r="I115" s="22"/>
      <c r="J115" s="22"/>
      <c r="K115" s="22"/>
      <c r="L115" s="23"/>
      <c r="M115" s="23"/>
      <c r="N115" s="23"/>
      <c r="O115" s="22"/>
      <c r="P115" s="24"/>
      <c r="BJ115" s="79" t="s">
        <v>1217</v>
      </c>
    </row>
    <row r="116" spans="7:62" ht="15" x14ac:dyDescent="0.25">
      <c r="G116" s="27"/>
      <c r="H116" s="21"/>
      <c r="I116" s="22"/>
      <c r="J116" s="22"/>
      <c r="K116" s="22"/>
      <c r="L116" s="23"/>
      <c r="M116" s="23"/>
      <c r="N116" s="23"/>
      <c r="O116" s="22"/>
      <c r="P116" s="24"/>
      <c r="BJ116" s="79" t="s">
        <v>1218</v>
      </c>
    </row>
    <row r="117" spans="7:62" ht="15" x14ac:dyDescent="0.25">
      <c r="G117" s="25"/>
      <c r="H117" s="21"/>
      <c r="I117" s="22"/>
      <c r="J117" s="22"/>
      <c r="K117" s="22"/>
      <c r="L117" s="23"/>
      <c r="M117" s="23"/>
      <c r="N117" s="23"/>
      <c r="O117" s="22"/>
      <c r="P117" s="24"/>
      <c r="BJ117" s="79" t="s">
        <v>1219</v>
      </c>
    </row>
    <row r="118" spans="7:62" ht="15" x14ac:dyDescent="0.25">
      <c r="G118" s="25"/>
      <c r="H118" s="21"/>
      <c r="I118" s="22"/>
      <c r="J118" s="22"/>
      <c r="K118" s="22"/>
      <c r="L118" s="23"/>
      <c r="M118" s="23"/>
      <c r="N118" s="23"/>
      <c r="O118" s="22"/>
      <c r="P118" s="24"/>
      <c r="BJ118" s="79" t="s">
        <v>1220</v>
      </c>
    </row>
    <row r="119" spans="7:62" ht="15" x14ac:dyDescent="0.25">
      <c r="G119" s="27"/>
      <c r="H119" s="21"/>
      <c r="I119" s="22"/>
      <c r="J119" s="22"/>
      <c r="K119" s="22"/>
      <c r="L119" s="23"/>
      <c r="M119" s="23"/>
      <c r="N119" s="23"/>
      <c r="O119" s="22"/>
      <c r="P119" s="24"/>
      <c r="BJ119" s="79" t="s">
        <v>1221</v>
      </c>
    </row>
    <row r="120" spans="7:62" ht="15" x14ac:dyDescent="0.25">
      <c r="G120" s="27"/>
      <c r="H120" s="21"/>
      <c r="I120" s="22"/>
      <c r="J120" s="22"/>
      <c r="K120" s="22"/>
      <c r="L120" s="23"/>
      <c r="M120" s="23"/>
      <c r="N120" s="23"/>
      <c r="O120" s="22"/>
      <c r="P120" s="24"/>
      <c r="BJ120" s="79" t="s">
        <v>1222</v>
      </c>
    </row>
    <row r="121" spans="7:62" ht="15" x14ac:dyDescent="0.25">
      <c r="G121" s="25"/>
      <c r="H121" s="21"/>
      <c r="I121" s="22"/>
      <c r="J121" s="22"/>
      <c r="K121" s="22"/>
      <c r="L121" s="23"/>
      <c r="M121" s="23"/>
      <c r="N121" s="23"/>
      <c r="O121" s="22"/>
      <c r="P121" s="24"/>
      <c r="BJ121" s="79" t="s">
        <v>1223</v>
      </c>
    </row>
    <row r="122" spans="7:62" ht="15" x14ac:dyDescent="0.25">
      <c r="G122" s="20"/>
      <c r="H122" s="21"/>
      <c r="I122" s="22"/>
      <c r="J122" s="22"/>
      <c r="K122" s="22"/>
      <c r="L122" s="23"/>
      <c r="M122" s="23"/>
      <c r="N122" s="23"/>
      <c r="O122" s="22"/>
      <c r="P122" s="24"/>
      <c r="BJ122" s="79" t="s">
        <v>1224</v>
      </c>
    </row>
    <row r="123" spans="7:62" ht="15" x14ac:dyDescent="0.25">
      <c r="G123" s="25"/>
      <c r="H123" s="21"/>
      <c r="I123" s="22"/>
      <c r="J123" s="22"/>
      <c r="K123" s="22"/>
      <c r="L123" s="23"/>
      <c r="M123" s="23"/>
      <c r="N123" s="23"/>
      <c r="O123" s="22"/>
      <c r="P123" s="24"/>
      <c r="BJ123" s="79" t="s">
        <v>1225</v>
      </c>
    </row>
    <row r="124" spans="7:62" ht="15" x14ac:dyDescent="0.25">
      <c r="G124" s="25"/>
      <c r="H124" s="21"/>
      <c r="I124" s="22"/>
      <c r="J124" s="22"/>
      <c r="K124" s="22"/>
      <c r="L124" s="23"/>
      <c r="M124" s="23"/>
      <c r="N124" s="23"/>
      <c r="O124" s="22"/>
      <c r="P124" s="24"/>
      <c r="BJ124" s="79" t="s">
        <v>1226</v>
      </c>
    </row>
    <row r="125" spans="7:62" ht="15" x14ac:dyDescent="0.2">
      <c r="G125" s="26"/>
      <c r="H125" s="21"/>
      <c r="I125" s="22"/>
      <c r="J125" s="22"/>
      <c r="K125" s="22"/>
      <c r="L125" s="23"/>
      <c r="M125" s="23"/>
      <c r="N125" s="23"/>
      <c r="O125" s="22"/>
      <c r="P125" s="24"/>
      <c r="BJ125" s="79" t="s">
        <v>1227</v>
      </c>
    </row>
    <row r="126" spans="7:62" ht="15" x14ac:dyDescent="0.25">
      <c r="G126" s="25"/>
      <c r="H126" s="21"/>
      <c r="I126" s="22"/>
      <c r="J126" s="22"/>
      <c r="K126" s="22"/>
      <c r="L126" s="23"/>
      <c r="M126" s="23"/>
      <c r="N126" s="23"/>
      <c r="O126" s="22"/>
      <c r="P126" s="24"/>
      <c r="BJ126" s="79" t="s">
        <v>1228</v>
      </c>
    </row>
    <row r="127" spans="7:62" ht="15" x14ac:dyDescent="0.25">
      <c r="G127" s="25"/>
      <c r="H127" s="21"/>
      <c r="I127" s="22"/>
      <c r="J127" s="22"/>
      <c r="K127" s="22"/>
      <c r="L127" s="23"/>
      <c r="M127" s="23"/>
      <c r="N127" s="23"/>
      <c r="O127" s="22"/>
      <c r="P127" s="24"/>
      <c r="BJ127" s="79" t="s">
        <v>1229</v>
      </c>
    </row>
    <row r="128" spans="7:62" ht="15" x14ac:dyDescent="0.25">
      <c r="G128" s="25"/>
      <c r="H128" s="21"/>
      <c r="I128" s="22"/>
      <c r="J128" s="22"/>
      <c r="K128" s="22"/>
      <c r="L128" s="23"/>
      <c r="M128" s="23"/>
      <c r="N128" s="23"/>
      <c r="O128" s="22"/>
      <c r="P128" s="24"/>
      <c r="BJ128" s="79" t="s">
        <v>1230</v>
      </c>
    </row>
    <row r="129" spans="7:62" ht="15" x14ac:dyDescent="0.25">
      <c r="G129" s="25"/>
      <c r="H129" s="21"/>
      <c r="I129" s="22"/>
      <c r="J129" s="22"/>
      <c r="K129" s="22"/>
      <c r="L129" s="23"/>
      <c r="M129" s="23"/>
      <c r="N129" s="23"/>
      <c r="O129" s="22"/>
      <c r="P129" s="24"/>
      <c r="BJ129" s="79" t="s">
        <v>1231</v>
      </c>
    </row>
    <row r="130" spans="7:62" ht="15.75" x14ac:dyDescent="0.25">
      <c r="G130" s="25"/>
      <c r="H130" s="21"/>
      <c r="I130" s="22"/>
      <c r="J130" s="22"/>
      <c r="K130" s="22"/>
      <c r="L130" s="23"/>
      <c r="M130" s="23"/>
      <c r="N130" s="23"/>
      <c r="O130" s="22"/>
      <c r="P130" s="24"/>
      <c r="BJ130" s="78" t="s">
        <v>1232</v>
      </c>
    </row>
    <row r="131" spans="7:62" ht="15" x14ac:dyDescent="0.25">
      <c r="G131" s="25"/>
      <c r="H131" s="21"/>
      <c r="I131" s="22"/>
      <c r="J131" s="22"/>
      <c r="K131" s="22"/>
      <c r="L131" s="23"/>
      <c r="M131" s="23"/>
      <c r="N131" s="23"/>
      <c r="O131" s="22"/>
      <c r="P131" s="24"/>
      <c r="BJ131" s="79" t="s">
        <v>1233</v>
      </c>
    </row>
    <row r="132" spans="7:62" ht="15" x14ac:dyDescent="0.25">
      <c r="G132" s="25"/>
      <c r="H132" s="21"/>
      <c r="I132" s="22"/>
      <c r="J132" s="22"/>
      <c r="K132" s="22"/>
      <c r="L132" s="23"/>
      <c r="M132" s="23"/>
      <c r="N132" s="23"/>
      <c r="O132" s="22"/>
      <c r="P132" s="24"/>
      <c r="BJ132" s="79" t="s">
        <v>1234</v>
      </c>
    </row>
    <row r="133" spans="7:62" ht="15" x14ac:dyDescent="0.25">
      <c r="G133" s="25"/>
      <c r="H133" s="21"/>
      <c r="I133" s="22"/>
      <c r="J133" s="22"/>
      <c r="K133" s="22"/>
      <c r="L133" s="23"/>
      <c r="M133" s="23"/>
      <c r="N133" s="23"/>
      <c r="O133" s="22"/>
      <c r="P133" s="24"/>
      <c r="BJ133" s="79" t="s">
        <v>1235</v>
      </c>
    </row>
    <row r="134" spans="7:62" ht="15" x14ac:dyDescent="0.25">
      <c r="G134" s="25"/>
      <c r="H134" s="21"/>
      <c r="I134" s="22"/>
      <c r="J134" s="22"/>
      <c r="K134" s="22"/>
      <c r="L134" s="23"/>
      <c r="M134" s="23"/>
      <c r="N134" s="23"/>
      <c r="O134" s="22"/>
      <c r="P134" s="24"/>
      <c r="BJ134" s="79" t="s">
        <v>1236</v>
      </c>
    </row>
    <row r="135" spans="7:62" ht="15" x14ac:dyDescent="0.25">
      <c r="G135" s="25"/>
      <c r="H135" s="21"/>
      <c r="I135" s="22"/>
      <c r="J135" s="22"/>
      <c r="K135" s="22"/>
      <c r="L135" s="23"/>
      <c r="M135" s="23"/>
      <c r="N135" s="23"/>
      <c r="O135" s="22"/>
      <c r="P135" s="24"/>
      <c r="BJ135" s="79" t="s">
        <v>1237</v>
      </c>
    </row>
    <row r="136" spans="7:62" ht="15" x14ac:dyDescent="0.25">
      <c r="G136" s="25"/>
      <c r="H136" s="21"/>
      <c r="I136" s="22"/>
      <c r="J136" s="22"/>
      <c r="K136" s="22"/>
      <c r="L136" s="23"/>
      <c r="M136" s="23"/>
      <c r="N136" s="23"/>
      <c r="O136" s="22"/>
      <c r="P136" s="24"/>
      <c r="BJ136" s="79" t="s">
        <v>1238</v>
      </c>
    </row>
    <row r="137" spans="7:62" ht="15" x14ac:dyDescent="0.25">
      <c r="G137" s="27"/>
      <c r="H137" s="21"/>
      <c r="I137" s="22"/>
      <c r="J137" s="22"/>
      <c r="K137" s="22"/>
      <c r="L137" s="23"/>
      <c r="M137" s="23"/>
      <c r="N137" s="23"/>
      <c r="O137" s="22"/>
      <c r="P137" s="24"/>
      <c r="BJ137" s="79" t="s">
        <v>1239</v>
      </c>
    </row>
    <row r="138" spans="7:62" ht="15.75" x14ac:dyDescent="0.25">
      <c r="G138" s="25"/>
      <c r="H138" s="21"/>
      <c r="I138" s="22"/>
      <c r="J138" s="22"/>
      <c r="K138" s="22"/>
      <c r="L138" s="23"/>
      <c r="M138" s="23"/>
      <c r="N138" s="23"/>
      <c r="O138" s="22"/>
      <c r="P138" s="24"/>
      <c r="BJ138" s="78" t="s">
        <v>1240</v>
      </c>
    </row>
    <row r="139" spans="7:62" ht="15" x14ac:dyDescent="0.25">
      <c r="G139" s="27"/>
      <c r="H139" s="21"/>
      <c r="I139" s="22"/>
      <c r="J139" s="22"/>
      <c r="K139" s="22"/>
      <c r="L139" s="23"/>
      <c r="M139" s="23"/>
      <c r="N139" s="23"/>
      <c r="O139" s="22"/>
      <c r="P139" s="24"/>
      <c r="BJ139" s="79" t="s">
        <v>1241</v>
      </c>
    </row>
    <row r="140" spans="7:62" ht="15" x14ac:dyDescent="0.25">
      <c r="G140" s="25"/>
      <c r="H140" s="21"/>
      <c r="I140" s="22"/>
      <c r="J140" s="22"/>
      <c r="K140" s="22"/>
      <c r="L140" s="23"/>
      <c r="M140" s="23"/>
      <c r="N140" s="23"/>
      <c r="O140" s="22"/>
      <c r="P140" s="24"/>
      <c r="BJ140" s="79" t="s">
        <v>1242</v>
      </c>
    </row>
    <row r="141" spans="7:62" ht="15" x14ac:dyDescent="0.25">
      <c r="G141" s="25"/>
      <c r="H141" s="21"/>
      <c r="I141" s="22"/>
      <c r="J141" s="22"/>
      <c r="K141" s="22"/>
      <c r="L141" s="23"/>
      <c r="M141" s="23"/>
      <c r="N141" s="23"/>
      <c r="O141" s="22"/>
      <c r="P141" s="24"/>
      <c r="BJ141" s="79" t="s">
        <v>1243</v>
      </c>
    </row>
    <row r="142" spans="7:62" ht="15" x14ac:dyDescent="0.25">
      <c r="G142" s="25"/>
      <c r="H142" s="21"/>
      <c r="I142" s="22"/>
      <c r="J142" s="22"/>
      <c r="K142" s="22"/>
      <c r="L142" s="23"/>
      <c r="M142" s="23"/>
      <c r="N142" s="23"/>
      <c r="O142" s="22"/>
      <c r="P142" s="24"/>
      <c r="BJ142" s="79" t="s">
        <v>1244</v>
      </c>
    </row>
    <row r="143" spans="7:62" ht="15" x14ac:dyDescent="0.25">
      <c r="G143" s="27"/>
      <c r="H143" s="21"/>
      <c r="I143" s="22"/>
      <c r="J143" s="22"/>
      <c r="K143" s="22"/>
      <c r="L143" s="23"/>
      <c r="M143" s="23"/>
      <c r="N143" s="23"/>
      <c r="O143" s="22"/>
      <c r="P143" s="24"/>
      <c r="BJ143" s="79" t="s">
        <v>1245</v>
      </c>
    </row>
    <row r="144" spans="7:62" ht="15" x14ac:dyDescent="0.25">
      <c r="G144" s="25"/>
      <c r="H144" s="21"/>
      <c r="I144" s="22"/>
      <c r="J144" s="22"/>
      <c r="K144" s="22"/>
      <c r="L144" s="23"/>
      <c r="M144" s="23"/>
      <c r="N144" s="23"/>
      <c r="O144" s="22"/>
      <c r="P144" s="24"/>
      <c r="BJ144" s="79" t="s">
        <v>1246</v>
      </c>
    </row>
    <row r="145" spans="7:62" ht="15" x14ac:dyDescent="0.25">
      <c r="G145" s="25"/>
      <c r="H145" s="21"/>
      <c r="I145" s="22"/>
      <c r="J145" s="22"/>
      <c r="K145" s="22"/>
      <c r="L145" s="23"/>
      <c r="M145" s="23"/>
      <c r="N145" s="23"/>
      <c r="O145" s="22"/>
      <c r="P145" s="24"/>
      <c r="BJ145" s="79" t="s">
        <v>1247</v>
      </c>
    </row>
    <row r="146" spans="7:62" ht="15" x14ac:dyDescent="0.25">
      <c r="G146" s="25"/>
      <c r="H146" s="21"/>
      <c r="I146" s="22"/>
      <c r="J146" s="22"/>
      <c r="K146" s="22"/>
      <c r="L146" s="23"/>
      <c r="M146" s="23"/>
      <c r="N146" s="23"/>
      <c r="O146" s="22"/>
      <c r="P146" s="24"/>
      <c r="BJ146" s="79" t="s">
        <v>1248</v>
      </c>
    </row>
    <row r="147" spans="7:62" ht="15.75" x14ac:dyDescent="0.25">
      <c r="G147" s="25"/>
      <c r="H147" s="21"/>
      <c r="I147" s="22"/>
      <c r="J147" s="22"/>
      <c r="K147" s="22"/>
      <c r="L147" s="23"/>
      <c r="M147" s="23"/>
      <c r="N147" s="23"/>
      <c r="O147" s="22"/>
      <c r="P147" s="24"/>
      <c r="BJ147" s="78" t="s">
        <v>1249</v>
      </c>
    </row>
    <row r="148" spans="7:62" ht="15" x14ac:dyDescent="0.25">
      <c r="G148" s="25"/>
      <c r="H148" s="21"/>
      <c r="I148" s="22"/>
      <c r="J148" s="22"/>
      <c r="K148" s="22"/>
      <c r="L148" s="23"/>
      <c r="M148" s="23"/>
      <c r="N148" s="23"/>
      <c r="O148" s="22"/>
      <c r="P148" s="24"/>
      <c r="BJ148" s="79" t="s">
        <v>1250</v>
      </c>
    </row>
    <row r="149" spans="7:62" ht="15" x14ac:dyDescent="0.25">
      <c r="G149" s="25"/>
      <c r="H149" s="21"/>
      <c r="I149" s="22"/>
      <c r="J149" s="22"/>
      <c r="K149" s="22"/>
      <c r="L149" s="23"/>
      <c r="M149" s="23"/>
      <c r="N149" s="23"/>
      <c r="O149" s="22"/>
      <c r="P149" s="24"/>
      <c r="BJ149" s="79" t="s">
        <v>1251</v>
      </c>
    </row>
    <row r="150" spans="7:62" ht="15" x14ac:dyDescent="0.25">
      <c r="G150" s="25"/>
      <c r="H150" s="21"/>
      <c r="I150" s="22"/>
      <c r="J150" s="22"/>
      <c r="K150" s="22"/>
      <c r="L150" s="23"/>
      <c r="M150" s="23"/>
      <c r="N150" s="23"/>
      <c r="O150" s="22"/>
      <c r="P150" s="24"/>
      <c r="BJ150" s="79" t="s">
        <v>1252</v>
      </c>
    </row>
    <row r="151" spans="7:62" ht="15" x14ac:dyDescent="0.25">
      <c r="G151" s="27"/>
      <c r="H151" s="21"/>
      <c r="I151" s="22"/>
      <c r="J151" s="22"/>
      <c r="K151" s="22"/>
      <c r="L151" s="23"/>
      <c r="M151" s="23"/>
      <c r="N151" s="23"/>
      <c r="O151" s="22"/>
      <c r="P151" s="24"/>
      <c r="BJ151" s="79" t="s">
        <v>1253</v>
      </c>
    </row>
    <row r="152" spans="7:62" ht="15" x14ac:dyDescent="0.25">
      <c r="G152" s="25"/>
      <c r="H152" s="21"/>
      <c r="I152" s="22"/>
      <c r="J152" s="22"/>
      <c r="K152" s="22"/>
      <c r="L152" s="23"/>
      <c r="M152" s="23"/>
      <c r="N152" s="23"/>
      <c r="O152" s="22"/>
      <c r="P152" s="24"/>
      <c r="BJ152" s="79" t="s">
        <v>1254</v>
      </c>
    </row>
    <row r="153" spans="7:62" ht="15.75" x14ac:dyDescent="0.25">
      <c r="G153" s="25"/>
      <c r="H153" s="21"/>
      <c r="I153" s="22"/>
      <c r="J153" s="22"/>
      <c r="K153" s="22"/>
      <c r="L153" s="23"/>
      <c r="M153" s="23"/>
      <c r="N153" s="23"/>
      <c r="O153" s="22"/>
      <c r="P153" s="24"/>
      <c r="BJ153" s="78" t="s">
        <v>1255</v>
      </c>
    </row>
    <row r="154" spans="7:62" ht="15" x14ac:dyDescent="0.25">
      <c r="G154" s="25"/>
      <c r="H154" s="21"/>
      <c r="I154" s="22"/>
      <c r="J154" s="22"/>
      <c r="K154" s="22"/>
      <c r="L154" s="23"/>
      <c r="M154" s="23"/>
      <c r="N154" s="23"/>
      <c r="O154" s="22"/>
      <c r="P154" s="24"/>
      <c r="BJ154" s="79" t="s">
        <v>1256</v>
      </c>
    </row>
    <row r="155" spans="7:62" ht="15" x14ac:dyDescent="0.25">
      <c r="G155" s="25"/>
      <c r="H155" s="21"/>
      <c r="I155" s="22"/>
      <c r="J155" s="22"/>
      <c r="K155" s="22"/>
      <c r="L155" s="23"/>
      <c r="M155" s="23"/>
      <c r="N155" s="23"/>
      <c r="O155" s="22"/>
      <c r="P155" s="24"/>
      <c r="BJ155" s="79" t="s">
        <v>1257</v>
      </c>
    </row>
    <row r="156" spans="7:62" ht="15" x14ac:dyDescent="0.25">
      <c r="G156" s="25"/>
      <c r="H156" s="21"/>
      <c r="I156" s="22"/>
      <c r="J156" s="22"/>
      <c r="K156" s="22"/>
      <c r="L156" s="23"/>
      <c r="M156" s="23"/>
      <c r="N156" s="23"/>
      <c r="O156" s="22"/>
      <c r="P156" s="24"/>
      <c r="BJ156" s="79" t="s">
        <v>1258</v>
      </c>
    </row>
    <row r="157" spans="7:62" ht="15" x14ac:dyDescent="0.25">
      <c r="G157" s="25"/>
      <c r="H157" s="21"/>
      <c r="I157" s="22"/>
      <c r="J157" s="22"/>
      <c r="K157" s="22"/>
      <c r="L157" s="23"/>
      <c r="M157" s="23"/>
      <c r="N157" s="23"/>
      <c r="O157" s="22"/>
      <c r="P157" s="24"/>
      <c r="BJ157" s="79" t="s">
        <v>1259</v>
      </c>
    </row>
    <row r="158" spans="7:62" ht="15" x14ac:dyDescent="0.25">
      <c r="G158" s="25"/>
      <c r="H158" s="21"/>
      <c r="I158" s="22"/>
      <c r="J158" s="22"/>
      <c r="K158" s="22"/>
      <c r="L158" s="23"/>
      <c r="M158" s="23"/>
      <c r="N158" s="23"/>
      <c r="O158" s="22"/>
      <c r="P158" s="24"/>
      <c r="BJ158" s="79" t="s">
        <v>1260</v>
      </c>
    </row>
    <row r="159" spans="7:62" ht="15" x14ac:dyDescent="0.25">
      <c r="G159" s="25"/>
      <c r="H159" s="21"/>
      <c r="I159" s="22"/>
      <c r="J159" s="22"/>
      <c r="K159" s="22"/>
      <c r="L159" s="23"/>
      <c r="M159" s="23"/>
      <c r="N159" s="23"/>
      <c r="O159" s="22"/>
      <c r="P159" s="24"/>
      <c r="BJ159" s="79" t="s">
        <v>1261</v>
      </c>
    </row>
    <row r="160" spans="7:62" ht="15" x14ac:dyDescent="0.25">
      <c r="G160" s="27"/>
      <c r="H160" s="21"/>
      <c r="I160" s="22"/>
      <c r="J160" s="22"/>
      <c r="K160" s="22"/>
      <c r="L160" s="23"/>
      <c r="M160" s="23"/>
      <c r="N160" s="23"/>
      <c r="O160" s="22"/>
      <c r="P160" s="24"/>
      <c r="BJ160" s="79" t="s">
        <v>1262</v>
      </c>
    </row>
    <row r="161" spans="7:62" ht="15" x14ac:dyDescent="0.25">
      <c r="G161" s="25"/>
      <c r="H161" s="21"/>
      <c r="I161" s="22"/>
      <c r="J161" s="22"/>
      <c r="K161" s="22"/>
      <c r="L161" s="23"/>
      <c r="M161" s="23"/>
      <c r="N161" s="23"/>
      <c r="O161" s="22"/>
      <c r="P161" s="24"/>
      <c r="BJ161" s="79" t="s">
        <v>1263</v>
      </c>
    </row>
    <row r="162" spans="7:62" ht="15" x14ac:dyDescent="0.25">
      <c r="G162" s="25"/>
      <c r="H162" s="21"/>
      <c r="I162" s="22"/>
      <c r="J162" s="22"/>
      <c r="K162" s="22"/>
      <c r="L162" s="23"/>
      <c r="M162" s="23"/>
      <c r="N162" s="23"/>
      <c r="O162" s="22"/>
      <c r="P162" s="24"/>
      <c r="BJ162" s="79" t="s">
        <v>1264</v>
      </c>
    </row>
    <row r="163" spans="7:62" ht="15" x14ac:dyDescent="0.25">
      <c r="G163" s="27"/>
      <c r="H163" s="21"/>
      <c r="I163" s="22"/>
      <c r="J163" s="22"/>
      <c r="K163" s="22"/>
      <c r="L163" s="23"/>
      <c r="M163" s="23"/>
      <c r="N163" s="23"/>
      <c r="O163" s="22"/>
      <c r="P163" s="24"/>
      <c r="BJ163" s="79" t="s">
        <v>1265</v>
      </c>
    </row>
    <row r="164" spans="7:62" ht="15" x14ac:dyDescent="0.25">
      <c r="G164" s="27"/>
      <c r="H164" s="21"/>
      <c r="I164" s="22"/>
      <c r="J164" s="22"/>
      <c r="K164" s="22"/>
      <c r="L164" s="23"/>
      <c r="M164" s="23"/>
      <c r="N164" s="23"/>
      <c r="O164" s="22"/>
      <c r="P164" s="24"/>
    </row>
    <row r="165" spans="7:62" ht="15" x14ac:dyDescent="0.25">
      <c r="G165" s="20"/>
      <c r="H165" s="21"/>
      <c r="I165" s="22"/>
      <c r="J165" s="22"/>
      <c r="K165" s="22"/>
      <c r="L165" s="23"/>
      <c r="M165" s="23"/>
      <c r="N165" s="23"/>
      <c r="O165" s="22"/>
      <c r="P165" s="24"/>
    </row>
    <row r="166" spans="7:62" ht="15" x14ac:dyDescent="0.25">
      <c r="G166" s="20"/>
      <c r="H166" s="21"/>
      <c r="I166" s="22"/>
      <c r="J166" s="22"/>
      <c r="K166" s="22"/>
      <c r="L166" s="23"/>
      <c r="M166" s="23"/>
      <c r="N166" s="23"/>
      <c r="O166" s="22"/>
      <c r="P166" s="24"/>
    </row>
    <row r="167" spans="7:62" ht="15" x14ac:dyDescent="0.25">
      <c r="G167" s="25"/>
      <c r="H167" s="21"/>
      <c r="I167" s="22"/>
      <c r="J167" s="22"/>
      <c r="K167" s="22"/>
      <c r="L167" s="23"/>
      <c r="M167" s="23"/>
      <c r="N167" s="23"/>
      <c r="O167" s="22"/>
      <c r="P167" s="24"/>
    </row>
    <row r="168" spans="7:62" ht="15" x14ac:dyDescent="0.25">
      <c r="G168" s="25"/>
      <c r="H168" s="21"/>
      <c r="I168" s="22"/>
      <c r="J168" s="22"/>
      <c r="K168" s="22"/>
      <c r="L168" s="23"/>
      <c r="M168" s="23"/>
      <c r="N168" s="23"/>
      <c r="O168" s="22"/>
      <c r="P168" s="24"/>
    </row>
    <row r="169" spans="7:62" ht="15" x14ac:dyDescent="0.25">
      <c r="G169" s="25"/>
      <c r="H169" s="21"/>
      <c r="I169" s="22"/>
      <c r="J169" s="22"/>
      <c r="K169" s="22"/>
      <c r="L169" s="23"/>
      <c r="M169" s="23"/>
      <c r="N169" s="23"/>
      <c r="O169" s="22"/>
      <c r="P169" s="24"/>
    </row>
    <row r="170" spans="7:62" ht="15" x14ac:dyDescent="0.25">
      <c r="G170" s="25"/>
      <c r="H170" s="21"/>
      <c r="I170" s="22"/>
      <c r="J170" s="22"/>
      <c r="K170" s="22"/>
      <c r="L170" s="23"/>
      <c r="M170" s="23"/>
      <c r="N170" s="23"/>
      <c r="O170" s="22"/>
      <c r="P170" s="24"/>
    </row>
    <row r="171" spans="7:62" ht="15" x14ac:dyDescent="0.25">
      <c r="G171" s="25"/>
      <c r="H171" s="21"/>
      <c r="I171" s="22"/>
      <c r="J171" s="22"/>
      <c r="K171" s="22"/>
      <c r="L171" s="23"/>
      <c r="M171" s="23"/>
      <c r="N171" s="23"/>
      <c r="O171" s="22"/>
      <c r="P171" s="24"/>
    </row>
    <row r="172" spans="7:62" ht="15" x14ac:dyDescent="0.25">
      <c r="G172" s="25"/>
      <c r="H172" s="21"/>
      <c r="I172" s="22"/>
      <c r="J172" s="22"/>
      <c r="K172" s="22"/>
      <c r="L172" s="23"/>
      <c r="M172" s="23"/>
      <c r="N172" s="23"/>
      <c r="O172" s="22"/>
      <c r="P172" s="24"/>
    </row>
    <row r="173" spans="7:62" ht="15" x14ac:dyDescent="0.25">
      <c r="G173" s="25"/>
      <c r="H173" s="21"/>
      <c r="I173" s="22"/>
      <c r="J173" s="22"/>
      <c r="K173" s="22"/>
      <c r="L173" s="23"/>
      <c r="M173" s="23"/>
      <c r="N173" s="23"/>
      <c r="O173" s="22"/>
      <c r="P173" s="24"/>
    </row>
    <row r="174" spans="7:62" ht="15" x14ac:dyDescent="0.25">
      <c r="G174" s="25"/>
      <c r="H174" s="21"/>
      <c r="I174" s="22"/>
      <c r="J174" s="22"/>
      <c r="K174" s="22"/>
      <c r="L174" s="23"/>
      <c r="M174" s="23"/>
      <c r="N174" s="23"/>
      <c r="O174" s="22"/>
      <c r="P174" s="24"/>
    </row>
    <row r="175" spans="7:62" ht="15" x14ac:dyDescent="0.25">
      <c r="G175" s="25"/>
      <c r="H175" s="21"/>
      <c r="I175" s="22"/>
      <c r="J175" s="22"/>
      <c r="K175" s="22"/>
      <c r="L175" s="23"/>
      <c r="M175" s="23"/>
      <c r="N175" s="23"/>
      <c r="O175" s="22"/>
      <c r="P175" s="24"/>
    </row>
    <row r="176" spans="7:62" ht="15" x14ac:dyDescent="0.25">
      <c r="G176" s="25"/>
      <c r="H176" s="21"/>
      <c r="I176" s="22"/>
      <c r="J176" s="22"/>
      <c r="K176" s="22"/>
      <c r="L176" s="23"/>
      <c r="M176" s="23"/>
      <c r="N176" s="23"/>
      <c r="O176" s="22"/>
      <c r="P176" s="24"/>
    </row>
    <row r="177" spans="7:16" ht="15" x14ac:dyDescent="0.25">
      <c r="G177" s="25"/>
      <c r="H177" s="21"/>
      <c r="I177" s="22"/>
      <c r="J177" s="22"/>
      <c r="K177" s="22"/>
      <c r="L177" s="23"/>
      <c r="M177" s="23"/>
      <c r="N177" s="23"/>
      <c r="O177" s="22"/>
      <c r="P177" s="24"/>
    </row>
    <row r="178" spans="7:16" ht="15" x14ac:dyDescent="0.25">
      <c r="G178" s="25"/>
      <c r="H178" s="21"/>
      <c r="I178" s="22"/>
      <c r="J178" s="22"/>
      <c r="K178" s="22"/>
      <c r="L178" s="23"/>
      <c r="M178" s="23"/>
      <c r="N178" s="23"/>
      <c r="O178" s="22"/>
      <c r="P178" s="24"/>
    </row>
    <row r="179" spans="7:16" ht="15" x14ac:dyDescent="0.25">
      <c r="G179" s="25"/>
      <c r="H179" s="21"/>
      <c r="I179" s="22"/>
      <c r="J179" s="22"/>
      <c r="K179" s="22"/>
      <c r="L179" s="23"/>
      <c r="M179" s="23"/>
      <c r="N179" s="23"/>
      <c r="O179" s="22"/>
      <c r="P179" s="24"/>
    </row>
    <row r="180" spans="7:16" ht="15" x14ac:dyDescent="0.25">
      <c r="G180" s="25"/>
      <c r="H180" s="21"/>
      <c r="I180" s="22"/>
      <c r="J180" s="22"/>
      <c r="K180" s="22"/>
      <c r="L180" s="23"/>
      <c r="M180" s="23"/>
      <c r="N180" s="23"/>
      <c r="O180" s="22"/>
      <c r="P180" s="24"/>
    </row>
    <row r="181" spans="7:16" ht="15" x14ac:dyDescent="0.25">
      <c r="G181" s="25"/>
      <c r="H181" s="21"/>
      <c r="I181" s="22"/>
      <c r="J181" s="22"/>
      <c r="K181" s="22"/>
      <c r="L181" s="23"/>
      <c r="M181" s="23"/>
      <c r="N181" s="23"/>
      <c r="O181" s="22"/>
      <c r="P181" s="24"/>
    </row>
    <row r="182" spans="7:16" ht="15" x14ac:dyDescent="0.25">
      <c r="G182" s="20"/>
      <c r="H182" s="21"/>
      <c r="I182" s="22"/>
      <c r="J182" s="22"/>
      <c r="K182" s="22"/>
      <c r="L182" s="23"/>
      <c r="M182" s="23"/>
      <c r="N182" s="23"/>
      <c r="O182" s="22"/>
      <c r="P182" s="24"/>
    </row>
    <row r="183" spans="7:16" ht="15" x14ac:dyDescent="0.25">
      <c r="G183" s="25"/>
      <c r="H183" s="21"/>
      <c r="I183" s="22"/>
      <c r="J183" s="22"/>
      <c r="K183" s="22"/>
      <c r="L183" s="23"/>
      <c r="M183" s="23"/>
      <c r="N183" s="23"/>
      <c r="O183" s="22"/>
      <c r="P183" s="24"/>
    </row>
    <row r="184" spans="7:16" ht="15" x14ac:dyDescent="0.25">
      <c r="G184" s="20"/>
      <c r="H184" s="21"/>
      <c r="I184" s="22"/>
      <c r="J184" s="22"/>
      <c r="K184" s="22"/>
      <c r="L184" s="23"/>
      <c r="M184" s="23"/>
      <c r="N184" s="23"/>
      <c r="O184" s="22"/>
      <c r="P184" s="24"/>
    </row>
    <row r="185" spans="7:16" ht="15" x14ac:dyDescent="0.25">
      <c r="G185" s="20"/>
      <c r="H185" s="21"/>
      <c r="I185" s="22"/>
      <c r="J185" s="22"/>
      <c r="K185" s="22"/>
      <c r="L185" s="23"/>
      <c r="M185" s="23"/>
      <c r="N185" s="23"/>
      <c r="O185" s="22"/>
      <c r="P185" s="24"/>
    </row>
    <row r="186" spans="7:16" ht="15" x14ac:dyDescent="0.25">
      <c r="G186" s="20"/>
      <c r="H186" s="21"/>
      <c r="I186" s="22"/>
      <c r="J186" s="22"/>
      <c r="K186" s="22"/>
      <c r="L186" s="23"/>
      <c r="M186" s="23"/>
      <c r="N186" s="23"/>
      <c r="O186" s="22"/>
      <c r="P186" s="24"/>
    </row>
    <row r="187" spans="7:16" ht="15" x14ac:dyDescent="0.25">
      <c r="G187" s="25"/>
      <c r="H187" s="21"/>
      <c r="I187" s="22"/>
      <c r="J187" s="22"/>
      <c r="K187" s="22"/>
      <c r="L187" s="23"/>
      <c r="M187" s="23"/>
      <c r="N187" s="23"/>
      <c r="O187" s="22"/>
      <c r="P187" s="24"/>
    </row>
    <row r="188" spans="7:16" ht="15" x14ac:dyDescent="0.25">
      <c r="G188" s="25"/>
      <c r="H188" s="21"/>
      <c r="I188" s="22"/>
      <c r="J188" s="22"/>
      <c r="K188" s="22"/>
      <c r="L188" s="23"/>
      <c r="M188" s="23"/>
      <c r="N188" s="23"/>
      <c r="O188" s="22"/>
      <c r="P188" s="24"/>
    </row>
    <row r="189" spans="7:16" ht="15" x14ac:dyDescent="0.25">
      <c r="G189" s="25"/>
      <c r="H189" s="21"/>
      <c r="I189" s="22"/>
      <c r="J189" s="22"/>
      <c r="K189" s="22"/>
      <c r="L189" s="23"/>
      <c r="M189" s="23"/>
      <c r="N189" s="23"/>
      <c r="O189" s="22"/>
      <c r="P189" s="24"/>
    </row>
    <row r="190" spans="7:16" ht="15" x14ac:dyDescent="0.25">
      <c r="G190" s="25"/>
      <c r="H190" s="21"/>
      <c r="I190" s="22"/>
      <c r="J190" s="22"/>
      <c r="K190" s="22"/>
      <c r="L190" s="23"/>
      <c r="M190" s="23"/>
      <c r="N190" s="23"/>
      <c r="O190" s="22"/>
      <c r="P190" s="24"/>
    </row>
    <row r="191" spans="7:16" ht="15" x14ac:dyDescent="0.25">
      <c r="G191" s="20"/>
      <c r="H191" s="21"/>
      <c r="I191" s="22"/>
      <c r="J191" s="22"/>
      <c r="K191" s="22"/>
      <c r="L191" s="23"/>
      <c r="M191" s="23"/>
      <c r="N191" s="23"/>
      <c r="O191" s="22"/>
      <c r="P191" s="24"/>
    </row>
    <row r="192" spans="7:16" ht="15" x14ac:dyDescent="0.25">
      <c r="G192" s="25"/>
      <c r="H192" s="21"/>
      <c r="I192" s="22"/>
      <c r="J192" s="22"/>
      <c r="K192" s="22"/>
      <c r="L192" s="23"/>
      <c r="M192" s="23"/>
      <c r="N192" s="23"/>
      <c r="O192" s="22"/>
      <c r="P192" s="24"/>
    </row>
    <row r="193" spans="7:16" ht="15" x14ac:dyDescent="0.25">
      <c r="G193" s="25"/>
      <c r="H193" s="21"/>
      <c r="I193" s="22"/>
      <c r="J193" s="22"/>
      <c r="K193" s="22"/>
      <c r="L193" s="23"/>
      <c r="M193" s="23"/>
      <c r="N193" s="23"/>
      <c r="O193" s="22"/>
      <c r="P193" s="24"/>
    </row>
    <row r="194" spans="7:16" ht="15" x14ac:dyDescent="0.25">
      <c r="G194" s="25"/>
      <c r="H194" s="21"/>
      <c r="I194" s="22"/>
      <c r="J194" s="22"/>
      <c r="K194" s="22"/>
      <c r="L194" s="23"/>
      <c r="M194" s="23"/>
      <c r="N194" s="23"/>
      <c r="O194" s="22"/>
      <c r="P194" s="24"/>
    </row>
    <row r="195" spans="7:16" ht="15" x14ac:dyDescent="0.25">
      <c r="G195" s="25"/>
      <c r="H195" s="21"/>
      <c r="I195" s="22"/>
      <c r="J195" s="22"/>
      <c r="K195" s="22"/>
      <c r="L195" s="23"/>
      <c r="M195" s="23"/>
      <c r="N195" s="23"/>
      <c r="O195" s="22"/>
      <c r="P195" s="24"/>
    </row>
    <row r="196" spans="7:16" ht="15" x14ac:dyDescent="0.25">
      <c r="G196" s="20"/>
      <c r="H196" s="21"/>
      <c r="I196" s="22"/>
      <c r="J196" s="22"/>
      <c r="K196" s="22"/>
      <c r="L196" s="23"/>
      <c r="M196" s="23"/>
      <c r="N196" s="23"/>
      <c r="O196" s="22"/>
      <c r="P196" s="24"/>
    </row>
    <row r="197" spans="7:16" ht="15" x14ac:dyDescent="0.25">
      <c r="G197" s="20"/>
      <c r="H197" s="21"/>
      <c r="I197" s="22"/>
      <c r="J197" s="22"/>
      <c r="K197" s="22"/>
      <c r="L197" s="23"/>
      <c r="M197" s="23"/>
      <c r="N197" s="23"/>
      <c r="O197" s="22"/>
      <c r="P197" s="24"/>
    </row>
    <row r="198" spans="7:16" ht="15" x14ac:dyDescent="0.25">
      <c r="G198" s="25"/>
      <c r="H198" s="21"/>
      <c r="I198" s="22"/>
      <c r="J198" s="22"/>
      <c r="K198" s="22"/>
      <c r="L198" s="23"/>
      <c r="M198" s="23"/>
      <c r="N198" s="23"/>
      <c r="O198" s="22"/>
      <c r="P198" s="24"/>
    </row>
    <row r="199" spans="7:16" ht="15" x14ac:dyDescent="0.2">
      <c r="G199" s="28"/>
      <c r="H199" s="21"/>
      <c r="I199" s="22"/>
      <c r="J199" s="22"/>
      <c r="K199" s="22"/>
      <c r="L199" s="23"/>
      <c r="M199" s="23"/>
      <c r="N199" s="23"/>
      <c r="O199" s="22"/>
      <c r="P199" s="24"/>
    </row>
    <row r="200" spans="7:16" ht="15" x14ac:dyDescent="0.25">
      <c r="G200" s="25"/>
      <c r="H200" s="21"/>
      <c r="I200" s="22"/>
      <c r="J200" s="22"/>
      <c r="K200" s="22"/>
      <c r="L200" s="23"/>
      <c r="M200" s="23"/>
      <c r="N200" s="23"/>
      <c r="O200" s="22"/>
      <c r="P200" s="24"/>
    </row>
    <row r="201" spans="7:16" ht="15" x14ac:dyDescent="0.25">
      <c r="G201" s="25"/>
      <c r="H201" s="21"/>
      <c r="I201" s="22"/>
      <c r="J201" s="22"/>
      <c r="K201" s="22"/>
      <c r="L201" s="23"/>
      <c r="M201" s="23"/>
      <c r="N201" s="23"/>
      <c r="O201" s="22"/>
      <c r="P201" s="24"/>
    </row>
    <row r="202" spans="7:16" ht="15" x14ac:dyDescent="0.25">
      <c r="G202" s="25"/>
      <c r="H202" s="21"/>
      <c r="I202" s="22"/>
      <c r="J202" s="22"/>
      <c r="K202" s="22"/>
      <c r="L202" s="23"/>
      <c r="M202" s="23"/>
      <c r="N202" s="23"/>
      <c r="O202" s="22"/>
      <c r="P202" s="24"/>
    </row>
    <row r="203" spans="7:16" ht="15" x14ac:dyDescent="0.25">
      <c r="G203" s="20"/>
      <c r="H203" s="21"/>
      <c r="I203" s="22"/>
      <c r="J203" s="22"/>
      <c r="K203" s="22"/>
      <c r="L203" s="23"/>
      <c r="M203" s="23"/>
      <c r="N203" s="23"/>
      <c r="O203" s="22"/>
      <c r="P203" s="24"/>
    </row>
    <row r="204" spans="7:16" ht="15" x14ac:dyDescent="0.25">
      <c r="G204" s="25"/>
      <c r="H204" s="21"/>
      <c r="I204" s="22"/>
      <c r="J204" s="22"/>
      <c r="K204" s="22"/>
      <c r="L204" s="23"/>
      <c r="M204" s="23"/>
      <c r="N204" s="23"/>
      <c r="O204" s="22"/>
      <c r="P204" s="24"/>
    </row>
    <row r="205" spans="7:16" ht="15" x14ac:dyDescent="0.25">
      <c r="G205" s="20"/>
      <c r="H205" s="21"/>
      <c r="I205" s="22"/>
      <c r="J205" s="22"/>
      <c r="K205" s="22"/>
      <c r="L205" s="23"/>
      <c r="M205" s="23"/>
      <c r="N205" s="23"/>
      <c r="O205" s="22"/>
      <c r="P205" s="24"/>
    </row>
    <row r="206" spans="7:16" ht="15" x14ac:dyDescent="0.25">
      <c r="G206" s="20"/>
      <c r="H206" s="21"/>
      <c r="I206" s="22"/>
      <c r="J206" s="22"/>
      <c r="K206" s="22"/>
      <c r="L206" s="23"/>
      <c r="M206" s="23"/>
      <c r="N206" s="23"/>
      <c r="O206" s="22"/>
      <c r="P206" s="24"/>
    </row>
    <row r="207" spans="7:16" ht="15" x14ac:dyDescent="0.25">
      <c r="G207" s="20"/>
      <c r="H207" s="21"/>
      <c r="I207" s="22"/>
      <c r="J207" s="22"/>
      <c r="K207" s="22"/>
      <c r="L207" s="23"/>
      <c r="M207" s="23"/>
      <c r="N207" s="23"/>
      <c r="O207" s="22"/>
      <c r="P207" s="24"/>
    </row>
    <row r="208" spans="7:16" ht="15" x14ac:dyDescent="0.25">
      <c r="G208" s="20"/>
      <c r="H208" s="21"/>
      <c r="I208" s="22"/>
      <c r="J208" s="22"/>
      <c r="K208" s="22"/>
      <c r="L208" s="23"/>
      <c r="M208" s="23"/>
      <c r="N208" s="23"/>
      <c r="O208" s="22"/>
      <c r="P208" s="24"/>
    </row>
    <row r="209" spans="7:16" ht="15" x14ac:dyDescent="0.25">
      <c r="G209" s="25"/>
      <c r="H209" s="21"/>
      <c r="I209" s="22"/>
      <c r="J209" s="22"/>
      <c r="K209" s="22"/>
      <c r="L209" s="23"/>
      <c r="M209" s="23"/>
      <c r="N209" s="23"/>
      <c r="O209" s="22"/>
      <c r="P209" s="24"/>
    </row>
    <row r="210" spans="7:16" ht="15" x14ac:dyDescent="0.25">
      <c r="G210" s="25"/>
      <c r="H210" s="21"/>
      <c r="I210" s="22"/>
      <c r="J210" s="22"/>
      <c r="K210" s="22"/>
      <c r="L210" s="23"/>
      <c r="M210" s="23"/>
      <c r="N210" s="23"/>
      <c r="O210" s="22"/>
      <c r="P210" s="24"/>
    </row>
    <row r="211" spans="7:16" ht="15" x14ac:dyDescent="0.25">
      <c r="G211" s="25"/>
      <c r="H211" s="21"/>
      <c r="I211" s="22"/>
      <c r="J211" s="22"/>
      <c r="K211" s="22"/>
      <c r="L211" s="23"/>
      <c r="M211" s="23"/>
      <c r="N211" s="23"/>
      <c r="O211" s="22"/>
      <c r="P211" s="24"/>
    </row>
    <row r="212" spans="7:16" ht="15" x14ac:dyDescent="0.25">
      <c r="G212" s="25"/>
      <c r="H212" s="21"/>
      <c r="I212" s="22"/>
      <c r="J212" s="22"/>
      <c r="K212" s="22"/>
      <c r="L212" s="23"/>
      <c r="M212" s="23"/>
      <c r="N212" s="23"/>
      <c r="O212" s="22"/>
      <c r="P212" s="24"/>
    </row>
    <row r="213" spans="7:16" ht="15" x14ac:dyDescent="0.25">
      <c r="G213" s="25"/>
      <c r="H213" s="21"/>
      <c r="I213" s="22"/>
      <c r="J213" s="22"/>
      <c r="K213" s="22"/>
      <c r="L213" s="23"/>
      <c r="M213" s="23"/>
      <c r="N213" s="23"/>
      <c r="O213" s="22"/>
      <c r="P213" s="24"/>
    </row>
    <row r="214" spans="7:16" ht="15" x14ac:dyDescent="0.25">
      <c r="G214" s="25"/>
      <c r="H214" s="21"/>
      <c r="I214" s="22"/>
      <c r="J214" s="22"/>
      <c r="K214" s="22"/>
      <c r="L214" s="23"/>
      <c r="M214" s="23"/>
      <c r="N214" s="23"/>
      <c r="O214" s="22"/>
      <c r="P214" s="24"/>
    </row>
    <row r="215" spans="7:16" ht="15" x14ac:dyDescent="0.25">
      <c r="G215" s="25"/>
      <c r="H215" s="21"/>
      <c r="I215" s="22"/>
      <c r="J215" s="22"/>
      <c r="K215" s="22"/>
      <c r="L215" s="23"/>
      <c r="M215" s="23"/>
      <c r="N215" s="23"/>
      <c r="O215" s="22"/>
      <c r="P215" s="24"/>
    </row>
    <row r="216" spans="7:16" ht="15" x14ac:dyDescent="0.25">
      <c r="G216" s="25"/>
      <c r="H216" s="21"/>
      <c r="I216" s="22"/>
      <c r="J216" s="22"/>
      <c r="K216" s="22"/>
      <c r="L216" s="23"/>
      <c r="M216" s="23"/>
      <c r="N216" s="23"/>
      <c r="O216" s="22"/>
      <c r="P216" s="24"/>
    </row>
    <row r="217" spans="7:16" ht="15" x14ac:dyDescent="0.25">
      <c r="G217" s="25"/>
      <c r="H217" s="21"/>
      <c r="I217" s="22"/>
      <c r="J217" s="22"/>
      <c r="K217" s="22"/>
      <c r="L217" s="23"/>
      <c r="M217" s="23"/>
      <c r="N217" s="23"/>
      <c r="O217" s="22"/>
      <c r="P217" s="24"/>
    </row>
    <row r="218" spans="7:16" ht="15" x14ac:dyDescent="0.25">
      <c r="G218" s="25"/>
      <c r="H218" s="21"/>
      <c r="I218" s="22"/>
      <c r="J218" s="22"/>
      <c r="K218" s="22"/>
      <c r="L218" s="23"/>
      <c r="M218" s="23"/>
      <c r="N218" s="23"/>
      <c r="O218" s="22"/>
      <c r="P218" s="24"/>
    </row>
    <row r="219" spans="7:16" ht="15" x14ac:dyDescent="0.25">
      <c r="G219" s="25"/>
      <c r="H219" s="21"/>
      <c r="I219" s="22"/>
      <c r="J219" s="22"/>
      <c r="K219" s="22"/>
      <c r="L219" s="23"/>
      <c r="M219" s="23"/>
      <c r="N219" s="23"/>
      <c r="O219" s="22"/>
      <c r="P219" s="24"/>
    </row>
    <row r="220" spans="7:16" ht="15" x14ac:dyDescent="0.25">
      <c r="G220" s="25"/>
      <c r="H220" s="21"/>
      <c r="I220" s="22"/>
      <c r="J220" s="22"/>
      <c r="K220" s="22"/>
      <c r="L220" s="23"/>
      <c r="M220" s="23"/>
      <c r="N220" s="23"/>
      <c r="O220" s="22"/>
      <c r="P220" s="24"/>
    </row>
    <row r="221" spans="7:16" ht="15" x14ac:dyDescent="0.25">
      <c r="G221" s="25"/>
      <c r="H221" s="21"/>
      <c r="I221" s="22"/>
      <c r="J221" s="22"/>
      <c r="K221" s="22"/>
      <c r="L221" s="23"/>
      <c r="M221" s="23"/>
      <c r="N221" s="23"/>
      <c r="O221" s="22"/>
      <c r="P221" s="24"/>
    </row>
    <row r="222" spans="7:16" ht="15" x14ac:dyDescent="0.25">
      <c r="G222" s="25"/>
      <c r="H222" s="21"/>
      <c r="I222" s="22"/>
      <c r="J222" s="22"/>
      <c r="K222" s="22"/>
      <c r="L222" s="23"/>
      <c r="M222" s="23"/>
      <c r="N222" s="23"/>
      <c r="O222" s="22"/>
      <c r="P222" s="24"/>
    </row>
    <row r="223" spans="7:16" ht="15" x14ac:dyDescent="0.25">
      <c r="G223" s="25"/>
      <c r="H223" s="21"/>
      <c r="I223" s="22"/>
      <c r="J223" s="22"/>
      <c r="K223" s="22"/>
      <c r="L223" s="23"/>
      <c r="M223" s="23"/>
      <c r="N223" s="23"/>
      <c r="O223" s="22"/>
      <c r="P223" s="24"/>
    </row>
    <row r="224" spans="7:16" ht="15" x14ac:dyDescent="0.25">
      <c r="G224" s="25"/>
      <c r="H224" s="21"/>
      <c r="I224" s="22"/>
      <c r="J224" s="22"/>
      <c r="K224" s="22"/>
      <c r="L224" s="23"/>
      <c r="M224" s="23"/>
      <c r="N224" s="23"/>
      <c r="O224" s="22"/>
      <c r="P224" s="24"/>
    </row>
    <row r="225" spans="7:16" ht="15" x14ac:dyDescent="0.25">
      <c r="G225" s="25"/>
      <c r="H225" s="21"/>
      <c r="I225" s="22"/>
      <c r="J225" s="22"/>
      <c r="K225" s="22"/>
      <c r="L225" s="23"/>
      <c r="M225" s="23"/>
      <c r="N225" s="23"/>
      <c r="O225" s="22"/>
      <c r="P225" s="24"/>
    </row>
    <row r="226" spans="7:16" ht="15" x14ac:dyDescent="0.25">
      <c r="G226" s="25"/>
      <c r="H226" s="21"/>
      <c r="I226" s="22"/>
      <c r="J226" s="22"/>
      <c r="K226" s="22"/>
      <c r="L226" s="23"/>
      <c r="M226" s="23"/>
      <c r="N226" s="23"/>
      <c r="O226" s="22"/>
      <c r="P226" s="24"/>
    </row>
    <row r="227" spans="7:16" ht="15" x14ac:dyDescent="0.25">
      <c r="G227" s="25"/>
      <c r="H227" s="21"/>
      <c r="I227" s="22"/>
      <c r="J227" s="22"/>
      <c r="K227" s="22"/>
      <c r="L227" s="23"/>
      <c r="M227" s="23"/>
      <c r="N227" s="23"/>
      <c r="O227" s="22"/>
      <c r="P227" s="24"/>
    </row>
    <row r="228" spans="7:16" ht="15" x14ac:dyDescent="0.25">
      <c r="G228" s="25"/>
      <c r="H228" s="21"/>
      <c r="I228" s="22"/>
      <c r="J228" s="22"/>
      <c r="K228" s="22"/>
      <c r="L228" s="23"/>
      <c r="M228" s="23"/>
      <c r="N228" s="23"/>
      <c r="O228" s="22"/>
      <c r="P228" s="24"/>
    </row>
    <row r="229" spans="7:16" ht="15" x14ac:dyDescent="0.25">
      <c r="G229" s="25"/>
      <c r="H229" s="21"/>
      <c r="I229" s="22"/>
      <c r="J229" s="22"/>
      <c r="K229" s="22"/>
      <c r="L229" s="23"/>
      <c r="M229" s="23"/>
      <c r="N229" s="23"/>
      <c r="O229" s="22"/>
      <c r="P229" s="24"/>
    </row>
    <row r="230" spans="7:16" ht="15" x14ac:dyDescent="0.25">
      <c r="G230" s="25"/>
      <c r="H230" s="21"/>
      <c r="I230" s="22"/>
      <c r="J230" s="22"/>
      <c r="K230" s="22"/>
      <c r="L230" s="23"/>
      <c r="M230" s="23"/>
      <c r="N230" s="23"/>
      <c r="O230" s="22"/>
      <c r="P230" s="24"/>
    </row>
    <row r="231" spans="7:16" ht="15" x14ac:dyDescent="0.25">
      <c r="G231" s="25"/>
      <c r="H231" s="21"/>
      <c r="I231" s="22"/>
      <c r="J231" s="22"/>
      <c r="K231" s="22"/>
      <c r="L231" s="23"/>
      <c r="M231" s="23"/>
      <c r="N231" s="23"/>
      <c r="O231" s="22"/>
      <c r="P231" s="24"/>
    </row>
    <row r="232" spans="7:16" ht="15" x14ac:dyDescent="0.25">
      <c r="G232" s="25"/>
      <c r="H232" s="21"/>
      <c r="I232" s="22"/>
      <c r="J232" s="22"/>
      <c r="K232" s="22"/>
      <c r="L232" s="23"/>
      <c r="M232" s="23"/>
      <c r="N232" s="23"/>
      <c r="O232" s="22"/>
      <c r="P232" s="24"/>
    </row>
    <row r="233" spans="7:16" ht="15" x14ac:dyDescent="0.25">
      <c r="G233" s="25"/>
      <c r="H233" s="21"/>
      <c r="I233" s="22"/>
      <c r="J233" s="22"/>
      <c r="K233" s="22"/>
      <c r="L233" s="23"/>
      <c r="M233" s="23"/>
      <c r="N233" s="23"/>
      <c r="O233" s="22"/>
      <c r="P233" s="24"/>
    </row>
    <row r="234" spans="7:16" ht="15" x14ac:dyDescent="0.25">
      <c r="G234" s="25"/>
      <c r="H234" s="21"/>
      <c r="I234" s="22"/>
      <c r="J234" s="22"/>
      <c r="K234" s="22"/>
      <c r="L234" s="23"/>
      <c r="M234" s="23"/>
      <c r="N234" s="23"/>
      <c r="O234" s="22"/>
      <c r="P234" s="24"/>
    </row>
    <row r="235" spans="7:16" ht="15" x14ac:dyDescent="0.25">
      <c r="G235" s="25"/>
      <c r="H235" s="21"/>
      <c r="I235" s="22"/>
      <c r="J235" s="22"/>
      <c r="K235" s="22"/>
      <c r="L235" s="23"/>
      <c r="M235" s="23"/>
      <c r="N235" s="23"/>
      <c r="O235" s="22"/>
      <c r="P235" s="24"/>
    </row>
    <row r="236" spans="7:16" ht="15" x14ac:dyDescent="0.25">
      <c r="G236" s="25"/>
      <c r="H236" s="21"/>
      <c r="I236" s="22"/>
      <c r="J236" s="22"/>
      <c r="K236" s="22"/>
      <c r="L236" s="23"/>
      <c r="M236" s="23"/>
      <c r="N236" s="23"/>
      <c r="O236" s="22"/>
      <c r="P236" s="24"/>
    </row>
    <row r="237" spans="7:16" ht="15" x14ac:dyDescent="0.25">
      <c r="G237" s="25"/>
      <c r="H237" s="21"/>
      <c r="I237" s="22"/>
      <c r="J237" s="22"/>
      <c r="K237" s="22"/>
      <c r="L237" s="23"/>
      <c r="M237" s="23"/>
      <c r="N237" s="23"/>
      <c r="O237" s="22"/>
      <c r="P237" s="24"/>
    </row>
    <row r="238" spans="7:16" ht="15" x14ac:dyDescent="0.25">
      <c r="G238" s="25"/>
      <c r="H238" s="21"/>
      <c r="I238" s="22"/>
      <c r="J238" s="22"/>
      <c r="K238" s="22"/>
      <c r="L238" s="23"/>
      <c r="M238" s="23"/>
      <c r="N238" s="23"/>
      <c r="O238" s="22"/>
      <c r="P238" s="24"/>
    </row>
    <row r="239" spans="7:16" ht="15" x14ac:dyDescent="0.25">
      <c r="G239" s="25"/>
      <c r="H239" s="21"/>
      <c r="I239" s="22"/>
      <c r="J239" s="22"/>
      <c r="K239" s="22"/>
      <c r="L239" s="23"/>
      <c r="M239" s="23"/>
      <c r="N239" s="23"/>
      <c r="O239" s="22"/>
      <c r="P239" s="24"/>
    </row>
    <row r="240" spans="7:16" ht="15" x14ac:dyDescent="0.25">
      <c r="G240" s="25"/>
      <c r="H240" s="21"/>
      <c r="I240" s="22"/>
      <c r="J240" s="22"/>
      <c r="K240" s="22"/>
      <c r="L240" s="23"/>
      <c r="M240" s="23"/>
      <c r="N240" s="23"/>
      <c r="O240" s="22"/>
      <c r="P240" s="24"/>
    </row>
    <row r="241" spans="7:16" ht="15" x14ac:dyDescent="0.25">
      <c r="G241" s="25"/>
      <c r="H241" s="21"/>
      <c r="I241" s="22"/>
      <c r="J241" s="22"/>
      <c r="K241" s="22"/>
      <c r="L241" s="23"/>
      <c r="M241" s="23"/>
      <c r="N241" s="23"/>
      <c r="O241" s="22"/>
      <c r="P241" s="24"/>
    </row>
    <row r="242" spans="7:16" ht="15" x14ac:dyDescent="0.25">
      <c r="G242" s="25"/>
      <c r="H242" s="21"/>
      <c r="I242" s="22"/>
      <c r="J242" s="22"/>
      <c r="K242" s="22"/>
      <c r="L242" s="23"/>
      <c r="M242" s="23"/>
      <c r="N242" s="23"/>
      <c r="O242" s="22"/>
      <c r="P242" s="24"/>
    </row>
    <row r="243" spans="7:16" ht="15" x14ac:dyDescent="0.25">
      <c r="G243" s="25"/>
      <c r="H243" s="21"/>
      <c r="I243" s="22"/>
      <c r="J243" s="22"/>
      <c r="K243" s="22"/>
      <c r="L243" s="23"/>
      <c r="M243" s="23"/>
      <c r="N243" s="23"/>
      <c r="O243" s="22"/>
      <c r="P243" s="24"/>
    </row>
    <row r="244" spans="7:16" ht="15" x14ac:dyDescent="0.25">
      <c r="G244" s="25"/>
      <c r="H244" s="21"/>
      <c r="I244" s="22"/>
      <c r="J244" s="22"/>
      <c r="K244" s="22"/>
      <c r="L244" s="23"/>
      <c r="M244" s="23"/>
      <c r="N244" s="23"/>
      <c r="O244" s="22"/>
      <c r="P244" s="24"/>
    </row>
    <row r="245" spans="7:16" ht="15" x14ac:dyDescent="0.25">
      <c r="G245" s="25"/>
      <c r="H245" s="21"/>
      <c r="I245" s="22"/>
      <c r="J245" s="22"/>
      <c r="K245" s="22"/>
      <c r="L245" s="23"/>
      <c r="M245" s="23"/>
      <c r="N245" s="23"/>
      <c r="O245" s="22"/>
      <c r="P245" s="24"/>
    </row>
    <row r="246" spans="7:16" ht="15" x14ac:dyDescent="0.25">
      <c r="G246" s="25"/>
      <c r="H246" s="21"/>
      <c r="I246" s="22"/>
      <c r="J246" s="22"/>
      <c r="K246" s="22"/>
      <c r="L246" s="23"/>
      <c r="M246" s="23"/>
      <c r="N246" s="23"/>
      <c r="O246" s="22"/>
      <c r="P246" s="24"/>
    </row>
    <row r="247" spans="7:16" ht="15" x14ac:dyDescent="0.25">
      <c r="G247" s="27"/>
      <c r="H247" s="21"/>
      <c r="I247" s="22"/>
      <c r="J247" s="22"/>
      <c r="K247" s="22"/>
      <c r="L247" s="23"/>
      <c r="M247" s="23"/>
      <c r="N247" s="23"/>
      <c r="O247" s="22"/>
      <c r="P247" s="24"/>
    </row>
    <row r="248" spans="7:16" ht="15" x14ac:dyDescent="0.25">
      <c r="G248" s="27"/>
      <c r="H248" s="21"/>
      <c r="I248" s="22"/>
      <c r="J248" s="22"/>
      <c r="K248" s="22"/>
      <c r="L248" s="23"/>
      <c r="M248" s="23"/>
      <c r="N248" s="23"/>
      <c r="O248" s="22"/>
      <c r="P248" s="24"/>
    </row>
    <row r="249" spans="7:16" ht="15" x14ac:dyDescent="0.25">
      <c r="G249" s="25"/>
      <c r="H249" s="21"/>
      <c r="I249" s="22"/>
      <c r="J249" s="22"/>
      <c r="K249" s="22"/>
      <c r="L249" s="23"/>
      <c r="M249" s="23"/>
      <c r="N249" s="23"/>
      <c r="O249" s="22"/>
      <c r="P249" s="24"/>
    </row>
    <row r="250" spans="7:16" ht="15" x14ac:dyDescent="0.25">
      <c r="G250" s="25"/>
      <c r="H250" s="21"/>
      <c r="I250" s="22"/>
      <c r="J250" s="22"/>
      <c r="K250" s="22"/>
      <c r="L250" s="23"/>
      <c r="M250" s="23"/>
      <c r="N250" s="23"/>
      <c r="O250" s="22"/>
      <c r="P250" s="24"/>
    </row>
    <row r="251" spans="7:16" ht="15" x14ac:dyDescent="0.25">
      <c r="G251" s="27"/>
      <c r="H251" s="21"/>
      <c r="I251" s="22"/>
      <c r="J251" s="22"/>
      <c r="K251" s="22"/>
      <c r="L251" s="23"/>
      <c r="M251" s="23"/>
      <c r="N251" s="23"/>
      <c r="O251" s="22"/>
      <c r="P251" s="24"/>
    </row>
    <row r="252" spans="7:16" ht="15" x14ac:dyDescent="0.25">
      <c r="G252" s="27"/>
      <c r="H252" s="21"/>
      <c r="I252" s="22"/>
      <c r="J252" s="22"/>
      <c r="K252" s="22"/>
      <c r="L252" s="23"/>
      <c r="M252" s="23"/>
      <c r="N252" s="23"/>
      <c r="O252" s="22"/>
      <c r="P252" s="24"/>
    </row>
    <row r="253" spans="7:16" ht="15" x14ac:dyDescent="0.25">
      <c r="G253" s="27"/>
      <c r="H253" s="21"/>
      <c r="I253" s="22"/>
      <c r="J253" s="22"/>
      <c r="K253" s="22"/>
      <c r="L253" s="23"/>
      <c r="M253" s="23"/>
      <c r="N253" s="23"/>
      <c r="O253" s="22"/>
      <c r="P253" s="24"/>
    </row>
    <row r="254" spans="7:16" ht="15" x14ac:dyDescent="0.25">
      <c r="G254" s="27"/>
      <c r="H254" s="21"/>
      <c r="I254" s="22"/>
      <c r="J254" s="22"/>
      <c r="K254" s="22"/>
      <c r="L254" s="23"/>
      <c r="M254" s="23"/>
      <c r="N254" s="23"/>
      <c r="O254" s="22"/>
      <c r="P254" s="24"/>
    </row>
    <row r="255" spans="7:16" ht="15" x14ac:dyDescent="0.25">
      <c r="G255" s="27"/>
      <c r="H255" s="21"/>
      <c r="I255" s="22"/>
      <c r="J255" s="22"/>
      <c r="K255" s="22"/>
      <c r="L255" s="23"/>
      <c r="M255" s="23"/>
      <c r="N255" s="23"/>
      <c r="O255" s="22"/>
      <c r="P255" s="24"/>
    </row>
    <row r="256" spans="7:16" ht="15" x14ac:dyDescent="0.25">
      <c r="G256" s="25"/>
      <c r="H256" s="21"/>
      <c r="I256" s="22"/>
      <c r="J256" s="22"/>
      <c r="K256" s="22"/>
      <c r="L256" s="23"/>
      <c r="M256" s="23"/>
      <c r="N256" s="23"/>
      <c r="O256" s="22"/>
      <c r="P256" s="24"/>
    </row>
    <row r="257" spans="7:16" ht="15" x14ac:dyDescent="0.25">
      <c r="G257" s="20"/>
      <c r="H257" s="21"/>
      <c r="I257" s="22"/>
      <c r="J257" s="22"/>
      <c r="K257" s="22"/>
      <c r="L257" s="23"/>
      <c r="M257" s="23"/>
      <c r="N257" s="23"/>
      <c r="O257" s="22"/>
      <c r="P257" s="24"/>
    </row>
    <row r="258" spans="7:16" ht="15" x14ac:dyDescent="0.25">
      <c r="G258" s="25"/>
      <c r="H258" s="21"/>
      <c r="I258" s="22"/>
      <c r="J258" s="22"/>
      <c r="K258" s="22"/>
      <c r="L258" s="23"/>
      <c r="M258" s="23"/>
      <c r="N258" s="23"/>
      <c r="O258" s="22"/>
      <c r="P258" s="24"/>
    </row>
    <row r="259" spans="7:16" ht="15" x14ac:dyDescent="0.25">
      <c r="G259" s="25"/>
      <c r="H259" s="21"/>
      <c r="I259" s="22"/>
      <c r="J259" s="22"/>
      <c r="K259" s="22"/>
      <c r="L259" s="23"/>
      <c r="M259" s="23"/>
      <c r="N259" s="23"/>
      <c r="O259" s="22"/>
      <c r="P259" s="24"/>
    </row>
    <row r="260" spans="7:16" ht="15" x14ac:dyDescent="0.25">
      <c r="G260" s="25"/>
      <c r="H260" s="21"/>
      <c r="I260" s="22"/>
      <c r="J260" s="22"/>
      <c r="K260" s="22"/>
      <c r="L260" s="23"/>
      <c r="M260" s="23"/>
      <c r="N260" s="23"/>
      <c r="O260" s="22"/>
      <c r="P260" s="24"/>
    </row>
    <row r="261" spans="7:16" ht="15" x14ac:dyDescent="0.25">
      <c r="G261" s="20"/>
      <c r="H261" s="21"/>
      <c r="I261" s="22"/>
      <c r="J261" s="22"/>
      <c r="K261" s="22"/>
      <c r="L261" s="23"/>
      <c r="M261" s="23"/>
      <c r="N261" s="23"/>
      <c r="O261" s="22"/>
      <c r="P261" s="24"/>
    </row>
    <row r="262" spans="7:16" ht="15" x14ac:dyDescent="0.2">
      <c r="G262" s="26"/>
      <c r="H262" s="21"/>
      <c r="I262" s="22"/>
      <c r="J262" s="22"/>
      <c r="K262" s="22"/>
      <c r="L262" s="23"/>
      <c r="M262" s="23"/>
      <c r="N262" s="23"/>
      <c r="O262" s="22"/>
      <c r="P262" s="24"/>
    </row>
    <row r="263" spans="7:16" ht="15" x14ac:dyDescent="0.25">
      <c r="G263" s="20"/>
      <c r="H263" s="21"/>
      <c r="I263" s="22"/>
      <c r="J263" s="22"/>
      <c r="K263" s="22"/>
      <c r="L263" s="23"/>
      <c r="M263" s="23"/>
      <c r="N263" s="23"/>
      <c r="O263" s="22"/>
      <c r="P263" s="24"/>
    </row>
    <row r="264" spans="7:16" ht="15" x14ac:dyDescent="0.25">
      <c r="G264" s="20"/>
      <c r="H264" s="21"/>
      <c r="I264" s="22"/>
      <c r="J264" s="22"/>
      <c r="K264" s="22"/>
      <c r="L264" s="23"/>
      <c r="M264" s="23"/>
      <c r="N264" s="23"/>
      <c r="O264" s="22"/>
      <c r="P264" s="24"/>
    </row>
    <row r="265" spans="7:16" ht="15" x14ac:dyDescent="0.25">
      <c r="G265" s="20"/>
      <c r="H265" s="21"/>
      <c r="I265" s="22"/>
      <c r="J265" s="22"/>
      <c r="K265" s="22"/>
      <c r="L265" s="23"/>
      <c r="M265" s="23"/>
      <c r="N265" s="23"/>
      <c r="O265" s="22"/>
      <c r="P265" s="24"/>
    </row>
    <row r="266" spans="7:16" ht="15" x14ac:dyDescent="0.25">
      <c r="G266" s="20"/>
      <c r="H266" s="21"/>
      <c r="I266" s="22"/>
      <c r="J266" s="22"/>
      <c r="K266" s="22"/>
      <c r="L266" s="23"/>
      <c r="M266" s="23"/>
      <c r="N266" s="23"/>
      <c r="O266" s="22"/>
      <c r="P266" s="24"/>
    </row>
    <row r="267" spans="7:16" ht="15" x14ac:dyDescent="0.25">
      <c r="G267" s="20"/>
      <c r="H267" s="21"/>
      <c r="I267" s="22"/>
      <c r="J267" s="22"/>
      <c r="K267" s="22"/>
      <c r="L267" s="23"/>
      <c r="M267" s="23"/>
      <c r="N267" s="23"/>
      <c r="O267" s="22"/>
      <c r="P267" s="24"/>
    </row>
    <row r="268" spans="7:16" ht="15" x14ac:dyDescent="0.25">
      <c r="G268" s="20"/>
      <c r="H268" s="21"/>
      <c r="I268" s="22"/>
      <c r="J268" s="22"/>
      <c r="K268" s="22"/>
      <c r="L268" s="23"/>
      <c r="M268" s="23"/>
      <c r="N268" s="23"/>
      <c r="O268" s="22"/>
      <c r="P268" s="24"/>
    </row>
    <row r="269" spans="7:16" ht="15" x14ac:dyDescent="0.25">
      <c r="G269" s="20"/>
      <c r="H269" s="21"/>
      <c r="I269" s="22"/>
      <c r="J269" s="22"/>
      <c r="K269" s="22"/>
      <c r="L269" s="23"/>
      <c r="M269" s="23"/>
      <c r="N269" s="23"/>
      <c r="O269" s="22"/>
      <c r="P269" s="24"/>
    </row>
    <row r="270" spans="7:16" ht="15" x14ac:dyDescent="0.25">
      <c r="G270" s="20"/>
      <c r="H270" s="21"/>
      <c r="I270" s="22"/>
      <c r="J270" s="22"/>
      <c r="K270" s="22"/>
      <c r="L270" s="23"/>
      <c r="M270" s="23"/>
      <c r="N270" s="23"/>
      <c r="O270" s="22"/>
      <c r="P270" s="24"/>
    </row>
    <row r="271" spans="7:16" ht="15" x14ac:dyDescent="0.25">
      <c r="G271" s="25"/>
      <c r="H271" s="21"/>
      <c r="I271" s="22"/>
      <c r="J271" s="22"/>
      <c r="K271" s="22"/>
      <c r="L271" s="23"/>
      <c r="M271" s="23"/>
      <c r="N271" s="23"/>
      <c r="O271" s="22"/>
      <c r="P271" s="24"/>
    </row>
    <row r="272" spans="7:16" ht="15" x14ac:dyDescent="0.25">
      <c r="G272" s="25"/>
      <c r="H272" s="21"/>
      <c r="I272" s="22"/>
      <c r="J272" s="22"/>
      <c r="K272" s="22"/>
      <c r="L272" s="23"/>
      <c r="M272" s="23"/>
      <c r="N272" s="23"/>
      <c r="O272" s="22"/>
      <c r="P272" s="24"/>
    </row>
    <row r="273" spans="7:16" ht="15" x14ac:dyDescent="0.25">
      <c r="G273" s="20"/>
      <c r="H273" s="21"/>
      <c r="I273" s="22"/>
      <c r="J273" s="22"/>
      <c r="K273" s="22"/>
      <c r="L273" s="23"/>
      <c r="M273" s="23"/>
      <c r="N273" s="23"/>
      <c r="O273" s="22"/>
      <c r="P273" s="24"/>
    </row>
    <row r="274" spans="7:16" ht="15" x14ac:dyDescent="0.25">
      <c r="G274" s="20"/>
      <c r="H274" s="21"/>
      <c r="I274" s="22"/>
      <c r="J274" s="22"/>
      <c r="K274" s="22"/>
      <c r="L274" s="23"/>
      <c r="M274" s="23"/>
      <c r="N274" s="23"/>
      <c r="O274" s="22"/>
      <c r="P274" s="24"/>
    </row>
    <row r="275" spans="7:16" ht="15" x14ac:dyDescent="0.25">
      <c r="G275" s="20"/>
      <c r="H275" s="21"/>
      <c r="I275" s="22"/>
      <c r="J275" s="22"/>
      <c r="K275" s="22"/>
      <c r="L275" s="23"/>
      <c r="M275" s="23"/>
      <c r="N275" s="23"/>
      <c r="O275" s="22"/>
      <c r="P275" s="24"/>
    </row>
    <row r="276" spans="7:16" ht="15" x14ac:dyDescent="0.25">
      <c r="G276" s="25"/>
      <c r="H276" s="21"/>
      <c r="I276" s="22"/>
      <c r="J276" s="22"/>
      <c r="K276" s="22"/>
      <c r="L276" s="23"/>
      <c r="M276" s="23"/>
      <c r="N276" s="23"/>
      <c r="O276" s="22"/>
      <c r="P276" s="24"/>
    </row>
    <row r="277" spans="7:16" ht="15" x14ac:dyDescent="0.25">
      <c r="G277" s="20"/>
      <c r="H277" s="21"/>
      <c r="I277" s="22"/>
      <c r="J277" s="22"/>
      <c r="K277" s="22"/>
      <c r="L277" s="23"/>
      <c r="M277" s="23"/>
      <c r="N277" s="23"/>
      <c r="O277" s="22"/>
      <c r="P277" s="24"/>
    </row>
    <row r="278" spans="7:16" ht="15" x14ac:dyDescent="0.25">
      <c r="G278" s="25"/>
      <c r="H278" s="21"/>
      <c r="I278" s="22"/>
      <c r="J278" s="22"/>
      <c r="K278" s="22"/>
      <c r="L278" s="23"/>
      <c r="M278" s="23"/>
      <c r="N278" s="23"/>
      <c r="O278" s="22"/>
      <c r="P278" s="24"/>
    </row>
    <row r="279" spans="7:16" ht="15" x14ac:dyDescent="0.25">
      <c r="G279" s="20"/>
      <c r="H279" s="21"/>
      <c r="I279" s="22"/>
      <c r="J279" s="22"/>
      <c r="K279" s="22"/>
      <c r="L279" s="23"/>
      <c r="M279" s="23"/>
      <c r="N279" s="23"/>
      <c r="O279" s="22"/>
      <c r="P279" s="24"/>
    </row>
    <row r="280" spans="7:16" ht="15" x14ac:dyDescent="0.25">
      <c r="G280" s="20"/>
      <c r="H280" s="21"/>
      <c r="I280" s="22"/>
      <c r="J280" s="22"/>
      <c r="K280" s="22"/>
      <c r="L280" s="23"/>
      <c r="M280" s="23"/>
      <c r="N280" s="23"/>
      <c r="O280" s="22"/>
      <c r="P280" s="24"/>
    </row>
    <row r="281" spans="7:16" ht="15" x14ac:dyDescent="0.25">
      <c r="G281" s="20"/>
      <c r="H281" s="21"/>
      <c r="I281" s="22"/>
      <c r="J281" s="22"/>
      <c r="K281" s="22"/>
      <c r="L281" s="23"/>
      <c r="M281" s="23"/>
      <c r="N281" s="23"/>
      <c r="O281" s="22"/>
      <c r="P281" s="24"/>
    </row>
    <row r="282" spans="7:16" ht="15" x14ac:dyDescent="0.25">
      <c r="G282" s="20"/>
      <c r="H282" s="21"/>
      <c r="I282" s="22"/>
      <c r="J282" s="22"/>
      <c r="K282" s="22"/>
      <c r="L282" s="23"/>
      <c r="M282" s="23"/>
      <c r="N282" s="23"/>
      <c r="O282" s="22"/>
      <c r="P282" s="24"/>
    </row>
    <row r="283" spans="7:16" ht="15" x14ac:dyDescent="0.25">
      <c r="G283" s="20"/>
      <c r="H283" s="21"/>
      <c r="I283" s="22"/>
      <c r="J283" s="22"/>
      <c r="K283" s="22"/>
      <c r="L283" s="23"/>
      <c r="M283" s="23"/>
      <c r="N283" s="23"/>
      <c r="O283" s="22"/>
      <c r="P283" s="24"/>
    </row>
    <row r="284" spans="7:16" ht="15" x14ac:dyDescent="0.25">
      <c r="G284" s="25"/>
      <c r="H284" s="21"/>
      <c r="I284" s="22"/>
      <c r="J284" s="22"/>
      <c r="K284" s="22"/>
      <c r="L284" s="23"/>
      <c r="M284" s="23"/>
      <c r="N284" s="23"/>
      <c r="O284" s="22"/>
      <c r="P284" s="24"/>
    </row>
    <row r="285" spans="7:16" ht="15" x14ac:dyDescent="0.25">
      <c r="G285" s="25"/>
      <c r="H285" s="21"/>
      <c r="I285" s="22"/>
      <c r="J285" s="22"/>
      <c r="K285" s="22"/>
      <c r="L285" s="23"/>
      <c r="M285" s="23"/>
      <c r="N285" s="23"/>
      <c r="O285" s="22"/>
      <c r="P285" s="24"/>
    </row>
    <row r="286" spans="7:16" ht="15" x14ac:dyDescent="0.25">
      <c r="G286" s="25"/>
      <c r="H286" s="21"/>
      <c r="I286" s="22"/>
      <c r="J286" s="22"/>
      <c r="K286" s="22"/>
      <c r="L286" s="23"/>
      <c r="M286" s="23"/>
      <c r="N286" s="23"/>
      <c r="O286" s="22"/>
      <c r="P286" s="24"/>
    </row>
    <row r="287" spans="7:16" ht="15" x14ac:dyDescent="0.2">
      <c r="G287" s="29"/>
      <c r="H287" s="21"/>
      <c r="I287" s="22"/>
      <c r="J287" s="22"/>
      <c r="K287" s="22"/>
      <c r="L287" s="23"/>
      <c r="M287" s="23"/>
      <c r="N287" s="23"/>
      <c r="O287" s="22"/>
      <c r="P287" s="24"/>
    </row>
    <row r="288" spans="7:16" ht="15" x14ac:dyDescent="0.25">
      <c r="G288" s="25"/>
      <c r="H288" s="21"/>
      <c r="I288" s="22"/>
      <c r="J288" s="22"/>
      <c r="K288" s="22"/>
      <c r="L288" s="23"/>
      <c r="M288" s="23"/>
      <c r="N288" s="23"/>
      <c r="O288" s="22"/>
      <c r="P288" s="24"/>
    </row>
    <row r="289" spans="7:16" ht="15" x14ac:dyDescent="0.25">
      <c r="G289" s="25"/>
      <c r="H289" s="21"/>
      <c r="I289" s="22"/>
      <c r="J289" s="22"/>
      <c r="K289" s="22"/>
      <c r="L289" s="23"/>
      <c r="M289" s="23"/>
      <c r="N289" s="23"/>
      <c r="O289" s="22"/>
      <c r="P289" s="24"/>
    </row>
    <row r="290" spans="7:16" ht="15" x14ac:dyDescent="0.25">
      <c r="G290" s="20"/>
      <c r="H290" s="21"/>
      <c r="I290" s="22"/>
      <c r="J290" s="22"/>
      <c r="K290" s="22"/>
      <c r="L290" s="23"/>
      <c r="M290" s="23"/>
      <c r="N290" s="23"/>
      <c r="O290" s="22"/>
      <c r="P290" s="24"/>
    </row>
    <row r="291" spans="7:16" ht="15" x14ac:dyDescent="0.25">
      <c r="G291" s="20"/>
      <c r="H291" s="21"/>
      <c r="I291" s="22"/>
      <c r="J291" s="22"/>
      <c r="K291" s="22"/>
      <c r="L291" s="23"/>
      <c r="M291" s="23"/>
      <c r="N291" s="23"/>
      <c r="O291" s="22"/>
      <c r="P291" s="24"/>
    </row>
    <row r="292" spans="7:16" ht="15" x14ac:dyDescent="0.25">
      <c r="G292" s="20"/>
      <c r="H292" s="21"/>
      <c r="I292" s="22"/>
      <c r="J292" s="22"/>
      <c r="K292" s="22"/>
      <c r="L292" s="23"/>
      <c r="M292" s="23"/>
      <c r="N292" s="23"/>
      <c r="O292" s="22"/>
      <c r="P292" s="24"/>
    </row>
    <row r="293" spans="7:16" ht="15" x14ac:dyDescent="0.25">
      <c r="G293" s="25"/>
      <c r="H293" s="21"/>
      <c r="I293" s="22"/>
      <c r="J293" s="22"/>
      <c r="K293" s="22"/>
      <c r="L293" s="23"/>
      <c r="M293" s="23"/>
      <c r="N293" s="23"/>
      <c r="O293" s="22"/>
      <c r="P293" s="24"/>
    </row>
    <row r="294" spans="7:16" ht="15" x14ac:dyDescent="0.25">
      <c r="G294" s="20"/>
      <c r="H294" s="21"/>
      <c r="I294" s="22"/>
      <c r="J294" s="22"/>
      <c r="K294" s="22"/>
      <c r="L294" s="23"/>
      <c r="M294" s="23"/>
      <c r="N294" s="23"/>
      <c r="O294" s="22"/>
      <c r="P294" s="24"/>
    </row>
    <row r="295" spans="7:16" ht="15" x14ac:dyDescent="0.25">
      <c r="G295" s="25"/>
      <c r="H295" s="21"/>
      <c r="I295" s="22"/>
      <c r="J295" s="22"/>
      <c r="K295" s="22"/>
      <c r="L295" s="23"/>
      <c r="M295" s="23"/>
      <c r="N295" s="23"/>
      <c r="O295" s="22"/>
      <c r="P295" s="24"/>
    </row>
    <row r="296" spans="7:16" ht="15" x14ac:dyDescent="0.25">
      <c r="G296" s="25"/>
      <c r="H296" s="21"/>
      <c r="I296" s="22"/>
      <c r="J296" s="22"/>
      <c r="K296" s="22"/>
      <c r="L296" s="23"/>
      <c r="M296" s="23"/>
      <c r="N296" s="23"/>
      <c r="O296" s="22"/>
      <c r="P296" s="24"/>
    </row>
    <row r="297" spans="7:16" ht="15" x14ac:dyDescent="0.25">
      <c r="G297" s="25"/>
      <c r="H297" s="21"/>
      <c r="I297" s="22"/>
      <c r="J297" s="22"/>
      <c r="K297" s="22"/>
      <c r="L297" s="23"/>
      <c r="M297" s="23"/>
      <c r="N297" s="23"/>
      <c r="O297" s="22"/>
      <c r="P297" s="24"/>
    </row>
    <row r="298" spans="7:16" ht="15" x14ac:dyDescent="0.25">
      <c r="G298" s="25"/>
      <c r="H298" s="21"/>
      <c r="I298" s="22"/>
      <c r="J298" s="22"/>
      <c r="K298" s="22"/>
      <c r="L298" s="23"/>
      <c r="M298" s="23"/>
      <c r="N298" s="23"/>
      <c r="O298" s="22"/>
      <c r="P298" s="24"/>
    </row>
    <row r="299" spans="7:16" ht="15" x14ac:dyDescent="0.25">
      <c r="G299" s="25"/>
      <c r="H299" s="21"/>
      <c r="I299" s="22"/>
      <c r="J299" s="22"/>
      <c r="K299" s="22"/>
      <c r="L299" s="23"/>
      <c r="M299" s="23"/>
      <c r="N299" s="23"/>
      <c r="O299" s="22"/>
      <c r="P299" s="24"/>
    </row>
    <row r="300" spans="7:16" ht="15" x14ac:dyDescent="0.25">
      <c r="G300" s="25"/>
      <c r="H300" s="21"/>
      <c r="I300" s="22"/>
      <c r="J300" s="22"/>
      <c r="K300" s="22"/>
      <c r="L300" s="23"/>
      <c r="M300" s="23"/>
      <c r="N300" s="23"/>
      <c r="O300" s="22"/>
      <c r="P300" s="24"/>
    </row>
    <row r="301" spans="7:16" ht="15" x14ac:dyDescent="0.25">
      <c r="G301" s="25"/>
      <c r="H301" s="21"/>
      <c r="I301" s="22"/>
      <c r="J301" s="22"/>
      <c r="K301" s="22"/>
      <c r="L301" s="23"/>
      <c r="M301" s="23"/>
      <c r="N301" s="23"/>
      <c r="O301" s="22"/>
      <c r="P301" s="24"/>
    </row>
    <row r="302" spans="7:16" ht="15" x14ac:dyDescent="0.25">
      <c r="G302" s="25"/>
      <c r="H302" s="21"/>
      <c r="I302" s="22"/>
      <c r="J302" s="22"/>
      <c r="K302" s="22"/>
      <c r="L302" s="23"/>
      <c r="M302" s="23"/>
      <c r="N302" s="23"/>
      <c r="O302" s="22"/>
      <c r="P302" s="24"/>
    </row>
    <row r="303" spans="7:16" ht="15" x14ac:dyDescent="0.25">
      <c r="G303" s="25"/>
      <c r="H303" s="21"/>
      <c r="I303" s="22"/>
      <c r="J303" s="22"/>
      <c r="K303" s="22"/>
      <c r="L303" s="23"/>
      <c r="M303" s="23"/>
      <c r="N303" s="23"/>
      <c r="O303" s="22"/>
      <c r="P303" s="24"/>
    </row>
    <row r="304" spans="7:16" ht="15" x14ac:dyDescent="0.25">
      <c r="G304" s="25"/>
      <c r="H304" s="21"/>
      <c r="I304" s="22"/>
      <c r="J304" s="22"/>
      <c r="K304" s="22"/>
      <c r="L304" s="23"/>
      <c r="M304" s="23"/>
      <c r="N304" s="23"/>
      <c r="O304" s="22"/>
      <c r="P304" s="24"/>
    </row>
    <row r="305" spans="7:16" ht="15" x14ac:dyDescent="0.25">
      <c r="G305" s="25"/>
      <c r="H305" s="21"/>
      <c r="I305" s="22"/>
      <c r="J305" s="22"/>
      <c r="K305" s="22"/>
      <c r="L305" s="23"/>
      <c r="M305" s="23"/>
      <c r="N305" s="23"/>
      <c r="O305" s="22"/>
      <c r="P305" s="24"/>
    </row>
    <row r="306" spans="7:16" ht="15" x14ac:dyDescent="0.25">
      <c r="G306" s="25"/>
      <c r="H306" s="21"/>
      <c r="I306" s="22"/>
      <c r="J306" s="22"/>
      <c r="K306" s="22"/>
      <c r="L306" s="23"/>
      <c r="M306" s="23"/>
      <c r="N306" s="23"/>
      <c r="O306" s="22"/>
      <c r="P306" s="24"/>
    </row>
    <row r="307" spans="7:16" ht="15" x14ac:dyDescent="0.25">
      <c r="G307" s="25"/>
      <c r="H307" s="21"/>
      <c r="I307" s="22"/>
      <c r="J307" s="22"/>
      <c r="K307" s="22"/>
      <c r="L307" s="23"/>
      <c r="M307" s="23"/>
      <c r="N307" s="23"/>
      <c r="O307" s="22"/>
      <c r="P307" s="24"/>
    </row>
    <row r="308" spans="7:16" ht="15" x14ac:dyDescent="0.25">
      <c r="G308" s="25"/>
      <c r="H308" s="21"/>
      <c r="I308" s="22"/>
      <c r="J308" s="22"/>
      <c r="K308" s="22"/>
      <c r="L308" s="23"/>
      <c r="M308" s="23"/>
      <c r="N308" s="23"/>
      <c r="O308" s="22"/>
      <c r="P308" s="24"/>
    </row>
    <row r="309" spans="7:16" ht="15" x14ac:dyDescent="0.25">
      <c r="G309" s="25"/>
      <c r="H309" s="21"/>
      <c r="I309" s="22"/>
      <c r="J309" s="22"/>
      <c r="K309" s="22"/>
      <c r="L309" s="23"/>
      <c r="M309" s="23"/>
      <c r="N309" s="23"/>
      <c r="O309" s="22"/>
      <c r="P309" s="24"/>
    </row>
    <row r="310" spans="7:16" ht="15" x14ac:dyDescent="0.25">
      <c r="G310" s="25"/>
      <c r="H310" s="21"/>
      <c r="I310" s="22"/>
      <c r="J310" s="22"/>
      <c r="K310" s="22"/>
      <c r="L310" s="23"/>
      <c r="M310" s="23"/>
      <c r="N310" s="23"/>
      <c r="O310" s="22"/>
      <c r="P310" s="24"/>
    </row>
    <row r="311" spans="7:16" ht="15" x14ac:dyDescent="0.25">
      <c r="G311" s="25"/>
      <c r="H311" s="21"/>
      <c r="I311" s="22"/>
      <c r="J311" s="22"/>
      <c r="K311" s="22"/>
      <c r="L311" s="23"/>
      <c r="M311" s="23"/>
      <c r="N311" s="23"/>
      <c r="O311" s="22"/>
      <c r="P311" s="24"/>
    </row>
    <row r="312" spans="7:16" ht="15" x14ac:dyDescent="0.25">
      <c r="G312" s="20"/>
      <c r="H312" s="21"/>
      <c r="I312" s="22"/>
      <c r="J312" s="22"/>
      <c r="K312" s="22"/>
      <c r="L312" s="23"/>
      <c r="M312" s="23"/>
      <c r="N312" s="23"/>
      <c r="O312" s="22"/>
      <c r="P312" s="24"/>
    </row>
    <row r="313" spans="7:16" ht="15" x14ac:dyDescent="0.25">
      <c r="G313" s="20"/>
      <c r="H313" s="21"/>
      <c r="I313" s="22"/>
      <c r="J313" s="22"/>
      <c r="K313" s="22"/>
      <c r="L313" s="23"/>
      <c r="M313" s="23"/>
      <c r="N313" s="23"/>
      <c r="O313" s="22"/>
      <c r="P313" s="24"/>
    </row>
    <row r="314" spans="7:16" ht="15" x14ac:dyDescent="0.25">
      <c r="G314" s="25"/>
      <c r="H314" s="21"/>
      <c r="I314" s="22"/>
      <c r="J314" s="22"/>
      <c r="K314" s="22"/>
      <c r="L314" s="23"/>
      <c r="M314" s="23"/>
      <c r="N314" s="23"/>
      <c r="O314" s="22"/>
      <c r="P314" s="24"/>
    </row>
    <row r="315" spans="7:16" ht="15" x14ac:dyDescent="0.25">
      <c r="G315" s="27"/>
      <c r="H315" s="21"/>
      <c r="I315" s="22"/>
      <c r="J315" s="22"/>
      <c r="K315" s="22"/>
      <c r="L315" s="23"/>
      <c r="M315" s="23"/>
      <c r="N315" s="23"/>
      <c r="O315" s="22"/>
      <c r="P315" s="24"/>
    </row>
    <row r="316" spans="7:16" ht="15" x14ac:dyDescent="0.25">
      <c r="G316" s="27"/>
      <c r="H316" s="21"/>
      <c r="I316" s="22"/>
      <c r="J316" s="22"/>
      <c r="K316" s="22"/>
      <c r="L316" s="23"/>
      <c r="M316" s="23"/>
      <c r="N316" s="23"/>
      <c r="O316" s="22"/>
      <c r="P316" s="24"/>
    </row>
    <row r="317" spans="7:16" ht="15" x14ac:dyDescent="0.25">
      <c r="G317" s="25"/>
      <c r="H317" s="21"/>
      <c r="I317" s="22"/>
      <c r="J317" s="22"/>
      <c r="K317" s="22"/>
      <c r="L317" s="23"/>
      <c r="M317" s="23"/>
      <c r="N317" s="23"/>
      <c r="O317" s="22"/>
      <c r="P317" s="24"/>
    </row>
    <row r="318" spans="7:16" ht="15" x14ac:dyDescent="0.25">
      <c r="G318" s="27"/>
      <c r="H318" s="21"/>
      <c r="I318" s="22"/>
      <c r="J318" s="22"/>
      <c r="K318" s="22"/>
      <c r="L318" s="23"/>
      <c r="M318" s="23"/>
      <c r="N318" s="23"/>
      <c r="O318" s="22"/>
      <c r="P318" s="24"/>
    </row>
    <row r="319" spans="7:16" ht="15" x14ac:dyDescent="0.25">
      <c r="G319" s="25"/>
      <c r="H319" s="21"/>
      <c r="I319" s="22"/>
      <c r="J319" s="22"/>
      <c r="K319" s="22"/>
      <c r="L319" s="23"/>
      <c r="M319" s="23"/>
      <c r="N319" s="23"/>
      <c r="O319" s="22"/>
      <c r="P319" s="24"/>
    </row>
    <row r="320" spans="7:16" ht="15" x14ac:dyDescent="0.25">
      <c r="G320" s="25"/>
      <c r="H320" s="21"/>
      <c r="I320" s="22"/>
      <c r="J320" s="22"/>
      <c r="K320" s="22"/>
      <c r="L320" s="23"/>
      <c r="M320" s="23"/>
      <c r="N320" s="23"/>
      <c r="O320" s="22"/>
      <c r="P320" s="24"/>
    </row>
    <row r="321" spans="7:16" ht="15" x14ac:dyDescent="0.25">
      <c r="G321" s="27"/>
      <c r="H321" s="21"/>
      <c r="I321" s="22"/>
      <c r="J321" s="22"/>
      <c r="K321" s="22"/>
      <c r="L321" s="23"/>
      <c r="M321" s="23"/>
      <c r="N321" s="23"/>
      <c r="O321" s="22"/>
      <c r="P321" s="24"/>
    </row>
    <row r="322" spans="7:16" ht="15" x14ac:dyDescent="0.25">
      <c r="G322" s="27"/>
      <c r="H322" s="21"/>
      <c r="I322" s="22"/>
      <c r="J322" s="22"/>
      <c r="K322" s="22"/>
      <c r="L322" s="23"/>
      <c r="M322" s="23"/>
      <c r="N322" s="23"/>
      <c r="O322" s="22"/>
      <c r="P322" s="24"/>
    </row>
    <row r="323" spans="7:16" ht="15" x14ac:dyDescent="0.25">
      <c r="G323" s="25"/>
      <c r="H323" s="21"/>
      <c r="I323" s="22"/>
      <c r="J323" s="22"/>
      <c r="K323" s="22"/>
      <c r="L323" s="23"/>
      <c r="M323" s="23"/>
      <c r="N323" s="23"/>
      <c r="O323" s="22"/>
      <c r="P323" s="24"/>
    </row>
    <row r="324" spans="7:16" ht="15" x14ac:dyDescent="0.25">
      <c r="G324" s="27"/>
      <c r="H324" s="21"/>
      <c r="I324" s="22"/>
      <c r="J324" s="22"/>
      <c r="K324" s="22"/>
      <c r="L324" s="23"/>
      <c r="M324" s="23"/>
      <c r="N324" s="23"/>
      <c r="O324" s="22"/>
      <c r="P324" s="24"/>
    </row>
    <row r="325" spans="7:16" ht="15" x14ac:dyDescent="0.25">
      <c r="G325" s="25"/>
      <c r="H325" s="21"/>
      <c r="I325" s="22"/>
      <c r="J325" s="22"/>
      <c r="K325" s="22"/>
      <c r="L325" s="23"/>
      <c r="M325" s="23"/>
      <c r="N325" s="23"/>
      <c r="O325" s="22"/>
      <c r="P325" s="24"/>
    </row>
    <row r="326" spans="7:16" ht="15" x14ac:dyDescent="0.25">
      <c r="G326" s="25"/>
      <c r="H326" s="21"/>
      <c r="I326" s="22"/>
      <c r="J326" s="22"/>
      <c r="K326" s="22"/>
      <c r="L326" s="23"/>
      <c r="M326" s="23"/>
      <c r="N326" s="23"/>
      <c r="O326" s="22"/>
      <c r="P326" s="24"/>
    </row>
    <row r="327" spans="7:16" ht="15" x14ac:dyDescent="0.25">
      <c r="G327" s="25"/>
      <c r="H327" s="21"/>
      <c r="I327" s="22"/>
      <c r="J327" s="22"/>
      <c r="K327" s="22"/>
      <c r="L327" s="23"/>
      <c r="M327" s="23"/>
      <c r="N327" s="23"/>
      <c r="O327" s="22"/>
      <c r="P327" s="24"/>
    </row>
    <row r="328" spans="7:16" ht="15" x14ac:dyDescent="0.25">
      <c r="G328" s="25"/>
      <c r="H328" s="21"/>
      <c r="I328" s="22"/>
      <c r="J328" s="22"/>
      <c r="K328" s="22"/>
      <c r="L328" s="23"/>
      <c r="M328" s="23"/>
      <c r="N328" s="23"/>
      <c r="O328" s="22"/>
      <c r="P328" s="24"/>
    </row>
    <row r="329" spans="7:16" ht="15" x14ac:dyDescent="0.25">
      <c r="G329" s="25"/>
      <c r="H329" s="21"/>
      <c r="I329" s="22"/>
      <c r="J329" s="22"/>
      <c r="K329" s="22"/>
      <c r="L329" s="23"/>
      <c r="M329" s="23"/>
      <c r="N329" s="23"/>
      <c r="O329" s="22"/>
      <c r="P329" s="24"/>
    </row>
    <row r="330" spans="7:16" ht="15" x14ac:dyDescent="0.25">
      <c r="G330" s="25"/>
      <c r="H330" s="21"/>
      <c r="I330" s="22"/>
      <c r="J330" s="22"/>
      <c r="K330" s="22"/>
      <c r="L330" s="23"/>
      <c r="M330" s="23"/>
      <c r="N330" s="23"/>
      <c r="O330" s="22"/>
      <c r="P330" s="24"/>
    </row>
    <row r="331" spans="7:16" ht="15" x14ac:dyDescent="0.25">
      <c r="G331" s="25"/>
      <c r="H331" s="21"/>
      <c r="I331" s="22"/>
      <c r="J331" s="22"/>
      <c r="K331" s="22"/>
      <c r="L331" s="23"/>
      <c r="M331" s="23"/>
      <c r="N331" s="23"/>
      <c r="O331" s="22"/>
      <c r="P331" s="24"/>
    </row>
    <row r="332" spans="7:16" ht="15" x14ac:dyDescent="0.25">
      <c r="G332" s="27"/>
      <c r="H332" s="21"/>
      <c r="I332" s="22"/>
      <c r="J332" s="22"/>
      <c r="K332" s="22"/>
      <c r="L332" s="23"/>
      <c r="M332" s="23"/>
      <c r="N332" s="23"/>
      <c r="O332" s="22"/>
      <c r="P332" s="24"/>
    </row>
    <row r="333" spans="7:16" ht="15" x14ac:dyDescent="0.25">
      <c r="G333" s="27"/>
      <c r="H333" s="21"/>
      <c r="I333" s="22"/>
      <c r="J333" s="22"/>
      <c r="K333" s="22"/>
      <c r="L333" s="23"/>
      <c r="M333" s="23"/>
      <c r="N333" s="23"/>
      <c r="O333" s="22"/>
      <c r="P333" s="24"/>
    </row>
    <row r="334" spans="7:16" ht="15" x14ac:dyDescent="0.25">
      <c r="G334" s="25"/>
      <c r="H334" s="21"/>
      <c r="I334" s="22"/>
      <c r="J334" s="22"/>
      <c r="K334" s="22"/>
      <c r="L334" s="23"/>
      <c r="M334" s="23"/>
      <c r="N334" s="23"/>
      <c r="O334" s="22"/>
      <c r="P334" s="24"/>
    </row>
    <row r="335" spans="7:16" ht="15" x14ac:dyDescent="0.25">
      <c r="G335" s="20"/>
      <c r="H335" s="21"/>
      <c r="I335" s="22"/>
      <c r="J335" s="22"/>
      <c r="K335" s="22"/>
      <c r="L335" s="23"/>
      <c r="M335" s="23"/>
      <c r="N335" s="23"/>
      <c r="O335" s="22"/>
      <c r="P335" s="24"/>
    </row>
    <row r="336" spans="7:16" ht="15" x14ac:dyDescent="0.25">
      <c r="G336" s="20"/>
      <c r="H336" s="21"/>
      <c r="I336" s="22"/>
      <c r="J336" s="22"/>
      <c r="K336" s="22"/>
      <c r="L336" s="23"/>
      <c r="M336" s="23"/>
      <c r="N336" s="23"/>
      <c r="O336" s="22"/>
      <c r="P336" s="24"/>
    </row>
    <row r="337" spans="7:16" ht="15" x14ac:dyDescent="0.25">
      <c r="G337" s="20"/>
      <c r="H337" s="21"/>
      <c r="I337" s="22"/>
      <c r="J337" s="22"/>
      <c r="K337" s="22"/>
      <c r="L337" s="23"/>
      <c r="M337" s="23"/>
      <c r="N337" s="23"/>
      <c r="O337" s="22"/>
      <c r="P337" s="24"/>
    </row>
    <row r="338" spans="7:16" ht="15" x14ac:dyDescent="0.25">
      <c r="G338" s="20"/>
      <c r="H338" s="21"/>
      <c r="I338" s="22"/>
      <c r="J338" s="22"/>
      <c r="K338" s="22"/>
      <c r="L338" s="23"/>
      <c r="M338" s="23"/>
      <c r="O338" s="22"/>
      <c r="P338" s="24"/>
    </row>
    <row r="339" spans="7:16" ht="15" x14ac:dyDescent="0.25">
      <c r="G339" s="20"/>
      <c r="H339" s="21"/>
      <c r="I339" s="22"/>
      <c r="J339" s="22"/>
      <c r="K339" s="22"/>
      <c r="L339" s="23"/>
      <c r="M339" s="23"/>
      <c r="O339" s="22"/>
      <c r="P339" s="24"/>
    </row>
  </sheetData>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disablePrompts="1"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tableParts count="4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47"/>
  <sheetViews>
    <sheetView topLeftCell="A2" workbookViewId="0">
      <selection activeCell="E5" sqref="E5"/>
    </sheetView>
  </sheetViews>
  <sheetFormatPr baseColWidth="10" defaultRowHeight="15" x14ac:dyDescent="0.25"/>
  <cols>
    <col min="2" max="2" width="6" style="15" customWidth="1"/>
    <col min="3" max="3" width="22.7109375" style="15" customWidth="1"/>
    <col min="4" max="4" width="18.28515625" style="15" bestFit="1" customWidth="1"/>
    <col min="5" max="5" width="30.28515625" style="15" customWidth="1"/>
    <col min="6" max="7" width="22.42578125" style="15" bestFit="1" customWidth="1"/>
  </cols>
  <sheetData>
    <row r="1" spans="2:7" x14ac:dyDescent="0.25">
      <c r="B1" s="13"/>
      <c r="C1" s="13"/>
      <c r="D1" s="13"/>
      <c r="E1" s="13"/>
      <c r="F1" s="13"/>
      <c r="G1" s="13"/>
    </row>
    <row r="2" spans="2:7" x14ac:dyDescent="0.25">
      <c r="B2" s="46" t="s">
        <v>4</v>
      </c>
      <c r="C2" s="636" t="s">
        <v>6</v>
      </c>
      <c r="D2" s="636"/>
      <c r="E2" s="636"/>
      <c r="F2" s="636"/>
      <c r="G2" s="637"/>
    </row>
    <row r="3" spans="2:7" x14ac:dyDescent="0.25">
      <c r="B3" s="49" t="s">
        <v>4</v>
      </c>
      <c r="C3" s="63" t="s">
        <v>1100</v>
      </c>
      <c r="D3" s="42" t="s">
        <v>1101</v>
      </c>
      <c r="E3" s="42" t="s">
        <v>1097</v>
      </c>
      <c r="F3" s="63" t="s">
        <v>1102</v>
      </c>
      <c r="G3" s="64" t="s">
        <v>1094</v>
      </c>
    </row>
    <row r="4" spans="2:7" x14ac:dyDescent="0.25">
      <c r="B4" s="49" t="s">
        <v>4</v>
      </c>
      <c r="C4" s="42">
        <v>1</v>
      </c>
      <c r="D4" s="42">
        <v>2</v>
      </c>
      <c r="E4" s="42">
        <v>3</v>
      </c>
      <c r="F4" s="42">
        <v>4</v>
      </c>
      <c r="G4" s="43">
        <v>5</v>
      </c>
    </row>
    <row r="5" spans="2:7" ht="41.25" customHeight="1" x14ac:dyDescent="0.25">
      <c r="B5" s="42">
        <v>1</v>
      </c>
      <c r="C5" s="50" t="s">
        <v>630</v>
      </c>
      <c r="D5" s="50" t="s">
        <v>631</v>
      </c>
      <c r="E5" s="51" t="s">
        <v>632</v>
      </c>
      <c r="F5" s="52" t="s">
        <v>633</v>
      </c>
      <c r="G5" s="53" t="s">
        <v>634</v>
      </c>
    </row>
    <row r="6" spans="2:7" ht="41.25" customHeight="1" x14ac:dyDescent="0.25">
      <c r="B6" s="42">
        <v>2</v>
      </c>
      <c r="C6" s="50" t="s">
        <v>637</v>
      </c>
      <c r="D6" s="50" t="s">
        <v>638</v>
      </c>
      <c r="E6" s="51" t="s">
        <v>639</v>
      </c>
      <c r="F6" s="52" t="s">
        <v>640</v>
      </c>
      <c r="G6" s="54" t="s">
        <v>641</v>
      </c>
    </row>
    <row r="7" spans="2:7" ht="41.25" customHeight="1" x14ac:dyDescent="0.25">
      <c r="B7" s="42">
        <v>3</v>
      </c>
      <c r="C7" s="50" t="s">
        <v>644</v>
      </c>
      <c r="D7" s="51" t="s">
        <v>639</v>
      </c>
      <c r="E7" s="52" t="s">
        <v>645</v>
      </c>
      <c r="F7" s="55" t="s">
        <v>646</v>
      </c>
      <c r="G7" s="54" t="s">
        <v>647</v>
      </c>
    </row>
    <row r="8" spans="2:7" ht="41.25" customHeight="1" x14ac:dyDescent="0.25">
      <c r="B8" s="42">
        <v>4</v>
      </c>
      <c r="C8" s="51" t="s">
        <v>9</v>
      </c>
      <c r="D8" s="52" t="s">
        <v>640</v>
      </c>
      <c r="E8" s="52" t="s">
        <v>650</v>
      </c>
      <c r="F8" s="55" t="s">
        <v>651</v>
      </c>
      <c r="G8" s="54" t="s">
        <v>652</v>
      </c>
    </row>
    <row r="9" spans="2:7" ht="41.25" customHeight="1" x14ac:dyDescent="0.25">
      <c r="B9" s="56">
        <v>5</v>
      </c>
      <c r="C9" s="57" t="s">
        <v>634</v>
      </c>
      <c r="D9" s="57" t="s">
        <v>655</v>
      </c>
      <c r="E9" s="71" t="s">
        <v>647</v>
      </c>
      <c r="F9" s="58" t="s">
        <v>652</v>
      </c>
      <c r="G9" s="59" t="s">
        <v>657</v>
      </c>
    </row>
    <row r="11" spans="2:7" x14ac:dyDescent="0.25">
      <c r="B11" s="63"/>
      <c r="C11" s="42"/>
      <c r="D11" s="34"/>
      <c r="E11" s="34"/>
      <c r="F11" s="34"/>
    </row>
    <row r="12" spans="2:7" x14ac:dyDescent="0.25">
      <c r="B12" s="67"/>
      <c r="C12" s="42"/>
      <c r="D12" s="34"/>
      <c r="E12" s="34"/>
      <c r="F12" s="34"/>
    </row>
    <row r="13" spans="2:7" x14ac:dyDescent="0.25">
      <c r="B13" s="67"/>
      <c r="C13" s="42"/>
      <c r="D13" s="34"/>
      <c r="E13" s="34"/>
      <c r="F13" s="34"/>
    </row>
    <row r="14" spans="2:7" x14ac:dyDescent="0.25">
      <c r="B14" s="67"/>
      <c r="C14" s="42"/>
      <c r="D14" s="34"/>
      <c r="E14" s="34"/>
      <c r="F14" s="34"/>
      <c r="G14" s="65"/>
    </row>
    <row r="15" spans="2:7" x14ac:dyDescent="0.25">
      <c r="B15" s="67"/>
      <c r="C15" s="42"/>
      <c r="D15" s="34"/>
      <c r="E15" s="42"/>
      <c r="F15" s="34"/>
      <c r="G15" s="42"/>
    </row>
    <row r="16" spans="2:7" x14ac:dyDescent="0.25">
      <c r="B16" s="68"/>
      <c r="C16" s="42"/>
      <c r="D16" s="34"/>
      <c r="E16" s="34"/>
      <c r="F16" s="34"/>
      <c r="G16" s="65"/>
    </row>
    <row r="17" spans="2:6" x14ac:dyDescent="0.25">
      <c r="B17" s="68"/>
      <c r="C17" s="42"/>
      <c r="D17" s="34"/>
      <c r="E17" s="34"/>
      <c r="F17" s="34"/>
    </row>
    <row r="18" spans="2:6" x14ac:dyDescent="0.25">
      <c r="B18" s="14"/>
    </row>
    <row r="19" spans="2:6" x14ac:dyDescent="0.25">
      <c r="B19" s="14"/>
    </row>
    <row r="20" spans="2:6" x14ac:dyDescent="0.25">
      <c r="B20" s="14"/>
    </row>
    <row r="21" spans="2:6" x14ac:dyDescent="0.25">
      <c r="B21" s="14"/>
    </row>
    <row r="22" spans="2:6" x14ac:dyDescent="0.25">
      <c r="B22" s="14"/>
    </row>
    <row r="23" spans="2:6" x14ac:dyDescent="0.25">
      <c r="B23" s="14"/>
    </row>
    <row r="24" spans="2:6" x14ac:dyDescent="0.25">
      <c r="B24" s="14"/>
    </row>
    <row r="25" spans="2:6" x14ac:dyDescent="0.25">
      <c r="B25" s="14"/>
    </row>
    <row r="26" spans="2:6" x14ac:dyDescent="0.25">
      <c r="B26" s="14"/>
    </row>
    <row r="27" spans="2:6" x14ac:dyDescent="0.25">
      <c r="B27" s="14"/>
    </row>
    <row r="28" spans="2:6" x14ac:dyDescent="0.25">
      <c r="B28" s="14"/>
    </row>
    <row r="29" spans="2:6" x14ac:dyDescent="0.25">
      <c r="B29" s="14"/>
    </row>
    <row r="30" spans="2:6" x14ac:dyDescent="0.25">
      <c r="B30" s="14"/>
    </row>
    <row r="31" spans="2:6" x14ac:dyDescent="0.25">
      <c r="B31" s="14"/>
    </row>
    <row r="32" spans="2:6" x14ac:dyDescent="0.25">
      <c r="B32" s="14"/>
    </row>
    <row r="33" spans="2:2" x14ac:dyDescent="0.25">
      <c r="B33" s="1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sheetData>
  <mergeCells count="1">
    <mergeCell ref="C2:G2"/>
  </mergeCell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40"/>
    <col min="7" max="7" width="15.28515625" style="40" customWidth="1"/>
    <col min="8" max="8" width="17" style="40" customWidth="1"/>
    <col min="9" max="9" width="7.42578125" style="40"/>
    <col min="10" max="10" width="16.7109375" style="40" bestFit="1" customWidth="1"/>
    <col min="11" max="11" width="40.7109375" style="40" customWidth="1"/>
    <col min="12" max="12" width="7.42578125" style="40"/>
    <col min="13" max="13" width="1.42578125" style="40" bestFit="1" customWidth="1"/>
    <col min="14" max="14" width="7.42578125" style="40"/>
    <col min="15" max="15" width="45.7109375" style="40" bestFit="1" customWidth="1"/>
    <col min="16" max="16" width="1.42578125" style="40" bestFit="1" customWidth="1"/>
    <col min="17" max="17" width="7.42578125" style="40"/>
    <col min="18" max="18" width="1.42578125" style="40" bestFit="1" customWidth="1"/>
    <col min="19" max="20" width="7.42578125" style="40"/>
    <col min="21" max="21" width="16.7109375" style="40" bestFit="1" customWidth="1"/>
    <col min="22" max="22" width="21.42578125" style="40" bestFit="1" customWidth="1"/>
    <col min="23" max="16384" width="7.42578125" style="40"/>
  </cols>
  <sheetData>
    <row r="1" spans="1:51" s="39" customFormat="1" x14ac:dyDescent="0.2">
      <c r="A1" s="39" t="s">
        <v>331</v>
      </c>
      <c r="B1" s="39" t="s">
        <v>1</v>
      </c>
      <c r="C1" s="40" t="s">
        <v>4</v>
      </c>
      <c r="D1" s="40" t="s">
        <v>332</v>
      </c>
      <c r="E1" s="40" t="s">
        <v>333</v>
      </c>
      <c r="F1" s="40" t="s">
        <v>334</v>
      </c>
      <c r="G1" s="40" t="s">
        <v>335</v>
      </c>
      <c r="H1" s="40"/>
      <c r="I1" s="40" t="s">
        <v>4</v>
      </c>
      <c r="J1" s="39" t="s">
        <v>5</v>
      </c>
      <c r="K1" s="39" t="s">
        <v>6</v>
      </c>
      <c r="L1" s="40" t="s">
        <v>4</v>
      </c>
      <c r="N1" s="642" t="s">
        <v>336</v>
      </c>
      <c r="O1" s="642"/>
      <c r="P1" s="39" t="s">
        <v>4</v>
      </c>
      <c r="Q1" s="39" t="s">
        <v>337</v>
      </c>
      <c r="R1" s="39" t="s">
        <v>4</v>
      </c>
      <c r="S1" s="39" t="s">
        <v>338</v>
      </c>
      <c r="T1" s="39" t="s">
        <v>339</v>
      </c>
      <c r="U1" s="39" t="s">
        <v>2</v>
      </c>
      <c r="V1" s="39" t="s">
        <v>340</v>
      </c>
      <c r="W1" s="39" t="s">
        <v>341</v>
      </c>
      <c r="X1" s="39" t="s">
        <v>342</v>
      </c>
      <c r="Y1" s="39" t="s">
        <v>343</v>
      </c>
      <c r="Z1" s="39" t="s">
        <v>344</v>
      </c>
      <c r="AA1" s="39" t="s">
        <v>345</v>
      </c>
      <c r="AB1" s="39" t="s">
        <v>346</v>
      </c>
      <c r="AC1" s="39" t="s">
        <v>347</v>
      </c>
      <c r="AD1" s="39" t="s">
        <v>348</v>
      </c>
      <c r="AE1" s="39" t="s">
        <v>349</v>
      </c>
      <c r="AF1" s="39" t="s">
        <v>350</v>
      </c>
      <c r="AG1" s="39" t="s">
        <v>351</v>
      </c>
      <c r="AH1" s="39" t="s">
        <v>352</v>
      </c>
      <c r="AI1" s="39" t="s">
        <v>353</v>
      </c>
      <c r="AJ1" s="39" t="s">
        <v>354</v>
      </c>
      <c r="AK1" s="39" t="s">
        <v>355</v>
      </c>
      <c r="AL1" s="39" t="s">
        <v>356</v>
      </c>
      <c r="AM1" s="39" t="s">
        <v>357</v>
      </c>
      <c r="AN1" s="39" t="s">
        <v>358</v>
      </c>
      <c r="AO1" s="39" t="s">
        <v>359</v>
      </c>
      <c r="AP1" s="39" t="s">
        <v>360</v>
      </c>
      <c r="AQ1" s="39" t="s">
        <v>361</v>
      </c>
      <c r="AR1" s="39" t="s">
        <v>362</v>
      </c>
      <c r="AS1" s="39" t="s">
        <v>363</v>
      </c>
      <c r="AT1" s="39" t="s">
        <v>364</v>
      </c>
      <c r="AU1" s="39" t="s">
        <v>365</v>
      </c>
      <c r="AV1" s="39" t="s">
        <v>366</v>
      </c>
      <c r="AW1" s="39" t="s">
        <v>367</v>
      </c>
      <c r="AX1" s="39" t="s">
        <v>368</v>
      </c>
      <c r="AY1" s="39" t="s">
        <v>369</v>
      </c>
    </row>
    <row r="2" spans="1:51" ht="22.5" x14ac:dyDescent="0.2">
      <c r="A2" s="40">
        <v>1</v>
      </c>
      <c r="B2" s="41" t="s">
        <v>370</v>
      </c>
      <c r="C2" s="40" t="s">
        <v>4</v>
      </c>
      <c r="D2" s="40">
        <v>5</v>
      </c>
      <c r="E2" s="40" t="s">
        <v>338</v>
      </c>
      <c r="F2" s="40" t="s">
        <v>371</v>
      </c>
      <c r="G2" s="40" t="s">
        <v>372</v>
      </c>
      <c r="H2" s="40" t="s">
        <v>373</v>
      </c>
      <c r="I2" s="40" t="s">
        <v>4</v>
      </c>
      <c r="J2" s="40" t="s">
        <v>1085</v>
      </c>
      <c r="K2" s="63" t="s">
        <v>1090</v>
      </c>
      <c r="L2" s="40" t="s">
        <v>4</v>
      </c>
      <c r="N2" s="40">
        <v>1</v>
      </c>
      <c r="O2" s="40" t="s">
        <v>446</v>
      </c>
      <c r="P2" s="40" t="s">
        <v>4</v>
      </c>
      <c r="Q2" s="40" t="s">
        <v>370</v>
      </c>
      <c r="R2" s="40" t="s">
        <v>4</v>
      </c>
      <c r="S2" s="40" t="s">
        <v>372</v>
      </c>
      <c r="T2" s="40" t="s">
        <v>372</v>
      </c>
      <c r="U2" s="40" t="s">
        <v>372</v>
      </c>
      <c r="V2" s="40" t="s">
        <v>372</v>
      </c>
      <c r="W2" s="40" t="s">
        <v>372</v>
      </c>
      <c r="X2" s="40" t="s">
        <v>372</v>
      </c>
      <c r="Y2" s="40" t="s">
        <v>372</v>
      </c>
      <c r="Z2" s="40" t="s">
        <v>372</v>
      </c>
      <c r="AA2" s="40" t="s">
        <v>372</v>
      </c>
      <c r="AB2" s="40" t="s">
        <v>372</v>
      </c>
      <c r="AC2" s="40" t="s">
        <v>372</v>
      </c>
      <c r="AD2" s="40" t="s">
        <v>372</v>
      </c>
      <c r="AE2" s="40" t="s">
        <v>372</v>
      </c>
      <c r="AF2" s="40" t="s">
        <v>372</v>
      </c>
      <c r="AG2" s="40" t="s">
        <v>372</v>
      </c>
      <c r="AH2" s="40" t="s">
        <v>372</v>
      </c>
      <c r="AI2" s="40" t="s">
        <v>372</v>
      </c>
      <c r="AJ2" s="40" t="s">
        <v>372</v>
      </c>
      <c r="AK2" s="40" t="s">
        <v>372</v>
      </c>
      <c r="AL2" s="40" t="s">
        <v>372</v>
      </c>
      <c r="AM2" s="40" t="s">
        <v>372</v>
      </c>
      <c r="AN2" s="40" t="s">
        <v>372</v>
      </c>
      <c r="AO2" s="40" t="s">
        <v>372</v>
      </c>
      <c r="AP2" s="40" t="s">
        <v>372</v>
      </c>
      <c r="AQ2" s="40" t="s">
        <v>372</v>
      </c>
      <c r="AR2" s="40" t="s">
        <v>372</v>
      </c>
      <c r="AS2" s="40" t="s">
        <v>372</v>
      </c>
      <c r="AT2" s="40" t="s">
        <v>372</v>
      </c>
      <c r="AU2" s="40" t="s">
        <v>372</v>
      </c>
      <c r="AV2" s="40" t="s">
        <v>372</v>
      </c>
      <c r="AW2" s="40" t="s">
        <v>372</v>
      </c>
      <c r="AX2" s="40" t="s">
        <v>372</v>
      </c>
      <c r="AY2" s="40" t="s">
        <v>372</v>
      </c>
    </row>
    <row r="3" spans="1:51" x14ac:dyDescent="0.2">
      <c r="A3" s="40">
        <v>5</v>
      </c>
      <c r="B3" s="41" t="s">
        <v>338</v>
      </c>
      <c r="C3" s="40" t="s">
        <v>4</v>
      </c>
      <c r="D3" s="40">
        <v>5</v>
      </c>
      <c r="E3" s="40" t="s">
        <v>338</v>
      </c>
      <c r="F3" s="40" t="s">
        <v>376</v>
      </c>
      <c r="G3" s="40" t="s">
        <v>377</v>
      </c>
      <c r="H3" s="40" t="s">
        <v>378</v>
      </c>
      <c r="I3" s="40" t="s">
        <v>4</v>
      </c>
      <c r="J3" s="40" t="s">
        <v>1086</v>
      </c>
      <c r="K3" s="42" t="s">
        <v>1091</v>
      </c>
      <c r="L3" s="40" t="s">
        <v>4</v>
      </c>
      <c r="N3" s="40">
        <v>2</v>
      </c>
      <c r="O3" s="40" t="s">
        <v>11</v>
      </c>
      <c r="P3" s="40" t="s">
        <v>4</v>
      </c>
      <c r="Q3" s="40" t="s">
        <v>382</v>
      </c>
      <c r="R3" s="40" t="s">
        <v>4</v>
      </c>
      <c r="S3" s="40" t="s">
        <v>377</v>
      </c>
      <c r="T3" s="40" t="s">
        <v>383</v>
      </c>
      <c r="U3" s="40" t="s">
        <v>384</v>
      </c>
      <c r="V3" s="40" t="s">
        <v>385</v>
      </c>
      <c r="W3" s="40" t="s">
        <v>386</v>
      </c>
      <c r="X3" s="40" t="s">
        <v>387</v>
      </c>
      <c r="Y3" s="40" t="s">
        <v>388</v>
      </c>
      <c r="Z3" s="40" t="s">
        <v>389</v>
      </c>
      <c r="AA3" s="40" t="s">
        <v>390</v>
      </c>
      <c r="AB3" s="40" t="s">
        <v>391</v>
      </c>
      <c r="AC3" s="40" t="s">
        <v>392</v>
      </c>
      <c r="AD3" s="40" t="s">
        <v>393</v>
      </c>
      <c r="AE3" s="40" t="s">
        <v>394</v>
      </c>
      <c r="AF3" s="40" t="s">
        <v>395</v>
      </c>
      <c r="AG3" s="40" t="s">
        <v>396</v>
      </c>
      <c r="AH3" s="40" t="s">
        <v>397</v>
      </c>
      <c r="AI3" s="40" t="s">
        <v>398</v>
      </c>
      <c r="AJ3" s="40" t="s">
        <v>399</v>
      </c>
      <c r="AK3" s="40" t="s">
        <v>400</v>
      </c>
      <c r="AL3" s="40" t="s">
        <v>401</v>
      </c>
      <c r="AM3" s="40" t="s">
        <v>402</v>
      </c>
      <c r="AN3" s="40" t="s">
        <v>403</v>
      </c>
      <c r="AO3" s="40" t="s">
        <v>404</v>
      </c>
      <c r="AP3" s="40" t="s">
        <v>405</v>
      </c>
      <c r="AQ3" s="40" t="s">
        <v>406</v>
      </c>
      <c r="AR3" s="40" t="s">
        <v>407</v>
      </c>
      <c r="AS3" s="40" t="s">
        <v>408</v>
      </c>
      <c r="AT3" s="40" t="s">
        <v>409</v>
      </c>
      <c r="AU3" s="40" t="s">
        <v>410</v>
      </c>
      <c r="AV3" s="40" t="s">
        <v>410</v>
      </c>
      <c r="AW3" s="40" t="s">
        <v>410</v>
      </c>
      <c r="AX3" s="40" t="s">
        <v>410</v>
      </c>
      <c r="AY3" s="40" t="s">
        <v>410</v>
      </c>
    </row>
    <row r="4" spans="1:51" x14ac:dyDescent="0.2">
      <c r="A4" s="40">
        <v>8</v>
      </c>
      <c r="B4" s="41" t="s">
        <v>339</v>
      </c>
      <c r="C4" s="40" t="s">
        <v>4</v>
      </c>
      <c r="D4" s="40">
        <v>5</v>
      </c>
      <c r="E4" s="40" t="s">
        <v>338</v>
      </c>
      <c r="F4" s="40" t="s">
        <v>411</v>
      </c>
      <c r="G4" s="40" t="s">
        <v>412</v>
      </c>
      <c r="H4" s="40" t="s">
        <v>413</v>
      </c>
      <c r="I4" s="40" t="s">
        <v>4</v>
      </c>
      <c r="J4" s="40" t="s">
        <v>1087</v>
      </c>
      <c r="K4" s="42" t="s">
        <v>1092</v>
      </c>
      <c r="L4" s="40" t="s">
        <v>4</v>
      </c>
      <c r="N4" s="40">
        <v>3</v>
      </c>
      <c r="O4" s="40" t="s">
        <v>381</v>
      </c>
      <c r="P4" s="40" t="s">
        <v>4</v>
      </c>
      <c r="S4" s="40" t="s">
        <v>412</v>
      </c>
      <c r="T4" s="40" t="s">
        <v>416</v>
      </c>
      <c r="U4" s="40" t="s">
        <v>417</v>
      </c>
      <c r="V4" s="40" t="s">
        <v>418</v>
      </c>
      <c r="W4" s="40" t="s">
        <v>419</v>
      </c>
      <c r="X4" s="40" t="s">
        <v>420</v>
      </c>
      <c r="Y4" s="40" t="s">
        <v>421</v>
      </c>
      <c r="Z4" s="40" t="s">
        <v>422</v>
      </c>
      <c r="AA4" s="40" t="s">
        <v>423</v>
      </c>
      <c r="AB4" s="40" t="s">
        <v>424</v>
      </c>
      <c r="AC4" s="40" t="s">
        <v>425</v>
      </c>
      <c r="AD4" s="40" t="s">
        <v>426</v>
      </c>
      <c r="AE4" s="40" t="s">
        <v>427</v>
      </c>
      <c r="AF4" s="40" t="s">
        <v>428</v>
      </c>
      <c r="AG4" s="40" t="s">
        <v>429</v>
      </c>
      <c r="AH4" s="40" t="s">
        <v>430</v>
      </c>
      <c r="AI4" s="40" t="s">
        <v>431</v>
      </c>
      <c r="AJ4" s="40" t="s">
        <v>432</v>
      </c>
      <c r="AK4" s="40" t="s">
        <v>433</v>
      </c>
      <c r="AL4" s="40" t="s">
        <v>434</v>
      </c>
      <c r="AM4" s="40" t="s">
        <v>435</v>
      </c>
      <c r="AN4" s="40" t="s">
        <v>436</v>
      </c>
      <c r="AO4" s="40" t="s">
        <v>437</v>
      </c>
      <c r="AP4" s="40" t="s">
        <v>438</v>
      </c>
      <c r="AQ4" s="40" t="s">
        <v>439</v>
      </c>
      <c r="AR4" s="40" t="s">
        <v>440</v>
      </c>
      <c r="AS4" s="40" t="s">
        <v>441</v>
      </c>
      <c r="AT4" s="41"/>
      <c r="AU4" s="41"/>
      <c r="AV4" s="41"/>
      <c r="AW4" s="41"/>
      <c r="AX4" s="41"/>
      <c r="AY4" s="41"/>
    </row>
    <row r="5" spans="1:51" ht="22.5" x14ac:dyDescent="0.2">
      <c r="A5" s="40">
        <v>11</v>
      </c>
      <c r="B5" s="41" t="s">
        <v>2</v>
      </c>
      <c r="C5" s="40" t="s">
        <v>4</v>
      </c>
      <c r="D5" s="40">
        <v>5</v>
      </c>
      <c r="E5" s="40" t="s">
        <v>338</v>
      </c>
      <c r="F5" s="40" t="s">
        <v>442</v>
      </c>
      <c r="G5" s="40" t="s">
        <v>443</v>
      </c>
      <c r="H5" s="40" t="s">
        <v>444</v>
      </c>
      <c r="I5" s="40" t="s">
        <v>4</v>
      </c>
      <c r="J5" s="40" t="s">
        <v>1088</v>
      </c>
      <c r="K5" s="63" t="s">
        <v>1093</v>
      </c>
      <c r="L5" s="40" t="s">
        <v>4</v>
      </c>
      <c r="N5" s="40">
        <v>4</v>
      </c>
      <c r="O5" s="40" t="s">
        <v>375</v>
      </c>
      <c r="P5" s="40" t="s">
        <v>4</v>
      </c>
      <c r="S5" s="40" t="s">
        <v>443</v>
      </c>
      <c r="T5" s="40" t="s">
        <v>447</v>
      </c>
      <c r="U5" s="40" t="s">
        <v>448</v>
      </c>
      <c r="V5" s="40" t="s">
        <v>449</v>
      </c>
      <c r="W5" s="40" t="s">
        <v>450</v>
      </c>
      <c r="X5" s="40" t="s">
        <v>451</v>
      </c>
      <c r="Y5" s="40" t="s">
        <v>452</v>
      </c>
      <c r="Z5" s="40" t="s">
        <v>453</v>
      </c>
      <c r="AA5" s="40" t="s">
        <v>454</v>
      </c>
      <c r="AB5" s="40" t="s">
        <v>455</v>
      </c>
      <c r="AC5" s="40" t="s">
        <v>456</v>
      </c>
      <c r="AD5" s="40" t="s">
        <v>457</v>
      </c>
      <c r="AE5" s="40" t="s">
        <v>458</v>
      </c>
      <c r="AF5" s="40" t="s">
        <v>459</v>
      </c>
      <c r="AG5" s="40" t="s">
        <v>460</v>
      </c>
      <c r="AH5" s="40" t="s">
        <v>461</v>
      </c>
      <c r="AI5" s="40" t="s">
        <v>462</v>
      </c>
      <c r="AJ5" s="40" t="s">
        <v>463</v>
      </c>
      <c r="AK5" s="40" t="s">
        <v>464</v>
      </c>
      <c r="AL5" s="40" t="s">
        <v>465</v>
      </c>
      <c r="AM5" s="40" t="s">
        <v>466</v>
      </c>
      <c r="AN5" s="40" t="s">
        <v>467</v>
      </c>
      <c r="AO5" s="40" t="s">
        <v>468</v>
      </c>
      <c r="AP5" s="40" t="s">
        <v>469</v>
      </c>
      <c r="AQ5" s="40" t="s">
        <v>470</v>
      </c>
      <c r="AR5" s="40" t="s">
        <v>471</v>
      </c>
      <c r="AS5" s="40" t="s">
        <v>472</v>
      </c>
      <c r="AT5" s="41"/>
      <c r="AU5" s="41"/>
      <c r="AV5" s="41"/>
      <c r="AW5" s="41"/>
      <c r="AX5" s="41"/>
      <c r="AY5" s="41"/>
    </row>
    <row r="6" spans="1:51" x14ac:dyDescent="0.2">
      <c r="A6" s="40">
        <v>13</v>
      </c>
      <c r="B6" s="41" t="s">
        <v>340</v>
      </c>
      <c r="C6" s="40" t="s">
        <v>4</v>
      </c>
      <c r="D6" s="40">
        <v>5</v>
      </c>
      <c r="E6" s="40" t="s">
        <v>338</v>
      </c>
      <c r="F6" s="40" t="s">
        <v>473</v>
      </c>
      <c r="G6" s="40" t="s">
        <v>474</v>
      </c>
      <c r="H6" s="40" t="s">
        <v>475</v>
      </c>
      <c r="I6" s="40" t="s">
        <v>4</v>
      </c>
      <c r="J6" s="40" t="s">
        <v>1089</v>
      </c>
      <c r="K6" s="43" t="s">
        <v>1094</v>
      </c>
      <c r="L6" s="40" t="s">
        <v>4</v>
      </c>
      <c r="S6" s="40" t="s">
        <v>474</v>
      </c>
      <c r="T6" s="40" t="s">
        <v>478</v>
      </c>
      <c r="U6" s="40" t="s">
        <v>479</v>
      </c>
      <c r="V6" s="40" t="s">
        <v>480</v>
      </c>
      <c r="W6" s="40" t="s">
        <v>481</v>
      </c>
      <c r="X6" s="40" t="s">
        <v>482</v>
      </c>
      <c r="Y6" s="40" t="s">
        <v>483</v>
      </c>
      <c r="Z6" s="40" t="s">
        <v>484</v>
      </c>
      <c r="AA6" s="40" t="s">
        <v>485</v>
      </c>
      <c r="AB6" s="40" t="s">
        <v>486</v>
      </c>
      <c r="AC6" s="40" t="s">
        <v>487</v>
      </c>
      <c r="AD6" s="40" t="s">
        <v>488</v>
      </c>
      <c r="AE6" s="40" t="s">
        <v>489</v>
      </c>
      <c r="AF6" s="40" t="s">
        <v>490</v>
      </c>
      <c r="AG6" s="40" t="s">
        <v>491</v>
      </c>
      <c r="AH6" s="40" t="s">
        <v>492</v>
      </c>
      <c r="AI6" s="40" t="s">
        <v>493</v>
      </c>
      <c r="AJ6" s="40" t="s">
        <v>494</v>
      </c>
      <c r="AK6" s="41"/>
      <c r="AL6" s="40" t="s">
        <v>495</v>
      </c>
      <c r="AM6" s="40" t="s">
        <v>496</v>
      </c>
      <c r="AN6" s="40" t="s">
        <v>497</v>
      </c>
      <c r="AO6" s="40" t="s">
        <v>498</v>
      </c>
      <c r="AP6" s="40" t="s">
        <v>422</v>
      </c>
      <c r="AQ6" s="41"/>
      <c r="AR6" s="41"/>
      <c r="AS6" s="40" t="s">
        <v>499</v>
      </c>
      <c r="AT6" s="41"/>
      <c r="AU6" s="41"/>
      <c r="AV6" s="41"/>
      <c r="AW6" s="41"/>
      <c r="AX6" s="41"/>
      <c r="AY6" s="41"/>
    </row>
    <row r="7" spans="1:51" x14ac:dyDescent="0.2">
      <c r="A7" s="40">
        <v>15</v>
      </c>
      <c r="B7" s="41" t="s">
        <v>341</v>
      </c>
      <c r="C7" s="40" t="s">
        <v>4</v>
      </c>
      <c r="D7" s="40">
        <v>5</v>
      </c>
      <c r="E7" s="40" t="s">
        <v>338</v>
      </c>
      <c r="F7" s="40" t="s">
        <v>500</v>
      </c>
      <c r="G7" s="40" t="s">
        <v>501</v>
      </c>
      <c r="H7" s="40" t="s">
        <v>502</v>
      </c>
      <c r="I7" s="40" t="s">
        <v>4</v>
      </c>
      <c r="S7" s="40" t="s">
        <v>501</v>
      </c>
      <c r="T7" s="40" t="s">
        <v>503</v>
      </c>
      <c r="U7" s="40" t="s">
        <v>504</v>
      </c>
      <c r="V7" s="40" t="s">
        <v>505</v>
      </c>
      <c r="W7" s="40" t="s">
        <v>506</v>
      </c>
      <c r="X7" s="40" t="s">
        <v>436</v>
      </c>
      <c r="Y7" s="41"/>
      <c r="Z7" s="40" t="s">
        <v>436</v>
      </c>
      <c r="AA7" s="40" t="s">
        <v>507</v>
      </c>
      <c r="AB7" s="40" t="s">
        <v>508</v>
      </c>
      <c r="AC7" s="40" t="s">
        <v>509</v>
      </c>
      <c r="AD7" s="40" t="s">
        <v>510</v>
      </c>
      <c r="AE7" s="40" t="s">
        <v>511</v>
      </c>
      <c r="AF7" s="40" t="s">
        <v>512</v>
      </c>
      <c r="AG7" s="40" t="s">
        <v>513</v>
      </c>
      <c r="AH7" s="40" t="s">
        <v>514</v>
      </c>
      <c r="AI7" s="40" t="s">
        <v>515</v>
      </c>
      <c r="AJ7" s="40" t="s">
        <v>516</v>
      </c>
      <c r="AK7" s="41"/>
      <c r="AL7" s="40" t="s">
        <v>517</v>
      </c>
      <c r="AM7" s="40" t="s">
        <v>518</v>
      </c>
      <c r="AN7" s="41"/>
      <c r="AO7" s="40" t="s">
        <v>519</v>
      </c>
      <c r="AP7" s="40" t="s">
        <v>484</v>
      </c>
      <c r="AQ7" s="41"/>
      <c r="AR7" s="41"/>
      <c r="AS7" s="41"/>
      <c r="AT7" s="41"/>
      <c r="AU7" s="41"/>
      <c r="AV7" s="41"/>
      <c r="AW7" s="41"/>
      <c r="AX7" s="41"/>
      <c r="AY7" s="41"/>
    </row>
    <row r="8" spans="1:51" x14ac:dyDescent="0.2">
      <c r="A8" s="40">
        <v>17</v>
      </c>
      <c r="B8" s="41" t="s">
        <v>342</v>
      </c>
      <c r="C8" s="40" t="s">
        <v>4</v>
      </c>
      <c r="D8" s="40">
        <v>5</v>
      </c>
      <c r="E8" s="40" t="s">
        <v>338</v>
      </c>
      <c r="F8" s="40" t="s">
        <v>520</v>
      </c>
      <c r="G8" s="40" t="s">
        <v>521</v>
      </c>
      <c r="H8" s="40" t="s">
        <v>522</v>
      </c>
      <c r="I8" s="40" t="s">
        <v>4</v>
      </c>
      <c r="J8" s="40" t="str">
        <f>+UPPER(J2)</f>
        <v>RARO</v>
      </c>
      <c r="K8" s="40" t="str">
        <f>+UPPER(K2)</f>
        <v xml:space="preserve">LIGERAMENTE DAÑINO
</v>
      </c>
      <c r="S8" s="40" t="s">
        <v>521</v>
      </c>
      <c r="T8" s="40" t="s">
        <v>523</v>
      </c>
      <c r="U8" s="40" t="s">
        <v>524</v>
      </c>
      <c r="V8" s="40" t="s">
        <v>525</v>
      </c>
      <c r="W8" s="40" t="s">
        <v>526</v>
      </c>
      <c r="X8" s="40" t="s">
        <v>527</v>
      </c>
      <c r="Y8" s="41"/>
      <c r="Z8" s="40" t="s">
        <v>528</v>
      </c>
      <c r="AA8" s="41"/>
      <c r="AB8" s="40" t="s">
        <v>529</v>
      </c>
      <c r="AC8" s="40" t="s">
        <v>530</v>
      </c>
      <c r="AD8" s="41"/>
      <c r="AE8" s="41"/>
      <c r="AF8" s="41"/>
      <c r="AG8" s="40" t="s">
        <v>531</v>
      </c>
      <c r="AH8" s="41"/>
      <c r="AI8" s="40" t="s">
        <v>532</v>
      </c>
      <c r="AJ8" s="40" t="s">
        <v>533</v>
      </c>
      <c r="AK8" s="41"/>
      <c r="AL8" s="41"/>
      <c r="AM8" s="40" t="s">
        <v>534</v>
      </c>
      <c r="AN8" s="41"/>
      <c r="AO8" s="40" t="s">
        <v>535</v>
      </c>
      <c r="AP8" s="40" t="s">
        <v>536</v>
      </c>
      <c r="AQ8" s="41"/>
      <c r="AR8" s="41"/>
      <c r="AS8" s="41"/>
      <c r="AT8" s="41"/>
      <c r="AU8" s="41"/>
      <c r="AV8" s="41"/>
      <c r="AW8" s="41"/>
      <c r="AX8" s="41"/>
      <c r="AY8" s="41"/>
    </row>
    <row r="9" spans="1:51" x14ac:dyDescent="0.2">
      <c r="A9" s="40">
        <v>18</v>
      </c>
      <c r="B9" s="41" t="s">
        <v>343</v>
      </c>
      <c r="C9" s="40" t="s">
        <v>4</v>
      </c>
      <c r="D9" s="40">
        <v>5</v>
      </c>
      <c r="E9" s="40" t="s">
        <v>338</v>
      </c>
      <c r="F9" s="40" t="s">
        <v>537</v>
      </c>
      <c r="G9" s="40" t="s">
        <v>538</v>
      </c>
      <c r="H9" s="40" t="s">
        <v>539</v>
      </c>
      <c r="I9" s="40" t="s">
        <v>4</v>
      </c>
      <c r="J9" s="40" t="str">
        <f t="shared" ref="J9:J12" si="0">+UPPER(J3)</f>
        <v>IMPROBABLE</v>
      </c>
      <c r="K9" s="40" t="str">
        <f t="shared" ref="K9:K13" si="1">+UPPER(K3)</f>
        <v xml:space="preserve">MENOR </v>
      </c>
      <c r="S9" s="40" t="s">
        <v>538</v>
      </c>
      <c r="T9" s="40" t="s">
        <v>540</v>
      </c>
      <c r="U9" s="40" t="s">
        <v>541</v>
      </c>
      <c r="V9" s="40" t="s">
        <v>542</v>
      </c>
      <c r="W9" s="40" t="s">
        <v>543</v>
      </c>
      <c r="X9" s="41"/>
      <c r="Y9" s="41"/>
      <c r="Z9" s="40" t="s">
        <v>544</v>
      </c>
      <c r="AA9" s="41"/>
      <c r="AB9" s="40" t="s">
        <v>545</v>
      </c>
      <c r="AC9" s="40" t="s">
        <v>546</v>
      </c>
      <c r="AD9" s="41"/>
      <c r="AE9" s="41"/>
      <c r="AF9" s="41"/>
      <c r="AG9" s="40" t="s">
        <v>547</v>
      </c>
      <c r="AH9" s="41"/>
      <c r="AI9" s="40" t="s">
        <v>548</v>
      </c>
      <c r="AJ9" s="41"/>
      <c r="AK9" s="41"/>
      <c r="AL9" s="41"/>
      <c r="AM9" s="40" t="s">
        <v>549</v>
      </c>
      <c r="AN9" s="41"/>
      <c r="AO9" s="40" t="s">
        <v>550</v>
      </c>
      <c r="AP9" s="40" t="s">
        <v>551</v>
      </c>
      <c r="AQ9" s="41"/>
      <c r="AR9" s="41"/>
      <c r="AS9" s="41"/>
      <c r="AT9" s="41"/>
      <c r="AU9" s="41"/>
      <c r="AV9" s="41"/>
      <c r="AW9" s="41"/>
      <c r="AX9" s="41"/>
      <c r="AY9" s="41"/>
    </row>
    <row r="10" spans="1:51" x14ac:dyDescent="0.2">
      <c r="A10" s="40">
        <v>19</v>
      </c>
      <c r="B10" s="41" t="s">
        <v>344</v>
      </c>
      <c r="C10" s="40" t="s">
        <v>4</v>
      </c>
      <c r="D10" s="40">
        <v>5</v>
      </c>
      <c r="E10" s="40" t="s">
        <v>338</v>
      </c>
      <c r="F10" s="40" t="s">
        <v>552</v>
      </c>
      <c r="G10" s="40" t="s">
        <v>553</v>
      </c>
      <c r="H10" s="40" t="s">
        <v>554</v>
      </c>
      <c r="I10" s="40" t="s">
        <v>4</v>
      </c>
      <c r="J10" s="40" t="str">
        <f t="shared" si="0"/>
        <v>MODERADO</v>
      </c>
      <c r="K10" s="40" t="str">
        <f t="shared" si="1"/>
        <v xml:space="preserve">MODERADO </v>
      </c>
      <c r="S10" s="40" t="s">
        <v>553</v>
      </c>
      <c r="T10" s="41"/>
      <c r="U10" s="40" t="s">
        <v>555</v>
      </c>
      <c r="V10" s="40" t="s">
        <v>556</v>
      </c>
      <c r="W10" s="40" t="s">
        <v>557</v>
      </c>
      <c r="X10" s="41"/>
      <c r="Y10" s="41"/>
      <c r="Z10" s="41"/>
      <c r="AA10" s="41"/>
      <c r="AB10" s="40" t="s">
        <v>558</v>
      </c>
      <c r="AC10" s="40" t="s">
        <v>559</v>
      </c>
      <c r="AD10" s="41"/>
      <c r="AE10" s="41"/>
      <c r="AF10" s="41"/>
      <c r="AG10" s="40" t="s">
        <v>560</v>
      </c>
      <c r="AH10" s="41"/>
      <c r="AI10" s="40" t="s">
        <v>561</v>
      </c>
      <c r="AJ10" s="41"/>
      <c r="AK10" s="41"/>
      <c r="AL10" s="41"/>
      <c r="AM10" s="40" t="s">
        <v>562</v>
      </c>
      <c r="AN10" s="41"/>
      <c r="AO10" s="40" t="s">
        <v>563</v>
      </c>
      <c r="AP10" s="40" t="s">
        <v>564</v>
      </c>
      <c r="AQ10" s="41"/>
      <c r="AR10" s="41"/>
      <c r="AS10" s="41"/>
      <c r="AT10" s="41"/>
      <c r="AU10" s="41"/>
      <c r="AV10" s="41"/>
      <c r="AW10" s="41"/>
      <c r="AX10" s="41"/>
      <c r="AY10" s="41"/>
    </row>
    <row r="11" spans="1:51" x14ac:dyDescent="0.2">
      <c r="A11" s="40">
        <v>20</v>
      </c>
      <c r="B11" s="41" t="s">
        <v>345</v>
      </c>
      <c r="C11" s="40" t="s">
        <v>4</v>
      </c>
      <c r="D11" s="40">
        <v>5</v>
      </c>
      <c r="E11" s="40" t="s">
        <v>338</v>
      </c>
      <c r="F11" s="40" t="s">
        <v>565</v>
      </c>
      <c r="G11" s="40" t="s">
        <v>451</v>
      </c>
      <c r="H11" s="40" t="s">
        <v>566</v>
      </c>
      <c r="I11" s="40" t="s">
        <v>4</v>
      </c>
      <c r="J11" s="40" t="str">
        <f t="shared" si="0"/>
        <v xml:space="preserve">PROBABLE </v>
      </c>
      <c r="K11" s="40" t="str">
        <f t="shared" si="1"/>
        <v xml:space="preserve">DAÑINO
</v>
      </c>
      <c r="S11" s="40" t="s">
        <v>451</v>
      </c>
      <c r="T11" s="41"/>
      <c r="U11" s="40" t="s">
        <v>567</v>
      </c>
      <c r="V11" s="41"/>
      <c r="W11" s="40" t="s">
        <v>568</v>
      </c>
      <c r="X11" s="41"/>
      <c r="Y11" s="41"/>
      <c r="Z11" s="41"/>
      <c r="AA11" s="41"/>
      <c r="AB11" s="41"/>
      <c r="AC11" s="40" t="s">
        <v>569</v>
      </c>
      <c r="AD11" s="41"/>
      <c r="AE11" s="41"/>
      <c r="AF11" s="41"/>
      <c r="AG11" s="41"/>
      <c r="AH11" s="41"/>
      <c r="AI11" s="41"/>
      <c r="AJ11" s="41"/>
      <c r="AK11" s="41"/>
      <c r="AL11" s="41"/>
      <c r="AM11" s="40" t="s">
        <v>570</v>
      </c>
      <c r="AN11" s="41"/>
      <c r="AO11" s="40" t="s">
        <v>571</v>
      </c>
      <c r="AP11" s="40" t="s">
        <v>572</v>
      </c>
      <c r="AQ11" s="41"/>
      <c r="AR11" s="41"/>
      <c r="AS11" s="41"/>
      <c r="AT11" s="41"/>
      <c r="AU11" s="41"/>
      <c r="AV11" s="41"/>
      <c r="AW11" s="41"/>
      <c r="AX11" s="41"/>
      <c r="AY11" s="41"/>
    </row>
    <row r="12" spans="1:51" x14ac:dyDescent="0.2">
      <c r="A12" s="40">
        <v>23</v>
      </c>
      <c r="B12" s="41" t="s">
        <v>346</v>
      </c>
      <c r="C12" s="40" t="s">
        <v>4</v>
      </c>
      <c r="D12" s="40">
        <v>5</v>
      </c>
      <c r="E12" s="40" t="s">
        <v>338</v>
      </c>
      <c r="F12" s="40" t="s">
        <v>573</v>
      </c>
      <c r="G12" s="40" t="s">
        <v>574</v>
      </c>
      <c r="H12" s="40" t="s">
        <v>575</v>
      </c>
      <c r="I12" s="40" t="s">
        <v>4</v>
      </c>
      <c r="J12" s="40" t="str">
        <f t="shared" si="0"/>
        <v>CASI CERTEZA</v>
      </c>
      <c r="K12" s="40" t="str">
        <f t="shared" si="1"/>
        <v>EXTREMADAMENTE DAÑINO</v>
      </c>
      <c r="S12" s="40" t="s">
        <v>574</v>
      </c>
      <c r="T12" s="41"/>
      <c r="U12" s="40" t="s">
        <v>576</v>
      </c>
      <c r="V12" s="41"/>
      <c r="W12" s="40" t="s">
        <v>577</v>
      </c>
      <c r="X12" s="41"/>
      <c r="Y12" s="41"/>
      <c r="Z12" s="41"/>
      <c r="AA12" s="41"/>
      <c r="AB12" s="41"/>
      <c r="AC12" s="40" t="s">
        <v>578</v>
      </c>
      <c r="AD12" s="41"/>
      <c r="AE12" s="41"/>
      <c r="AF12" s="41"/>
      <c r="AG12" s="41"/>
      <c r="AH12" s="41"/>
      <c r="AI12" s="41"/>
      <c r="AJ12" s="41"/>
      <c r="AK12" s="41"/>
      <c r="AL12" s="41"/>
      <c r="AM12" s="40" t="s">
        <v>579</v>
      </c>
      <c r="AN12" s="41"/>
      <c r="AO12" s="40" t="s">
        <v>580</v>
      </c>
      <c r="AP12" s="40" t="s">
        <v>581</v>
      </c>
      <c r="AQ12" s="41"/>
      <c r="AR12" s="41"/>
      <c r="AS12" s="41"/>
      <c r="AT12" s="41"/>
      <c r="AU12" s="41"/>
      <c r="AV12" s="41"/>
      <c r="AW12" s="41"/>
      <c r="AX12" s="41"/>
      <c r="AY12" s="41"/>
    </row>
    <row r="13" spans="1:51" x14ac:dyDescent="0.2">
      <c r="A13" s="40">
        <v>25</v>
      </c>
      <c r="B13" s="41" t="s">
        <v>347</v>
      </c>
      <c r="C13" s="40" t="s">
        <v>4</v>
      </c>
      <c r="D13" s="40">
        <v>5</v>
      </c>
      <c r="E13" s="40" t="s">
        <v>338</v>
      </c>
      <c r="F13" s="40" t="s">
        <v>582</v>
      </c>
      <c r="G13" s="40" t="s">
        <v>482</v>
      </c>
      <c r="H13" s="40" t="s">
        <v>583</v>
      </c>
      <c r="I13" s="40" t="s">
        <v>4</v>
      </c>
      <c r="K13" s="40" t="str">
        <f t="shared" si="1"/>
        <v/>
      </c>
      <c r="S13" s="40" t="s">
        <v>482</v>
      </c>
      <c r="T13" s="41"/>
      <c r="U13" s="40" t="s">
        <v>584</v>
      </c>
      <c r="V13" s="41"/>
      <c r="W13" s="40" t="s">
        <v>585</v>
      </c>
      <c r="X13" s="41"/>
      <c r="Y13" s="41"/>
      <c r="Z13" s="41"/>
      <c r="AA13" s="41"/>
      <c r="AB13" s="41"/>
      <c r="AC13" s="40" t="s">
        <v>586</v>
      </c>
      <c r="AD13" s="41"/>
      <c r="AE13" s="41"/>
      <c r="AF13" s="41"/>
      <c r="AG13" s="41"/>
      <c r="AH13" s="41"/>
      <c r="AI13" s="41"/>
      <c r="AJ13" s="41"/>
      <c r="AK13" s="41"/>
      <c r="AL13" s="41"/>
      <c r="AM13" s="41"/>
      <c r="AN13" s="41"/>
      <c r="AO13" s="41"/>
      <c r="AP13" s="40" t="s">
        <v>587</v>
      </c>
      <c r="AQ13" s="41"/>
      <c r="AR13" s="41"/>
      <c r="AS13" s="41"/>
      <c r="AT13" s="41"/>
      <c r="AU13" s="41"/>
      <c r="AV13" s="41"/>
      <c r="AW13" s="41"/>
      <c r="AX13" s="41"/>
      <c r="AY13" s="41"/>
    </row>
    <row r="14" spans="1:51" x14ac:dyDescent="0.2">
      <c r="A14" s="40">
        <v>27</v>
      </c>
      <c r="B14" s="41" t="s">
        <v>348</v>
      </c>
      <c r="C14" s="40" t="s">
        <v>4</v>
      </c>
      <c r="D14" s="40">
        <v>5</v>
      </c>
      <c r="E14" s="40" t="s">
        <v>338</v>
      </c>
      <c r="F14" s="40" t="s">
        <v>588</v>
      </c>
      <c r="G14" s="40" t="s">
        <v>589</v>
      </c>
      <c r="H14" s="40" t="s">
        <v>590</v>
      </c>
      <c r="I14" s="40" t="s">
        <v>4</v>
      </c>
      <c r="S14" s="40" t="s">
        <v>589</v>
      </c>
      <c r="T14" s="41"/>
      <c r="U14" s="40" t="s">
        <v>591</v>
      </c>
      <c r="V14" s="41"/>
      <c r="W14" s="40" t="s">
        <v>592</v>
      </c>
      <c r="X14" s="41"/>
      <c r="Y14" s="41"/>
      <c r="Z14" s="41"/>
      <c r="AA14" s="41"/>
      <c r="AB14" s="41"/>
      <c r="AC14" s="40" t="s">
        <v>593</v>
      </c>
      <c r="AD14" s="41"/>
      <c r="AE14" s="41"/>
      <c r="AF14" s="41"/>
      <c r="AG14" s="41"/>
      <c r="AH14" s="41"/>
      <c r="AI14" s="41"/>
      <c r="AJ14" s="41"/>
      <c r="AK14" s="41"/>
      <c r="AL14" s="41"/>
      <c r="AM14" s="41"/>
      <c r="AN14" s="41"/>
      <c r="AO14" s="41"/>
      <c r="AP14" s="40" t="s">
        <v>594</v>
      </c>
      <c r="AQ14" s="41"/>
      <c r="AR14" s="41"/>
      <c r="AS14" s="41"/>
      <c r="AT14" s="41"/>
      <c r="AU14" s="41"/>
      <c r="AV14" s="41"/>
      <c r="AW14" s="41"/>
      <c r="AX14" s="41"/>
      <c r="AY14" s="41"/>
    </row>
    <row r="15" spans="1:51" x14ac:dyDescent="0.2">
      <c r="A15" s="40">
        <v>41</v>
      </c>
      <c r="B15" s="41" t="s">
        <v>349</v>
      </c>
      <c r="C15" s="40" t="s">
        <v>4</v>
      </c>
      <c r="D15" s="40">
        <v>5</v>
      </c>
      <c r="E15" s="40" t="s">
        <v>338</v>
      </c>
      <c r="F15" s="40" t="s">
        <v>595</v>
      </c>
      <c r="G15" s="40" t="s">
        <v>596</v>
      </c>
      <c r="H15" s="40" t="s">
        <v>597</v>
      </c>
      <c r="I15" s="40" t="s">
        <v>4</v>
      </c>
      <c r="S15" s="40" t="s">
        <v>596</v>
      </c>
      <c r="T15" s="41"/>
      <c r="U15" s="40" t="s">
        <v>598</v>
      </c>
      <c r="V15" s="41"/>
      <c r="W15" s="41"/>
      <c r="X15" s="41"/>
      <c r="Y15" s="41"/>
      <c r="Z15" s="41"/>
      <c r="AA15" s="41"/>
      <c r="AB15" s="41"/>
      <c r="AC15" s="40" t="s">
        <v>599</v>
      </c>
      <c r="AD15" s="41"/>
      <c r="AE15" s="41"/>
      <c r="AF15" s="41"/>
      <c r="AG15" s="41"/>
      <c r="AH15" s="41"/>
      <c r="AI15" s="41"/>
      <c r="AJ15" s="41"/>
      <c r="AK15" s="41"/>
      <c r="AL15" s="41"/>
      <c r="AM15" s="41"/>
      <c r="AN15" s="41"/>
      <c r="AO15" s="41"/>
      <c r="AP15" s="40" t="s">
        <v>600</v>
      </c>
      <c r="AQ15" s="41"/>
      <c r="AR15" s="41"/>
      <c r="AS15" s="41"/>
      <c r="AT15" s="41"/>
      <c r="AU15" s="41"/>
      <c r="AV15" s="41"/>
      <c r="AW15" s="41"/>
      <c r="AX15" s="41"/>
      <c r="AY15" s="41"/>
    </row>
    <row r="16" spans="1:51" x14ac:dyDescent="0.2">
      <c r="A16" s="40">
        <v>44</v>
      </c>
      <c r="B16" s="41" t="s">
        <v>350</v>
      </c>
      <c r="C16" s="40" t="s">
        <v>4</v>
      </c>
      <c r="D16" s="40">
        <v>5</v>
      </c>
      <c r="E16" s="40" t="s">
        <v>338</v>
      </c>
      <c r="F16" s="40" t="s">
        <v>601</v>
      </c>
      <c r="G16" s="40" t="s">
        <v>602</v>
      </c>
      <c r="H16" s="40" t="s">
        <v>603</v>
      </c>
      <c r="I16" s="40" t="s">
        <v>4</v>
      </c>
      <c r="S16" s="40" t="s">
        <v>602</v>
      </c>
      <c r="T16" s="41"/>
      <c r="U16" s="40" t="s">
        <v>604</v>
      </c>
      <c r="V16" s="41"/>
      <c r="W16" s="41"/>
      <c r="X16" s="41"/>
      <c r="Y16" s="41"/>
      <c r="Z16" s="41"/>
      <c r="AA16" s="41"/>
      <c r="AB16" s="41"/>
      <c r="AC16" s="41"/>
      <c r="AD16" s="41"/>
      <c r="AE16" s="41"/>
      <c r="AF16" s="41"/>
      <c r="AG16" s="41"/>
      <c r="AH16" s="41"/>
      <c r="AI16" s="41"/>
      <c r="AJ16" s="41"/>
      <c r="AK16" s="41"/>
      <c r="AL16" s="41"/>
      <c r="AM16" s="41"/>
      <c r="AN16" s="41"/>
      <c r="AO16" s="41"/>
      <c r="AP16" s="40" t="s">
        <v>605</v>
      </c>
      <c r="AQ16" s="41"/>
      <c r="AR16" s="41"/>
      <c r="AS16" s="41"/>
      <c r="AT16" s="41"/>
      <c r="AU16" s="41"/>
      <c r="AV16" s="41"/>
      <c r="AW16" s="41"/>
      <c r="AX16" s="41"/>
      <c r="AY16" s="41"/>
    </row>
    <row r="17" spans="1:51" x14ac:dyDescent="0.2">
      <c r="A17" s="40">
        <v>47</v>
      </c>
      <c r="B17" s="41" t="s">
        <v>351</v>
      </c>
      <c r="C17" s="40" t="s">
        <v>4</v>
      </c>
      <c r="D17" s="40">
        <v>5</v>
      </c>
      <c r="E17" s="40" t="s">
        <v>338</v>
      </c>
      <c r="F17" s="40" t="s">
        <v>606</v>
      </c>
      <c r="G17" s="40" t="s">
        <v>607</v>
      </c>
      <c r="H17" s="40" t="s">
        <v>608</v>
      </c>
      <c r="I17" s="40" t="s">
        <v>4</v>
      </c>
      <c r="S17" s="40" t="s">
        <v>607</v>
      </c>
      <c r="T17" s="41"/>
      <c r="U17" s="40" t="s">
        <v>609</v>
      </c>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row>
    <row r="18" spans="1:51" x14ac:dyDescent="0.2">
      <c r="A18" s="40">
        <v>50</v>
      </c>
      <c r="B18" s="41" t="s">
        <v>352</v>
      </c>
      <c r="C18" s="40" t="s">
        <v>4</v>
      </c>
      <c r="D18" s="40">
        <v>5</v>
      </c>
      <c r="E18" s="40" t="s">
        <v>338</v>
      </c>
      <c r="F18" s="40" t="s">
        <v>610</v>
      </c>
      <c r="G18" s="40" t="s">
        <v>611</v>
      </c>
      <c r="H18" s="40" t="s">
        <v>612</v>
      </c>
      <c r="I18" s="40" t="s">
        <v>4</v>
      </c>
      <c r="S18" s="40" t="s">
        <v>611</v>
      </c>
      <c r="T18" s="41"/>
      <c r="U18" s="40" t="s">
        <v>613</v>
      </c>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row>
    <row r="19" spans="1:51" x14ac:dyDescent="0.2">
      <c r="A19" s="40">
        <v>52</v>
      </c>
      <c r="B19" s="41" t="s">
        <v>353</v>
      </c>
      <c r="C19" s="40" t="s">
        <v>4</v>
      </c>
      <c r="D19" s="40">
        <v>8</v>
      </c>
      <c r="E19" s="40" t="s">
        <v>339</v>
      </c>
      <c r="F19" s="40" t="s">
        <v>614</v>
      </c>
      <c r="G19" s="40" t="s">
        <v>372</v>
      </c>
      <c r="H19" s="40" t="s">
        <v>615</v>
      </c>
      <c r="I19" s="40" t="s">
        <v>4</v>
      </c>
      <c r="U19" s="40" t="s">
        <v>616</v>
      </c>
    </row>
    <row r="20" spans="1:51" x14ac:dyDescent="0.2">
      <c r="A20" s="40">
        <v>54</v>
      </c>
      <c r="B20" s="41" t="s">
        <v>354</v>
      </c>
      <c r="C20" s="40" t="s">
        <v>4</v>
      </c>
      <c r="D20" s="40">
        <v>8</v>
      </c>
      <c r="E20" s="40" t="s">
        <v>339</v>
      </c>
      <c r="F20" s="40" t="s">
        <v>617</v>
      </c>
      <c r="G20" s="40" t="s">
        <v>383</v>
      </c>
      <c r="H20" s="40" t="s">
        <v>618</v>
      </c>
      <c r="I20" s="40" t="s">
        <v>4</v>
      </c>
      <c r="R20" s="39"/>
      <c r="U20" s="40" t="s">
        <v>619</v>
      </c>
    </row>
    <row r="21" spans="1:51" x14ac:dyDescent="0.2">
      <c r="A21" s="40">
        <v>63</v>
      </c>
      <c r="B21" s="41" t="s">
        <v>355</v>
      </c>
      <c r="C21" s="40" t="s">
        <v>4</v>
      </c>
      <c r="D21" s="40">
        <v>8</v>
      </c>
      <c r="E21" s="40" t="s">
        <v>339</v>
      </c>
      <c r="F21" s="40" t="s">
        <v>620</v>
      </c>
      <c r="G21" s="40" t="s">
        <v>416</v>
      </c>
      <c r="H21" s="40" t="s">
        <v>621</v>
      </c>
      <c r="I21" s="40" t="s">
        <v>4</v>
      </c>
    </row>
    <row r="22" spans="1:51" ht="15" x14ac:dyDescent="0.25">
      <c r="A22" s="40">
        <v>66</v>
      </c>
      <c r="B22" s="41" t="s">
        <v>356</v>
      </c>
      <c r="C22" s="40" t="s">
        <v>4</v>
      </c>
      <c r="D22" s="40">
        <v>8</v>
      </c>
      <c r="E22" s="40" t="s">
        <v>339</v>
      </c>
      <c r="F22" s="40" t="s">
        <v>622</v>
      </c>
      <c r="G22" s="40" t="s">
        <v>447</v>
      </c>
      <c r="H22" s="40" t="s">
        <v>623</v>
      </c>
      <c r="I22" s="40" t="s">
        <v>4</v>
      </c>
      <c r="S22" s="44"/>
      <c r="T22" s="45" t="s">
        <v>4</v>
      </c>
      <c r="U22" s="46" t="s">
        <v>4</v>
      </c>
      <c r="V22" s="46" t="s">
        <v>4</v>
      </c>
      <c r="W22" s="636" t="s">
        <v>6</v>
      </c>
      <c r="X22" s="636"/>
      <c r="Y22" s="636"/>
      <c r="Z22" s="636"/>
      <c r="AA22" s="637"/>
      <c r="AB22" s="47"/>
      <c r="AC22" s="44"/>
      <c r="AD22" s="44"/>
    </row>
    <row r="23" spans="1:51" ht="11.25" customHeight="1" x14ac:dyDescent="0.2">
      <c r="A23" s="40">
        <v>68</v>
      </c>
      <c r="B23" s="41" t="s">
        <v>357</v>
      </c>
      <c r="C23" s="40" t="s">
        <v>4</v>
      </c>
      <c r="D23" s="40">
        <v>8</v>
      </c>
      <c r="E23" s="40" t="s">
        <v>339</v>
      </c>
      <c r="F23" s="40" t="s">
        <v>624</v>
      </c>
      <c r="G23" s="40" t="s">
        <v>478</v>
      </c>
      <c r="H23" s="40" t="s">
        <v>625</v>
      </c>
      <c r="I23" s="40" t="s">
        <v>4</v>
      </c>
      <c r="S23" s="44"/>
      <c r="T23" s="48" t="s">
        <v>4</v>
      </c>
      <c r="U23" s="49" t="s">
        <v>4</v>
      </c>
      <c r="V23" s="49" t="s">
        <v>4</v>
      </c>
      <c r="W23" s="42" t="s">
        <v>8</v>
      </c>
      <c r="X23" s="42" t="s">
        <v>380</v>
      </c>
      <c r="Y23" s="42" t="s">
        <v>415</v>
      </c>
      <c r="Z23" s="42" t="s">
        <v>445</v>
      </c>
      <c r="AA23" s="43" t="s">
        <v>477</v>
      </c>
      <c r="AB23" s="40" t="s">
        <v>4</v>
      </c>
      <c r="AC23" s="44"/>
      <c r="AD23" s="44"/>
    </row>
    <row r="24" spans="1:51" x14ac:dyDescent="0.2">
      <c r="A24" s="40">
        <v>70</v>
      </c>
      <c r="B24" s="41" t="s">
        <v>358</v>
      </c>
      <c r="C24" s="40" t="s">
        <v>4</v>
      </c>
      <c r="D24" s="40">
        <v>8</v>
      </c>
      <c r="E24" s="40" t="s">
        <v>339</v>
      </c>
      <c r="F24" s="40" t="s">
        <v>626</v>
      </c>
      <c r="G24" s="40" t="s">
        <v>503</v>
      </c>
      <c r="H24" s="40" t="s">
        <v>627</v>
      </c>
      <c r="I24" s="40" t="s">
        <v>4</v>
      </c>
      <c r="S24" s="44"/>
      <c r="T24" s="48" t="s">
        <v>4</v>
      </c>
      <c r="U24" s="49" t="s">
        <v>4</v>
      </c>
      <c r="V24" s="49" t="s">
        <v>4</v>
      </c>
      <c r="W24" s="42">
        <v>1</v>
      </c>
      <c r="X24" s="42">
        <v>2</v>
      </c>
      <c r="Y24" s="42">
        <v>3</v>
      </c>
      <c r="Z24" s="42">
        <v>4</v>
      </c>
      <c r="AA24" s="43">
        <v>5</v>
      </c>
      <c r="AB24" s="40" t="s">
        <v>4</v>
      </c>
      <c r="AC24" s="44"/>
      <c r="AD24" s="44"/>
    </row>
    <row r="25" spans="1:51" x14ac:dyDescent="0.2">
      <c r="A25" s="40">
        <v>73</v>
      </c>
      <c r="B25" s="41" t="s">
        <v>359</v>
      </c>
      <c r="C25" s="40" t="s">
        <v>4</v>
      </c>
      <c r="D25" s="40">
        <v>8</v>
      </c>
      <c r="E25" s="40" t="s">
        <v>339</v>
      </c>
      <c r="F25" s="40" t="s">
        <v>628</v>
      </c>
      <c r="G25" s="40" t="s">
        <v>523</v>
      </c>
      <c r="H25" s="40" t="s">
        <v>629</v>
      </c>
      <c r="I25" s="40" t="s">
        <v>4</v>
      </c>
      <c r="S25" s="44"/>
      <c r="T25" s="643" t="s">
        <v>5</v>
      </c>
      <c r="U25" s="42" t="s">
        <v>374</v>
      </c>
      <c r="V25" s="42">
        <v>1</v>
      </c>
      <c r="W25" s="50" t="s">
        <v>630</v>
      </c>
      <c r="X25" s="50" t="s">
        <v>631</v>
      </c>
      <c r="Y25" s="51" t="s">
        <v>632</v>
      </c>
      <c r="Z25" s="52" t="s">
        <v>633</v>
      </c>
      <c r="AA25" s="53" t="s">
        <v>634</v>
      </c>
      <c r="AB25" s="40" t="s">
        <v>4</v>
      </c>
    </row>
    <row r="26" spans="1:51" x14ac:dyDescent="0.2">
      <c r="A26" s="40">
        <v>76</v>
      </c>
      <c r="B26" s="41" t="s">
        <v>360</v>
      </c>
      <c r="C26" s="40" t="s">
        <v>4</v>
      </c>
      <c r="D26" s="40">
        <v>8</v>
      </c>
      <c r="E26" s="40" t="s">
        <v>339</v>
      </c>
      <c r="F26" s="40" t="s">
        <v>635</v>
      </c>
      <c r="G26" s="40" t="s">
        <v>540</v>
      </c>
      <c r="H26" s="40" t="s">
        <v>636</v>
      </c>
      <c r="I26" s="40" t="s">
        <v>4</v>
      </c>
      <c r="S26" s="44"/>
      <c r="T26" s="643"/>
      <c r="U26" s="42" t="s">
        <v>379</v>
      </c>
      <c r="V26" s="42">
        <v>2</v>
      </c>
      <c r="W26" s="50" t="s">
        <v>637</v>
      </c>
      <c r="X26" s="50" t="s">
        <v>638</v>
      </c>
      <c r="Y26" s="51" t="s">
        <v>639</v>
      </c>
      <c r="Z26" s="52" t="s">
        <v>640</v>
      </c>
      <c r="AA26" s="54" t="s">
        <v>641</v>
      </c>
      <c r="AB26" s="40" t="s">
        <v>4</v>
      </c>
    </row>
    <row r="27" spans="1:51" x14ac:dyDescent="0.2">
      <c r="A27" s="40">
        <v>81</v>
      </c>
      <c r="B27" s="41" t="s">
        <v>361</v>
      </c>
      <c r="C27" s="40" t="s">
        <v>4</v>
      </c>
      <c r="D27" s="40">
        <v>11</v>
      </c>
      <c r="E27" s="40" t="s">
        <v>2</v>
      </c>
      <c r="F27" s="40" t="s">
        <v>642</v>
      </c>
      <c r="G27" s="40" t="s">
        <v>372</v>
      </c>
      <c r="H27" s="40" t="s">
        <v>643</v>
      </c>
      <c r="I27" s="40" t="s">
        <v>4</v>
      </c>
      <c r="S27" s="44"/>
      <c r="T27" s="643"/>
      <c r="U27" s="42" t="s">
        <v>414</v>
      </c>
      <c r="V27" s="42">
        <v>3</v>
      </c>
      <c r="W27" s="50" t="s">
        <v>644</v>
      </c>
      <c r="X27" s="51" t="s">
        <v>639</v>
      </c>
      <c r="Y27" s="52" t="s">
        <v>645</v>
      </c>
      <c r="Z27" s="55" t="s">
        <v>646</v>
      </c>
      <c r="AA27" s="54" t="s">
        <v>647</v>
      </c>
      <c r="AB27" s="40" t="s">
        <v>4</v>
      </c>
    </row>
    <row r="28" spans="1:51" x14ac:dyDescent="0.2">
      <c r="A28" s="40">
        <v>85</v>
      </c>
      <c r="B28" s="41" t="s">
        <v>362</v>
      </c>
      <c r="C28" s="40" t="s">
        <v>4</v>
      </c>
      <c r="D28" s="40">
        <v>11</v>
      </c>
      <c r="E28" s="40" t="s">
        <v>2</v>
      </c>
      <c r="F28" s="40" t="s">
        <v>648</v>
      </c>
      <c r="G28" s="40" t="s">
        <v>384</v>
      </c>
      <c r="H28" s="40" t="s">
        <v>649</v>
      </c>
      <c r="I28" s="40" t="s">
        <v>4</v>
      </c>
      <c r="S28" s="44"/>
      <c r="T28" s="643"/>
      <c r="U28" s="42" t="s">
        <v>7</v>
      </c>
      <c r="V28" s="42">
        <v>4</v>
      </c>
      <c r="W28" s="51" t="s">
        <v>9</v>
      </c>
      <c r="X28" s="52" t="s">
        <v>640</v>
      </c>
      <c r="Y28" s="52" t="s">
        <v>650</v>
      </c>
      <c r="Z28" s="55" t="s">
        <v>651</v>
      </c>
      <c r="AA28" s="54" t="s">
        <v>652</v>
      </c>
      <c r="AB28" s="40" t="s">
        <v>4</v>
      </c>
    </row>
    <row r="29" spans="1:51" ht="11.25" customHeight="1" x14ac:dyDescent="0.2">
      <c r="A29" s="40">
        <v>86</v>
      </c>
      <c r="B29" s="41" t="s">
        <v>363</v>
      </c>
      <c r="C29" s="40" t="s">
        <v>4</v>
      </c>
      <c r="D29" s="40">
        <v>11</v>
      </c>
      <c r="E29" s="40" t="s">
        <v>2</v>
      </c>
      <c r="F29" s="40" t="s">
        <v>653</v>
      </c>
      <c r="G29" s="40" t="s">
        <v>417</v>
      </c>
      <c r="H29" s="40" t="s">
        <v>654</v>
      </c>
      <c r="I29" s="40" t="s">
        <v>4</v>
      </c>
      <c r="S29" s="44"/>
      <c r="T29" s="644"/>
      <c r="U29" s="56" t="s">
        <v>476</v>
      </c>
      <c r="V29" s="56">
        <v>5</v>
      </c>
      <c r="W29" s="57" t="s">
        <v>634</v>
      </c>
      <c r="X29" s="57" t="s">
        <v>655</v>
      </c>
      <c r="Y29" s="58" t="s">
        <v>656</v>
      </c>
      <c r="Z29" s="58" t="s">
        <v>652</v>
      </c>
      <c r="AA29" s="59" t="s">
        <v>657</v>
      </c>
      <c r="AB29" s="40" t="s">
        <v>4</v>
      </c>
    </row>
    <row r="30" spans="1:51" x14ac:dyDescent="0.2">
      <c r="A30" s="40">
        <v>88</v>
      </c>
      <c r="B30" s="41" t="s">
        <v>364</v>
      </c>
      <c r="C30" s="40" t="s">
        <v>4</v>
      </c>
      <c r="D30" s="40">
        <v>11</v>
      </c>
      <c r="E30" s="40" t="s">
        <v>2</v>
      </c>
      <c r="F30" s="40" t="s">
        <v>658</v>
      </c>
      <c r="G30" s="40" t="s">
        <v>448</v>
      </c>
      <c r="H30" s="40" t="s">
        <v>659</v>
      </c>
      <c r="I30" s="40" t="s">
        <v>4</v>
      </c>
    </row>
    <row r="31" spans="1:51" x14ac:dyDescent="0.2">
      <c r="A31" s="40">
        <v>91</v>
      </c>
      <c r="B31" s="41" t="s">
        <v>365</v>
      </c>
      <c r="C31" s="40" t="s">
        <v>4</v>
      </c>
      <c r="D31" s="40">
        <v>11</v>
      </c>
      <c r="E31" s="40" t="s">
        <v>2</v>
      </c>
      <c r="F31" s="40" t="s">
        <v>660</v>
      </c>
      <c r="G31" s="40" t="s">
        <v>479</v>
      </c>
      <c r="H31" s="40" t="s">
        <v>661</v>
      </c>
      <c r="I31" s="40" t="s">
        <v>4</v>
      </c>
    </row>
    <row r="32" spans="1:51" x14ac:dyDescent="0.2">
      <c r="A32" s="40">
        <v>94</v>
      </c>
      <c r="B32" s="41" t="s">
        <v>366</v>
      </c>
      <c r="C32" s="40" t="s">
        <v>4</v>
      </c>
      <c r="D32" s="40">
        <v>11</v>
      </c>
      <c r="E32" s="40" t="s">
        <v>2</v>
      </c>
      <c r="F32" s="40" t="s">
        <v>662</v>
      </c>
      <c r="G32" s="40" t="s">
        <v>504</v>
      </c>
      <c r="H32" s="40" t="s">
        <v>663</v>
      </c>
      <c r="I32" s="40" t="s">
        <v>4</v>
      </c>
    </row>
    <row r="33" spans="1:17" x14ac:dyDescent="0.2">
      <c r="A33" s="40">
        <v>95</v>
      </c>
      <c r="B33" s="41" t="s">
        <v>367</v>
      </c>
      <c r="C33" s="40" t="s">
        <v>4</v>
      </c>
      <c r="D33" s="40">
        <v>11</v>
      </c>
      <c r="E33" s="40" t="s">
        <v>2</v>
      </c>
      <c r="F33" s="40" t="s">
        <v>664</v>
      </c>
      <c r="G33" s="40" t="s">
        <v>524</v>
      </c>
      <c r="H33" s="40" t="s">
        <v>665</v>
      </c>
      <c r="I33" s="40" t="s">
        <v>4</v>
      </c>
    </row>
    <row r="34" spans="1:17" x14ac:dyDescent="0.2">
      <c r="A34" s="40">
        <v>97</v>
      </c>
      <c r="B34" s="41" t="s">
        <v>368</v>
      </c>
      <c r="C34" s="40" t="s">
        <v>4</v>
      </c>
      <c r="D34" s="40">
        <v>11</v>
      </c>
      <c r="E34" s="40" t="s">
        <v>2</v>
      </c>
      <c r="F34" s="40" t="s">
        <v>666</v>
      </c>
      <c r="G34" s="40" t="s">
        <v>541</v>
      </c>
      <c r="H34" s="40" t="s">
        <v>667</v>
      </c>
      <c r="I34" s="40" t="s">
        <v>4</v>
      </c>
    </row>
    <row r="35" spans="1:17" ht="12.75" x14ac:dyDescent="0.2">
      <c r="A35" s="40">
        <v>99</v>
      </c>
      <c r="B35" s="41" t="s">
        <v>369</v>
      </c>
      <c r="C35" s="40" t="s">
        <v>4</v>
      </c>
      <c r="D35" s="40">
        <v>11</v>
      </c>
      <c r="E35" s="40" t="s">
        <v>2</v>
      </c>
      <c r="F35" s="40" t="s">
        <v>668</v>
      </c>
      <c r="G35" s="40" t="s">
        <v>555</v>
      </c>
      <c r="H35" s="40" t="s">
        <v>669</v>
      </c>
      <c r="I35" s="40" t="s">
        <v>4</v>
      </c>
      <c r="O35" s="84"/>
    </row>
    <row r="36" spans="1:17" ht="12.75" x14ac:dyDescent="0.2">
      <c r="D36" s="40">
        <v>11</v>
      </c>
      <c r="E36" s="40" t="s">
        <v>2</v>
      </c>
      <c r="F36" s="40" t="s">
        <v>670</v>
      </c>
      <c r="G36" s="40" t="s">
        <v>567</v>
      </c>
      <c r="H36" s="40" t="s">
        <v>671</v>
      </c>
      <c r="I36" s="40" t="s">
        <v>4</v>
      </c>
      <c r="O36" s="85"/>
    </row>
    <row r="37" spans="1:17" ht="12.75" x14ac:dyDescent="0.2">
      <c r="A37" s="41" t="s">
        <v>370</v>
      </c>
      <c r="B37" s="41" t="s">
        <v>370</v>
      </c>
      <c r="C37" s="40" t="s">
        <v>4</v>
      </c>
      <c r="D37" s="40">
        <v>11</v>
      </c>
      <c r="E37" s="40" t="s">
        <v>2</v>
      </c>
      <c r="F37" s="40" t="s">
        <v>672</v>
      </c>
      <c r="G37" s="40" t="s">
        <v>576</v>
      </c>
      <c r="H37" s="40" t="s">
        <v>673</v>
      </c>
      <c r="I37" s="40" t="s">
        <v>4</v>
      </c>
      <c r="O37" s="84"/>
    </row>
    <row r="38" spans="1:17" ht="12.75" x14ac:dyDescent="0.2">
      <c r="A38" s="41" t="s">
        <v>338</v>
      </c>
      <c r="B38" s="41" t="s">
        <v>338</v>
      </c>
      <c r="C38" s="40" t="s">
        <v>4</v>
      </c>
      <c r="D38" s="40">
        <v>11</v>
      </c>
      <c r="E38" s="40" t="s">
        <v>2</v>
      </c>
      <c r="F38" s="40" t="s">
        <v>674</v>
      </c>
      <c r="G38" s="40" t="s">
        <v>584</v>
      </c>
      <c r="H38" s="40" t="s">
        <v>675</v>
      </c>
      <c r="I38" s="40" t="s">
        <v>4</v>
      </c>
      <c r="O38" s="85"/>
    </row>
    <row r="39" spans="1:17" ht="12.75" x14ac:dyDescent="0.2">
      <c r="A39" s="41" t="s">
        <v>339</v>
      </c>
      <c r="B39" s="41" t="s">
        <v>339</v>
      </c>
      <c r="C39" s="40" t="s">
        <v>4</v>
      </c>
      <c r="D39" s="40">
        <v>11</v>
      </c>
      <c r="E39" s="40" t="s">
        <v>2</v>
      </c>
      <c r="F39" s="40" t="s">
        <v>676</v>
      </c>
      <c r="G39" s="40" t="s">
        <v>591</v>
      </c>
      <c r="H39" s="40" t="s">
        <v>677</v>
      </c>
      <c r="I39" s="40" t="s">
        <v>4</v>
      </c>
      <c r="K39" s="60"/>
      <c r="O39" s="84"/>
      <c r="Q39" s="41"/>
    </row>
    <row r="40" spans="1:17" ht="12.75" x14ac:dyDescent="0.2">
      <c r="A40" s="41" t="s">
        <v>2</v>
      </c>
      <c r="B40" s="41" t="s">
        <v>2</v>
      </c>
      <c r="C40" s="40" t="s">
        <v>4</v>
      </c>
      <c r="D40" s="40">
        <v>11</v>
      </c>
      <c r="E40" s="40" t="s">
        <v>2</v>
      </c>
      <c r="F40" s="40" t="s">
        <v>678</v>
      </c>
      <c r="G40" s="40" t="s">
        <v>598</v>
      </c>
      <c r="H40" s="40" t="s">
        <v>679</v>
      </c>
      <c r="I40" s="40" t="s">
        <v>4</v>
      </c>
      <c r="K40" s="60"/>
      <c r="O40" s="85"/>
      <c r="Q40" s="41"/>
    </row>
    <row r="41" spans="1:17" ht="12.75" x14ac:dyDescent="0.2">
      <c r="A41" s="41" t="s">
        <v>340</v>
      </c>
      <c r="B41" s="41" t="s">
        <v>340</v>
      </c>
      <c r="C41" s="40" t="s">
        <v>4</v>
      </c>
      <c r="D41" s="40">
        <v>11</v>
      </c>
      <c r="E41" s="40" t="s">
        <v>2</v>
      </c>
      <c r="F41" s="40" t="s">
        <v>680</v>
      </c>
      <c r="G41" s="40" t="s">
        <v>604</v>
      </c>
      <c r="H41" s="40" t="s">
        <v>681</v>
      </c>
      <c r="I41" s="40" t="s">
        <v>4</v>
      </c>
      <c r="O41" s="84"/>
      <c r="Q41" s="41"/>
    </row>
    <row r="42" spans="1:17" ht="12.75" x14ac:dyDescent="0.2">
      <c r="A42" s="41" t="s">
        <v>341</v>
      </c>
      <c r="B42" s="41" t="s">
        <v>341</v>
      </c>
      <c r="C42" s="40" t="s">
        <v>4</v>
      </c>
      <c r="D42" s="40">
        <v>11</v>
      </c>
      <c r="E42" s="40" t="s">
        <v>2</v>
      </c>
      <c r="F42" s="40" t="s">
        <v>682</v>
      </c>
      <c r="G42" s="40" t="s">
        <v>609</v>
      </c>
      <c r="H42" s="40" t="s">
        <v>683</v>
      </c>
      <c r="I42" s="40" t="s">
        <v>4</v>
      </c>
      <c r="K42" s="60"/>
      <c r="O42" s="85"/>
      <c r="Q42" s="41"/>
    </row>
    <row r="43" spans="1:17" ht="12.75" x14ac:dyDescent="0.2">
      <c r="A43" s="41" t="s">
        <v>342</v>
      </c>
      <c r="B43" s="41" t="s">
        <v>342</v>
      </c>
      <c r="C43" s="40" t="s">
        <v>4</v>
      </c>
      <c r="D43" s="40">
        <v>11</v>
      </c>
      <c r="E43" s="40" t="s">
        <v>2</v>
      </c>
      <c r="F43" s="40" t="s">
        <v>684</v>
      </c>
      <c r="G43" s="40" t="s">
        <v>613</v>
      </c>
      <c r="H43" s="40" t="s">
        <v>685</v>
      </c>
      <c r="I43" s="40" t="s">
        <v>4</v>
      </c>
      <c r="K43" s="60"/>
      <c r="O43" s="84"/>
      <c r="Q43" s="41"/>
    </row>
    <row r="44" spans="1:17" ht="12.75" x14ac:dyDescent="0.2">
      <c r="A44" s="41" t="s">
        <v>343</v>
      </c>
      <c r="B44" s="41" t="s">
        <v>343</v>
      </c>
      <c r="C44" s="40" t="s">
        <v>4</v>
      </c>
      <c r="D44" s="40">
        <v>13</v>
      </c>
      <c r="E44" s="40" t="s">
        <v>340</v>
      </c>
      <c r="F44" s="40" t="s">
        <v>686</v>
      </c>
      <c r="G44" s="40" t="s">
        <v>372</v>
      </c>
      <c r="H44" s="40" t="s">
        <v>687</v>
      </c>
      <c r="I44" s="40" t="s">
        <v>4</v>
      </c>
      <c r="K44" s="60"/>
      <c r="O44" s="85"/>
      <c r="Q44" s="41"/>
    </row>
    <row r="45" spans="1:17" ht="12.75" x14ac:dyDescent="0.2">
      <c r="A45" s="41" t="s">
        <v>344</v>
      </c>
      <c r="B45" s="41" t="s">
        <v>344</v>
      </c>
      <c r="C45" s="40" t="s">
        <v>4</v>
      </c>
      <c r="D45" s="40">
        <v>13</v>
      </c>
      <c r="E45" s="40" t="s">
        <v>340</v>
      </c>
      <c r="F45" s="40" t="s">
        <v>688</v>
      </c>
      <c r="G45" s="40" t="s">
        <v>385</v>
      </c>
      <c r="H45" s="40" t="s">
        <v>689</v>
      </c>
      <c r="I45" s="40" t="s">
        <v>4</v>
      </c>
      <c r="K45" s="60"/>
      <c r="O45" s="84"/>
      <c r="Q45" s="41"/>
    </row>
    <row r="46" spans="1:17" ht="12.75" x14ac:dyDescent="0.2">
      <c r="A46" s="41" t="s">
        <v>345</v>
      </c>
      <c r="B46" s="41" t="s">
        <v>345</v>
      </c>
      <c r="C46" s="40" t="s">
        <v>4</v>
      </c>
      <c r="D46" s="40">
        <v>13</v>
      </c>
      <c r="E46" s="40" t="s">
        <v>340</v>
      </c>
      <c r="F46" s="40" t="s">
        <v>690</v>
      </c>
      <c r="G46" s="40" t="s">
        <v>418</v>
      </c>
      <c r="H46" s="40" t="s">
        <v>691</v>
      </c>
      <c r="I46" s="40" t="s">
        <v>4</v>
      </c>
      <c r="K46" s="60"/>
      <c r="O46" s="85"/>
      <c r="Q46" s="41"/>
    </row>
    <row r="47" spans="1:17" ht="12.75" x14ac:dyDescent="0.2">
      <c r="A47" s="41" t="s">
        <v>346</v>
      </c>
      <c r="B47" s="41" t="s">
        <v>346</v>
      </c>
      <c r="C47" s="40" t="s">
        <v>4</v>
      </c>
      <c r="D47" s="40">
        <v>13</v>
      </c>
      <c r="E47" s="40" t="s">
        <v>340</v>
      </c>
      <c r="F47" s="40" t="s">
        <v>692</v>
      </c>
      <c r="G47" s="40" t="s">
        <v>449</v>
      </c>
      <c r="H47" s="40" t="s">
        <v>693</v>
      </c>
      <c r="I47" s="40" t="s">
        <v>4</v>
      </c>
      <c r="K47" s="60"/>
      <c r="O47" s="84"/>
      <c r="Q47" s="41"/>
    </row>
    <row r="48" spans="1:17" ht="12.75" x14ac:dyDescent="0.2">
      <c r="A48" s="41" t="s">
        <v>347</v>
      </c>
      <c r="B48" s="41" t="s">
        <v>347</v>
      </c>
      <c r="C48" s="40" t="s">
        <v>4</v>
      </c>
      <c r="D48" s="40">
        <v>13</v>
      </c>
      <c r="E48" s="40" t="s">
        <v>340</v>
      </c>
      <c r="F48" s="40" t="s">
        <v>694</v>
      </c>
      <c r="G48" s="40" t="s">
        <v>480</v>
      </c>
      <c r="H48" s="40" t="s">
        <v>695</v>
      </c>
      <c r="I48" s="40" t="s">
        <v>4</v>
      </c>
      <c r="K48" s="60"/>
      <c r="O48" s="85"/>
      <c r="Q48" s="41"/>
    </row>
    <row r="49" spans="1:17" ht="12.75" x14ac:dyDescent="0.2">
      <c r="A49" s="41" t="s">
        <v>348</v>
      </c>
      <c r="B49" s="41" t="s">
        <v>348</v>
      </c>
      <c r="C49" s="40" t="s">
        <v>4</v>
      </c>
      <c r="D49" s="40">
        <v>13</v>
      </c>
      <c r="E49" s="40" t="s">
        <v>340</v>
      </c>
      <c r="F49" s="40" t="s">
        <v>696</v>
      </c>
      <c r="G49" s="40" t="s">
        <v>505</v>
      </c>
      <c r="H49" s="40" t="s">
        <v>697</v>
      </c>
      <c r="I49" s="40" t="s">
        <v>4</v>
      </c>
      <c r="K49" s="60"/>
      <c r="O49" s="84"/>
      <c r="Q49" s="41"/>
    </row>
    <row r="50" spans="1:17" ht="12.75" x14ac:dyDescent="0.2">
      <c r="A50" s="41" t="s">
        <v>349</v>
      </c>
      <c r="B50" s="41" t="s">
        <v>349</v>
      </c>
      <c r="C50" s="40" t="s">
        <v>4</v>
      </c>
      <c r="D50" s="40">
        <v>13</v>
      </c>
      <c r="E50" s="40" t="s">
        <v>340</v>
      </c>
      <c r="F50" s="40" t="s">
        <v>698</v>
      </c>
      <c r="G50" s="40" t="s">
        <v>525</v>
      </c>
      <c r="H50" s="40" t="s">
        <v>699</v>
      </c>
      <c r="I50" s="40" t="s">
        <v>4</v>
      </c>
      <c r="K50" s="60"/>
      <c r="O50" s="85"/>
      <c r="Q50" s="41"/>
    </row>
    <row r="51" spans="1:17" ht="12.75" x14ac:dyDescent="0.2">
      <c r="A51" s="41" t="s">
        <v>350</v>
      </c>
      <c r="B51" s="41" t="s">
        <v>700</v>
      </c>
      <c r="C51" s="40" t="s">
        <v>4</v>
      </c>
      <c r="D51" s="40">
        <v>13</v>
      </c>
      <c r="E51" s="40" t="s">
        <v>340</v>
      </c>
      <c r="F51" s="40" t="s">
        <v>701</v>
      </c>
      <c r="G51" s="40" t="s">
        <v>542</v>
      </c>
      <c r="H51" s="40" t="s">
        <v>702</v>
      </c>
      <c r="I51" s="40" t="s">
        <v>4</v>
      </c>
      <c r="K51" s="60"/>
      <c r="O51" s="84"/>
      <c r="Q51" s="41"/>
    </row>
    <row r="52" spans="1:17" ht="12.75" x14ac:dyDescent="0.2">
      <c r="A52" s="41" t="s">
        <v>351</v>
      </c>
      <c r="B52" s="41" t="s">
        <v>351</v>
      </c>
      <c r="C52" s="40" t="s">
        <v>4</v>
      </c>
      <c r="D52" s="40">
        <v>13</v>
      </c>
      <c r="E52" s="40" t="s">
        <v>340</v>
      </c>
      <c r="F52" s="40" t="s">
        <v>703</v>
      </c>
      <c r="G52" s="40" t="s">
        <v>556</v>
      </c>
      <c r="H52" s="40" t="s">
        <v>704</v>
      </c>
      <c r="I52" s="40" t="s">
        <v>4</v>
      </c>
      <c r="K52" s="60"/>
      <c r="O52" s="85"/>
      <c r="Q52" s="41"/>
    </row>
    <row r="53" spans="1:17" ht="12.75" x14ac:dyDescent="0.2">
      <c r="A53" s="41" t="s">
        <v>352</v>
      </c>
      <c r="B53" s="41" t="s">
        <v>352</v>
      </c>
      <c r="C53" s="40" t="s">
        <v>4</v>
      </c>
      <c r="D53" s="40">
        <v>15</v>
      </c>
      <c r="E53" s="40" t="s">
        <v>341</v>
      </c>
      <c r="F53" s="40" t="s">
        <v>705</v>
      </c>
      <c r="G53" s="40" t="s">
        <v>372</v>
      </c>
      <c r="H53" s="40" t="s">
        <v>706</v>
      </c>
      <c r="I53" s="40" t="s">
        <v>4</v>
      </c>
      <c r="K53" s="60"/>
      <c r="O53" s="84"/>
      <c r="Q53" s="41"/>
    </row>
    <row r="54" spans="1:17" ht="12.75" x14ac:dyDescent="0.2">
      <c r="A54" s="41" t="s">
        <v>353</v>
      </c>
      <c r="B54" s="41" t="s">
        <v>353</v>
      </c>
      <c r="C54" s="40" t="s">
        <v>4</v>
      </c>
      <c r="D54" s="40">
        <v>15</v>
      </c>
      <c r="E54" s="40" t="s">
        <v>341</v>
      </c>
      <c r="F54" s="40" t="s">
        <v>707</v>
      </c>
      <c r="G54" s="40" t="s">
        <v>386</v>
      </c>
      <c r="H54" s="40" t="s">
        <v>708</v>
      </c>
      <c r="I54" s="40" t="s">
        <v>4</v>
      </c>
      <c r="K54" s="60"/>
      <c r="O54" s="85"/>
      <c r="Q54" s="41"/>
    </row>
    <row r="55" spans="1:17" ht="12.75" x14ac:dyDescent="0.2">
      <c r="A55" s="41" t="s">
        <v>354</v>
      </c>
      <c r="B55" s="41" t="s">
        <v>709</v>
      </c>
      <c r="C55" s="40" t="s">
        <v>4</v>
      </c>
      <c r="D55" s="40">
        <v>15</v>
      </c>
      <c r="E55" s="40" t="s">
        <v>341</v>
      </c>
      <c r="F55" s="40" t="s">
        <v>710</v>
      </c>
      <c r="G55" s="40" t="s">
        <v>419</v>
      </c>
      <c r="H55" s="40" t="s">
        <v>711</v>
      </c>
      <c r="I55" s="40" t="s">
        <v>4</v>
      </c>
      <c r="O55" s="84"/>
      <c r="Q55" s="41"/>
    </row>
    <row r="56" spans="1:17" ht="12.75" x14ac:dyDescent="0.2">
      <c r="A56" s="41" t="s">
        <v>355</v>
      </c>
      <c r="B56" s="41" t="s">
        <v>355</v>
      </c>
      <c r="C56" s="40" t="s">
        <v>4</v>
      </c>
      <c r="D56" s="40">
        <v>15</v>
      </c>
      <c r="E56" s="40" t="s">
        <v>341</v>
      </c>
      <c r="F56" s="40" t="s">
        <v>712</v>
      </c>
      <c r="G56" s="40" t="s">
        <v>450</v>
      </c>
      <c r="H56" s="40" t="s">
        <v>713</v>
      </c>
      <c r="I56" s="40" t="s">
        <v>4</v>
      </c>
      <c r="K56" s="60"/>
      <c r="O56" s="85"/>
      <c r="Q56" s="41"/>
    </row>
    <row r="57" spans="1:17" ht="12.75" x14ac:dyDescent="0.2">
      <c r="A57" s="41" t="s">
        <v>356</v>
      </c>
      <c r="B57" s="41" t="s">
        <v>356</v>
      </c>
      <c r="C57" s="40" t="s">
        <v>4</v>
      </c>
      <c r="D57" s="40">
        <v>15</v>
      </c>
      <c r="E57" s="40" t="s">
        <v>341</v>
      </c>
      <c r="F57" s="40" t="s">
        <v>714</v>
      </c>
      <c r="G57" s="40" t="s">
        <v>481</v>
      </c>
      <c r="H57" s="40" t="s">
        <v>715</v>
      </c>
      <c r="I57" s="40" t="s">
        <v>4</v>
      </c>
      <c r="K57" s="60"/>
      <c r="O57" s="84"/>
      <c r="Q57" s="41"/>
    </row>
    <row r="58" spans="1:17" ht="12.75" x14ac:dyDescent="0.2">
      <c r="A58" s="41" t="s">
        <v>357</v>
      </c>
      <c r="B58" s="41" t="s">
        <v>357</v>
      </c>
      <c r="C58" s="40" t="s">
        <v>4</v>
      </c>
      <c r="D58" s="40">
        <v>15</v>
      </c>
      <c r="E58" s="40" t="s">
        <v>341</v>
      </c>
      <c r="F58" s="40" t="s">
        <v>716</v>
      </c>
      <c r="G58" s="40" t="s">
        <v>506</v>
      </c>
      <c r="H58" s="40" t="s">
        <v>717</v>
      </c>
      <c r="I58" s="40" t="s">
        <v>4</v>
      </c>
      <c r="K58" s="60"/>
      <c r="O58" s="85"/>
      <c r="Q58" s="41"/>
    </row>
    <row r="59" spans="1:17" ht="12.75" x14ac:dyDescent="0.2">
      <c r="A59" s="41" t="s">
        <v>358</v>
      </c>
      <c r="B59" s="41" t="s">
        <v>358</v>
      </c>
      <c r="C59" s="40" t="s">
        <v>4</v>
      </c>
      <c r="D59" s="40">
        <v>15</v>
      </c>
      <c r="E59" s="40" t="s">
        <v>341</v>
      </c>
      <c r="F59" s="40" t="s">
        <v>718</v>
      </c>
      <c r="G59" s="40" t="s">
        <v>526</v>
      </c>
      <c r="H59" s="40" t="s">
        <v>719</v>
      </c>
      <c r="I59" s="40" t="s">
        <v>4</v>
      </c>
      <c r="K59" s="60"/>
      <c r="O59" s="84"/>
      <c r="Q59" s="41"/>
    </row>
    <row r="60" spans="1:17" ht="12.75" x14ac:dyDescent="0.2">
      <c r="A60" s="41" t="s">
        <v>359</v>
      </c>
      <c r="B60" s="41" t="s">
        <v>359</v>
      </c>
      <c r="C60" s="40" t="s">
        <v>4</v>
      </c>
      <c r="D60" s="40">
        <v>15</v>
      </c>
      <c r="E60" s="40" t="s">
        <v>341</v>
      </c>
      <c r="F60" s="40" t="s">
        <v>720</v>
      </c>
      <c r="G60" s="40" t="s">
        <v>543</v>
      </c>
      <c r="H60" s="40" t="s">
        <v>721</v>
      </c>
      <c r="I60" s="40" t="s">
        <v>4</v>
      </c>
      <c r="O60" s="85"/>
      <c r="Q60" s="41"/>
    </row>
    <row r="61" spans="1:17" ht="12.75" x14ac:dyDescent="0.2">
      <c r="A61" s="41" t="s">
        <v>360</v>
      </c>
      <c r="B61" s="41" t="s">
        <v>360</v>
      </c>
      <c r="C61" s="40" t="s">
        <v>4</v>
      </c>
      <c r="D61" s="40">
        <v>15</v>
      </c>
      <c r="E61" s="40" t="s">
        <v>341</v>
      </c>
      <c r="F61" s="40" t="s">
        <v>722</v>
      </c>
      <c r="G61" s="40" t="s">
        <v>557</v>
      </c>
      <c r="H61" s="40" t="s">
        <v>723</v>
      </c>
      <c r="I61" s="40" t="s">
        <v>4</v>
      </c>
      <c r="K61" s="60"/>
      <c r="O61" s="84"/>
      <c r="Q61" s="41"/>
    </row>
    <row r="62" spans="1:17" ht="12.75" x14ac:dyDescent="0.2">
      <c r="A62" s="41" t="s">
        <v>361</v>
      </c>
      <c r="B62" s="41" t="s">
        <v>361</v>
      </c>
      <c r="C62" s="40" t="s">
        <v>4</v>
      </c>
      <c r="D62" s="40">
        <v>15</v>
      </c>
      <c r="E62" s="40" t="s">
        <v>341</v>
      </c>
      <c r="F62" s="40" t="s">
        <v>724</v>
      </c>
      <c r="G62" s="40" t="s">
        <v>568</v>
      </c>
      <c r="H62" s="40" t="s">
        <v>725</v>
      </c>
      <c r="I62" s="40" t="s">
        <v>4</v>
      </c>
      <c r="K62" s="60"/>
      <c r="O62" s="85"/>
      <c r="Q62" s="41"/>
    </row>
    <row r="63" spans="1:17" ht="12.75" x14ac:dyDescent="0.2">
      <c r="A63" s="41" t="s">
        <v>362</v>
      </c>
      <c r="B63" s="41" t="s">
        <v>362</v>
      </c>
      <c r="C63" s="40" t="s">
        <v>4</v>
      </c>
      <c r="D63" s="40">
        <v>15</v>
      </c>
      <c r="E63" s="40" t="s">
        <v>341</v>
      </c>
      <c r="F63" s="40" t="s">
        <v>726</v>
      </c>
      <c r="G63" s="40" t="s">
        <v>577</v>
      </c>
      <c r="H63" s="40" t="s">
        <v>727</v>
      </c>
      <c r="I63" s="40" t="s">
        <v>4</v>
      </c>
      <c r="K63" s="60"/>
      <c r="O63" s="84"/>
      <c r="Q63" s="41"/>
    </row>
    <row r="64" spans="1:17" ht="12.75" x14ac:dyDescent="0.2">
      <c r="A64" s="41" t="s">
        <v>363</v>
      </c>
      <c r="B64" s="41" t="s">
        <v>363</v>
      </c>
      <c r="C64" s="40" t="s">
        <v>4</v>
      </c>
      <c r="D64" s="40">
        <v>15</v>
      </c>
      <c r="E64" s="40" t="s">
        <v>341</v>
      </c>
      <c r="F64" s="40" t="s">
        <v>728</v>
      </c>
      <c r="G64" s="40" t="s">
        <v>585</v>
      </c>
      <c r="H64" s="40" t="s">
        <v>729</v>
      </c>
      <c r="I64" s="40" t="s">
        <v>4</v>
      </c>
      <c r="K64" s="60"/>
      <c r="O64" s="85"/>
      <c r="Q64" s="41"/>
    </row>
    <row r="65" spans="1:17" ht="12.75" x14ac:dyDescent="0.2">
      <c r="A65" s="41" t="s">
        <v>364</v>
      </c>
      <c r="B65" s="41" t="s">
        <v>730</v>
      </c>
      <c r="C65" s="40" t="s">
        <v>4</v>
      </c>
      <c r="D65" s="40">
        <v>15</v>
      </c>
      <c r="E65" s="40" t="s">
        <v>341</v>
      </c>
      <c r="F65" s="40" t="s">
        <v>731</v>
      </c>
      <c r="G65" s="40" t="s">
        <v>592</v>
      </c>
      <c r="H65" s="40" t="s">
        <v>732</v>
      </c>
      <c r="I65" s="40" t="s">
        <v>4</v>
      </c>
      <c r="K65" s="60"/>
      <c r="O65" s="84"/>
      <c r="Q65" s="41"/>
    </row>
    <row r="66" spans="1:17" ht="12.75" x14ac:dyDescent="0.2">
      <c r="A66" s="41" t="s">
        <v>365</v>
      </c>
      <c r="B66" s="41" t="s">
        <v>365</v>
      </c>
      <c r="C66" s="40" t="s">
        <v>4</v>
      </c>
      <c r="D66" s="40">
        <v>17</v>
      </c>
      <c r="E66" s="40" t="s">
        <v>342</v>
      </c>
      <c r="F66" s="40" t="s">
        <v>733</v>
      </c>
      <c r="G66" s="40" t="s">
        <v>372</v>
      </c>
      <c r="H66" s="40" t="s">
        <v>734</v>
      </c>
      <c r="I66" s="40" t="s">
        <v>4</v>
      </c>
      <c r="K66" s="60"/>
      <c r="O66" s="85"/>
      <c r="Q66" s="41"/>
    </row>
    <row r="67" spans="1:17" x14ac:dyDescent="0.2">
      <c r="A67" s="41" t="s">
        <v>366</v>
      </c>
      <c r="B67" s="41" t="s">
        <v>366</v>
      </c>
      <c r="C67" s="40" t="s">
        <v>4</v>
      </c>
      <c r="D67" s="40">
        <v>17</v>
      </c>
      <c r="E67" s="40" t="s">
        <v>342</v>
      </c>
      <c r="F67" s="40" t="s">
        <v>735</v>
      </c>
      <c r="G67" s="40" t="s">
        <v>387</v>
      </c>
      <c r="H67" s="40" t="s">
        <v>736</v>
      </c>
      <c r="I67" s="40" t="s">
        <v>4</v>
      </c>
      <c r="K67" s="60"/>
      <c r="Q67" s="41"/>
    </row>
    <row r="68" spans="1:17" x14ac:dyDescent="0.2">
      <c r="A68" s="41" t="s">
        <v>367</v>
      </c>
      <c r="B68" s="41" t="s">
        <v>367</v>
      </c>
      <c r="C68" s="40" t="s">
        <v>4</v>
      </c>
      <c r="D68" s="40">
        <v>17</v>
      </c>
      <c r="E68" s="40" t="s">
        <v>342</v>
      </c>
      <c r="F68" s="40" t="s">
        <v>737</v>
      </c>
      <c r="G68" s="40" t="s">
        <v>420</v>
      </c>
      <c r="H68" s="40" t="s">
        <v>738</v>
      </c>
      <c r="I68" s="40" t="s">
        <v>4</v>
      </c>
    </row>
    <row r="69" spans="1:17" x14ac:dyDescent="0.2">
      <c r="A69" s="41" t="s">
        <v>368</v>
      </c>
      <c r="B69" s="41" t="s">
        <v>368</v>
      </c>
      <c r="C69" s="40" t="s">
        <v>4</v>
      </c>
      <c r="D69" s="40">
        <v>17</v>
      </c>
      <c r="E69" s="40" t="s">
        <v>342</v>
      </c>
      <c r="F69" s="40" t="s">
        <v>739</v>
      </c>
      <c r="G69" s="40" t="s">
        <v>451</v>
      </c>
      <c r="H69" s="40" t="s">
        <v>740</v>
      </c>
      <c r="I69" s="40" t="s">
        <v>4</v>
      </c>
    </row>
    <row r="70" spans="1:17" x14ac:dyDescent="0.2">
      <c r="A70" s="41" t="s">
        <v>369</v>
      </c>
      <c r="B70" s="41" t="s">
        <v>369</v>
      </c>
      <c r="C70" s="40" t="s">
        <v>4</v>
      </c>
      <c r="D70" s="40">
        <v>17</v>
      </c>
      <c r="E70" s="40" t="s">
        <v>342</v>
      </c>
      <c r="F70" s="40" t="s">
        <v>741</v>
      </c>
      <c r="G70" s="40" t="s">
        <v>482</v>
      </c>
      <c r="H70" s="40" t="s">
        <v>742</v>
      </c>
      <c r="I70" s="40" t="s">
        <v>4</v>
      </c>
    </row>
    <row r="71" spans="1:17" x14ac:dyDescent="0.2">
      <c r="D71" s="40">
        <v>17</v>
      </c>
      <c r="E71" s="40" t="s">
        <v>342</v>
      </c>
      <c r="F71" s="40" t="s">
        <v>743</v>
      </c>
      <c r="G71" s="40" t="s">
        <v>436</v>
      </c>
      <c r="H71" s="40" t="s">
        <v>744</v>
      </c>
      <c r="I71" s="40" t="s">
        <v>4</v>
      </c>
    </row>
    <row r="72" spans="1:17" x14ac:dyDescent="0.2">
      <c r="D72" s="40">
        <v>17</v>
      </c>
      <c r="E72" s="40" t="s">
        <v>342</v>
      </c>
      <c r="F72" s="40" t="s">
        <v>745</v>
      </c>
      <c r="G72" s="40" t="s">
        <v>527</v>
      </c>
      <c r="H72" s="40" t="s">
        <v>746</v>
      </c>
      <c r="I72" s="40" t="s">
        <v>4</v>
      </c>
    </row>
    <row r="73" spans="1:17" x14ac:dyDescent="0.2">
      <c r="D73" s="40">
        <v>18</v>
      </c>
      <c r="E73" s="40" t="s">
        <v>343</v>
      </c>
      <c r="F73" s="40" t="s">
        <v>747</v>
      </c>
      <c r="G73" s="40" t="s">
        <v>372</v>
      </c>
      <c r="H73" s="40" t="s">
        <v>748</v>
      </c>
      <c r="I73" s="40" t="s">
        <v>4</v>
      </c>
    </row>
    <row r="74" spans="1:17" x14ac:dyDescent="0.2">
      <c r="D74" s="40">
        <v>18</v>
      </c>
      <c r="E74" s="40" t="s">
        <v>343</v>
      </c>
      <c r="F74" s="40" t="s">
        <v>749</v>
      </c>
      <c r="G74" s="40" t="s">
        <v>388</v>
      </c>
      <c r="H74" s="40" t="s">
        <v>750</v>
      </c>
      <c r="I74" s="40" t="s">
        <v>4</v>
      </c>
    </row>
    <row r="75" spans="1:17" x14ac:dyDescent="0.2">
      <c r="D75" s="40">
        <v>18</v>
      </c>
      <c r="E75" s="40" t="s">
        <v>343</v>
      </c>
      <c r="F75" s="40" t="s">
        <v>751</v>
      </c>
      <c r="G75" s="40" t="s">
        <v>421</v>
      </c>
      <c r="H75" s="40" t="s">
        <v>752</v>
      </c>
      <c r="I75" s="40" t="s">
        <v>4</v>
      </c>
    </row>
    <row r="76" spans="1:17" x14ac:dyDescent="0.2">
      <c r="D76" s="40">
        <v>18</v>
      </c>
      <c r="E76" s="40" t="s">
        <v>343</v>
      </c>
      <c r="F76" s="40" t="s">
        <v>753</v>
      </c>
      <c r="G76" s="40" t="s">
        <v>452</v>
      </c>
      <c r="H76" s="40" t="s">
        <v>754</v>
      </c>
      <c r="I76" s="40" t="s">
        <v>4</v>
      </c>
    </row>
    <row r="77" spans="1:17" x14ac:dyDescent="0.2">
      <c r="D77" s="40">
        <v>18</v>
      </c>
      <c r="E77" s="40" t="s">
        <v>343</v>
      </c>
      <c r="F77" s="40" t="s">
        <v>755</v>
      </c>
      <c r="G77" s="40" t="s">
        <v>483</v>
      </c>
      <c r="H77" s="40" t="s">
        <v>756</v>
      </c>
      <c r="I77" s="40" t="s">
        <v>4</v>
      </c>
    </row>
    <row r="78" spans="1:17" x14ac:dyDescent="0.2">
      <c r="D78" s="40">
        <v>19</v>
      </c>
      <c r="E78" s="40" t="s">
        <v>344</v>
      </c>
      <c r="F78" s="40" t="s">
        <v>757</v>
      </c>
      <c r="G78" s="40" t="s">
        <v>372</v>
      </c>
      <c r="H78" s="40" t="s">
        <v>758</v>
      </c>
      <c r="I78" s="40" t="s">
        <v>4</v>
      </c>
    </row>
    <row r="79" spans="1:17" x14ac:dyDescent="0.2">
      <c r="D79" s="40">
        <v>19</v>
      </c>
      <c r="E79" s="40" t="s">
        <v>344</v>
      </c>
      <c r="F79" s="40" t="s">
        <v>759</v>
      </c>
      <c r="G79" s="40" t="s">
        <v>389</v>
      </c>
      <c r="H79" s="40" t="s">
        <v>760</v>
      </c>
      <c r="I79" s="40" t="s">
        <v>4</v>
      </c>
    </row>
    <row r="80" spans="1:17" x14ac:dyDescent="0.2">
      <c r="D80" s="40">
        <v>19</v>
      </c>
      <c r="E80" s="40" t="s">
        <v>344</v>
      </c>
      <c r="F80" s="40" t="s">
        <v>761</v>
      </c>
      <c r="G80" s="40" t="s">
        <v>422</v>
      </c>
      <c r="H80" s="40" t="s">
        <v>762</v>
      </c>
      <c r="I80" s="40" t="s">
        <v>4</v>
      </c>
    </row>
    <row r="81" spans="4:9" x14ac:dyDescent="0.2">
      <c r="D81" s="40">
        <v>19</v>
      </c>
      <c r="E81" s="40" t="s">
        <v>344</v>
      </c>
      <c r="F81" s="40" t="s">
        <v>763</v>
      </c>
      <c r="G81" s="40" t="s">
        <v>453</v>
      </c>
      <c r="H81" s="40" t="s">
        <v>764</v>
      </c>
      <c r="I81" s="40" t="s">
        <v>4</v>
      </c>
    </row>
    <row r="82" spans="4:9" x14ac:dyDescent="0.2">
      <c r="D82" s="40">
        <v>19</v>
      </c>
      <c r="E82" s="40" t="s">
        <v>344</v>
      </c>
      <c r="F82" s="40" t="s">
        <v>765</v>
      </c>
      <c r="G82" s="40" t="s">
        <v>484</v>
      </c>
      <c r="H82" s="40" t="s">
        <v>766</v>
      </c>
      <c r="I82" s="40" t="s">
        <v>4</v>
      </c>
    </row>
    <row r="83" spans="4:9" x14ac:dyDescent="0.2">
      <c r="D83" s="40">
        <v>19</v>
      </c>
      <c r="E83" s="40" t="s">
        <v>344</v>
      </c>
      <c r="F83" s="40" t="s">
        <v>767</v>
      </c>
      <c r="G83" s="40" t="s">
        <v>436</v>
      </c>
      <c r="H83" s="40" t="s">
        <v>768</v>
      </c>
      <c r="I83" s="40" t="s">
        <v>4</v>
      </c>
    </row>
    <row r="84" spans="4:9" x14ac:dyDescent="0.2">
      <c r="D84" s="40">
        <v>19</v>
      </c>
      <c r="E84" s="40" t="s">
        <v>344</v>
      </c>
      <c r="F84" s="40" t="s">
        <v>769</v>
      </c>
      <c r="G84" s="40" t="s">
        <v>528</v>
      </c>
      <c r="H84" s="40" t="s">
        <v>770</v>
      </c>
      <c r="I84" s="40" t="s">
        <v>4</v>
      </c>
    </row>
    <row r="85" spans="4:9" x14ac:dyDescent="0.2">
      <c r="D85" s="40">
        <v>19</v>
      </c>
      <c r="E85" s="40" t="s">
        <v>344</v>
      </c>
      <c r="F85" s="40" t="s">
        <v>771</v>
      </c>
      <c r="G85" s="40" t="s">
        <v>544</v>
      </c>
      <c r="H85" s="40" t="s">
        <v>772</v>
      </c>
      <c r="I85" s="40" t="s">
        <v>4</v>
      </c>
    </row>
    <row r="86" spans="4:9" x14ac:dyDescent="0.2">
      <c r="D86" s="40">
        <v>20</v>
      </c>
      <c r="E86" s="40" t="s">
        <v>345</v>
      </c>
      <c r="F86" s="40" t="s">
        <v>773</v>
      </c>
      <c r="G86" s="40" t="s">
        <v>372</v>
      </c>
      <c r="H86" s="40" t="s">
        <v>774</v>
      </c>
      <c r="I86" s="40" t="s">
        <v>4</v>
      </c>
    </row>
    <row r="87" spans="4:9" x14ac:dyDescent="0.2">
      <c r="D87" s="40">
        <v>20</v>
      </c>
      <c r="E87" s="40" t="s">
        <v>345</v>
      </c>
      <c r="F87" s="40" t="s">
        <v>775</v>
      </c>
      <c r="G87" s="40" t="s">
        <v>390</v>
      </c>
      <c r="H87" s="40" t="s">
        <v>776</v>
      </c>
      <c r="I87" s="40" t="s">
        <v>4</v>
      </c>
    </row>
    <row r="88" spans="4:9" x14ac:dyDescent="0.2">
      <c r="D88" s="40">
        <v>20</v>
      </c>
      <c r="E88" s="40" t="s">
        <v>345</v>
      </c>
      <c r="F88" s="40" t="s">
        <v>777</v>
      </c>
      <c r="G88" s="40" t="s">
        <v>423</v>
      </c>
      <c r="H88" s="40" t="s">
        <v>778</v>
      </c>
      <c r="I88" s="40" t="s">
        <v>4</v>
      </c>
    </row>
    <row r="89" spans="4:9" x14ac:dyDescent="0.2">
      <c r="D89" s="40">
        <v>20</v>
      </c>
      <c r="E89" s="40" t="s">
        <v>345</v>
      </c>
      <c r="F89" s="40" t="s">
        <v>779</v>
      </c>
      <c r="G89" s="40" t="s">
        <v>454</v>
      </c>
      <c r="H89" s="40" t="s">
        <v>780</v>
      </c>
      <c r="I89" s="40" t="s">
        <v>4</v>
      </c>
    </row>
    <row r="90" spans="4:9" x14ac:dyDescent="0.2">
      <c r="D90" s="40">
        <v>20</v>
      </c>
      <c r="E90" s="40" t="s">
        <v>345</v>
      </c>
      <c r="F90" s="40" t="s">
        <v>781</v>
      </c>
      <c r="G90" s="40" t="s">
        <v>485</v>
      </c>
      <c r="H90" s="40" t="s">
        <v>782</v>
      </c>
      <c r="I90" s="40" t="s">
        <v>4</v>
      </c>
    </row>
    <row r="91" spans="4:9" x14ac:dyDescent="0.2">
      <c r="D91" s="40">
        <v>20</v>
      </c>
      <c r="E91" s="40" t="s">
        <v>345</v>
      </c>
      <c r="F91" s="40" t="s">
        <v>783</v>
      </c>
      <c r="G91" s="40" t="s">
        <v>507</v>
      </c>
      <c r="H91" s="40" t="s">
        <v>784</v>
      </c>
      <c r="I91" s="40" t="s">
        <v>4</v>
      </c>
    </row>
    <row r="92" spans="4:9" x14ac:dyDescent="0.2">
      <c r="D92" s="40">
        <v>23</v>
      </c>
      <c r="E92" s="40" t="s">
        <v>346</v>
      </c>
      <c r="F92" s="40" t="s">
        <v>785</v>
      </c>
      <c r="G92" s="40" t="s">
        <v>372</v>
      </c>
      <c r="H92" s="40" t="s">
        <v>786</v>
      </c>
      <c r="I92" s="40" t="s">
        <v>4</v>
      </c>
    </row>
    <row r="93" spans="4:9" x14ac:dyDescent="0.2">
      <c r="D93" s="40">
        <v>23</v>
      </c>
      <c r="E93" s="40" t="s">
        <v>346</v>
      </c>
      <c r="F93" s="40" t="s">
        <v>787</v>
      </c>
      <c r="G93" s="40" t="s">
        <v>391</v>
      </c>
      <c r="H93" s="40" t="s">
        <v>788</v>
      </c>
      <c r="I93" s="40" t="s">
        <v>4</v>
      </c>
    </row>
    <row r="94" spans="4:9" x14ac:dyDescent="0.2">
      <c r="D94" s="40">
        <v>23</v>
      </c>
      <c r="E94" s="40" t="s">
        <v>346</v>
      </c>
      <c r="F94" s="40" t="s">
        <v>789</v>
      </c>
      <c r="G94" s="40" t="s">
        <v>424</v>
      </c>
      <c r="H94" s="40" t="s">
        <v>790</v>
      </c>
      <c r="I94" s="40" t="s">
        <v>4</v>
      </c>
    </row>
    <row r="95" spans="4:9" x14ac:dyDescent="0.2">
      <c r="D95" s="40">
        <v>23</v>
      </c>
      <c r="E95" s="40" t="s">
        <v>346</v>
      </c>
      <c r="F95" s="40" t="s">
        <v>791</v>
      </c>
      <c r="G95" s="40" t="s">
        <v>455</v>
      </c>
      <c r="H95" s="40" t="s">
        <v>792</v>
      </c>
      <c r="I95" s="40" t="s">
        <v>4</v>
      </c>
    </row>
    <row r="96" spans="4:9" x14ac:dyDescent="0.2">
      <c r="D96" s="40">
        <v>23</v>
      </c>
      <c r="E96" s="40" t="s">
        <v>346</v>
      </c>
      <c r="F96" s="40" t="s">
        <v>793</v>
      </c>
      <c r="G96" s="40" t="s">
        <v>486</v>
      </c>
      <c r="H96" s="40" t="s">
        <v>794</v>
      </c>
      <c r="I96" s="40" t="s">
        <v>4</v>
      </c>
    </row>
    <row r="97" spans="4:9" x14ac:dyDescent="0.2">
      <c r="D97" s="40">
        <v>23</v>
      </c>
      <c r="E97" s="40" t="s">
        <v>346</v>
      </c>
      <c r="F97" s="40" t="s">
        <v>795</v>
      </c>
      <c r="G97" s="40" t="s">
        <v>508</v>
      </c>
      <c r="H97" s="40" t="s">
        <v>796</v>
      </c>
      <c r="I97" s="40" t="s">
        <v>4</v>
      </c>
    </row>
    <row r="98" spans="4:9" x14ac:dyDescent="0.2">
      <c r="D98" s="40">
        <v>23</v>
      </c>
      <c r="E98" s="40" t="s">
        <v>346</v>
      </c>
      <c r="F98" s="40" t="s">
        <v>797</v>
      </c>
      <c r="G98" s="40" t="s">
        <v>529</v>
      </c>
      <c r="H98" s="40" t="s">
        <v>798</v>
      </c>
      <c r="I98" s="40" t="s">
        <v>4</v>
      </c>
    </row>
    <row r="99" spans="4:9" x14ac:dyDescent="0.2">
      <c r="D99" s="40">
        <v>23</v>
      </c>
      <c r="E99" s="40" t="s">
        <v>346</v>
      </c>
      <c r="F99" s="40" t="s">
        <v>799</v>
      </c>
      <c r="G99" s="40" t="s">
        <v>545</v>
      </c>
      <c r="H99" s="40" t="s">
        <v>800</v>
      </c>
      <c r="I99" s="40" t="s">
        <v>4</v>
      </c>
    </row>
    <row r="100" spans="4:9" x14ac:dyDescent="0.2">
      <c r="D100" s="40">
        <v>23</v>
      </c>
      <c r="E100" s="40" t="s">
        <v>346</v>
      </c>
      <c r="F100" s="40" t="s">
        <v>801</v>
      </c>
      <c r="G100" s="40" t="s">
        <v>558</v>
      </c>
      <c r="H100" s="40" t="s">
        <v>802</v>
      </c>
      <c r="I100" s="40" t="s">
        <v>4</v>
      </c>
    </row>
    <row r="101" spans="4:9" x14ac:dyDescent="0.2">
      <c r="D101" s="40">
        <v>25</v>
      </c>
      <c r="E101" s="40" t="s">
        <v>347</v>
      </c>
      <c r="F101" s="40" t="s">
        <v>803</v>
      </c>
      <c r="G101" s="40" t="s">
        <v>372</v>
      </c>
      <c r="H101" s="40" t="s">
        <v>804</v>
      </c>
      <c r="I101" s="40" t="s">
        <v>4</v>
      </c>
    </row>
    <row r="102" spans="4:9" x14ac:dyDescent="0.2">
      <c r="D102" s="40">
        <v>25</v>
      </c>
      <c r="E102" s="40" t="s">
        <v>347</v>
      </c>
      <c r="F102" s="40" t="s">
        <v>805</v>
      </c>
      <c r="G102" s="40" t="s">
        <v>392</v>
      </c>
      <c r="H102" s="40" t="s">
        <v>806</v>
      </c>
      <c r="I102" s="40" t="s">
        <v>4</v>
      </c>
    </row>
    <row r="103" spans="4:9" x14ac:dyDescent="0.2">
      <c r="D103" s="40">
        <v>25</v>
      </c>
      <c r="E103" s="40" t="s">
        <v>347</v>
      </c>
      <c r="F103" s="40" t="s">
        <v>807</v>
      </c>
      <c r="G103" s="40" t="s">
        <v>425</v>
      </c>
      <c r="H103" s="40" t="s">
        <v>808</v>
      </c>
      <c r="I103" s="40" t="s">
        <v>4</v>
      </c>
    </row>
    <row r="104" spans="4:9" x14ac:dyDescent="0.2">
      <c r="D104" s="40">
        <v>25</v>
      </c>
      <c r="E104" s="40" t="s">
        <v>347</v>
      </c>
      <c r="F104" s="40" t="s">
        <v>809</v>
      </c>
      <c r="G104" s="40" t="s">
        <v>456</v>
      </c>
      <c r="H104" s="40" t="s">
        <v>810</v>
      </c>
      <c r="I104" s="40" t="s">
        <v>4</v>
      </c>
    </row>
    <row r="105" spans="4:9" x14ac:dyDescent="0.2">
      <c r="D105" s="40">
        <v>25</v>
      </c>
      <c r="E105" s="40" t="s">
        <v>347</v>
      </c>
      <c r="F105" s="40" t="s">
        <v>811</v>
      </c>
      <c r="G105" s="40" t="s">
        <v>487</v>
      </c>
      <c r="H105" s="40" t="s">
        <v>812</v>
      </c>
      <c r="I105" s="40" t="s">
        <v>4</v>
      </c>
    </row>
    <row r="106" spans="4:9" x14ac:dyDescent="0.2">
      <c r="D106" s="40">
        <v>25</v>
      </c>
      <c r="E106" s="40" t="s">
        <v>347</v>
      </c>
      <c r="F106" s="40" t="s">
        <v>813</v>
      </c>
      <c r="G106" s="40" t="s">
        <v>509</v>
      </c>
      <c r="H106" s="40" t="s">
        <v>814</v>
      </c>
      <c r="I106" s="40" t="s">
        <v>4</v>
      </c>
    </row>
    <row r="107" spans="4:9" x14ac:dyDescent="0.2">
      <c r="D107" s="40">
        <v>25</v>
      </c>
      <c r="E107" s="40" t="s">
        <v>347</v>
      </c>
      <c r="F107" s="40" t="s">
        <v>815</v>
      </c>
      <c r="G107" s="40" t="s">
        <v>530</v>
      </c>
      <c r="H107" s="40" t="s">
        <v>816</v>
      </c>
      <c r="I107" s="40" t="s">
        <v>4</v>
      </c>
    </row>
    <row r="108" spans="4:9" x14ac:dyDescent="0.2">
      <c r="D108" s="40">
        <v>25</v>
      </c>
      <c r="E108" s="40" t="s">
        <v>347</v>
      </c>
      <c r="F108" s="40" t="s">
        <v>817</v>
      </c>
      <c r="G108" s="40" t="s">
        <v>546</v>
      </c>
      <c r="H108" s="40" t="s">
        <v>818</v>
      </c>
      <c r="I108" s="40" t="s">
        <v>4</v>
      </c>
    </row>
    <row r="109" spans="4:9" x14ac:dyDescent="0.2">
      <c r="D109" s="40">
        <v>25</v>
      </c>
      <c r="E109" s="40" t="s">
        <v>347</v>
      </c>
      <c r="F109" s="40" t="s">
        <v>819</v>
      </c>
      <c r="G109" s="40" t="s">
        <v>559</v>
      </c>
      <c r="H109" s="40" t="s">
        <v>820</v>
      </c>
      <c r="I109" s="40" t="s">
        <v>4</v>
      </c>
    </row>
    <row r="110" spans="4:9" x14ac:dyDescent="0.2">
      <c r="D110" s="40">
        <v>25</v>
      </c>
      <c r="E110" s="40" t="s">
        <v>347</v>
      </c>
      <c r="F110" s="40" t="s">
        <v>821</v>
      </c>
      <c r="G110" s="40" t="s">
        <v>569</v>
      </c>
      <c r="H110" s="40" t="s">
        <v>822</v>
      </c>
      <c r="I110" s="40" t="s">
        <v>4</v>
      </c>
    </row>
    <row r="111" spans="4:9" x14ac:dyDescent="0.2">
      <c r="D111" s="40">
        <v>25</v>
      </c>
      <c r="E111" s="40" t="s">
        <v>347</v>
      </c>
      <c r="F111" s="40" t="s">
        <v>823</v>
      </c>
      <c r="G111" s="40" t="s">
        <v>578</v>
      </c>
      <c r="H111" s="40" t="s">
        <v>824</v>
      </c>
      <c r="I111" s="40" t="s">
        <v>4</v>
      </c>
    </row>
    <row r="112" spans="4:9" x14ac:dyDescent="0.2">
      <c r="D112" s="40">
        <v>25</v>
      </c>
      <c r="E112" s="40" t="s">
        <v>347</v>
      </c>
      <c r="F112" s="40" t="s">
        <v>825</v>
      </c>
      <c r="G112" s="40" t="s">
        <v>586</v>
      </c>
      <c r="H112" s="40" t="s">
        <v>826</v>
      </c>
      <c r="I112" s="40" t="s">
        <v>4</v>
      </c>
    </row>
    <row r="113" spans="4:9" x14ac:dyDescent="0.2">
      <c r="D113" s="40">
        <v>25</v>
      </c>
      <c r="E113" s="40" t="s">
        <v>347</v>
      </c>
      <c r="F113" s="40" t="s">
        <v>827</v>
      </c>
      <c r="G113" s="40" t="s">
        <v>593</v>
      </c>
      <c r="H113" s="40" t="s">
        <v>828</v>
      </c>
      <c r="I113" s="40" t="s">
        <v>4</v>
      </c>
    </row>
    <row r="114" spans="4:9" x14ac:dyDescent="0.2">
      <c r="D114" s="40">
        <v>25</v>
      </c>
      <c r="E114" s="40" t="s">
        <v>347</v>
      </c>
      <c r="F114" s="40" t="s">
        <v>829</v>
      </c>
      <c r="G114" s="40" t="s">
        <v>599</v>
      </c>
      <c r="H114" s="40" t="s">
        <v>830</v>
      </c>
      <c r="I114" s="40" t="s">
        <v>4</v>
      </c>
    </row>
    <row r="115" spans="4:9" x14ac:dyDescent="0.2">
      <c r="D115" s="40">
        <v>27</v>
      </c>
      <c r="E115" s="40" t="s">
        <v>348</v>
      </c>
      <c r="F115" s="40" t="s">
        <v>831</v>
      </c>
      <c r="G115" s="40" t="s">
        <v>372</v>
      </c>
      <c r="H115" s="40" t="s">
        <v>832</v>
      </c>
      <c r="I115" s="40" t="s">
        <v>4</v>
      </c>
    </row>
    <row r="116" spans="4:9" x14ac:dyDescent="0.2">
      <c r="D116" s="40">
        <v>27</v>
      </c>
      <c r="E116" s="40" t="s">
        <v>348</v>
      </c>
      <c r="F116" s="40" t="s">
        <v>833</v>
      </c>
      <c r="G116" s="40" t="s">
        <v>393</v>
      </c>
      <c r="H116" s="40" t="s">
        <v>834</v>
      </c>
      <c r="I116" s="40" t="s">
        <v>4</v>
      </c>
    </row>
    <row r="117" spans="4:9" x14ac:dyDescent="0.2">
      <c r="D117" s="40">
        <v>27</v>
      </c>
      <c r="E117" s="40" t="s">
        <v>348</v>
      </c>
      <c r="F117" s="40" t="s">
        <v>835</v>
      </c>
      <c r="G117" s="40" t="s">
        <v>426</v>
      </c>
      <c r="H117" s="40" t="s">
        <v>836</v>
      </c>
      <c r="I117" s="40" t="s">
        <v>4</v>
      </c>
    </row>
    <row r="118" spans="4:9" x14ac:dyDescent="0.2">
      <c r="D118" s="40">
        <v>27</v>
      </c>
      <c r="E118" s="40" t="s">
        <v>348</v>
      </c>
      <c r="F118" s="40" t="s">
        <v>837</v>
      </c>
      <c r="G118" s="40" t="s">
        <v>457</v>
      </c>
      <c r="H118" s="40" t="s">
        <v>838</v>
      </c>
      <c r="I118" s="40" t="s">
        <v>4</v>
      </c>
    </row>
    <row r="119" spans="4:9" x14ac:dyDescent="0.2">
      <c r="D119" s="40">
        <v>27</v>
      </c>
      <c r="E119" s="40" t="s">
        <v>348</v>
      </c>
      <c r="F119" s="40" t="s">
        <v>839</v>
      </c>
      <c r="G119" s="40" t="s">
        <v>488</v>
      </c>
      <c r="H119" s="40" t="s">
        <v>840</v>
      </c>
      <c r="I119" s="40" t="s">
        <v>4</v>
      </c>
    </row>
    <row r="120" spans="4:9" x14ac:dyDescent="0.2">
      <c r="D120" s="40">
        <v>27</v>
      </c>
      <c r="E120" s="40" t="s">
        <v>348</v>
      </c>
      <c r="F120" s="40" t="s">
        <v>841</v>
      </c>
      <c r="G120" s="40" t="s">
        <v>510</v>
      </c>
      <c r="H120" s="40" t="s">
        <v>842</v>
      </c>
      <c r="I120" s="40" t="s">
        <v>4</v>
      </c>
    </row>
    <row r="121" spans="4:9" x14ac:dyDescent="0.2">
      <c r="D121" s="40">
        <v>41</v>
      </c>
      <c r="E121" s="40" t="s">
        <v>349</v>
      </c>
      <c r="F121" s="40" t="s">
        <v>843</v>
      </c>
      <c r="G121" s="40" t="s">
        <v>372</v>
      </c>
      <c r="H121" s="40" t="s">
        <v>844</v>
      </c>
      <c r="I121" s="40" t="s">
        <v>4</v>
      </c>
    </row>
    <row r="122" spans="4:9" x14ac:dyDescent="0.2">
      <c r="D122" s="40">
        <v>41</v>
      </c>
      <c r="E122" s="40" t="s">
        <v>349</v>
      </c>
      <c r="F122" s="40" t="s">
        <v>845</v>
      </c>
      <c r="G122" s="40" t="s">
        <v>394</v>
      </c>
      <c r="H122" s="40" t="s">
        <v>846</v>
      </c>
      <c r="I122" s="40" t="s">
        <v>4</v>
      </c>
    </row>
    <row r="123" spans="4:9" x14ac:dyDescent="0.2">
      <c r="D123" s="40">
        <v>41</v>
      </c>
      <c r="E123" s="40" t="s">
        <v>349</v>
      </c>
      <c r="F123" s="40" t="s">
        <v>847</v>
      </c>
      <c r="G123" s="40" t="s">
        <v>427</v>
      </c>
      <c r="H123" s="40" t="s">
        <v>848</v>
      </c>
      <c r="I123" s="40" t="s">
        <v>4</v>
      </c>
    </row>
    <row r="124" spans="4:9" x14ac:dyDescent="0.2">
      <c r="D124" s="40">
        <v>41</v>
      </c>
      <c r="E124" s="40" t="s">
        <v>349</v>
      </c>
      <c r="F124" s="40" t="s">
        <v>849</v>
      </c>
      <c r="G124" s="40" t="s">
        <v>458</v>
      </c>
      <c r="H124" s="40" t="s">
        <v>850</v>
      </c>
      <c r="I124" s="40" t="s">
        <v>4</v>
      </c>
    </row>
    <row r="125" spans="4:9" x14ac:dyDescent="0.2">
      <c r="D125" s="40">
        <v>41</v>
      </c>
      <c r="E125" s="40" t="s">
        <v>349</v>
      </c>
      <c r="F125" s="40" t="s">
        <v>851</v>
      </c>
      <c r="G125" s="40" t="s">
        <v>489</v>
      </c>
      <c r="H125" s="40" t="s">
        <v>852</v>
      </c>
      <c r="I125" s="40" t="s">
        <v>4</v>
      </c>
    </row>
    <row r="126" spans="4:9" x14ac:dyDescent="0.2">
      <c r="D126" s="40">
        <v>41</v>
      </c>
      <c r="E126" s="40" t="s">
        <v>349</v>
      </c>
      <c r="F126" s="40" t="s">
        <v>853</v>
      </c>
      <c r="G126" s="40" t="s">
        <v>511</v>
      </c>
      <c r="H126" s="40" t="s">
        <v>854</v>
      </c>
      <c r="I126" s="40" t="s">
        <v>4</v>
      </c>
    </row>
    <row r="127" spans="4:9" x14ac:dyDescent="0.2">
      <c r="D127" s="40">
        <v>44</v>
      </c>
      <c r="E127" s="40" t="s">
        <v>350</v>
      </c>
      <c r="F127" s="40" t="s">
        <v>855</v>
      </c>
      <c r="G127" s="40" t="s">
        <v>372</v>
      </c>
      <c r="H127" s="40" t="s">
        <v>856</v>
      </c>
      <c r="I127" s="40" t="s">
        <v>4</v>
      </c>
    </row>
    <row r="128" spans="4:9" x14ac:dyDescent="0.2">
      <c r="D128" s="40">
        <v>44</v>
      </c>
      <c r="E128" s="40" t="s">
        <v>350</v>
      </c>
      <c r="F128" s="40" t="s">
        <v>857</v>
      </c>
      <c r="G128" s="40" t="s">
        <v>395</v>
      </c>
      <c r="H128" s="40" t="s">
        <v>858</v>
      </c>
      <c r="I128" s="40" t="s">
        <v>4</v>
      </c>
    </row>
    <row r="129" spans="4:9" x14ac:dyDescent="0.2">
      <c r="D129" s="40">
        <v>44</v>
      </c>
      <c r="E129" s="40" t="s">
        <v>350</v>
      </c>
      <c r="F129" s="40" t="s">
        <v>859</v>
      </c>
      <c r="G129" s="40" t="s">
        <v>428</v>
      </c>
      <c r="H129" s="40" t="s">
        <v>860</v>
      </c>
      <c r="I129" s="40" t="s">
        <v>4</v>
      </c>
    </row>
    <row r="130" spans="4:9" x14ac:dyDescent="0.2">
      <c r="D130" s="40">
        <v>44</v>
      </c>
      <c r="E130" s="40" t="s">
        <v>350</v>
      </c>
      <c r="F130" s="40" t="s">
        <v>861</v>
      </c>
      <c r="G130" s="40" t="s">
        <v>459</v>
      </c>
      <c r="H130" s="40" t="s">
        <v>862</v>
      </c>
      <c r="I130" s="40" t="s">
        <v>4</v>
      </c>
    </row>
    <row r="131" spans="4:9" x14ac:dyDescent="0.2">
      <c r="D131" s="40">
        <v>44</v>
      </c>
      <c r="E131" s="40" t="s">
        <v>350</v>
      </c>
      <c r="F131" s="40" t="s">
        <v>863</v>
      </c>
      <c r="G131" s="40" t="s">
        <v>490</v>
      </c>
      <c r="H131" s="40" t="s">
        <v>864</v>
      </c>
      <c r="I131" s="40" t="s">
        <v>4</v>
      </c>
    </row>
    <row r="132" spans="4:9" x14ac:dyDescent="0.2">
      <c r="D132" s="40">
        <v>44</v>
      </c>
      <c r="E132" s="40" t="s">
        <v>350</v>
      </c>
      <c r="F132" s="40" t="s">
        <v>865</v>
      </c>
      <c r="G132" s="40" t="s">
        <v>512</v>
      </c>
      <c r="H132" s="40" t="s">
        <v>866</v>
      </c>
      <c r="I132" s="40" t="s">
        <v>4</v>
      </c>
    </row>
    <row r="133" spans="4:9" x14ac:dyDescent="0.2">
      <c r="D133" s="40">
        <v>47</v>
      </c>
      <c r="E133" s="40" t="s">
        <v>351</v>
      </c>
      <c r="F133" s="40" t="s">
        <v>867</v>
      </c>
      <c r="G133" s="40" t="s">
        <v>372</v>
      </c>
      <c r="H133" s="40" t="s">
        <v>868</v>
      </c>
      <c r="I133" s="40" t="s">
        <v>4</v>
      </c>
    </row>
    <row r="134" spans="4:9" x14ac:dyDescent="0.2">
      <c r="D134" s="40">
        <v>47</v>
      </c>
      <c r="E134" s="40" t="s">
        <v>351</v>
      </c>
      <c r="F134" s="40" t="s">
        <v>869</v>
      </c>
      <c r="G134" s="40" t="s">
        <v>396</v>
      </c>
      <c r="H134" s="40" t="s">
        <v>870</v>
      </c>
      <c r="I134" s="40" t="s">
        <v>4</v>
      </c>
    </row>
    <row r="135" spans="4:9" x14ac:dyDescent="0.2">
      <c r="D135" s="40">
        <v>47</v>
      </c>
      <c r="E135" s="40" t="s">
        <v>351</v>
      </c>
      <c r="F135" s="40" t="s">
        <v>871</v>
      </c>
      <c r="G135" s="40" t="s">
        <v>429</v>
      </c>
      <c r="H135" s="40" t="s">
        <v>872</v>
      </c>
      <c r="I135" s="40" t="s">
        <v>4</v>
      </c>
    </row>
    <row r="136" spans="4:9" x14ac:dyDescent="0.2">
      <c r="D136" s="40">
        <v>47</v>
      </c>
      <c r="E136" s="40" t="s">
        <v>351</v>
      </c>
      <c r="F136" s="40" t="s">
        <v>873</v>
      </c>
      <c r="G136" s="40" t="s">
        <v>460</v>
      </c>
      <c r="H136" s="40" t="s">
        <v>874</v>
      </c>
      <c r="I136" s="40" t="s">
        <v>4</v>
      </c>
    </row>
    <row r="137" spans="4:9" x14ac:dyDescent="0.2">
      <c r="D137" s="40">
        <v>47</v>
      </c>
      <c r="E137" s="40" t="s">
        <v>351</v>
      </c>
      <c r="F137" s="40" t="s">
        <v>875</v>
      </c>
      <c r="G137" s="40" t="s">
        <v>491</v>
      </c>
      <c r="H137" s="40" t="s">
        <v>876</v>
      </c>
      <c r="I137" s="40" t="s">
        <v>4</v>
      </c>
    </row>
    <row r="138" spans="4:9" x14ac:dyDescent="0.2">
      <c r="D138" s="40">
        <v>47</v>
      </c>
      <c r="E138" s="40" t="s">
        <v>351</v>
      </c>
      <c r="F138" s="40" t="s">
        <v>877</v>
      </c>
      <c r="G138" s="40" t="s">
        <v>513</v>
      </c>
      <c r="H138" s="40" t="s">
        <v>878</v>
      </c>
      <c r="I138" s="40" t="s">
        <v>4</v>
      </c>
    </row>
    <row r="139" spans="4:9" x14ac:dyDescent="0.2">
      <c r="D139" s="40">
        <v>47</v>
      </c>
      <c r="E139" s="40" t="s">
        <v>351</v>
      </c>
      <c r="F139" s="40" t="s">
        <v>879</v>
      </c>
      <c r="G139" s="40" t="s">
        <v>531</v>
      </c>
      <c r="H139" s="40" t="s">
        <v>880</v>
      </c>
      <c r="I139" s="40" t="s">
        <v>4</v>
      </c>
    </row>
    <row r="140" spans="4:9" x14ac:dyDescent="0.2">
      <c r="D140" s="40">
        <v>47</v>
      </c>
      <c r="E140" s="40" t="s">
        <v>351</v>
      </c>
      <c r="F140" s="40" t="s">
        <v>881</v>
      </c>
      <c r="G140" s="40" t="s">
        <v>547</v>
      </c>
      <c r="H140" s="40" t="s">
        <v>882</v>
      </c>
      <c r="I140" s="40" t="s">
        <v>4</v>
      </c>
    </row>
    <row r="141" spans="4:9" x14ac:dyDescent="0.2">
      <c r="D141" s="40">
        <v>47</v>
      </c>
      <c r="E141" s="40" t="s">
        <v>351</v>
      </c>
      <c r="F141" s="40" t="s">
        <v>883</v>
      </c>
      <c r="G141" s="40" t="s">
        <v>560</v>
      </c>
      <c r="H141" s="40" t="s">
        <v>884</v>
      </c>
      <c r="I141" s="40" t="s">
        <v>4</v>
      </c>
    </row>
    <row r="142" spans="4:9" x14ac:dyDescent="0.2">
      <c r="D142" s="40">
        <v>50</v>
      </c>
      <c r="E142" s="40" t="s">
        <v>352</v>
      </c>
      <c r="F142" s="40" t="s">
        <v>885</v>
      </c>
      <c r="G142" s="40" t="s">
        <v>372</v>
      </c>
      <c r="H142" s="40" t="s">
        <v>886</v>
      </c>
      <c r="I142" s="40" t="s">
        <v>4</v>
      </c>
    </row>
    <row r="143" spans="4:9" x14ac:dyDescent="0.2">
      <c r="D143" s="40">
        <v>50</v>
      </c>
      <c r="E143" s="40" t="s">
        <v>352</v>
      </c>
      <c r="F143" s="40" t="s">
        <v>887</v>
      </c>
      <c r="G143" s="40" t="s">
        <v>397</v>
      </c>
      <c r="H143" s="40" t="s">
        <v>888</v>
      </c>
      <c r="I143" s="40" t="s">
        <v>4</v>
      </c>
    </row>
    <row r="144" spans="4:9" x14ac:dyDescent="0.2">
      <c r="D144" s="40">
        <v>50</v>
      </c>
      <c r="E144" s="40" t="s">
        <v>352</v>
      </c>
      <c r="F144" s="40" t="s">
        <v>889</v>
      </c>
      <c r="G144" s="40" t="s">
        <v>430</v>
      </c>
      <c r="H144" s="40" t="s">
        <v>890</v>
      </c>
      <c r="I144" s="40" t="s">
        <v>4</v>
      </c>
    </row>
    <row r="145" spans="4:9" x14ac:dyDescent="0.2">
      <c r="D145" s="40">
        <v>50</v>
      </c>
      <c r="E145" s="40" t="s">
        <v>352</v>
      </c>
      <c r="F145" s="40" t="s">
        <v>891</v>
      </c>
      <c r="G145" s="40" t="s">
        <v>461</v>
      </c>
      <c r="H145" s="40" t="s">
        <v>892</v>
      </c>
      <c r="I145" s="40" t="s">
        <v>4</v>
      </c>
    </row>
    <row r="146" spans="4:9" x14ac:dyDescent="0.2">
      <c r="D146" s="40">
        <v>50</v>
      </c>
      <c r="E146" s="40" t="s">
        <v>352</v>
      </c>
      <c r="F146" s="40" t="s">
        <v>893</v>
      </c>
      <c r="G146" s="40" t="s">
        <v>492</v>
      </c>
      <c r="H146" s="40" t="s">
        <v>894</v>
      </c>
      <c r="I146" s="40" t="s">
        <v>4</v>
      </c>
    </row>
    <row r="147" spans="4:9" x14ac:dyDescent="0.2">
      <c r="D147" s="40">
        <v>50</v>
      </c>
      <c r="E147" s="40" t="s">
        <v>352</v>
      </c>
      <c r="F147" s="40" t="s">
        <v>895</v>
      </c>
      <c r="G147" s="40" t="s">
        <v>514</v>
      </c>
      <c r="H147" s="40" t="s">
        <v>896</v>
      </c>
      <c r="I147" s="40" t="s">
        <v>4</v>
      </c>
    </row>
    <row r="148" spans="4:9" x14ac:dyDescent="0.2">
      <c r="D148" s="40">
        <v>52</v>
      </c>
      <c r="E148" s="40" t="s">
        <v>353</v>
      </c>
      <c r="F148" s="40" t="s">
        <v>897</v>
      </c>
      <c r="G148" s="40" t="s">
        <v>372</v>
      </c>
      <c r="H148" s="40" t="s">
        <v>898</v>
      </c>
      <c r="I148" s="40" t="s">
        <v>4</v>
      </c>
    </row>
    <row r="149" spans="4:9" x14ac:dyDescent="0.2">
      <c r="D149" s="40">
        <v>52</v>
      </c>
      <c r="E149" s="40" t="s">
        <v>353</v>
      </c>
      <c r="F149" s="40" t="s">
        <v>899</v>
      </c>
      <c r="G149" s="40" t="s">
        <v>398</v>
      </c>
      <c r="H149" s="40" t="s">
        <v>900</v>
      </c>
      <c r="I149" s="40" t="s">
        <v>4</v>
      </c>
    </row>
    <row r="150" spans="4:9" x14ac:dyDescent="0.2">
      <c r="D150" s="40">
        <v>52</v>
      </c>
      <c r="E150" s="40" t="s">
        <v>353</v>
      </c>
      <c r="F150" s="40" t="s">
        <v>901</v>
      </c>
      <c r="G150" s="40" t="s">
        <v>431</v>
      </c>
      <c r="H150" s="40" t="s">
        <v>902</v>
      </c>
      <c r="I150" s="40" t="s">
        <v>4</v>
      </c>
    </row>
    <row r="151" spans="4:9" x14ac:dyDescent="0.2">
      <c r="D151" s="40">
        <v>52</v>
      </c>
      <c r="E151" s="40" t="s">
        <v>353</v>
      </c>
      <c r="F151" s="40" t="s">
        <v>903</v>
      </c>
      <c r="G151" s="40" t="s">
        <v>462</v>
      </c>
      <c r="H151" s="40" t="s">
        <v>904</v>
      </c>
      <c r="I151" s="40" t="s">
        <v>4</v>
      </c>
    </row>
    <row r="152" spans="4:9" x14ac:dyDescent="0.2">
      <c r="D152" s="40">
        <v>52</v>
      </c>
      <c r="E152" s="40" t="s">
        <v>353</v>
      </c>
      <c r="F152" s="40" t="s">
        <v>905</v>
      </c>
      <c r="G152" s="40" t="s">
        <v>493</v>
      </c>
      <c r="H152" s="40" t="s">
        <v>906</v>
      </c>
      <c r="I152" s="40" t="s">
        <v>4</v>
      </c>
    </row>
    <row r="153" spans="4:9" x14ac:dyDescent="0.2">
      <c r="D153" s="40">
        <v>52</v>
      </c>
      <c r="E153" s="40" t="s">
        <v>353</v>
      </c>
      <c r="F153" s="40" t="s">
        <v>907</v>
      </c>
      <c r="G153" s="40" t="s">
        <v>515</v>
      </c>
      <c r="H153" s="40" t="s">
        <v>908</v>
      </c>
      <c r="I153" s="40" t="s">
        <v>4</v>
      </c>
    </row>
    <row r="154" spans="4:9" x14ac:dyDescent="0.2">
      <c r="D154" s="40">
        <v>52</v>
      </c>
      <c r="E154" s="40" t="s">
        <v>353</v>
      </c>
      <c r="F154" s="40" t="s">
        <v>909</v>
      </c>
      <c r="G154" s="40" t="s">
        <v>532</v>
      </c>
      <c r="H154" s="40" t="s">
        <v>910</v>
      </c>
      <c r="I154" s="40" t="s">
        <v>4</v>
      </c>
    </row>
    <row r="155" spans="4:9" x14ac:dyDescent="0.2">
      <c r="D155" s="40">
        <v>52</v>
      </c>
      <c r="E155" s="40" t="s">
        <v>353</v>
      </c>
      <c r="F155" s="40" t="s">
        <v>911</v>
      </c>
      <c r="G155" s="40" t="s">
        <v>548</v>
      </c>
      <c r="H155" s="40" t="s">
        <v>912</v>
      </c>
      <c r="I155" s="40" t="s">
        <v>4</v>
      </c>
    </row>
    <row r="156" spans="4:9" x14ac:dyDescent="0.2">
      <c r="D156" s="40">
        <v>52</v>
      </c>
      <c r="E156" s="40" t="s">
        <v>353</v>
      </c>
      <c r="F156" s="40" t="s">
        <v>913</v>
      </c>
      <c r="G156" s="40" t="s">
        <v>561</v>
      </c>
      <c r="H156" s="40" t="s">
        <v>914</v>
      </c>
      <c r="I156" s="40" t="s">
        <v>4</v>
      </c>
    </row>
    <row r="157" spans="4:9" x14ac:dyDescent="0.2">
      <c r="D157" s="40">
        <v>54</v>
      </c>
      <c r="E157" s="40" t="s">
        <v>354</v>
      </c>
      <c r="F157" s="40" t="s">
        <v>915</v>
      </c>
      <c r="G157" s="40" t="s">
        <v>372</v>
      </c>
      <c r="H157" s="40" t="s">
        <v>916</v>
      </c>
      <c r="I157" s="40" t="s">
        <v>4</v>
      </c>
    </row>
    <row r="158" spans="4:9" x14ac:dyDescent="0.2">
      <c r="D158" s="40">
        <v>54</v>
      </c>
      <c r="E158" s="40" t="s">
        <v>354</v>
      </c>
      <c r="F158" s="40" t="s">
        <v>917</v>
      </c>
      <c r="G158" s="40" t="s">
        <v>399</v>
      </c>
      <c r="H158" s="40" t="s">
        <v>918</v>
      </c>
      <c r="I158" s="40" t="s">
        <v>4</v>
      </c>
    </row>
    <row r="159" spans="4:9" x14ac:dyDescent="0.2">
      <c r="D159" s="40">
        <v>54</v>
      </c>
      <c r="E159" s="40" t="s">
        <v>354</v>
      </c>
      <c r="F159" s="40" t="s">
        <v>919</v>
      </c>
      <c r="G159" s="40" t="s">
        <v>432</v>
      </c>
      <c r="H159" s="40" t="s">
        <v>920</v>
      </c>
      <c r="I159" s="40" t="s">
        <v>4</v>
      </c>
    </row>
    <row r="160" spans="4:9" x14ac:dyDescent="0.2">
      <c r="D160" s="40">
        <v>54</v>
      </c>
      <c r="E160" s="40" t="s">
        <v>354</v>
      </c>
      <c r="F160" s="40" t="s">
        <v>921</v>
      </c>
      <c r="G160" s="40" t="s">
        <v>463</v>
      </c>
      <c r="H160" s="40" t="s">
        <v>922</v>
      </c>
      <c r="I160" s="40" t="s">
        <v>4</v>
      </c>
    </row>
    <row r="161" spans="4:9" x14ac:dyDescent="0.2">
      <c r="D161" s="40">
        <v>54</v>
      </c>
      <c r="E161" s="40" t="s">
        <v>354</v>
      </c>
      <c r="F161" s="40" t="s">
        <v>923</v>
      </c>
      <c r="G161" s="40" t="s">
        <v>494</v>
      </c>
      <c r="H161" s="40" t="s">
        <v>924</v>
      </c>
      <c r="I161" s="40" t="s">
        <v>4</v>
      </c>
    </row>
    <row r="162" spans="4:9" x14ac:dyDescent="0.2">
      <c r="D162" s="40">
        <v>54</v>
      </c>
      <c r="E162" s="40" t="s">
        <v>354</v>
      </c>
      <c r="F162" s="40" t="s">
        <v>925</v>
      </c>
      <c r="G162" s="40" t="s">
        <v>516</v>
      </c>
      <c r="H162" s="40" t="s">
        <v>926</v>
      </c>
      <c r="I162" s="40" t="s">
        <v>4</v>
      </c>
    </row>
    <row r="163" spans="4:9" x14ac:dyDescent="0.2">
      <c r="D163" s="40">
        <v>54</v>
      </c>
      <c r="E163" s="40" t="s">
        <v>354</v>
      </c>
      <c r="F163" s="40" t="s">
        <v>927</v>
      </c>
      <c r="G163" s="40" t="s">
        <v>533</v>
      </c>
      <c r="H163" s="40" t="s">
        <v>928</v>
      </c>
      <c r="I163" s="40" t="s">
        <v>4</v>
      </c>
    </row>
    <row r="164" spans="4:9" x14ac:dyDescent="0.2">
      <c r="D164" s="40">
        <v>63</v>
      </c>
      <c r="E164" s="40" t="s">
        <v>355</v>
      </c>
      <c r="F164" s="40" t="s">
        <v>929</v>
      </c>
      <c r="G164" s="40" t="s">
        <v>372</v>
      </c>
      <c r="H164" s="40" t="s">
        <v>930</v>
      </c>
      <c r="I164" s="40" t="s">
        <v>4</v>
      </c>
    </row>
    <row r="165" spans="4:9" x14ac:dyDescent="0.2">
      <c r="D165" s="40">
        <v>63</v>
      </c>
      <c r="E165" s="40" t="s">
        <v>355</v>
      </c>
      <c r="F165" s="40" t="s">
        <v>931</v>
      </c>
      <c r="G165" s="40" t="s">
        <v>400</v>
      </c>
      <c r="H165" s="40" t="s">
        <v>932</v>
      </c>
      <c r="I165" s="40" t="s">
        <v>4</v>
      </c>
    </row>
    <row r="166" spans="4:9" x14ac:dyDescent="0.2">
      <c r="D166" s="40">
        <v>63</v>
      </c>
      <c r="E166" s="40" t="s">
        <v>355</v>
      </c>
      <c r="F166" s="40" t="s">
        <v>933</v>
      </c>
      <c r="G166" s="40" t="s">
        <v>433</v>
      </c>
      <c r="H166" s="40" t="s">
        <v>934</v>
      </c>
      <c r="I166" s="40" t="s">
        <v>4</v>
      </c>
    </row>
    <row r="167" spans="4:9" x14ac:dyDescent="0.2">
      <c r="D167" s="40">
        <v>63</v>
      </c>
      <c r="E167" s="40" t="s">
        <v>355</v>
      </c>
      <c r="F167" s="40" t="s">
        <v>935</v>
      </c>
      <c r="G167" s="40" t="s">
        <v>464</v>
      </c>
      <c r="H167" s="40" t="s">
        <v>936</v>
      </c>
      <c r="I167" s="40" t="s">
        <v>4</v>
      </c>
    </row>
    <row r="168" spans="4:9" x14ac:dyDescent="0.2">
      <c r="D168" s="40">
        <v>66</v>
      </c>
      <c r="E168" s="40" t="s">
        <v>356</v>
      </c>
      <c r="F168" s="40" t="s">
        <v>937</v>
      </c>
      <c r="G168" s="40" t="s">
        <v>372</v>
      </c>
      <c r="H168" s="40" t="s">
        <v>938</v>
      </c>
      <c r="I168" s="40" t="s">
        <v>4</v>
      </c>
    </row>
    <row r="169" spans="4:9" x14ac:dyDescent="0.2">
      <c r="D169" s="40">
        <v>66</v>
      </c>
      <c r="E169" s="40" t="s">
        <v>356</v>
      </c>
      <c r="F169" s="40" t="s">
        <v>939</v>
      </c>
      <c r="G169" s="40" t="s">
        <v>401</v>
      </c>
      <c r="H169" s="40" t="s">
        <v>940</v>
      </c>
      <c r="I169" s="40" t="s">
        <v>4</v>
      </c>
    </row>
    <row r="170" spans="4:9" x14ac:dyDescent="0.2">
      <c r="D170" s="40">
        <v>66</v>
      </c>
      <c r="E170" s="40" t="s">
        <v>356</v>
      </c>
      <c r="F170" s="40" t="s">
        <v>941</v>
      </c>
      <c r="G170" s="40" t="s">
        <v>434</v>
      </c>
      <c r="H170" s="40" t="s">
        <v>942</v>
      </c>
      <c r="I170" s="40" t="s">
        <v>4</v>
      </c>
    </row>
    <row r="171" spans="4:9" x14ac:dyDescent="0.2">
      <c r="D171" s="40">
        <v>66</v>
      </c>
      <c r="E171" s="40" t="s">
        <v>356</v>
      </c>
      <c r="F171" s="40" t="s">
        <v>943</v>
      </c>
      <c r="G171" s="40" t="s">
        <v>465</v>
      </c>
      <c r="H171" s="40" t="s">
        <v>944</v>
      </c>
      <c r="I171" s="40" t="s">
        <v>4</v>
      </c>
    </row>
    <row r="172" spans="4:9" x14ac:dyDescent="0.2">
      <c r="D172" s="40">
        <v>66</v>
      </c>
      <c r="E172" s="40" t="s">
        <v>356</v>
      </c>
      <c r="F172" s="40" t="s">
        <v>945</v>
      </c>
      <c r="G172" s="40" t="s">
        <v>495</v>
      </c>
      <c r="H172" s="40" t="s">
        <v>946</v>
      </c>
      <c r="I172" s="40" t="s">
        <v>4</v>
      </c>
    </row>
    <row r="173" spans="4:9" x14ac:dyDescent="0.2">
      <c r="D173" s="40">
        <v>66</v>
      </c>
      <c r="E173" s="40" t="s">
        <v>356</v>
      </c>
      <c r="F173" s="40" t="s">
        <v>947</v>
      </c>
      <c r="G173" s="40" t="s">
        <v>517</v>
      </c>
      <c r="H173" s="40" t="s">
        <v>948</v>
      </c>
      <c r="I173" s="40" t="s">
        <v>4</v>
      </c>
    </row>
    <row r="174" spans="4:9" x14ac:dyDescent="0.2">
      <c r="D174" s="40">
        <v>68</v>
      </c>
      <c r="E174" s="40" t="s">
        <v>357</v>
      </c>
      <c r="F174" s="40" t="s">
        <v>949</v>
      </c>
      <c r="G174" s="40" t="s">
        <v>372</v>
      </c>
      <c r="H174" s="40" t="s">
        <v>950</v>
      </c>
      <c r="I174" s="40" t="s">
        <v>4</v>
      </c>
    </row>
    <row r="175" spans="4:9" x14ac:dyDescent="0.2">
      <c r="D175" s="40">
        <v>68</v>
      </c>
      <c r="E175" s="40" t="s">
        <v>357</v>
      </c>
      <c r="F175" s="40" t="s">
        <v>951</v>
      </c>
      <c r="G175" s="40" t="s">
        <v>402</v>
      </c>
      <c r="H175" s="40" t="s">
        <v>952</v>
      </c>
      <c r="I175" s="40" t="s">
        <v>4</v>
      </c>
    </row>
    <row r="176" spans="4:9" x14ac:dyDescent="0.2">
      <c r="D176" s="40">
        <v>68</v>
      </c>
      <c r="E176" s="40" t="s">
        <v>357</v>
      </c>
      <c r="F176" s="40" t="s">
        <v>953</v>
      </c>
      <c r="G176" s="40" t="s">
        <v>435</v>
      </c>
      <c r="H176" s="40" t="s">
        <v>954</v>
      </c>
      <c r="I176" s="40" t="s">
        <v>4</v>
      </c>
    </row>
    <row r="177" spans="4:9" x14ac:dyDescent="0.2">
      <c r="D177" s="40">
        <v>68</v>
      </c>
      <c r="E177" s="40" t="s">
        <v>357</v>
      </c>
      <c r="F177" s="40" t="s">
        <v>955</v>
      </c>
      <c r="G177" s="40" t="s">
        <v>466</v>
      </c>
      <c r="H177" s="40" t="s">
        <v>956</v>
      </c>
      <c r="I177" s="40" t="s">
        <v>4</v>
      </c>
    </row>
    <row r="178" spans="4:9" x14ac:dyDescent="0.2">
      <c r="D178" s="40">
        <v>68</v>
      </c>
      <c r="E178" s="40" t="s">
        <v>357</v>
      </c>
      <c r="F178" s="40" t="s">
        <v>957</v>
      </c>
      <c r="G178" s="40" t="s">
        <v>496</v>
      </c>
      <c r="H178" s="40" t="s">
        <v>958</v>
      </c>
      <c r="I178" s="40" t="s">
        <v>4</v>
      </c>
    </row>
    <row r="179" spans="4:9" x14ac:dyDescent="0.2">
      <c r="D179" s="40">
        <v>68</v>
      </c>
      <c r="E179" s="40" t="s">
        <v>357</v>
      </c>
      <c r="F179" s="40" t="s">
        <v>959</v>
      </c>
      <c r="G179" s="40" t="s">
        <v>518</v>
      </c>
      <c r="H179" s="40" t="s">
        <v>960</v>
      </c>
      <c r="I179" s="40" t="s">
        <v>4</v>
      </c>
    </row>
    <row r="180" spans="4:9" x14ac:dyDescent="0.2">
      <c r="D180" s="40">
        <v>68</v>
      </c>
      <c r="E180" s="40" t="s">
        <v>357</v>
      </c>
      <c r="F180" s="40" t="s">
        <v>961</v>
      </c>
      <c r="G180" s="40" t="s">
        <v>534</v>
      </c>
      <c r="H180" s="40" t="s">
        <v>962</v>
      </c>
      <c r="I180" s="40" t="s">
        <v>4</v>
      </c>
    </row>
    <row r="181" spans="4:9" x14ac:dyDescent="0.2">
      <c r="D181" s="40">
        <v>68</v>
      </c>
      <c r="E181" s="40" t="s">
        <v>357</v>
      </c>
      <c r="F181" s="40" t="s">
        <v>963</v>
      </c>
      <c r="G181" s="40" t="s">
        <v>549</v>
      </c>
      <c r="H181" s="40" t="s">
        <v>964</v>
      </c>
      <c r="I181" s="40" t="s">
        <v>4</v>
      </c>
    </row>
    <row r="182" spans="4:9" x14ac:dyDescent="0.2">
      <c r="D182" s="40">
        <v>68</v>
      </c>
      <c r="E182" s="40" t="s">
        <v>357</v>
      </c>
      <c r="F182" s="40" t="s">
        <v>965</v>
      </c>
      <c r="G182" s="40" t="s">
        <v>562</v>
      </c>
      <c r="H182" s="40" t="s">
        <v>966</v>
      </c>
      <c r="I182" s="40" t="s">
        <v>4</v>
      </c>
    </row>
    <row r="183" spans="4:9" x14ac:dyDescent="0.2">
      <c r="D183" s="40">
        <v>68</v>
      </c>
      <c r="E183" s="40" t="s">
        <v>357</v>
      </c>
      <c r="F183" s="40" t="s">
        <v>967</v>
      </c>
      <c r="G183" s="40" t="s">
        <v>570</v>
      </c>
      <c r="H183" s="40" t="s">
        <v>968</v>
      </c>
      <c r="I183" s="40" t="s">
        <v>4</v>
      </c>
    </row>
    <row r="184" spans="4:9" x14ac:dyDescent="0.2">
      <c r="D184" s="40">
        <v>68</v>
      </c>
      <c r="E184" s="40" t="s">
        <v>357</v>
      </c>
      <c r="F184" s="40" t="s">
        <v>969</v>
      </c>
      <c r="G184" s="40" t="s">
        <v>579</v>
      </c>
      <c r="H184" s="40" t="s">
        <v>970</v>
      </c>
      <c r="I184" s="40" t="s">
        <v>4</v>
      </c>
    </row>
    <row r="185" spans="4:9" x14ac:dyDescent="0.2">
      <c r="D185" s="40">
        <v>70</v>
      </c>
      <c r="E185" s="40" t="s">
        <v>358</v>
      </c>
      <c r="F185" s="40" t="s">
        <v>971</v>
      </c>
      <c r="G185" s="40" t="s">
        <v>372</v>
      </c>
      <c r="H185" s="40" t="s">
        <v>972</v>
      </c>
      <c r="I185" s="40" t="s">
        <v>4</v>
      </c>
    </row>
    <row r="186" spans="4:9" x14ac:dyDescent="0.2">
      <c r="D186" s="40">
        <v>70</v>
      </c>
      <c r="E186" s="40" t="s">
        <v>358</v>
      </c>
      <c r="F186" s="40" t="s">
        <v>973</v>
      </c>
      <c r="G186" s="40" t="s">
        <v>403</v>
      </c>
      <c r="H186" s="40" t="s">
        <v>974</v>
      </c>
      <c r="I186" s="40" t="s">
        <v>4</v>
      </c>
    </row>
    <row r="187" spans="4:9" x14ac:dyDescent="0.2">
      <c r="D187" s="40">
        <v>70</v>
      </c>
      <c r="E187" s="40" t="s">
        <v>358</v>
      </c>
      <c r="F187" s="40" t="s">
        <v>975</v>
      </c>
      <c r="G187" s="40" t="s">
        <v>436</v>
      </c>
      <c r="H187" s="40" t="s">
        <v>976</v>
      </c>
      <c r="I187" s="40" t="s">
        <v>4</v>
      </c>
    </row>
    <row r="188" spans="4:9" x14ac:dyDescent="0.2">
      <c r="D188" s="40">
        <v>70</v>
      </c>
      <c r="E188" s="40" t="s">
        <v>358</v>
      </c>
      <c r="F188" s="40" t="s">
        <v>977</v>
      </c>
      <c r="G188" s="40" t="s">
        <v>467</v>
      </c>
      <c r="H188" s="40" t="s">
        <v>978</v>
      </c>
      <c r="I188" s="40" t="s">
        <v>4</v>
      </c>
    </row>
    <row r="189" spans="4:9" x14ac:dyDescent="0.2">
      <c r="D189" s="40">
        <v>70</v>
      </c>
      <c r="E189" s="40" t="s">
        <v>358</v>
      </c>
      <c r="F189" s="40" t="s">
        <v>979</v>
      </c>
      <c r="G189" s="40" t="s">
        <v>497</v>
      </c>
      <c r="H189" s="40" t="s">
        <v>980</v>
      </c>
      <c r="I189" s="40" t="s">
        <v>4</v>
      </c>
    </row>
    <row r="190" spans="4:9" x14ac:dyDescent="0.2">
      <c r="D190" s="40">
        <v>73</v>
      </c>
      <c r="E190" s="40" t="s">
        <v>359</v>
      </c>
      <c r="F190" s="40" t="s">
        <v>981</v>
      </c>
      <c r="G190" s="40" t="s">
        <v>372</v>
      </c>
      <c r="H190" s="40" t="s">
        <v>982</v>
      </c>
      <c r="I190" s="40" t="s">
        <v>4</v>
      </c>
    </row>
    <row r="191" spans="4:9" x14ac:dyDescent="0.2">
      <c r="D191" s="40">
        <v>73</v>
      </c>
      <c r="E191" s="40" t="s">
        <v>359</v>
      </c>
      <c r="F191" s="40" t="s">
        <v>983</v>
      </c>
      <c r="G191" s="40" t="s">
        <v>404</v>
      </c>
      <c r="H191" s="40" t="s">
        <v>984</v>
      </c>
      <c r="I191" s="40" t="s">
        <v>4</v>
      </c>
    </row>
    <row r="192" spans="4:9" x14ac:dyDescent="0.2">
      <c r="D192" s="40">
        <v>73</v>
      </c>
      <c r="E192" s="40" t="s">
        <v>359</v>
      </c>
      <c r="F192" s="40" t="s">
        <v>985</v>
      </c>
      <c r="G192" s="40" t="s">
        <v>437</v>
      </c>
      <c r="H192" s="40" t="s">
        <v>986</v>
      </c>
      <c r="I192" s="40" t="s">
        <v>4</v>
      </c>
    </row>
    <row r="193" spans="4:9" x14ac:dyDescent="0.2">
      <c r="D193" s="40">
        <v>73</v>
      </c>
      <c r="E193" s="40" t="s">
        <v>359</v>
      </c>
      <c r="F193" s="40" t="s">
        <v>987</v>
      </c>
      <c r="G193" s="40" t="s">
        <v>468</v>
      </c>
      <c r="H193" s="40" t="s">
        <v>988</v>
      </c>
      <c r="I193" s="40" t="s">
        <v>4</v>
      </c>
    </row>
    <row r="194" spans="4:9" x14ac:dyDescent="0.2">
      <c r="D194" s="40">
        <v>73</v>
      </c>
      <c r="E194" s="40" t="s">
        <v>359</v>
      </c>
      <c r="F194" s="40" t="s">
        <v>989</v>
      </c>
      <c r="G194" s="40" t="s">
        <v>498</v>
      </c>
      <c r="H194" s="40" t="s">
        <v>990</v>
      </c>
      <c r="I194" s="40" t="s">
        <v>4</v>
      </c>
    </row>
    <row r="195" spans="4:9" x14ac:dyDescent="0.2">
      <c r="D195" s="40">
        <v>73</v>
      </c>
      <c r="E195" s="40" t="s">
        <v>359</v>
      </c>
      <c r="F195" s="40" t="s">
        <v>991</v>
      </c>
      <c r="G195" s="40" t="s">
        <v>519</v>
      </c>
      <c r="H195" s="40" t="s">
        <v>992</v>
      </c>
      <c r="I195" s="40" t="s">
        <v>4</v>
      </c>
    </row>
    <row r="196" spans="4:9" x14ac:dyDescent="0.2">
      <c r="D196" s="40">
        <v>73</v>
      </c>
      <c r="E196" s="40" t="s">
        <v>359</v>
      </c>
      <c r="F196" s="40" t="s">
        <v>993</v>
      </c>
      <c r="G196" s="40" t="s">
        <v>535</v>
      </c>
      <c r="H196" s="40" t="s">
        <v>994</v>
      </c>
      <c r="I196" s="40" t="s">
        <v>4</v>
      </c>
    </row>
    <row r="197" spans="4:9" x14ac:dyDescent="0.2">
      <c r="D197" s="40">
        <v>73</v>
      </c>
      <c r="E197" s="40" t="s">
        <v>359</v>
      </c>
      <c r="F197" s="40" t="s">
        <v>995</v>
      </c>
      <c r="G197" s="40" t="s">
        <v>550</v>
      </c>
      <c r="H197" s="40" t="s">
        <v>996</v>
      </c>
      <c r="I197" s="40" t="s">
        <v>4</v>
      </c>
    </row>
    <row r="198" spans="4:9" x14ac:dyDescent="0.2">
      <c r="D198" s="40">
        <v>73</v>
      </c>
      <c r="E198" s="40" t="s">
        <v>359</v>
      </c>
      <c r="F198" s="40" t="s">
        <v>997</v>
      </c>
      <c r="G198" s="40" t="s">
        <v>563</v>
      </c>
      <c r="H198" s="40" t="s">
        <v>998</v>
      </c>
      <c r="I198" s="40" t="s">
        <v>4</v>
      </c>
    </row>
    <row r="199" spans="4:9" x14ac:dyDescent="0.2">
      <c r="D199" s="40">
        <v>73</v>
      </c>
      <c r="E199" s="40" t="s">
        <v>359</v>
      </c>
      <c r="F199" s="40" t="s">
        <v>999</v>
      </c>
      <c r="G199" s="40" t="s">
        <v>571</v>
      </c>
      <c r="H199" s="40" t="s">
        <v>1000</v>
      </c>
      <c r="I199" s="40" t="s">
        <v>4</v>
      </c>
    </row>
    <row r="200" spans="4:9" x14ac:dyDescent="0.2">
      <c r="D200" s="40">
        <v>73</v>
      </c>
      <c r="E200" s="40" t="s">
        <v>359</v>
      </c>
      <c r="F200" s="40" t="s">
        <v>1001</v>
      </c>
      <c r="G200" s="40" t="s">
        <v>580</v>
      </c>
      <c r="H200" s="40" t="s">
        <v>1002</v>
      </c>
      <c r="I200" s="40" t="s">
        <v>4</v>
      </c>
    </row>
    <row r="201" spans="4:9" x14ac:dyDescent="0.2">
      <c r="D201" s="40">
        <v>76</v>
      </c>
      <c r="E201" s="40" t="s">
        <v>360</v>
      </c>
      <c r="F201" s="40" t="s">
        <v>1003</v>
      </c>
      <c r="G201" s="40" t="s">
        <v>372</v>
      </c>
      <c r="H201" s="40" t="s">
        <v>1004</v>
      </c>
      <c r="I201" s="40" t="s">
        <v>4</v>
      </c>
    </row>
    <row r="202" spans="4:9" x14ac:dyDescent="0.2">
      <c r="D202" s="40">
        <v>76</v>
      </c>
      <c r="E202" s="40" t="s">
        <v>360</v>
      </c>
      <c r="F202" s="40" t="s">
        <v>1005</v>
      </c>
      <c r="G202" s="40" t="s">
        <v>405</v>
      </c>
      <c r="H202" s="40" t="s">
        <v>1006</v>
      </c>
      <c r="I202" s="40" t="s">
        <v>4</v>
      </c>
    </row>
    <row r="203" spans="4:9" x14ac:dyDescent="0.2">
      <c r="D203" s="40">
        <v>76</v>
      </c>
      <c r="E203" s="40" t="s">
        <v>360</v>
      </c>
      <c r="F203" s="40" t="s">
        <v>1007</v>
      </c>
      <c r="G203" s="40" t="s">
        <v>438</v>
      </c>
      <c r="H203" s="40" t="s">
        <v>1008</v>
      </c>
      <c r="I203" s="40" t="s">
        <v>4</v>
      </c>
    </row>
    <row r="204" spans="4:9" x14ac:dyDescent="0.2">
      <c r="D204" s="40">
        <v>76</v>
      </c>
      <c r="E204" s="40" t="s">
        <v>360</v>
      </c>
      <c r="F204" s="40" t="s">
        <v>1009</v>
      </c>
      <c r="G204" s="40" t="s">
        <v>469</v>
      </c>
      <c r="H204" s="40" t="s">
        <v>1010</v>
      </c>
      <c r="I204" s="40" t="s">
        <v>4</v>
      </c>
    </row>
    <row r="205" spans="4:9" x14ac:dyDescent="0.2">
      <c r="D205" s="40">
        <v>76</v>
      </c>
      <c r="E205" s="40" t="s">
        <v>360</v>
      </c>
      <c r="F205" s="40" t="s">
        <v>1011</v>
      </c>
      <c r="G205" s="40" t="s">
        <v>422</v>
      </c>
      <c r="H205" s="40" t="s">
        <v>1012</v>
      </c>
      <c r="I205" s="40" t="s">
        <v>4</v>
      </c>
    </row>
    <row r="206" spans="4:9" x14ac:dyDescent="0.2">
      <c r="D206" s="40">
        <v>76</v>
      </c>
      <c r="E206" s="40" t="s">
        <v>360</v>
      </c>
      <c r="F206" s="40" t="s">
        <v>1013</v>
      </c>
      <c r="G206" s="40" t="s">
        <v>484</v>
      </c>
      <c r="H206" s="40" t="s">
        <v>1014</v>
      </c>
      <c r="I206" s="40" t="s">
        <v>4</v>
      </c>
    </row>
    <row r="207" spans="4:9" x14ac:dyDescent="0.2">
      <c r="D207" s="40">
        <v>76</v>
      </c>
      <c r="E207" s="40" t="s">
        <v>360</v>
      </c>
      <c r="F207" s="40" t="s">
        <v>1015</v>
      </c>
      <c r="G207" s="40" t="s">
        <v>536</v>
      </c>
      <c r="H207" s="40" t="s">
        <v>1016</v>
      </c>
      <c r="I207" s="40" t="s">
        <v>4</v>
      </c>
    </row>
    <row r="208" spans="4:9" x14ac:dyDescent="0.2">
      <c r="D208" s="40">
        <v>76</v>
      </c>
      <c r="E208" s="40" t="s">
        <v>360</v>
      </c>
      <c r="F208" s="40" t="s">
        <v>1017</v>
      </c>
      <c r="G208" s="40" t="s">
        <v>551</v>
      </c>
      <c r="H208" s="40" t="s">
        <v>1018</v>
      </c>
      <c r="I208" s="40" t="s">
        <v>4</v>
      </c>
    </row>
    <row r="209" spans="4:9" x14ac:dyDescent="0.2">
      <c r="D209" s="40">
        <v>76</v>
      </c>
      <c r="E209" s="40" t="s">
        <v>360</v>
      </c>
      <c r="F209" s="40" t="s">
        <v>1019</v>
      </c>
      <c r="G209" s="40" t="s">
        <v>564</v>
      </c>
      <c r="H209" s="40" t="s">
        <v>1020</v>
      </c>
      <c r="I209" s="40" t="s">
        <v>4</v>
      </c>
    </row>
    <row r="210" spans="4:9" x14ac:dyDescent="0.2">
      <c r="D210" s="40">
        <v>76</v>
      </c>
      <c r="E210" s="40" t="s">
        <v>360</v>
      </c>
      <c r="F210" s="40" t="s">
        <v>1021</v>
      </c>
      <c r="G210" s="40" t="s">
        <v>572</v>
      </c>
      <c r="H210" s="40" t="s">
        <v>1022</v>
      </c>
      <c r="I210" s="40" t="s">
        <v>4</v>
      </c>
    </row>
    <row r="211" spans="4:9" x14ac:dyDescent="0.2">
      <c r="D211" s="40">
        <v>76</v>
      </c>
      <c r="E211" s="40" t="s">
        <v>360</v>
      </c>
      <c r="F211" s="40" t="s">
        <v>1023</v>
      </c>
      <c r="G211" s="40" t="s">
        <v>581</v>
      </c>
      <c r="H211" s="40" t="s">
        <v>1024</v>
      </c>
      <c r="I211" s="40" t="s">
        <v>4</v>
      </c>
    </row>
    <row r="212" spans="4:9" x14ac:dyDescent="0.2">
      <c r="D212" s="40">
        <v>76</v>
      </c>
      <c r="E212" s="40" t="s">
        <v>360</v>
      </c>
      <c r="F212" s="40" t="s">
        <v>1025</v>
      </c>
      <c r="G212" s="40" t="s">
        <v>587</v>
      </c>
      <c r="H212" s="40" t="s">
        <v>1026</v>
      </c>
      <c r="I212" s="40" t="s">
        <v>4</v>
      </c>
    </row>
    <row r="213" spans="4:9" x14ac:dyDescent="0.2">
      <c r="D213" s="40">
        <v>76</v>
      </c>
      <c r="E213" s="40" t="s">
        <v>360</v>
      </c>
      <c r="F213" s="40" t="s">
        <v>1027</v>
      </c>
      <c r="G213" s="40" t="s">
        <v>594</v>
      </c>
      <c r="H213" s="40" t="s">
        <v>1028</v>
      </c>
      <c r="I213" s="40" t="s">
        <v>4</v>
      </c>
    </row>
    <row r="214" spans="4:9" x14ac:dyDescent="0.2">
      <c r="D214" s="40">
        <v>76</v>
      </c>
      <c r="E214" s="40" t="s">
        <v>360</v>
      </c>
      <c r="F214" s="40" t="s">
        <v>1029</v>
      </c>
      <c r="G214" s="40" t="s">
        <v>600</v>
      </c>
      <c r="H214" s="40" t="s">
        <v>1030</v>
      </c>
      <c r="I214" s="40" t="s">
        <v>4</v>
      </c>
    </row>
    <row r="215" spans="4:9" x14ac:dyDescent="0.2">
      <c r="D215" s="40">
        <v>76</v>
      </c>
      <c r="E215" s="40" t="s">
        <v>360</v>
      </c>
      <c r="F215" s="40" t="s">
        <v>1031</v>
      </c>
      <c r="G215" s="40" t="s">
        <v>605</v>
      </c>
      <c r="H215" s="40" t="s">
        <v>1032</v>
      </c>
      <c r="I215" s="40" t="s">
        <v>4</v>
      </c>
    </row>
    <row r="216" spans="4:9" x14ac:dyDescent="0.2">
      <c r="D216" s="40">
        <v>81</v>
      </c>
      <c r="E216" s="40" t="s">
        <v>361</v>
      </c>
      <c r="F216" s="40" t="s">
        <v>1033</v>
      </c>
      <c r="G216" s="40" t="s">
        <v>372</v>
      </c>
      <c r="H216" s="40" t="s">
        <v>1034</v>
      </c>
      <c r="I216" s="40" t="s">
        <v>4</v>
      </c>
    </row>
    <row r="217" spans="4:9" x14ac:dyDescent="0.2">
      <c r="D217" s="40">
        <v>81</v>
      </c>
      <c r="E217" s="40" t="s">
        <v>361</v>
      </c>
      <c r="F217" s="40" t="s">
        <v>1035</v>
      </c>
      <c r="G217" s="40" t="s">
        <v>406</v>
      </c>
      <c r="H217" s="40" t="s">
        <v>1036</v>
      </c>
      <c r="I217" s="40" t="s">
        <v>4</v>
      </c>
    </row>
    <row r="218" spans="4:9" x14ac:dyDescent="0.2">
      <c r="D218" s="40">
        <v>81</v>
      </c>
      <c r="E218" s="40" t="s">
        <v>361</v>
      </c>
      <c r="F218" s="40" t="s">
        <v>1037</v>
      </c>
      <c r="G218" s="40" t="s">
        <v>439</v>
      </c>
      <c r="H218" s="40" t="s">
        <v>1038</v>
      </c>
      <c r="I218" s="40" t="s">
        <v>4</v>
      </c>
    </row>
    <row r="219" spans="4:9" x14ac:dyDescent="0.2">
      <c r="D219" s="40">
        <v>81</v>
      </c>
      <c r="E219" s="40" t="s">
        <v>361</v>
      </c>
      <c r="F219" s="40" t="s">
        <v>1039</v>
      </c>
      <c r="G219" s="40" t="s">
        <v>470</v>
      </c>
      <c r="H219" s="40" t="s">
        <v>1040</v>
      </c>
      <c r="I219" s="40" t="s">
        <v>4</v>
      </c>
    </row>
    <row r="220" spans="4:9" x14ac:dyDescent="0.2">
      <c r="D220" s="40">
        <v>85</v>
      </c>
      <c r="E220" s="40" t="s">
        <v>362</v>
      </c>
      <c r="F220" s="40" t="s">
        <v>1041</v>
      </c>
      <c r="G220" s="40" t="s">
        <v>372</v>
      </c>
      <c r="H220" s="40" t="s">
        <v>1042</v>
      </c>
      <c r="I220" s="40" t="s">
        <v>4</v>
      </c>
    </row>
    <row r="221" spans="4:9" x14ac:dyDescent="0.2">
      <c r="D221" s="40">
        <v>85</v>
      </c>
      <c r="E221" s="40" t="s">
        <v>362</v>
      </c>
      <c r="F221" s="40" t="s">
        <v>1043</v>
      </c>
      <c r="G221" s="40" t="s">
        <v>407</v>
      </c>
      <c r="H221" s="40" t="s">
        <v>1044</v>
      </c>
      <c r="I221" s="40" t="s">
        <v>4</v>
      </c>
    </row>
    <row r="222" spans="4:9" x14ac:dyDescent="0.2">
      <c r="D222" s="40">
        <v>85</v>
      </c>
      <c r="E222" s="40" t="s">
        <v>362</v>
      </c>
      <c r="F222" s="40" t="s">
        <v>1045</v>
      </c>
      <c r="G222" s="40" t="s">
        <v>440</v>
      </c>
      <c r="H222" s="40" t="s">
        <v>1046</v>
      </c>
      <c r="I222" s="40" t="s">
        <v>4</v>
      </c>
    </row>
    <row r="223" spans="4:9" x14ac:dyDescent="0.2">
      <c r="D223" s="40">
        <v>85</v>
      </c>
      <c r="E223" s="40" t="s">
        <v>362</v>
      </c>
      <c r="F223" s="40" t="s">
        <v>1047</v>
      </c>
      <c r="G223" s="40" t="s">
        <v>471</v>
      </c>
      <c r="H223" s="40" t="s">
        <v>1048</v>
      </c>
      <c r="I223" s="40" t="s">
        <v>4</v>
      </c>
    </row>
    <row r="224" spans="4:9" x14ac:dyDescent="0.2">
      <c r="D224" s="40">
        <v>86</v>
      </c>
      <c r="E224" s="40" t="s">
        <v>363</v>
      </c>
      <c r="F224" s="40" t="s">
        <v>1049</v>
      </c>
      <c r="G224" s="40" t="s">
        <v>372</v>
      </c>
      <c r="H224" s="40" t="s">
        <v>1050</v>
      </c>
      <c r="I224" s="40" t="s">
        <v>4</v>
      </c>
    </row>
    <row r="225" spans="4:9" x14ac:dyDescent="0.2">
      <c r="D225" s="40">
        <v>86</v>
      </c>
      <c r="E225" s="40" t="s">
        <v>363</v>
      </c>
      <c r="F225" s="40" t="s">
        <v>1051</v>
      </c>
      <c r="G225" s="40" t="s">
        <v>408</v>
      </c>
      <c r="H225" s="40" t="s">
        <v>1052</v>
      </c>
      <c r="I225" s="40" t="s">
        <v>4</v>
      </c>
    </row>
    <row r="226" spans="4:9" x14ac:dyDescent="0.2">
      <c r="D226" s="40">
        <v>86</v>
      </c>
      <c r="E226" s="40" t="s">
        <v>363</v>
      </c>
      <c r="F226" s="40" t="s">
        <v>1053</v>
      </c>
      <c r="G226" s="40" t="s">
        <v>441</v>
      </c>
      <c r="H226" s="40" t="s">
        <v>1054</v>
      </c>
      <c r="I226" s="40" t="s">
        <v>4</v>
      </c>
    </row>
    <row r="227" spans="4:9" x14ac:dyDescent="0.2">
      <c r="D227" s="40">
        <v>86</v>
      </c>
      <c r="E227" s="40" t="s">
        <v>363</v>
      </c>
      <c r="F227" s="40" t="s">
        <v>1055</v>
      </c>
      <c r="G227" s="40" t="s">
        <v>472</v>
      </c>
      <c r="H227" s="40" t="s">
        <v>1056</v>
      </c>
      <c r="I227" s="40" t="s">
        <v>4</v>
      </c>
    </row>
    <row r="228" spans="4:9" x14ac:dyDescent="0.2">
      <c r="D228" s="40">
        <v>86</v>
      </c>
      <c r="E228" s="40" t="s">
        <v>363</v>
      </c>
      <c r="F228" s="40" t="s">
        <v>1057</v>
      </c>
      <c r="G228" s="40" t="s">
        <v>499</v>
      </c>
      <c r="H228" s="40" t="s">
        <v>1058</v>
      </c>
      <c r="I228" s="40" t="s">
        <v>4</v>
      </c>
    </row>
    <row r="229" spans="4:9" x14ac:dyDescent="0.2">
      <c r="D229" s="40">
        <v>88</v>
      </c>
      <c r="E229" s="40" t="s">
        <v>364</v>
      </c>
      <c r="F229" s="40" t="s">
        <v>1059</v>
      </c>
      <c r="G229" s="40" t="s">
        <v>372</v>
      </c>
      <c r="H229" s="40" t="s">
        <v>1060</v>
      </c>
      <c r="I229" s="40" t="s">
        <v>4</v>
      </c>
    </row>
    <row r="230" spans="4:9" x14ac:dyDescent="0.2">
      <c r="D230" s="40">
        <v>88</v>
      </c>
      <c r="E230" s="40" t="s">
        <v>364</v>
      </c>
      <c r="F230" s="40" t="s">
        <v>1061</v>
      </c>
      <c r="G230" s="40" t="s">
        <v>409</v>
      </c>
      <c r="H230" s="40" t="s">
        <v>1062</v>
      </c>
      <c r="I230" s="40" t="s">
        <v>4</v>
      </c>
    </row>
    <row r="231" spans="4:9" x14ac:dyDescent="0.2">
      <c r="D231" s="40">
        <v>91</v>
      </c>
      <c r="E231" s="41" t="s">
        <v>365</v>
      </c>
      <c r="F231" s="40" t="s">
        <v>1063</v>
      </c>
      <c r="G231" s="40" t="s">
        <v>372</v>
      </c>
      <c r="H231" s="40" t="s">
        <v>1064</v>
      </c>
      <c r="I231" s="40" t="s">
        <v>4</v>
      </c>
    </row>
    <row r="232" spans="4:9" x14ac:dyDescent="0.2">
      <c r="D232" s="40">
        <v>91</v>
      </c>
      <c r="E232" s="40" t="s">
        <v>365</v>
      </c>
      <c r="F232" s="40" t="s">
        <v>1065</v>
      </c>
      <c r="G232" s="40" t="s">
        <v>410</v>
      </c>
      <c r="H232" s="40" t="s">
        <v>1066</v>
      </c>
      <c r="I232" s="40" t="s">
        <v>4</v>
      </c>
    </row>
    <row r="233" spans="4:9" x14ac:dyDescent="0.2">
      <c r="D233" s="40">
        <v>94</v>
      </c>
      <c r="E233" s="41" t="s">
        <v>366</v>
      </c>
      <c r="F233" s="40" t="s">
        <v>1067</v>
      </c>
      <c r="G233" s="40" t="s">
        <v>372</v>
      </c>
      <c r="H233" s="40" t="s">
        <v>1068</v>
      </c>
      <c r="I233" s="40" t="s">
        <v>4</v>
      </c>
    </row>
    <row r="234" spans="4:9" x14ac:dyDescent="0.2">
      <c r="D234" s="40">
        <v>94</v>
      </c>
      <c r="E234" s="40" t="s">
        <v>366</v>
      </c>
      <c r="F234" s="40" t="s">
        <v>1069</v>
      </c>
      <c r="G234" s="40" t="s">
        <v>410</v>
      </c>
      <c r="H234" s="40" t="s">
        <v>1070</v>
      </c>
      <c r="I234" s="40" t="s">
        <v>4</v>
      </c>
    </row>
    <row r="235" spans="4:9" x14ac:dyDescent="0.2">
      <c r="D235" s="40">
        <v>95</v>
      </c>
      <c r="E235" s="41" t="s">
        <v>367</v>
      </c>
      <c r="F235" s="40" t="s">
        <v>1071</v>
      </c>
      <c r="G235" s="40" t="s">
        <v>372</v>
      </c>
      <c r="H235" s="40" t="s">
        <v>1072</v>
      </c>
      <c r="I235" s="40" t="s">
        <v>4</v>
      </c>
    </row>
    <row r="236" spans="4:9" x14ac:dyDescent="0.2">
      <c r="D236" s="40">
        <v>95</v>
      </c>
      <c r="E236" s="40" t="s">
        <v>367</v>
      </c>
      <c r="F236" s="40" t="s">
        <v>1073</v>
      </c>
      <c r="G236" s="40" t="s">
        <v>410</v>
      </c>
      <c r="H236" s="40" t="s">
        <v>1074</v>
      </c>
      <c r="I236" s="40" t="s">
        <v>4</v>
      </c>
    </row>
    <row r="237" spans="4:9" x14ac:dyDescent="0.2">
      <c r="D237" s="40">
        <v>97</v>
      </c>
      <c r="E237" s="41" t="s">
        <v>368</v>
      </c>
      <c r="F237" s="40" t="s">
        <v>1075</v>
      </c>
      <c r="G237" s="40" t="s">
        <v>372</v>
      </c>
      <c r="H237" s="40" t="s">
        <v>1076</v>
      </c>
      <c r="I237" s="40" t="s">
        <v>4</v>
      </c>
    </row>
    <row r="238" spans="4:9" x14ac:dyDescent="0.2">
      <c r="D238" s="40">
        <v>97</v>
      </c>
      <c r="E238" s="40" t="s">
        <v>368</v>
      </c>
      <c r="F238" s="40" t="s">
        <v>1077</v>
      </c>
      <c r="G238" s="40" t="s">
        <v>410</v>
      </c>
      <c r="H238" s="40" t="s">
        <v>1078</v>
      </c>
      <c r="I238" s="40" t="s">
        <v>4</v>
      </c>
    </row>
    <row r="239" spans="4:9" x14ac:dyDescent="0.2">
      <c r="D239" s="40">
        <v>99</v>
      </c>
      <c r="E239" s="41" t="s">
        <v>369</v>
      </c>
      <c r="F239" s="40" t="s">
        <v>1079</v>
      </c>
      <c r="G239" s="40" t="s">
        <v>372</v>
      </c>
      <c r="H239" s="40" t="s">
        <v>1080</v>
      </c>
      <c r="I239" s="40" t="s">
        <v>4</v>
      </c>
    </row>
    <row r="240" spans="4:9" x14ac:dyDescent="0.2">
      <c r="D240" s="40">
        <v>99</v>
      </c>
      <c r="E240" s="40" t="s">
        <v>369</v>
      </c>
      <c r="F240" s="40" t="s">
        <v>1081</v>
      </c>
      <c r="G240" s="40" t="s">
        <v>410</v>
      </c>
      <c r="H240" s="40" t="s">
        <v>1082</v>
      </c>
      <c r="I240" s="40" t="s">
        <v>4</v>
      </c>
    </row>
  </sheetData>
  <mergeCells count="3">
    <mergeCell ref="N1:O1"/>
    <mergeCell ref="W22:AA22"/>
    <mergeCell ref="T25:T29"/>
  </mergeCells>
  <pageMargins left="0.7" right="0.7" top="0.75" bottom="0.75" header="0.3" footer="0.3"/>
  <pageSetup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114</vt:i4>
      </vt:variant>
    </vt:vector>
  </HeadingPairs>
  <TitlesOfParts>
    <vt:vector size="124"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CONTROL_EVIDENCIA</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Jorge Alvarez Viviescas</cp:lastModifiedBy>
  <cp:lastPrinted>2018-10-02T13:57:21Z</cp:lastPrinted>
  <dcterms:created xsi:type="dcterms:W3CDTF">2015-04-19T18:03:35Z</dcterms:created>
  <dcterms:modified xsi:type="dcterms:W3CDTF">2018-12-10T23:01:57Z</dcterms:modified>
</cp:coreProperties>
</file>