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4.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5.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codeName="{320AAD7A-AEEB-3B57-35EE-6C7AAB037B02}"/>
  <workbookPr showInkAnnotation="0" updateLinks="never" codeName="ThisWorkbook" autoCompressPictures="0"/>
  <mc:AlternateContent xmlns:mc="http://schemas.openxmlformats.org/markup-compatibility/2006">
    <mc:Choice Requires="x15">
      <x15ac:absPath xmlns:x15ac="http://schemas.microsoft.com/office/spreadsheetml/2010/11/ac" url="Z:\SDG\2019\16. Evaluación Independiente\"/>
    </mc:Choice>
  </mc:AlternateContent>
  <xr:revisionPtr revIDLastSave="0" documentId="13_ncr:1_{21261A3F-930C-42A0-90F0-C48EBCA1CEEB}" xr6:coauthVersionLast="28" xr6:coauthVersionMax="28" xr10:uidLastSave="{00000000-0000-0000-0000-000000000000}"/>
  <bookViews>
    <workbookView xWindow="0" yWindow="0" windowWidth="20490" windowHeight="7230" tabRatio="855" activeTab="5" xr2:uid="{00000000-000D-0000-FFFF-FFFF00000000}"/>
  </bookViews>
  <sheets>
    <sheet name="1. IDENTIFICACION DEL RIESGO" sheetId="1" r:id="rId1"/>
    <sheet name="LISTADO DE CAUSAS" sheetId="7" state="hidden" r:id="rId2"/>
    <sheet name="LISTADO DE CONSECUENCIAS" sheetId="8" state="hidden"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 r:id="rId12"/>
  </externalReferences>
  <definedNames>
    <definedName name="_xlnm._FilterDatabase" localSheetId="0" hidden="1">'1. IDENTIFICACION DEL RIESGO'!$H$26:$K$38</definedName>
    <definedName name="_xlnm._FilterDatabase" localSheetId="4" hidden="1">'2a. HOJA DE CONTROLES'!$G$13:$S$20</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DATOS!$I$2:$I$20</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EVIDENCIA">DATOS!$AS$27:$AS$29</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DATOS!$AS$76:$AS$77</definedName>
    <definedName name="CONTROLES_PROBABILIDAD">DATOS!$AR$76:$AR$77</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DATOS!$BL$2:$BL$4</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CONTROLES'!$F$17:$R$515</definedName>
    <definedName name="HUILA" localSheetId="3">Tabla20[HUILA]</definedName>
    <definedName name="HUILA">Tabla20[HUILA]</definedName>
    <definedName name="ID_PROCESO">DATOS!$A$2:$C$16</definedName>
    <definedName name="IDENTIFICACION_RIESGO">'1. IDENTIFICACION DEL RIESGO'!$F$27:$AL$38</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DATOS!$A$2:$A$17</definedName>
    <definedName name="PROCESO">DATOS!$A$2:$A$17</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RIESGO'!$F$17:$F$28</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82" i="9" l="1"/>
  <c r="T19" i="9"/>
  <c r="T20" i="9"/>
  <c r="T21" i="9"/>
  <c r="T22" i="9"/>
  <c r="T23" i="9"/>
  <c r="T24" i="9"/>
  <c r="T25" i="9"/>
  <c r="T26" i="9"/>
  <c r="T27" i="9"/>
  <c r="T28" i="9"/>
  <c r="T29" i="9"/>
  <c r="T30" i="9"/>
  <c r="T31" i="9"/>
  <c r="T32" i="9"/>
  <c r="T33" i="9"/>
  <c r="T34" i="9"/>
  <c r="T35" i="9"/>
  <c r="T36" i="9"/>
  <c r="T37" i="9"/>
  <c r="T38" i="9"/>
  <c r="T39" i="9"/>
  <c r="T40" i="9"/>
  <c r="T41" i="9"/>
  <c r="T42" i="9"/>
  <c r="T43" i="9"/>
  <c r="T44" i="9"/>
  <c r="T45" i="9"/>
  <c r="T46" i="9"/>
  <c r="T47" i="9"/>
  <c r="T48" i="9"/>
  <c r="T49" i="9"/>
  <c r="T50" i="9"/>
  <c r="T51" i="9"/>
  <c r="T52" i="9"/>
  <c r="T53" i="9"/>
  <c r="T54" i="9"/>
  <c r="T55" i="9"/>
  <c r="T56" i="9"/>
  <c r="T57" i="9"/>
  <c r="T58" i="9"/>
  <c r="T59" i="9"/>
  <c r="T60" i="9"/>
  <c r="T61" i="9"/>
  <c r="T62" i="9"/>
  <c r="T63" i="9"/>
  <c r="T64" i="9"/>
  <c r="T65" i="9"/>
  <c r="T66" i="9"/>
  <c r="T67" i="9"/>
  <c r="T68" i="9"/>
  <c r="T69" i="9"/>
  <c r="T70" i="9"/>
  <c r="T71" i="9"/>
  <c r="T72" i="9"/>
  <c r="T73" i="9"/>
  <c r="T74" i="9"/>
  <c r="T75" i="9"/>
  <c r="T76" i="9"/>
  <c r="T77" i="9"/>
  <c r="T78" i="9"/>
  <c r="T79" i="9"/>
  <c r="T80" i="9"/>
  <c r="T81" i="9"/>
  <c r="T82" i="9"/>
  <c r="T83" i="9"/>
  <c r="T84" i="9"/>
  <c r="T85" i="9"/>
  <c r="T86" i="9"/>
  <c r="T87" i="9"/>
  <c r="T88" i="9"/>
  <c r="T89" i="9"/>
  <c r="T90" i="9"/>
  <c r="T91" i="9"/>
  <c r="T92" i="9"/>
  <c r="T93" i="9"/>
  <c r="T94" i="9"/>
  <c r="T95" i="9"/>
  <c r="T96" i="9"/>
  <c r="T97" i="9"/>
  <c r="T98" i="9"/>
  <c r="T99" i="9"/>
  <c r="T100" i="9"/>
  <c r="T101" i="9"/>
  <c r="T102" i="9"/>
  <c r="T103" i="9"/>
  <c r="T104" i="9"/>
  <c r="T105" i="9"/>
  <c r="T106" i="9"/>
  <c r="T107" i="9"/>
  <c r="T108" i="9"/>
  <c r="T109" i="9"/>
  <c r="T110" i="9"/>
  <c r="T111" i="9"/>
  <c r="T112" i="9"/>
  <c r="T113" i="9"/>
  <c r="T114" i="9"/>
  <c r="T115" i="9"/>
  <c r="T116" i="9"/>
  <c r="T117" i="9"/>
  <c r="T118" i="9"/>
  <c r="T119" i="9"/>
  <c r="T120" i="9"/>
  <c r="T121" i="9"/>
  <c r="T122" i="9"/>
  <c r="T123" i="9"/>
  <c r="T124" i="9"/>
  <c r="T125" i="9"/>
  <c r="T126" i="9"/>
  <c r="T127" i="9"/>
  <c r="T128" i="9"/>
  <c r="T129" i="9"/>
  <c r="T130" i="9"/>
  <c r="T131" i="9"/>
  <c r="T132" i="9"/>
  <c r="T133" i="9"/>
  <c r="T134" i="9"/>
  <c r="T135" i="9"/>
  <c r="T136" i="9"/>
  <c r="T137" i="9"/>
  <c r="T138" i="9"/>
  <c r="T139" i="9"/>
  <c r="T140" i="9"/>
  <c r="T141" i="9"/>
  <c r="T142" i="9"/>
  <c r="T143" i="9"/>
  <c r="T144" i="9"/>
  <c r="T145" i="9"/>
  <c r="T146" i="9"/>
  <c r="T147" i="9"/>
  <c r="T148" i="9"/>
  <c r="T149" i="9"/>
  <c r="T150" i="9"/>
  <c r="T151" i="9"/>
  <c r="T152" i="9"/>
  <c r="T153" i="9"/>
  <c r="T154" i="9"/>
  <c r="T155" i="9"/>
  <c r="T156" i="9"/>
  <c r="T157" i="9"/>
  <c r="T158" i="9"/>
  <c r="T159" i="9"/>
  <c r="T160" i="9"/>
  <c r="T161" i="9"/>
  <c r="T162" i="9"/>
  <c r="T163" i="9"/>
  <c r="T164" i="9"/>
  <c r="T165" i="9"/>
  <c r="T166" i="9"/>
  <c r="T167" i="9"/>
  <c r="T168" i="9"/>
  <c r="T169" i="9"/>
  <c r="T170" i="9"/>
  <c r="T171" i="9"/>
  <c r="T172" i="9"/>
  <c r="T173" i="9"/>
  <c r="T174" i="9"/>
  <c r="T175" i="9"/>
  <c r="T176" i="9"/>
  <c r="T177" i="9"/>
  <c r="T178" i="9"/>
  <c r="T179" i="9"/>
  <c r="T180" i="9"/>
  <c r="T181" i="9"/>
  <c r="T182" i="9"/>
  <c r="T183" i="9"/>
  <c r="T184" i="9"/>
  <c r="T185" i="9"/>
  <c r="T186" i="9"/>
  <c r="T187" i="9"/>
  <c r="T188" i="9"/>
  <c r="T189" i="9"/>
  <c r="T190" i="9"/>
  <c r="T191" i="9"/>
  <c r="T192" i="9"/>
  <c r="T193" i="9"/>
  <c r="T194" i="9"/>
  <c r="T195" i="9"/>
  <c r="T196" i="9"/>
  <c r="T197" i="9"/>
  <c r="T198" i="9"/>
  <c r="T199" i="9"/>
  <c r="T200" i="9"/>
  <c r="T201" i="9"/>
  <c r="T202" i="9"/>
  <c r="T203" i="9"/>
  <c r="T204" i="9"/>
  <c r="T205" i="9"/>
  <c r="T206" i="9"/>
  <c r="T207" i="9"/>
  <c r="T208" i="9"/>
  <c r="T209" i="9"/>
  <c r="T210" i="9"/>
  <c r="T211" i="9"/>
  <c r="T212" i="9"/>
  <c r="T213" i="9"/>
  <c r="T214" i="9"/>
  <c r="T215" i="9"/>
  <c r="T216" i="9"/>
  <c r="T217" i="9"/>
  <c r="T218" i="9"/>
  <c r="T219" i="9"/>
  <c r="T220" i="9"/>
  <c r="T221" i="9"/>
  <c r="T222" i="9"/>
  <c r="T223" i="9"/>
  <c r="T224" i="9"/>
  <c r="T225" i="9"/>
  <c r="T226" i="9"/>
  <c r="T227" i="9"/>
  <c r="T228" i="9"/>
  <c r="T229" i="9"/>
  <c r="T230" i="9"/>
  <c r="T231" i="9"/>
  <c r="T232" i="9"/>
  <c r="T233" i="9"/>
  <c r="T234" i="9"/>
  <c r="T235" i="9"/>
  <c r="T236" i="9"/>
  <c r="T237" i="9"/>
  <c r="T238" i="9"/>
  <c r="T239" i="9"/>
  <c r="T240" i="9"/>
  <c r="T241" i="9"/>
  <c r="T242" i="9"/>
  <c r="T243" i="9"/>
  <c r="T244" i="9"/>
  <c r="T245" i="9"/>
  <c r="T246" i="9"/>
  <c r="T247" i="9"/>
  <c r="T248" i="9"/>
  <c r="T249" i="9"/>
  <c r="T250" i="9"/>
  <c r="T251" i="9"/>
  <c r="T252" i="9"/>
  <c r="T253" i="9"/>
  <c r="T254" i="9"/>
  <c r="T255" i="9"/>
  <c r="T256" i="9"/>
  <c r="T257" i="9"/>
  <c r="T258" i="9"/>
  <c r="T259" i="9"/>
  <c r="T260" i="9"/>
  <c r="T261" i="9"/>
  <c r="T262" i="9"/>
  <c r="T263" i="9"/>
  <c r="T264" i="9"/>
  <c r="T265" i="9"/>
  <c r="T266" i="9"/>
  <c r="T267" i="9"/>
  <c r="T268" i="9"/>
  <c r="T269" i="9"/>
  <c r="T270" i="9"/>
  <c r="T271" i="9"/>
  <c r="T272" i="9"/>
  <c r="T273" i="9"/>
  <c r="T274" i="9"/>
  <c r="T275" i="9"/>
  <c r="T276" i="9"/>
  <c r="T277" i="9"/>
  <c r="T278" i="9"/>
  <c r="T279" i="9"/>
  <c r="T280" i="9"/>
  <c r="T281" i="9"/>
  <c r="T282" i="9"/>
  <c r="T283" i="9"/>
  <c r="T284" i="9"/>
  <c r="T285" i="9"/>
  <c r="T286" i="9"/>
  <c r="T287" i="9"/>
  <c r="T288" i="9"/>
  <c r="T289" i="9"/>
  <c r="T290" i="9"/>
  <c r="T291" i="9"/>
  <c r="T292" i="9"/>
  <c r="T293" i="9"/>
  <c r="T294" i="9"/>
  <c r="T295" i="9"/>
  <c r="T296" i="9"/>
  <c r="T297" i="9"/>
  <c r="T298" i="9"/>
  <c r="T299" i="9"/>
  <c r="T300" i="9"/>
  <c r="T301" i="9"/>
  <c r="T302" i="9"/>
  <c r="T303" i="9"/>
  <c r="T304" i="9"/>
  <c r="T305" i="9"/>
  <c r="T306" i="9"/>
  <c r="T307" i="9"/>
  <c r="T308" i="9"/>
  <c r="T309" i="9"/>
  <c r="T310" i="9"/>
  <c r="T311" i="9"/>
  <c r="T312" i="9"/>
  <c r="T313" i="9"/>
  <c r="T314" i="9"/>
  <c r="T315" i="9"/>
  <c r="T316" i="9"/>
  <c r="T317" i="9"/>
  <c r="T318" i="9"/>
  <c r="T319" i="9"/>
  <c r="T320" i="9"/>
  <c r="T321" i="9"/>
  <c r="T322" i="9"/>
  <c r="T323" i="9"/>
  <c r="T324" i="9"/>
  <c r="T325" i="9"/>
  <c r="T326" i="9"/>
  <c r="T327" i="9"/>
  <c r="T328" i="9"/>
  <c r="T329" i="9"/>
  <c r="T330" i="9"/>
  <c r="T331" i="9"/>
  <c r="T332" i="9"/>
  <c r="T333" i="9"/>
  <c r="T334" i="9"/>
  <c r="T335" i="9"/>
  <c r="T336" i="9"/>
  <c r="T337" i="9"/>
  <c r="T338" i="9"/>
  <c r="T339" i="9"/>
  <c r="T340" i="9"/>
  <c r="T341" i="9"/>
  <c r="T342" i="9"/>
  <c r="T343" i="9"/>
  <c r="T344" i="9"/>
  <c r="T345" i="9"/>
  <c r="T346" i="9"/>
  <c r="T347" i="9"/>
  <c r="T348" i="9"/>
  <c r="T349" i="9"/>
  <c r="T350" i="9"/>
  <c r="T351" i="9"/>
  <c r="T352" i="9"/>
  <c r="T353" i="9"/>
  <c r="T354" i="9"/>
  <c r="T355" i="9"/>
  <c r="T356" i="9"/>
  <c r="T357" i="9"/>
  <c r="T358" i="9"/>
  <c r="T359" i="9"/>
  <c r="T360" i="9"/>
  <c r="T361" i="9"/>
  <c r="T362" i="9"/>
  <c r="T363" i="9"/>
  <c r="T364" i="9"/>
  <c r="T365" i="9"/>
  <c r="T366" i="9"/>
  <c r="T367" i="9"/>
  <c r="T368" i="9"/>
  <c r="T369" i="9"/>
  <c r="T370" i="9"/>
  <c r="T371" i="9"/>
  <c r="T372" i="9"/>
  <c r="T373" i="9"/>
  <c r="T374" i="9"/>
  <c r="T375" i="9"/>
  <c r="T376" i="9"/>
  <c r="T377" i="9"/>
  <c r="T378" i="9"/>
  <c r="T379" i="9"/>
  <c r="T380" i="9"/>
  <c r="T381" i="9"/>
  <c r="T382" i="9"/>
  <c r="T383" i="9"/>
  <c r="T384" i="9"/>
  <c r="T385" i="9"/>
  <c r="T386" i="9"/>
  <c r="T387" i="9"/>
  <c r="T388" i="9"/>
  <c r="T389" i="9"/>
  <c r="T390" i="9"/>
  <c r="T391" i="9"/>
  <c r="T392" i="9"/>
  <c r="T393" i="9"/>
  <c r="T394" i="9"/>
  <c r="T395" i="9"/>
  <c r="T396" i="9"/>
  <c r="T397" i="9"/>
  <c r="T398" i="9"/>
  <c r="T399" i="9"/>
  <c r="T400" i="9"/>
  <c r="T401" i="9"/>
  <c r="T402" i="9"/>
  <c r="T403" i="9"/>
  <c r="T404" i="9"/>
  <c r="T405" i="9"/>
  <c r="T406" i="9"/>
  <c r="T407" i="9"/>
  <c r="T408" i="9"/>
  <c r="T409" i="9"/>
  <c r="T410" i="9"/>
  <c r="T411" i="9"/>
  <c r="T412" i="9"/>
  <c r="T413" i="9"/>
  <c r="T414" i="9"/>
  <c r="T415" i="9"/>
  <c r="T416" i="9"/>
  <c r="T417" i="9"/>
  <c r="T418" i="9"/>
  <c r="T419" i="9"/>
  <c r="T420" i="9"/>
  <c r="T421" i="9"/>
  <c r="T422" i="9"/>
  <c r="T423" i="9"/>
  <c r="T424" i="9"/>
  <c r="T425" i="9"/>
  <c r="T426" i="9"/>
  <c r="T427" i="9"/>
  <c r="T428" i="9"/>
  <c r="T429" i="9"/>
  <c r="T430" i="9"/>
  <c r="T431" i="9"/>
  <c r="T432" i="9"/>
  <c r="T433" i="9"/>
  <c r="T434" i="9"/>
  <c r="T435" i="9"/>
  <c r="T436" i="9"/>
  <c r="T437" i="9"/>
  <c r="T438" i="9"/>
  <c r="T439" i="9"/>
  <c r="T440" i="9"/>
  <c r="T441" i="9"/>
  <c r="T442" i="9"/>
  <c r="T443" i="9"/>
  <c r="T444" i="9"/>
  <c r="T445" i="9"/>
  <c r="T446" i="9"/>
  <c r="T447" i="9"/>
  <c r="T448" i="9"/>
  <c r="T449" i="9"/>
  <c r="T450" i="9"/>
  <c r="T451" i="9"/>
  <c r="T452" i="9"/>
  <c r="T453" i="9"/>
  <c r="T454" i="9"/>
  <c r="T455" i="9"/>
  <c r="T456" i="9"/>
  <c r="T457" i="9"/>
  <c r="T458" i="9"/>
  <c r="T459" i="9"/>
  <c r="T460" i="9"/>
  <c r="T461" i="9"/>
  <c r="T462" i="9"/>
  <c r="T463" i="9"/>
  <c r="T464" i="9"/>
  <c r="T465" i="9"/>
  <c r="T466" i="9"/>
  <c r="T467" i="9"/>
  <c r="T468" i="9"/>
  <c r="T469" i="9"/>
  <c r="T470" i="9"/>
  <c r="T471" i="9"/>
  <c r="T472" i="9"/>
  <c r="T473" i="9"/>
  <c r="T474" i="9"/>
  <c r="T475" i="9"/>
  <c r="T476" i="9"/>
  <c r="T477" i="9"/>
  <c r="T478" i="9"/>
  <c r="T479" i="9"/>
  <c r="T480" i="9"/>
  <c r="T481" i="9"/>
  <c r="T482" i="9"/>
  <c r="T483" i="9"/>
  <c r="T484" i="9"/>
  <c r="T485" i="9"/>
  <c r="T486" i="9"/>
  <c r="T487" i="9"/>
  <c r="T488" i="9"/>
  <c r="T489" i="9"/>
  <c r="T490" i="9"/>
  <c r="T491" i="9"/>
  <c r="T492" i="9"/>
  <c r="T493" i="9"/>
  <c r="T494" i="9"/>
  <c r="T495" i="9"/>
  <c r="T496" i="9"/>
  <c r="T497" i="9"/>
  <c r="T498" i="9"/>
  <c r="T499" i="9"/>
  <c r="T500" i="9"/>
  <c r="T501" i="9"/>
  <c r="T502" i="9"/>
  <c r="T503" i="9"/>
  <c r="T504" i="9"/>
  <c r="T505" i="9"/>
  <c r="T506" i="9"/>
  <c r="T507" i="9"/>
  <c r="T508" i="9"/>
  <c r="T509" i="9"/>
  <c r="T510" i="9"/>
  <c r="T511" i="9"/>
  <c r="T512" i="9"/>
  <c r="T513" i="9"/>
  <c r="T514" i="9"/>
  <c r="T515" i="9"/>
  <c r="R32" i="9"/>
  <c r="U32" i="9" s="1"/>
  <c r="R42" i="9"/>
  <c r="U42" i="9" s="1"/>
  <c r="R58" i="9"/>
  <c r="U58" i="9" s="1"/>
  <c r="R64" i="9"/>
  <c r="U64" i="9" s="1"/>
  <c r="R70" i="9"/>
  <c r="U70" i="9" s="1"/>
  <c r="R76" i="9"/>
  <c r="U76" i="9" s="1"/>
  <c r="R81" i="9"/>
  <c r="U81" i="9" s="1"/>
  <c r="R82" i="9"/>
  <c r="R86" i="9"/>
  <c r="U86" i="9" s="1"/>
  <c r="R92" i="9"/>
  <c r="U92" i="9" s="1"/>
  <c r="R97" i="9"/>
  <c r="U97" i="9" s="1"/>
  <c r="R98" i="9"/>
  <c r="U98" i="9" s="1"/>
  <c r="R102" i="9"/>
  <c r="U102" i="9" s="1"/>
  <c r="R108" i="9"/>
  <c r="U108" i="9" s="1"/>
  <c r="R113" i="9"/>
  <c r="U113" i="9" s="1"/>
  <c r="R114" i="9"/>
  <c r="U114" i="9" s="1"/>
  <c r="R118" i="9"/>
  <c r="U118" i="9" s="1"/>
  <c r="R124" i="9"/>
  <c r="U124" i="9" s="1"/>
  <c r="R129" i="9"/>
  <c r="U129" i="9" s="1"/>
  <c r="R134" i="9"/>
  <c r="U134" i="9" s="1"/>
  <c r="R140" i="9"/>
  <c r="U140" i="9" s="1"/>
  <c r="R150" i="9"/>
  <c r="U150" i="9" s="1"/>
  <c r="R156" i="9"/>
  <c r="U156" i="9" s="1"/>
  <c r="R166" i="9"/>
  <c r="U166" i="9" s="1"/>
  <c r="R172" i="9"/>
  <c r="U172" i="9" s="1"/>
  <c r="R182" i="9"/>
  <c r="U182" i="9" s="1"/>
  <c r="R188" i="9"/>
  <c r="U188" i="9" s="1"/>
  <c r="R193" i="9"/>
  <c r="U193" i="9" s="1"/>
  <c r="R198" i="9"/>
  <c r="U198" i="9" s="1"/>
  <c r="R214" i="9"/>
  <c r="U214" i="9" s="1"/>
  <c r="R230" i="9"/>
  <c r="U230" i="9" s="1"/>
  <c r="R236" i="9"/>
  <c r="U236" i="9" s="1"/>
  <c r="R252" i="9"/>
  <c r="U252" i="9" s="1"/>
  <c r="R257" i="9"/>
  <c r="U257" i="9" s="1"/>
  <c r="R300" i="9"/>
  <c r="U300" i="9" s="1"/>
  <c r="R312" i="9"/>
  <c r="R316" i="9"/>
  <c r="R328" i="9"/>
  <c r="R332" i="9"/>
  <c r="R344" i="9"/>
  <c r="R348" i="9"/>
  <c r="R360" i="9"/>
  <c r="R364" i="9"/>
  <c r="R376" i="9"/>
  <c r="R380" i="9"/>
  <c r="R392" i="9"/>
  <c r="R396" i="9"/>
  <c r="R408" i="9"/>
  <c r="R412" i="9"/>
  <c r="R424" i="9"/>
  <c r="R432" i="9"/>
  <c r="R440" i="9"/>
  <c r="R448" i="9"/>
  <c r="R456" i="9"/>
  <c r="R464" i="9"/>
  <c r="R472" i="9"/>
  <c r="R480" i="9"/>
  <c r="R488" i="9"/>
  <c r="R496" i="9"/>
  <c r="R504" i="9"/>
  <c r="R512" i="9"/>
  <c r="Q22" i="9"/>
  <c r="R22" i="9" s="1"/>
  <c r="U22" i="9" s="1"/>
  <c r="Q23" i="9"/>
  <c r="R23" i="9" s="1"/>
  <c r="Q24" i="9"/>
  <c r="R24" i="9" s="1"/>
  <c r="U24" i="9" s="1"/>
  <c r="Q25" i="9"/>
  <c r="R25" i="9" s="1"/>
  <c r="U25" i="9" s="1"/>
  <c r="Q26" i="9"/>
  <c r="R26" i="9" s="1"/>
  <c r="U26" i="9" s="1"/>
  <c r="Q27" i="9"/>
  <c r="R27" i="9" s="1"/>
  <c r="U27" i="9" s="1"/>
  <c r="Q28" i="9"/>
  <c r="R28" i="9" s="1"/>
  <c r="U28" i="9" s="1"/>
  <c r="Q29" i="9"/>
  <c r="R29" i="9" s="1"/>
  <c r="U29" i="9" s="1"/>
  <c r="Q30" i="9"/>
  <c r="R30" i="9" s="1"/>
  <c r="U30" i="9" s="1"/>
  <c r="Q31" i="9"/>
  <c r="R31" i="9" s="1"/>
  <c r="U31" i="9" s="1"/>
  <c r="Q32" i="9"/>
  <c r="Q33" i="9"/>
  <c r="R33" i="9" s="1"/>
  <c r="U33" i="9" s="1"/>
  <c r="Q34" i="9"/>
  <c r="R34" i="9" s="1"/>
  <c r="U34" i="9" s="1"/>
  <c r="Q35" i="9"/>
  <c r="R35" i="9" s="1"/>
  <c r="U35" i="9" s="1"/>
  <c r="Q36" i="9"/>
  <c r="R36" i="9" s="1"/>
  <c r="U36" i="9" s="1"/>
  <c r="Q37" i="9"/>
  <c r="R37" i="9" s="1"/>
  <c r="U37" i="9" s="1"/>
  <c r="Q38" i="9"/>
  <c r="R38" i="9" s="1"/>
  <c r="U38" i="9" s="1"/>
  <c r="Q39" i="9"/>
  <c r="R39" i="9" s="1"/>
  <c r="U39" i="9" s="1"/>
  <c r="Q40" i="9"/>
  <c r="R40" i="9" s="1"/>
  <c r="U40" i="9" s="1"/>
  <c r="Q41" i="9"/>
  <c r="R41" i="9" s="1"/>
  <c r="U41" i="9" s="1"/>
  <c r="Q42" i="9"/>
  <c r="Q43" i="9"/>
  <c r="R43" i="9" s="1"/>
  <c r="U43" i="9" s="1"/>
  <c r="Q44" i="9"/>
  <c r="R44" i="9" s="1"/>
  <c r="U44" i="9" s="1"/>
  <c r="Q45" i="9"/>
  <c r="R45" i="9" s="1"/>
  <c r="U45" i="9" s="1"/>
  <c r="Q46" i="9"/>
  <c r="R46" i="9" s="1"/>
  <c r="U46" i="9" s="1"/>
  <c r="Q47" i="9"/>
  <c r="R47" i="9" s="1"/>
  <c r="U47" i="9" s="1"/>
  <c r="Q48" i="9"/>
  <c r="R48" i="9" s="1"/>
  <c r="U48" i="9" s="1"/>
  <c r="Q49" i="9"/>
  <c r="R49" i="9" s="1"/>
  <c r="U49" i="9" s="1"/>
  <c r="Q50" i="9"/>
  <c r="R50" i="9" s="1"/>
  <c r="U50" i="9" s="1"/>
  <c r="Q51" i="9"/>
  <c r="R51" i="9" s="1"/>
  <c r="U51" i="9" s="1"/>
  <c r="Q52" i="9"/>
  <c r="R52" i="9" s="1"/>
  <c r="U52" i="9" s="1"/>
  <c r="Q53" i="9"/>
  <c r="R53" i="9" s="1"/>
  <c r="U53" i="9" s="1"/>
  <c r="Q54" i="9"/>
  <c r="R54" i="9" s="1"/>
  <c r="U54" i="9" s="1"/>
  <c r="Q55" i="9"/>
  <c r="R55" i="9" s="1"/>
  <c r="U55" i="9" s="1"/>
  <c r="Q56" i="9"/>
  <c r="R56" i="9" s="1"/>
  <c r="U56" i="9" s="1"/>
  <c r="Q57" i="9"/>
  <c r="R57" i="9" s="1"/>
  <c r="U57" i="9" s="1"/>
  <c r="Q58" i="9"/>
  <c r="Q59" i="9"/>
  <c r="R59" i="9" s="1"/>
  <c r="U59" i="9" s="1"/>
  <c r="Q60" i="9"/>
  <c r="R60" i="9" s="1"/>
  <c r="U60" i="9" s="1"/>
  <c r="Q61" i="9"/>
  <c r="R61" i="9" s="1"/>
  <c r="U61" i="9" s="1"/>
  <c r="Q62" i="9"/>
  <c r="R62" i="9" s="1"/>
  <c r="U62" i="9" s="1"/>
  <c r="Q63" i="9"/>
  <c r="R63" i="9" s="1"/>
  <c r="U63" i="9" s="1"/>
  <c r="Q64" i="9"/>
  <c r="Q65" i="9"/>
  <c r="R65" i="9" s="1"/>
  <c r="U65" i="9" s="1"/>
  <c r="Q66" i="9"/>
  <c r="R66" i="9" s="1"/>
  <c r="U66" i="9" s="1"/>
  <c r="Q67" i="9"/>
  <c r="R67" i="9" s="1"/>
  <c r="U67" i="9" s="1"/>
  <c r="Q68" i="9"/>
  <c r="R68" i="9" s="1"/>
  <c r="U68" i="9" s="1"/>
  <c r="Q69" i="9"/>
  <c r="R69" i="9" s="1"/>
  <c r="U69" i="9" s="1"/>
  <c r="Q70" i="9"/>
  <c r="Q71" i="9"/>
  <c r="R71" i="9" s="1"/>
  <c r="U71" i="9" s="1"/>
  <c r="Q72" i="9"/>
  <c r="R72" i="9" s="1"/>
  <c r="U72" i="9" s="1"/>
  <c r="Q73" i="9"/>
  <c r="R73" i="9" s="1"/>
  <c r="U73" i="9" s="1"/>
  <c r="Q74" i="9"/>
  <c r="R74" i="9" s="1"/>
  <c r="U74" i="9" s="1"/>
  <c r="Q75" i="9"/>
  <c r="R75" i="9" s="1"/>
  <c r="U75" i="9" s="1"/>
  <c r="Q76" i="9"/>
  <c r="Q77" i="9"/>
  <c r="R77" i="9" s="1"/>
  <c r="U77" i="9" s="1"/>
  <c r="Q78" i="9"/>
  <c r="R78" i="9" s="1"/>
  <c r="U78" i="9" s="1"/>
  <c r="Q79" i="9"/>
  <c r="R79" i="9" s="1"/>
  <c r="U79" i="9" s="1"/>
  <c r="Q80" i="9"/>
  <c r="R80" i="9" s="1"/>
  <c r="U80" i="9" s="1"/>
  <c r="Q81" i="9"/>
  <c r="Q82" i="9"/>
  <c r="Q83" i="9"/>
  <c r="R83" i="9" s="1"/>
  <c r="U83" i="9" s="1"/>
  <c r="Q84" i="9"/>
  <c r="R84" i="9" s="1"/>
  <c r="U84" i="9" s="1"/>
  <c r="Q85" i="9"/>
  <c r="R85" i="9" s="1"/>
  <c r="U85" i="9" s="1"/>
  <c r="Q86" i="9"/>
  <c r="Q87" i="9"/>
  <c r="R87" i="9" s="1"/>
  <c r="U87" i="9" s="1"/>
  <c r="Q88" i="9"/>
  <c r="R88" i="9" s="1"/>
  <c r="U88" i="9" s="1"/>
  <c r="Q89" i="9"/>
  <c r="R89" i="9" s="1"/>
  <c r="U89" i="9" s="1"/>
  <c r="Q90" i="9"/>
  <c r="R90" i="9" s="1"/>
  <c r="U90" i="9" s="1"/>
  <c r="Q91" i="9"/>
  <c r="R91" i="9" s="1"/>
  <c r="U91" i="9" s="1"/>
  <c r="Q92" i="9"/>
  <c r="Q93" i="9"/>
  <c r="R93" i="9" s="1"/>
  <c r="U93" i="9" s="1"/>
  <c r="Q94" i="9"/>
  <c r="R94" i="9" s="1"/>
  <c r="U94" i="9" s="1"/>
  <c r="Q95" i="9"/>
  <c r="R95" i="9" s="1"/>
  <c r="U95" i="9" s="1"/>
  <c r="Q96" i="9"/>
  <c r="R96" i="9" s="1"/>
  <c r="U96" i="9" s="1"/>
  <c r="Q97" i="9"/>
  <c r="Q98" i="9"/>
  <c r="Q99" i="9"/>
  <c r="R99" i="9" s="1"/>
  <c r="U99" i="9" s="1"/>
  <c r="Q100" i="9"/>
  <c r="R100" i="9" s="1"/>
  <c r="U100" i="9" s="1"/>
  <c r="Q101" i="9"/>
  <c r="R101" i="9" s="1"/>
  <c r="U101" i="9" s="1"/>
  <c r="Q102" i="9"/>
  <c r="Q103" i="9"/>
  <c r="R103" i="9" s="1"/>
  <c r="U103" i="9" s="1"/>
  <c r="Q104" i="9"/>
  <c r="R104" i="9" s="1"/>
  <c r="U104" i="9" s="1"/>
  <c r="Q105" i="9"/>
  <c r="R105" i="9" s="1"/>
  <c r="U105" i="9" s="1"/>
  <c r="Q106" i="9"/>
  <c r="R106" i="9" s="1"/>
  <c r="U106" i="9" s="1"/>
  <c r="Q107" i="9"/>
  <c r="R107" i="9" s="1"/>
  <c r="U107" i="9" s="1"/>
  <c r="Q108" i="9"/>
  <c r="Q109" i="9"/>
  <c r="R109" i="9" s="1"/>
  <c r="U109" i="9" s="1"/>
  <c r="Q110" i="9"/>
  <c r="R110" i="9" s="1"/>
  <c r="U110" i="9" s="1"/>
  <c r="Q111" i="9"/>
  <c r="R111" i="9" s="1"/>
  <c r="U111" i="9" s="1"/>
  <c r="Q112" i="9"/>
  <c r="R112" i="9" s="1"/>
  <c r="U112" i="9" s="1"/>
  <c r="Q113" i="9"/>
  <c r="Q114" i="9"/>
  <c r="Q115" i="9"/>
  <c r="R115" i="9" s="1"/>
  <c r="U115" i="9" s="1"/>
  <c r="Q116" i="9"/>
  <c r="R116" i="9" s="1"/>
  <c r="U116" i="9" s="1"/>
  <c r="Q117" i="9"/>
  <c r="R117" i="9" s="1"/>
  <c r="U117" i="9" s="1"/>
  <c r="Q118" i="9"/>
  <c r="Q119" i="9"/>
  <c r="R119" i="9" s="1"/>
  <c r="U119" i="9" s="1"/>
  <c r="Q120" i="9"/>
  <c r="R120" i="9" s="1"/>
  <c r="U120" i="9" s="1"/>
  <c r="Q121" i="9"/>
  <c r="R121" i="9" s="1"/>
  <c r="U121" i="9" s="1"/>
  <c r="Q122" i="9"/>
  <c r="R122" i="9" s="1"/>
  <c r="U122" i="9" s="1"/>
  <c r="Q123" i="9"/>
  <c r="R123" i="9" s="1"/>
  <c r="U123" i="9" s="1"/>
  <c r="Q124" i="9"/>
  <c r="Q125" i="9"/>
  <c r="R125" i="9" s="1"/>
  <c r="U125" i="9" s="1"/>
  <c r="Q126" i="9"/>
  <c r="R126" i="9" s="1"/>
  <c r="U126" i="9" s="1"/>
  <c r="Q127" i="9"/>
  <c r="R127" i="9" s="1"/>
  <c r="U127" i="9" s="1"/>
  <c r="Q128" i="9"/>
  <c r="R128" i="9" s="1"/>
  <c r="U128" i="9" s="1"/>
  <c r="Q129" i="9"/>
  <c r="Q130" i="9"/>
  <c r="R130" i="9" s="1"/>
  <c r="U130" i="9" s="1"/>
  <c r="Q131" i="9"/>
  <c r="R131" i="9" s="1"/>
  <c r="U131" i="9" s="1"/>
  <c r="Q132" i="9"/>
  <c r="R132" i="9" s="1"/>
  <c r="U132" i="9" s="1"/>
  <c r="Q133" i="9"/>
  <c r="R133" i="9" s="1"/>
  <c r="U133" i="9" s="1"/>
  <c r="Q134" i="9"/>
  <c r="Q135" i="9"/>
  <c r="R135" i="9" s="1"/>
  <c r="U135" i="9" s="1"/>
  <c r="Q136" i="9"/>
  <c r="R136" i="9" s="1"/>
  <c r="U136" i="9" s="1"/>
  <c r="Q137" i="9"/>
  <c r="R137" i="9" s="1"/>
  <c r="U137" i="9" s="1"/>
  <c r="Q138" i="9"/>
  <c r="R138" i="9" s="1"/>
  <c r="U138" i="9" s="1"/>
  <c r="Q139" i="9"/>
  <c r="R139" i="9" s="1"/>
  <c r="U139" i="9" s="1"/>
  <c r="Q140" i="9"/>
  <c r="Q141" i="9"/>
  <c r="R141" i="9" s="1"/>
  <c r="U141" i="9" s="1"/>
  <c r="Q142" i="9"/>
  <c r="R142" i="9" s="1"/>
  <c r="U142" i="9" s="1"/>
  <c r="Q143" i="9"/>
  <c r="R143" i="9" s="1"/>
  <c r="U143" i="9" s="1"/>
  <c r="Q144" i="9"/>
  <c r="R144" i="9" s="1"/>
  <c r="U144" i="9" s="1"/>
  <c r="Q145" i="9"/>
  <c r="R145" i="9" s="1"/>
  <c r="U145" i="9" s="1"/>
  <c r="Q146" i="9"/>
  <c r="R146" i="9" s="1"/>
  <c r="U146" i="9" s="1"/>
  <c r="Q147" i="9"/>
  <c r="R147" i="9" s="1"/>
  <c r="U147" i="9" s="1"/>
  <c r="Q148" i="9"/>
  <c r="R148" i="9" s="1"/>
  <c r="U148" i="9" s="1"/>
  <c r="Q149" i="9"/>
  <c r="R149" i="9" s="1"/>
  <c r="U149" i="9" s="1"/>
  <c r="Q150" i="9"/>
  <c r="Q151" i="9"/>
  <c r="R151" i="9" s="1"/>
  <c r="U151" i="9" s="1"/>
  <c r="Q152" i="9"/>
  <c r="R152" i="9" s="1"/>
  <c r="U152" i="9" s="1"/>
  <c r="Q153" i="9"/>
  <c r="R153" i="9" s="1"/>
  <c r="U153" i="9" s="1"/>
  <c r="Q154" i="9"/>
  <c r="R154" i="9" s="1"/>
  <c r="U154" i="9" s="1"/>
  <c r="Q155" i="9"/>
  <c r="R155" i="9" s="1"/>
  <c r="U155" i="9" s="1"/>
  <c r="Q156" i="9"/>
  <c r="Q157" i="9"/>
  <c r="R157" i="9" s="1"/>
  <c r="U157" i="9" s="1"/>
  <c r="Q158" i="9"/>
  <c r="R158" i="9" s="1"/>
  <c r="U158" i="9" s="1"/>
  <c r="Q159" i="9"/>
  <c r="R159" i="9" s="1"/>
  <c r="U159" i="9" s="1"/>
  <c r="Q160" i="9"/>
  <c r="R160" i="9" s="1"/>
  <c r="U160" i="9" s="1"/>
  <c r="Q161" i="9"/>
  <c r="R161" i="9" s="1"/>
  <c r="U161" i="9" s="1"/>
  <c r="Q162" i="9"/>
  <c r="R162" i="9" s="1"/>
  <c r="U162" i="9" s="1"/>
  <c r="Q163" i="9"/>
  <c r="R163" i="9" s="1"/>
  <c r="U163" i="9" s="1"/>
  <c r="Q164" i="9"/>
  <c r="R164" i="9" s="1"/>
  <c r="U164" i="9" s="1"/>
  <c r="Q165" i="9"/>
  <c r="R165" i="9" s="1"/>
  <c r="U165" i="9" s="1"/>
  <c r="Q166" i="9"/>
  <c r="Q167" i="9"/>
  <c r="R167" i="9" s="1"/>
  <c r="U167" i="9" s="1"/>
  <c r="Q168" i="9"/>
  <c r="R168" i="9" s="1"/>
  <c r="U168" i="9" s="1"/>
  <c r="Q169" i="9"/>
  <c r="R169" i="9" s="1"/>
  <c r="U169" i="9" s="1"/>
  <c r="Q170" i="9"/>
  <c r="R170" i="9" s="1"/>
  <c r="U170" i="9" s="1"/>
  <c r="Q171" i="9"/>
  <c r="R171" i="9" s="1"/>
  <c r="U171" i="9" s="1"/>
  <c r="Q172" i="9"/>
  <c r="Q173" i="9"/>
  <c r="R173" i="9" s="1"/>
  <c r="U173" i="9" s="1"/>
  <c r="Q174" i="9"/>
  <c r="R174" i="9" s="1"/>
  <c r="U174" i="9" s="1"/>
  <c r="Q175" i="9"/>
  <c r="R175" i="9" s="1"/>
  <c r="U175" i="9" s="1"/>
  <c r="Q176" i="9"/>
  <c r="R176" i="9" s="1"/>
  <c r="U176" i="9" s="1"/>
  <c r="Q177" i="9"/>
  <c r="R177" i="9" s="1"/>
  <c r="U177" i="9" s="1"/>
  <c r="Q178" i="9"/>
  <c r="R178" i="9" s="1"/>
  <c r="U178" i="9" s="1"/>
  <c r="Q179" i="9"/>
  <c r="R179" i="9" s="1"/>
  <c r="U179" i="9" s="1"/>
  <c r="Q180" i="9"/>
  <c r="R180" i="9" s="1"/>
  <c r="U180" i="9" s="1"/>
  <c r="Q181" i="9"/>
  <c r="R181" i="9" s="1"/>
  <c r="U181" i="9" s="1"/>
  <c r="Q182" i="9"/>
  <c r="Q183" i="9"/>
  <c r="R183" i="9" s="1"/>
  <c r="U183" i="9" s="1"/>
  <c r="Q184" i="9"/>
  <c r="R184" i="9" s="1"/>
  <c r="U184" i="9" s="1"/>
  <c r="Q185" i="9"/>
  <c r="R185" i="9" s="1"/>
  <c r="U185" i="9" s="1"/>
  <c r="Q186" i="9"/>
  <c r="R186" i="9" s="1"/>
  <c r="U186" i="9" s="1"/>
  <c r="Q187" i="9"/>
  <c r="R187" i="9" s="1"/>
  <c r="U187" i="9" s="1"/>
  <c r="Q188" i="9"/>
  <c r="Q189" i="9"/>
  <c r="R189" i="9" s="1"/>
  <c r="U189" i="9" s="1"/>
  <c r="Q190" i="9"/>
  <c r="R190" i="9" s="1"/>
  <c r="U190" i="9" s="1"/>
  <c r="Q191" i="9"/>
  <c r="R191" i="9" s="1"/>
  <c r="U191" i="9" s="1"/>
  <c r="Q192" i="9"/>
  <c r="R192" i="9" s="1"/>
  <c r="U192" i="9" s="1"/>
  <c r="Q193" i="9"/>
  <c r="Q194" i="9"/>
  <c r="R194" i="9" s="1"/>
  <c r="U194" i="9" s="1"/>
  <c r="Q195" i="9"/>
  <c r="R195" i="9" s="1"/>
  <c r="U195" i="9" s="1"/>
  <c r="Q196" i="9"/>
  <c r="R196" i="9" s="1"/>
  <c r="U196" i="9" s="1"/>
  <c r="Q197" i="9"/>
  <c r="R197" i="9" s="1"/>
  <c r="U197" i="9" s="1"/>
  <c r="Q198" i="9"/>
  <c r="Q199" i="9"/>
  <c r="R199" i="9" s="1"/>
  <c r="U199" i="9" s="1"/>
  <c r="Q200" i="9"/>
  <c r="R200" i="9" s="1"/>
  <c r="U200" i="9" s="1"/>
  <c r="Q201" i="9"/>
  <c r="R201" i="9" s="1"/>
  <c r="U201" i="9" s="1"/>
  <c r="Q202" i="9"/>
  <c r="R202" i="9" s="1"/>
  <c r="U202" i="9" s="1"/>
  <c r="Q203" i="9"/>
  <c r="R203" i="9" s="1"/>
  <c r="U203" i="9" s="1"/>
  <c r="Q204" i="9"/>
  <c r="R204" i="9" s="1"/>
  <c r="U204" i="9" s="1"/>
  <c r="Q205" i="9"/>
  <c r="R205" i="9" s="1"/>
  <c r="U205" i="9" s="1"/>
  <c r="Q206" i="9"/>
  <c r="R206" i="9" s="1"/>
  <c r="U206" i="9" s="1"/>
  <c r="Q207" i="9"/>
  <c r="R207" i="9" s="1"/>
  <c r="U207" i="9" s="1"/>
  <c r="Q208" i="9"/>
  <c r="R208" i="9" s="1"/>
  <c r="U208" i="9" s="1"/>
  <c r="Q209" i="9"/>
  <c r="R209" i="9" s="1"/>
  <c r="U209" i="9" s="1"/>
  <c r="Q210" i="9"/>
  <c r="R210" i="9" s="1"/>
  <c r="U210" i="9" s="1"/>
  <c r="Q211" i="9"/>
  <c r="R211" i="9" s="1"/>
  <c r="U211" i="9" s="1"/>
  <c r="Q212" i="9"/>
  <c r="R212" i="9" s="1"/>
  <c r="U212" i="9" s="1"/>
  <c r="Q213" i="9"/>
  <c r="R213" i="9" s="1"/>
  <c r="U213" i="9" s="1"/>
  <c r="Q214" i="9"/>
  <c r="Q215" i="9"/>
  <c r="R215" i="9" s="1"/>
  <c r="U215" i="9" s="1"/>
  <c r="Q216" i="9"/>
  <c r="R216" i="9" s="1"/>
  <c r="U216" i="9" s="1"/>
  <c r="Q217" i="9"/>
  <c r="R217" i="9" s="1"/>
  <c r="U217" i="9" s="1"/>
  <c r="Q218" i="9"/>
  <c r="R218" i="9" s="1"/>
  <c r="U218" i="9" s="1"/>
  <c r="Q219" i="9"/>
  <c r="R219" i="9" s="1"/>
  <c r="U219" i="9" s="1"/>
  <c r="Q220" i="9"/>
  <c r="R220" i="9" s="1"/>
  <c r="U220" i="9" s="1"/>
  <c r="Q221" i="9"/>
  <c r="R221" i="9" s="1"/>
  <c r="U221" i="9" s="1"/>
  <c r="Q222" i="9"/>
  <c r="R222" i="9" s="1"/>
  <c r="U222" i="9" s="1"/>
  <c r="Q223" i="9"/>
  <c r="R223" i="9" s="1"/>
  <c r="U223" i="9" s="1"/>
  <c r="Q224" i="9"/>
  <c r="R224" i="9" s="1"/>
  <c r="U224" i="9" s="1"/>
  <c r="Q225" i="9"/>
  <c r="R225" i="9" s="1"/>
  <c r="U225" i="9" s="1"/>
  <c r="Q226" i="9"/>
  <c r="R226" i="9" s="1"/>
  <c r="U226" i="9" s="1"/>
  <c r="Q227" i="9"/>
  <c r="R227" i="9" s="1"/>
  <c r="U227" i="9" s="1"/>
  <c r="Q228" i="9"/>
  <c r="R228" i="9" s="1"/>
  <c r="U228" i="9" s="1"/>
  <c r="Q229" i="9"/>
  <c r="R229" i="9" s="1"/>
  <c r="U229" i="9" s="1"/>
  <c r="Q230" i="9"/>
  <c r="Q231" i="9"/>
  <c r="R231" i="9" s="1"/>
  <c r="U231" i="9" s="1"/>
  <c r="Q232" i="9"/>
  <c r="R232" i="9" s="1"/>
  <c r="U232" i="9" s="1"/>
  <c r="Q233" i="9"/>
  <c r="R233" i="9" s="1"/>
  <c r="U233" i="9" s="1"/>
  <c r="Q234" i="9"/>
  <c r="R234" i="9" s="1"/>
  <c r="U234" i="9" s="1"/>
  <c r="Q235" i="9"/>
  <c r="R235" i="9" s="1"/>
  <c r="U235" i="9" s="1"/>
  <c r="Q236" i="9"/>
  <c r="Q237" i="9"/>
  <c r="R237" i="9" s="1"/>
  <c r="U237" i="9" s="1"/>
  <c r="Q238" i="9"/>
  <c r="R238" i="9" s="1"/>
  <c r="U238" i="9" s="1"/>
  <c r="Q239" i="9"/>
  <c r="R239" i="9" s="1"/>
  <c r="U239" i="9" s="1"/>
  <c r="Q240" i="9"/>
  <c r="R240" i="9" s="1"/>
  <c r="U240" i="9" s="1"/>
  <c r="Q241" i="9"/>
  <c r="R241" i="9" s="1"/>
  <c r="U241" i="9" s="1"/>
  <c r="Q242" i="9"/>
  <c r="R242" i="9" s="1"/>
  <c r="U242" i="9" s="1"/>
  <c r="Q243" i="9"/>
  <c r="R243" i="9" s="1"/>
  <c r="U243" i="9" s="1"/>
  <c r="Q244" i="9"/>
  <c r="R244" i="9" s="1"/>
  <c r="U244" i="9" s="1"/>
  <c r="Q245" i="9"/>
  <c r="R245" i="9" s="1"/>
  <c r="U245" i="9" s="1"/>
  <c r="Q246" i="9"/>
  <c r="R246" i="9" s="1"/>
  <c r="U246" i="9" s="1"/>
  <c r="Q247" i="9"/>
  <c r="R247" i="9" s="1"/>
  <c r="U247" i="9" s="1"/>
  <c r="Q248" i="9"/>
  <c r="R248" i="9" s="1"/>
  <c r="U248" i="9" s="1"/>
  <c r="Q249" i="9"/>
  <c r="R249" i="9" s="1"/>
  <c r="U249" i="9" s="1"/>
  <c r="Q250" i="9"/>
  <c r="R250" i="9" s="1"/>
  <c r="U250" i="9" s="1"/>
  <c r="Q251" i="9"/>
  <c r="R251" i="9" s="1"/>
  <c r="U251" i="9" s="1"/>
  <c r="Q252" i="9"/>
  <c r="Q253" i="9"/>
  <c r="R253" i="9" s="1"/>
  <c r="U253" i="9" s="1"/>
  <c r="Q254" i="9"/>
  <c r="R254" i="9" s="1"/>
  <c r="U254" i="9" s="1"/>
  <c r="Q255" i="9"/>
  <c r="R255" i="9" s="1"/>
  <c r="U255" i="9" s="1"/>
  <c r="Q256" i="9"/>
  <c r="R256" i="9" s="1"/>
  <c r="U256" i="9" s="1"/>
  <c r="Q257" i="9"/>
  <c r="Q258" i="9"/>
  <c r="R258" i="9" s="1"/>
  <c r="U258" i="9" s="1"/>
  <c r="Q259" i="9"/>
  <c r="R259" i="9" s="1"/>
  <c r="U259" i="9" s="1"/>
  <c r="Q260" i="9"/>
  <c r="R260" i="9" s="1"/>
  <c r="U260" i="9" s="1"/>
  <c r="Q261" i="9"/>
  <c r="R261" i="9" s="1"/>
  <c r="U261" i="9" s="1"/>
  <c r="Q262" i="9"/>
  <c r="R262" i="9" s="1"/>
  <c r="U262" i="9" s="1"/>
  <c r="Q263" i="9"/>
  <c r="R263" i="9" s="1"/>
  <c r="U263" i="9" s="1"/>
  <c r="Q264" i="9"/>
  <c r="R264" i="9" s="1"/>
  <c r="U264" i="9" s="1"/>
  <c r="Q265" i="9"/>
  <c r="R265" i="9" s="1"/>
  <c r="U265" i="9" s="1"/>
  <c r="Q266" i="9"/>
  <c r="R266" i="9" s="1"/>
  <c r="U266" i="9" s="1"/>
  <c r="Q267" i="9"/>
  <c r="R267" i="9" s="1"/>
  <c r="U267" i="9" s="1"/>
  <c r="Q268" i="9"/>
  <c r="R268" i="9" s="1"/>
  <c r="U268" i="9" s="1"/>
  <c r="Q269" i="9"/>
  <c r="R269" i="9" s="1"/>
  <c r="U269" i="9" s="1"/>
  <c r="Q270" i="9"/>
  <c r="R270" i="9" s="1"/>
  <c r="U270" i="9" s="1"/>
  <c r="Q271" i="9"/>
  <c r="R271" i="9" s="1"/>
  <c r="U271" i="9" s="1"/>
  <c r="Q272" i="9"/>
  <c r="R272" i="9" s="1"/>
  <c r="U272" i="9" s="1"/>
  <c r="Q273" i="9"/>
  <c r="R273" i="9" s="1"/>
  <c r="U273" i="9" s="1"/>
  <c r="Q274" i="9"/>
  <c r="R274" i="9" s="1"/>
  <c r="U274" i="9" s="1"/>
  <c r="Q275" i="9"/>
  <c r="R275" i="9" s="1"/>
  <c r="U275" i="9" s="1"/>
  <c r="Q276" i="9"/>
  <c r="R276" i="9" s="1"/>
  <c r="U276" i="9" s="1"/>
  <c r="Q277" i="9"/>
  <c r="R277" i="9" s="1"/>
  <c r="U277" i="9" s="1"/>
  <c r="Q278" i="9"/>
  <c r="R278" i="9" s="1"/>
  <c r="U278" i="9" s="1"/>
  <c r="Q279" i="9"/>
  <c r="R279" i="9" s="1"/>
  <c r="U279" i="9" s="1"/>
  <c r="Q280" i="9"/>
  <c r="R280" i="9" s="1"/>
  <c r="U280" i="9" s="1"/>
  <c r="Q281" i="9"/>
  <c r="R281" i="9" s="1"/>
  <c r="U281" i="9" s="1"/>
  <c r="Q282" i="9"/>
  <c r="R282" i="9" s="1"/>
  <c r="U282" i="9" s="1"/>
  <c r="Q283" i="9"/>
  <c r="R283" i="9" s="1"/>
  <c r="U283" i="9" s="1"/>
  <c r="Q284" i="9"/>
  <c r="R284" i="9" s="1"/>
  <c r="U284" i="9" s="1"/>
  <c r="Q285" i="9"/>
  <c r="R285" i="9" s="1"/>
  <c r="U285" i="9" s="1"/>
  <c r="Q286" i="9"/>
  <c r="R286" i="9" s="1"/>
  <c r="U286" i="9" s="1"/>
  <c r="Q287" i="9"/>
  <c r="R287" i="9" s="1"/>
  <c r="U287" i="9" s="1"/>
  <c r="Q288" i="9"/>
  <c r="R288" i="9" s="1"/>
  <c r="U288" i="9" s="1"/>
  <c r="Q289" i="9"/>
  <c r="R289" i="9" s="1"/>
  <c r="U289" i="9" s="1"/>
  <c r="Q290" i="9"/>
  <c r="R290" i="9" s="1"/>
  <c r="U290" i="9" s="1"/>
  <c r="Q291" i="9"/>
  <c r="R291" i="9" s="1"/>
  <c r="U291" i="9" s="1"/>
  <c r="Q292" i="9"/>
  <c r="R292" i="9" s="1"/>
  <c r="U292" i="9" s="1"/>
  <c r="Q293" i="9"/>
  <c r="R293" i="9" s="1"/>
  <c r="U293" i="9" s="1"/>
  <c r="Q294" i="9"/>
  <c r="R294" i="9" s="1"/>
  <c r="U294" i="9" s="1"/>
  <c r="Q295" i="9"/>
  <c r="R295" i="9" s="1"/>
  <c r="U295" i="9" s="1"/>
  <c r="Q296" i="9"/>
  <c r="R296" i="9" s="1"/>
  <c r="U296" i="9" s="1"/>
  <c r="Q297" i="9"/>
  <c r="R297" i="9" s="1"/>
  <c r="U297" i="9" s="1"/>
  <c r="Q298" i="9"/>
  <c r="R298" i="9" s="1"/>
  <c r="U298" i="9" s="1"/>
  <c r="Q299" i="9"/>
  <c r="R299" i="9" s="1"/>
  <c r="U299" i="9" s="1"/>
  <c r="Q300" i="9"/>
  <c r="Q301" i="9"/>
  <c r="R301" i="9" s="1"/>
  <c r="U301" i="9" s="1"/>
  <c r="Q302" i="9"/>
  <c r="R302" i="9" s="1"/>
  <c r="U302" i="9" s="1"/>
  <c r="Q303" i="9"/>
  <c r="R303" i="9" s="1"/>
  <c r="U303" i="9" s="1"/>
  <c r="Q304" i="9"/>
  <c r="R304" i="9" s="1"/>
  <c r="U304" i="9" s="1"/>
  <c r="Q305" i="9"/>
  <c r="R305" i="9" s="1"/>
  <c r="U305" i="9" s="1"/>
  <c r="Q306" i="9"/>
  <c r="R306" i="9" s="1"/>
  <c r="U306" i="9" s="1"/>
  <c r="Q307" i="9"/>
  <c r="R307" i="9" s="1"/>
  <c r="U307" i="9" s="1"/>
  <c r="Q308" i="9"/>
  <c r="R308" i="9" s="1"/>
  <c r="Q309" i="9"/>
  <c r="R309" i="9" s="1"/>
  <c r="Q310" i="9"/>
  <c r="R310" i="9" s="1"/>
  <c r="Q311" i="9"/>
  <c r="R311" i="9" s="1"/>
  <c r="Q312" i="9"/>
  <c r="Q313" i="9"/>
  <c r="R313" i="9" s="1"/>
  <c r="Q314" i="9"/>
  <c r="R314" i="9" s="1"/>
  <c r="Q315" i="9"/>
  <c r="R315" i="9" s="1"/>
  <c r="Q316" i="9"/>
  <c r="Q317" i="9"/>
  <c r="R317" i="9" s="1"/>
  <c r="Q318" i="9"/>
  <c r="R318" i="9" s="1"/>
  <c r="Q319" i="9"/>
  <c r="R319" i="9" s="1"/>
  <c r="Q320" i="9"/>
  <c r="R320" i="9" s="1"/>
  <c r="Q321" i="9"/>
  <c r="R321" i="9" s="1"/>
  <c r="Q322" i="9"/>
  <c r="R322" i="9" s="1"/>
  <c r="Q323" i="9"/>
  <c r="R323" i="9" s="1"/>
  <c r="Q324" i="9"/>
  <c r="R324" i="9" s="1"/>
  <c r="Q325" i="9"/>
  <c r="R325" i="9" s="1"/>
  <c r="Q326" i="9"/>
  <c r="R326" i="9" s="1"/>
  <c r="Q327" i="9"/>
  <c r="R327" i="9" s="1"/>
  <c r="Q328" i="9"/>
  <c r="Q329" i="9"/>
  <c r="R329" i="9" s="1"/>
  <c r="Q330" i="9"/>
  <c r="R330" i="9" s="1"/>
  <c r="Q331" i="9"/>
  <c r="R331" i="9" s="1"/>
  <c r="Q332" i="9"/>
  <c r="Q333" i="9"/>
  <c r="R333" i="9" s="1"/>
  <c r="Q334" i="9"/>
  <c r="R334" i="9" s="1"/>
  <c r="Q335" i="9"/>
  <c r="R335" i="9" s="1"/>
  <c r="Q336" i="9"/>
  <c r="R336" i="9" s="1"/>
  <c r="Q337" i="9"/>
  <c r="R337" i="9" s="1"/>
  <c r="Q338" i="9"/>
  <c r="R338" i="9" s="1"/>
  <c r="Q339" i="9"/>
  <c r="R339" i="9" s="1"/>
  <c r="Q340" i="9"/>
  <c r="R340" i="9" s="1"/>
  <c r="Q341" i="9"/>
  <c r="R341" i="9" s="1"/>
  <c r="Q342" i="9"/>
  <c r="R342" i="9" s="1"/>
  <c r="Q343" i="9"/>
  <c r="R343" i="9" s="1"/>
  <c r="Q344" i="9"/>
  <c r="Q345" i="9"/>
  <c r="R345" i="9" s="1"/>
  <c r="Q346" i="9"/>
  <c r="R346" i="9" s="1"/>
  <c r="Q347" i="9"/>
  <c r="R347" i="9" s="1"/>
  <c r="Q348" i="9"/>
  <c r="Q349" i="9"/>
  <c r="R349" i="9" s="1"/>
  <c r="Q350" i="9"/>
  <c r="R350" i="9" s="1"/>
  <c r="Q351" i="9"/>
  <c r="R351" i="9" s="1"/>
  <c r="Q352" i="9"/>
  <c r="R352" i="9" s="1"/>
  <c r="Q353" i="9"/>
  <c r="R353" i="9" s="1"/>
  <c r="Q354" i="9"/>
  <c r="R354" i="9" s="1"/>
  <c r="Q355" i="9"/>
  <c r="R355" i="9" s="1"/>
  <c r="Q356" i="9"/>
  <c r="R356" i="9" s="1"/>
  <c r="Q357" i="9"/>
  <c r="R357" i="9" s="1"/>
  <c r="Q358" i="9"/>
  <c r="R358" i="9" s="1"/>
  <c r="Q359" i="9"/>
  <c r="R359" i="9" s="1"/>
  <c r="Q360" i="9"/>
  <c r="Q361" i="9"/>
  <c r="R361" i="9" s="1"/>
  <c r="Q362" i="9"/>
  <c r="R362" i="9" s="1"/>
  <c r="Q363" i="9"/>
  <c r="R363" i="9" s="1"/>
  <c r="Q364" i="9"/>
  <c r="Q365" i="9"/>
  <c r="R365" i="9" s="1"/>
  <c r="Q366" i="9"/>
  <c r="R366" i="9" s="1"/>
  <c r="Q367" i="9"/>
  <c r="R367" i="9" s="1"/>
  <c r="Q368" i="9"/>
  <c r="R368" i="9" s="1"/>
  <c r="Q369" i="9"/>
  <c r="R369" i="9" s="1"/>
  <c r="Q370" i="9"/>
  <c r="R370" i="9" s="1"/>
  <c r="Q371" i="9"/>
  <c r="R371" i="9" s="1"/>
  <c r="Q372" i="9"/>
  <c r="R372" i="9" s="1"/>
  <c r="Q373" i="9"/>
  <c r="R373" i="9" s="1"/>
  <c r="Q374" i="9"/>
  <c r="R374" i="9" s="1"/>
  <c r="Q375" i="9"/>
  <c r="R375" i="9" s="1"/>
  <c r="Q376" i="9"/>
  <c r="Q377" i="9"/>
  <c r="R377" i="9" s="1"/>
  <c r="Q378" i="9"/>
  <c r="R378" i="9" s="1"/>
  <c r="Q379" i="9"/>
  <c r="R379" i="9" s="1"/>
  <c r="Q380" i="9"/>
  <c r="Q381" i="9"/>
  <c r="R381" i="9" s="1"/>
  <c r="Q382" i="9"/>
  <c r="R382" i="9" s="1"/>
  <c r="Q383" i="9"/>
  <c r="R383" i="9" s="1"/>
  <c r="Q384" i="9"/>
  <c r="R384" i="9" s="1"/>
  <c r="Q385" i="9"/>
  <c r="R385" i="9" s="1"/>
  <c r="Q386" i="9"/>
  <c r="R386" i="9" s="1"/>
  <c r="Q387" i="9"/>
  <c r="R387" i="9" s="1"/>
  <c r="Q388" i="9"/>
  <c r="R388" i="9" s="1"/>
  <c r="Q389" i="9"/>
  <c r="R389" i="9" s="1"/>
  <c r="Q390" i="9"/>
  <c r="R390" i="9" s="1"/>
  <c r="Q391" i="9"/>
  <c r="R391" i="9" s="1"/>
  <c r="Q392" i="9"/>
  <c r="Q393" i="9"/>
  <c r="R393" i="9" s="1"/>
  <c r="Q394" i="9"/>
  <c r="R394" i="9" s="1"/>
  <c r="Q395" i="9"/>
  <c r="R395" i="9" s="1"/>
  <c r="Q396" i="9"/>
  <c r="Q397" i="9"/>
  <c r="R397" i="9" s="1"/>
  <c r="Q398" i="9"/>
  <c r="R398" i="9" s="1"/>
  <c r="Q399" i="9"/>
  <c r="R399" i="9" s="1"/>
  <c r="Q400" i="9"/>
  <c r="R400" i="9" s="1"/>
  <c r="Q401" i="9"/>
  <c r="R401" i="9" s="1"/>
  <c r="Q402" i="9"/>
  <c r="R402" i="9" s="1"/>
  <c r="Q403" i="9"/>
  <c r="R403" i="9" s="1"/>
  <c r="Q404" i="9"/>
  <c r="R404" i="9" s="1"/>
  <c r="Q405" i="9"/>
  <c r="R405" i="9" s="1"/>
  <c r="Q406" i="9"/>
  <c r="R406" i="9" s="1"/>
  <c r="Q407" i="9"/>
  <c r="R407" i="9" s="1"/>
  <c r="Q408" i="9"/>
  <c r="Q409" i="9"/>
  <c r="R409" i="9" s="1"/>
  <c r="Q410" i="9"/>
  <c r="R410" i="9" s="1"/>
  <c r="Q411" i="9"/>
  <c r="R411" i="9" s="1"/>
  <c r="Q412" i="9"/>
  <c r="Q413" i="9"/>
  <c r="R413" i="9" s="1"/>
  <c r="Q414" i="9"/>
  <c r="R414" i="9" s="1"/>
  <c r="Q415" i="9"/>
  <c r="R415" i="9" s="1"/>
  <c r="Q416" i="9"/>
  <c r="R416" i="9" s="1"/>
  <c r="Q417" i="9"/>
  <c r="R417" i="9" s="1"/>
  <c r="Q418" i="9"/>
  <c r="R418" i="9" s="1"/>
  <c r="Q419" i="9"/>
  <c r="R419" i="9" s="1"/>
  <c r="Q420" i="9"/>
  <c r="R420" i="9" s="1"/>
  <c r="Q421" i="9"/>
  <c r="R421" i="9" s="1"/>
  <c r="Q422" i="9"/>
  <c r="R422" i="9" s="1"/>
  <c r="Q423" i="9"/>
  <c r="R423" i="9" s="1"/>
  <c r="Q424" i="9"/>
  <c r="Q425" i="9"/>
  <c r="R425" i="9" s="1"/>
  <c r="Q426" i="9"/>
  <c r="R426" i="9" s="1"/>
  <c r="Q427" i="9"/>
  <c r="R427" i="9" s="1"/>
  <c r="Q428" i="9"/>
  <c r="R428" i="9" s="1"/>
  <c r="Q429" i="9"/>
  <c r="R429" i="9" s="1"/>
  <c r="Q430" i="9"/>
  <c r="R430" i="9" s="1"/>
  <c r="Q431" i="9"/>
  <c r="R431" i="9" s="1"/>
  <c r="Q432" i="9"/>
  <c r="Q433" i="9"/>
  <c r="R433" i="9" s="1"/>
  <c r="Q434" i="9"/>
  <c r="R434" i="9" s="1"/>
  <c r="Q435" i="9"/>
  <c r="R435" i="9" s="1"/>
  <c r="Q436" i="9"/>
  <c r="R436" i="9" s="1"/>
  <c r="Q437" i="9"/>
  <c r="R437" i="9" s="1"/>
  <c r="Q438" i="9"/>
  <c r="R438" i="9" s="1"/>
  <c r="Q439" i="9"/>
  <c r="R439" i="9" s="1"/>
  <c r="Q440" i="9"/>
  <c r="Q441" i="9"/>
  <c r="R441" i="9" s="1"/>
  <c r="Q442" i="9"/>
  <c r="R442" i="9" s="1"/>
  <c r="Q443" i="9"/>
  <c r="R443" i="9" s="1"/>
  <c r="Q444" i="9"/>
  <c r="R444" i="9" s="1"/>
  <c r="Q445" i="9"/>
  <c r="R445" i="9" s="1"/>
  <c r="Q446" i="9"/>
  <c r="R446" i="9" s="1"/>
  <c r="Q447" i="9"/>
  <c r="R447" i="9" s="1"/>
  <c r="Q448" i="9"/>
  <c r="Q449" i="9"/>
  <c r="R449" i="9" s="1"/>
  <c r="Q450" i="9"/>
  <c r="R450" i="9" s="1"/>
  <c r="Q451" i="9"/>
  <c r="R451" i="9" s="1"/>
  <c r="Q452" i="9"/>
  <c r="R452" i="9" s="1"/>
  <c r="Q453" i="9"/>
  <c r="R453" i="9" s="1"/>
  <c r="Q454" i="9"/>
  <c r="R454" i="9" s="1"/>
  <c r="Q455" i="9"/>
  <c r="R455" i="9" s="1"/>
  <c r="Q456" i="9"/>
  <c r="Q457" i="9"/>
  <c r="R457" i="9" s="1"/>
  <c r="Q458" i="9"/>
  <c r="R458" i="9" s="1"/>
  <c r="Q459" i="9"/>
  <c r="R459" i="9" s="1"/>
  <c r="Q460" i="9"/>
  <c r="R460" i="9" s="1"/>
  <c r="Q461" i="9"/>
  <c r="R461" i="9" s="1"/>
  <c r="Q462" i="9"/>
  <c r="R462" i="9" s="1"/>
  <c r="Q463" i="9"/>
  <c r="R463" i="9" s="1"/>
  <c r="Q464" i="9"/>
  <c r="Q465" i="9"/>
  <c r="R465" i="9" s="1"/>
  <c r="Q466" i="9"/>
  <c r="R466" i="9" s="1"/>
  <c r="Q467" i="9"/>
  <c r="R467" i="9" s="1"/>
  <c r="Q468" i="9"/>
  <c r="R468" i="9" s="1"/>
  <c r="Q469" i="9"/>
  <c r="R469" i="9" s="1"/>
  <c r="Q470" i="9"/>
  <c r="R470" i="9" s="1"/>
  <c r="Q471" i="9"/>
  <c r="R471" i="9" s="1"/>
  <c r="Q472" i="9"/>
  <c r="Q473" i="9"/>
  <c r="R473" i="9" s="1"/>
  <c r="Q474" i="9"/>
  <c r="R474" i="9" s="1"/>
  <c r="Q475" i="9"/>
  <c r="R475" i="9" s="1"/>
  <c r="Q476" i="9"/>
  <c r="R476" i="9" s="1"/>
  <c r="Q477" i="9"/>
  <c r="R477" i="9" s="1"/>
  <c r="Q478" i="9"/>
  <c r="R478" i="9" s="1"/>
  <c r="Q479" i="9"/>
  <c r="R479" i="9" s="1"/>
  <c r="Q480" i="9"/>
  <c r="Q481" i="9"/>
  <c r="R481" i="9" s="1"/>
  <c r="Q482" i="9"/>
  <c r="R482" i="9" s="1"/>
  <c r="Q483" i="9"/>
  <c r="R483" i="9" s="1"/>
  <c r="Q484" i="9"/>
  <c r="R484" i="9" s="1"/>
  <c r="Q485" i="9"/>
  <c r="R485" i="9" s="1"/>
  <c r="Q486" i="9"/>
  <c r="R486" i="9" s="1"/>
  <c r="Q487" i="9"/>
  <c r="R487" i="9" s="1"/>
  <c r="Q488" i="9"/>
  <c r="Q489" i="9"/>
  <c r="R489" i="9" s="1"/>
  <c r="Q490" i="9"/>
  <c r="R490" i="9" s="1"/>
  <c r="Q491" i="9"/>
  <c r="R491" i="9" s="1"/>
  <c r="Q492" i="9"/>
  <c r="R492" i="9" s="1"/>
  <c r="Q493" i="9"/>
  <c r="R493" i="9" s="1"/>
  <c r="Q494" i="9"/>
  <c r="R494" i="9" s="1"/>
  <c r="Q495" i="9"/>
  <c r="R495" i="9" s="1"/>
  <c r="Q496" i="9"/>
  <c r="Q497" i="9"/>
  <c r="R497" i="9" s="1"/>
  <c r="Q498" i="9"/>
  <c r="R498" i="9" s="1"/>
  <c r="Q499" i="9"/>
  <c r="R499" i="9" s="1"/>
  <c r="Q500" i="9"/>
  <c r="R500" i="9" s="1"/>
  <c r="Q501" i="9"/>
  <c r="R501" i="9" s="1"/>
  <c r="Q502" i="9"/>
  <c r="R502" i="9" s="1"/>
  <c r="Q503" i="9"/>
  <c r="R503" i="9" s="1"/>
  <c r="Q504" i="9"/>
  <c r="Q505" i="9"/>
  <c r="R505" i="9" s="1"/>
  <c r="Q506" i="9"/>
  <c r="R506" i="9" s="1"/>
  <c r="Q507" i="9"/>
  <c r="R507" i="9" s="1"/>
  <c r="Q508" i="9"/>
  <c r="R508" i="9" s="1"/>
  <c r="Q509" i="9"/>
  <c r="R509" i="9" s="1"/>
  <c r="Q510" i="9"/>
  <c r="R510" i="9" s="1"/>
  <c r="Q511" i="9"/>
  <c r="R511" i="9" s="1"/>
  <c r="Q512" i="9"/>
  <c r="Q513" i="9"/>
  <c r="R513" i="9" s="1"/>
  <c r="Q514" i="9"/>
  <c r="R514" i="9" s="1"/>
  <c r="Q515" i="9"/>
  <c r="R515" i="9" s="1"/>
  <c r="P19" i="9"/>
  <c r="P20" i="9"/>
  <c r="P21" i="9"/>
  <c r="P22" i="9"/>
  <c r="P23" i="9"/>
  <c r="P24" i="9"/>
  <c r="P25" i="9"/>
  <c r="P26" i="9"/>
  <c r="P27" i="9"/>
  <c r="P28" i="9"/>
  <c r="P29" i="9"/>
  <c r="P30" i="9"/>
  <c r="P31" i="9"/>
  <c r="P32" i="9"/>
  <c r="P33" i="9"/>
  <c r="P34" i="9"/>
  <c r="P35" i="9"/>
  <c r="P36" i="9"/>
  <c r="P37" i="9"/>
  <c r="P38" i="9"/>
  <c r="P39" i="9"/>
  <c r="P40" i="9"/>
  <c r="P41" i="9"/>
  <c r="P42" i="9"/>
  <c r="P43" i="9"/>
  <c r="P44" i="9"/>
  <c r="P45" i="9"/>
  <c r="P46" i="9"/>
  <c r="P47" i="9"/>
  <c r="P48" i="9"/>
  <c r="P49" i="9"/>
  <c r="P50" i="9"/>
  <c r="P51" i="9"/>
  <c r="P52" i="9"/>
  <c r="P53" i="9"/>
  <c r="P54" i="9"/>
  <c r="P55" i="9"/>
  <c r="P56" i="9"/>
  <c r="P57" i="9"/>
  <c r="P58" i="9"/>
  <c r="P59" i="9"/>
  <c r="P60" i="9"/>
  <c r="P61" i="9"/>
  <c r="P62" i="9"/>
  <c r="P63" i="9"/>
  <c r="P64" i="9"/>
  <c r="P65" i="9"/>
  <c r="P66" i="9"/>
  <c r="P67" i="9"/>
  <c r="P68" i="9"/>
  <c r="P69" i="9"/>
  <c r="P70" i="9"/>
  <c r="P71" i="9"/>
  <c r="P72" i="9"/>
  <c r="P73" i="9"/>
  <c r="P74" i="9"/>
  <c r="P75" i="9"/>
  <c r="P76" i="9"/>
  <c r="P77" i="9"/>
  <c r="P78" i="9"/>
  <c r="P79" i="9"/>
  <c r="P80" i="9"/>
  <c r="P81" i="9"/>
  <c r="P82" i="9"/>
  <c r="P83" i="9"/>
  <c r="P84" i="9"/>
  <c r="P85" i="9"/>
  <c r="P86" i="9"/>
  <c r="P87" i="9"/>
  <c r="P88" i="9"/>
  <c r="P89" i="9"/>
  <c r="P90" i="9"/>
  <c r="P91" i="9"/>
  <c r="P92" i="9"/>
  <c r="P93" i="9"/>
  <c r="P94" i="9"/>
  <c r="P95" i="9"/>
  <c r="P96" i="9"/>
  <c r="P97" i="9"/>
  <c r="P98" i="9"/>
  <c r="P99" i="9"/>
  <c r="P100" i="9"/>
  <c r="P101" i="9"/>
  <c r="P102" i="9"/>
  <c r="P103" i="9"/>
  <c r="P104" i="9"/>
  <c r="P105" i="9"/>
  <c r="P106" i="9"/>
  <c r="P107" i="9"/>
  <c r="P108" i="9"/>
  <c r="P109" i="9"/>
  <c r="P110" i="9"/>
  <c r="P111" i="9"/>
  <c r="P112" i="9"/>
  <c r="P113" i="9"/>
  <c r="P114" i="9"/>
  <c r="P115" i="9"/>
  <c r="P116" i="9"/>
  <c r="P117" i="9"/>
  <c r="P118" i="9"/>
  <c r="P119" i="9"/>
  <c r="P120" i="9"/>
  <c r="P121" i="9"/>
  <c r="P122" i="9"/>
  <c r="P123" i="9"/>
  <c r="P124" i="9"/>
  <c r="P125" i="9"/>
  <c r="P126" i="9"/>
  <c r="P127" i="9"/>
  <c r="P128" i="9"/>
  <c r="P129" i="9"/>
  <c r="P130" i="9"/>
  <c r="P131" i="9"/>
  <c r="P132" i="9"/>
  <c r="P133" i="9"/>
  <c r="P134" i="9"/>
  <c r="P135" i="9"/>
  <c r="P136" i="9"/>
  <c r="P137" i="9"/>
  <c r="P138" i="9"/>
  <c r="P139" i="9"/>
  <c r="P140" i="9"/>
  <c r="P141" i="9"/>
  <c r="P142" i="9"/>
  <c r="P143" i="9"/>
  <c r="P144" i="9"/>
  <c r="P145" i="9"/>
  <c r="P146" i="9"/>
  <c r="P147" i="9"/>
  <c r="P148" i="9"/>
  <c r="P149" i="9"/>
  <c r="P150" i="9"/>
  <c r="P151" i="9"/>
  <c r="P152" i="9"/>
  <c r="P153" i="9"/>
  <c r="P154" i="9"/>
  <c r="P155" i="9"/>
  <c r="P156" i="9"/>
  <c r="P157" i="9"/>
  <c r="P158" i="9"/>
  <c r="P159" i="9"/>
  <c r="P160" i="9"/>
  <c r="P161" i="9"/>
  <c r="P162" i="9"/>
  <c r="P163" i="9"/>
  <c r="P164" i="9"/>
  <c r="P165" i="9"/>
  <c r="P166" i="9"/>
  <c r="P167" i="9"/>
  <c r="P168" i="9"/>
  <c r="P169" i="9"/>
  <c r="P170" i="9"/>
  <c r="P171" i="9"/>
  <c r="P172" i="9"/>
  <c r="P173" i="9"/>
  <c r="P174" i="9"/>
  <c r="P175" i="9"/>
  <c r="P176" i="9"/>
  <c r="P177" i="9"/>
  <c r="P178" i="9"/>
  <c r="P179" i="9"/>
  <c r="P180" i="9"/>
  <c r="P181" i="9"/>
  <c r="P182" i="9"/>
  <c r="P183" i="9"/>
  <c r="P184" i="9"/>
  <c r="P185" i="9"/>
  <c r="P186" i="9"/>
  <c r="P187" i="9"/>
  <c r="P188" i="9"/>
  <c r="P189" i="9"/>
  <c r="P190" i="9"/>
  <c r="P191" i="9"/>
  <c r="P192" i="9"/>
  <c r="P193" i="9"/>
  <c r="P194" i="9"/>
  <c r="P195" i="9"/>
  <c r="P196" i="9"/>
  <c r="P197" i="9"/>
  <c r="P198" i="9"/>
  <c r="P199" i="9"/>
  <c r="P200" i="9"/>
  <c r="P201" i="9"/>
  <c r="P202" i="9"/>
  <c r="P203" i="9"/>
  <c r="P204" i="9"/>
  <c r="P205" i="9"/>
  <c r="P206" i="9"/>
  <c r="P207" i="9"/>
  <c r="P208" i="9"/>
  <c r="P209" i="9"/>
  <c r="P210" i="9"/>
  <c r="P211" i="9"/>
  <c r="P212" i="9"/>
  <c r="P213" i="9"/>
  <c r="P214" i="9"/>
  <c r="P215" i="9"/>
  <c r="P216" i="9"/>
  <c r="P217" i="9"/>
  <c r="P218" i="9"/>
  <c r="P219" i="9"/>
  <c r="P220" i="9"/>
  <c r="P221" i="9"/>
  <c r="P222" i="9"/>
  <c r="P223" i="9"/>
  <c r="P224" i="9"/>
  <c r="P225" i="9"/>
  <c r="P226" i="9"/>
  <c r="P227" i="9"/>
  <c r="P228" i="9"/>
  <c r="P229" i="9"/>
  <c r="P230" i="9"/>
  <c r="P231" i="9"/>
  <c r="P232" i="9"/>
  <c r="P233" i="9"/>
  <c r="P234" i="9"/>
  <c r="P235" i="9"/>
  <c r="P236" i="9"/>
  <c r="P237" i="9"/>
  <c r="P238" i="9"/>
  <c r="P239" i="9"/>
  <c r="P240" i="9"/>
  <c r="P241" i="9"/>
  <c r="P242" i="9"/>
  <c r="P243" i="9"/>
  <c r="P244" i="9"/>
  <c r="P245" i="9"/>
  <c r="P246" i="9"/>
  <c r="P247" i="9"/>
  <c r="P248" i="9"/>
  <c r="P249" i="9"/>
  <c r="P250" i="9"/>
  <c r="P251" i="9"/>
  <c r="P252" i="9"/>
  <c r="P253" i="9"/>
  <c r="P254" i="9"/>
  <c r="P255" i="9"/>
  <c r="P256" i="9"/>
  <c r="P257" i="9"/>
  <c r="P258" i="9"/>
  <c r="P259" i="9"/>
  <c r="P260" i="9"/>
  <c r="P261" i="9"/>
  <c r="P262" i="9"/>
  <c r="P263" i="9"/>
  <c r="P264" i="9"/>
  <c r="P265" i="9"/>
  <c r="P266" i="9"/>
  <c r="P267" i="9"/>
  <c r="P268" i="9"/>
  <c r="P269" i="9"/>
  <c r="P270" i="9"/>
  <c r="P271" i="9"/>
  <c r="P272" i="9"/>
  <c r="P273" i="9"/>
  <c r="P274" i="9"/>
  <c r="P275" i="9"/>
  <c r="P276" i="9"/>
  <c r="P277" i="9"/>
  <c r="P278" i="9"/>
  <c r="P279" i="9"/>
  <c r="P280" i="9"/>
  <c r="P281" i="9"/>
  <c r="P282" i="9"/>
  <c r="P283" i="9"/>
  <c r="P284" i="9"/>
  <c r="P285" i="9"/>
  <c r="P286" i="9"/>
  <c r="P287" i="9"/>
  <c r="P288" i="9"/>
  <c r="P289" i="9"/>
  <c r="P290" i="9"/>
  <c r="P291" i="9"/>
  <c r="P292" i="9"/>
  <c r="P293" i="9"/>
  <c r="P294" i="9"/>
  <c r="P295" i="9"/>
  <c r="P296" i="9"/>
  <c r="P297" i="9"/>
  <c r="P298" i="9"/>
  <c r="P299" i="9"/>
  <c r="P300" i="9"/>
  <c r="P301" i="9"/>
  <c r="P302" i="9"/>
  <c r="P303" i="9"/>
  <c r="P304" i="9"/>
  <c r="P305" i="9"/>
  <c r="P306" i="9"/>
  <c r="P307" i="9"/>
  <c r="P308" i="9"/>
  <c r="P309" i="9"/>
  <c r="P310" i="9"/>
  <c r="P311" i="9"/>
  <c r="P312" i="9"/>
  <c r="P313" i="9"/>
  <c r="P314" i="9"/>
  <c r="P315" i="9"/>
  <c r="P316" i="9"/>
  <c r="P317" i="9"/>
  <c r="P318" i="9"/>
  <c r="P319" i="9"/>
  <c r="P320" i="9"/>
  <c r="P321" i="9"/>
  <c r="P322" i="9"/>
  <c r="P323" i="9"/>
  <c r="P324" i="9"/>
  <c r="P325" i="9"/>
  <c r="P326" i="9"/>
  <c r="P327" i="9"/>
  <c r="P328" i="9"/>
  <c r="P329" i="9"/>
  <c r="P330" i="9"/>
  <c r="P331" i="9"/>
  <c r="P332" i="9"/>
  <c r="P333" i="9"/>
  <c r="P334" i="9"/>
  <c r="P335" i="9"/>
  <c r="P336" i="9"/>
  <c r="P337" i="9"/>
  <c r="P338" i="9"/>
  <c r="P339" i="9"/>
  <c r="P340" i="9"/>
  <c r="P341" i="9"/>
  <c r="P342" i="9"/>
  <c r="P343" i="9"/>
  <c r="P344" i="9"/>
  <c r="P345" i="9"/>
  <c r="P346" i="9"/>
  <c r="P347" i="9"/>
  <c r="P348" i="9"/>
  <c r="P349" i="9"/>
  <c r="P350" i="9"/>
  <c r="P351" i="9"/>
  <c r="P352" i="9"/>
  <c r="P353" i="9"/>
  <c r="P354" i="9"/>
  <c r="P355" i="9"/>
  <c r="P356" i="9"/>
  <c r="P357" i="9"/>
  <c r="P358" i="9"/>
  <c r="P359" i="9"/>
  <c r="P360" i="9"/>
  <c r="P361" i="9"/>
  <c r="P362" i="9"/>
  <c r="P363" i="9"/>
  <c r="P364" i="9"/>
  <c r="P365" i="9"/>
  <c r="P366" i="9"/>
  <c r="P367" i="9"/>
  <c r="P368" i="9"/>
  <c r="P369" i="9"/>
  <c r="P370" i="9"/>
  <c r="P371" i="9"/>
  <c r="P372" i="9"/>
  <c r="P373" i="9"/>
  <c r="P374" i="9"/>
  <c r="P375" i="9"/>
  <c r="P376" i="9"/>
  <c r="P377" i="9"/>
  <c r="P378" i="9"/>
  <c r="P379" i="9"/>
  <c r="P380" i="9"/>
  <c r="P381" i="9"/>
  <c r="P382" i="9"/>
  <c r="P383" i="9"/>
  <c r="P384" i="9"/>
  <c r="P385" i="9"/>
  <c r="P386" i="9"/>
  <c r="P387" i="9"/>
  <c r="P388" i="9"/>
  <c r="P389" i="9"/>
  <c r="P390" i="9"/>
  <c r="P391" i="9"/>
  <c r="P392" i="9"/>
  <c r="P393" i="9"/>
  <c r="P394" i="9"/>
  <c r="P395" i="9"/>
  <c r="P396" i="9"/>
  <c r="P397" i="9"/>
  <c r="P398" i="9"/>
  <c r="P399" i="9"/>
  <c r="P400" i="9"/>
  <c r="P401" i="9"/>
  <c r="P402" i="9"/>
  <c r="P403" i="9"/>
  <c r="P404" i="9"/>
  <c r="P405" i="9"/>
  <c r="P406" i="9"/>
  <c r="P407" i="9"/>
  <c r="P408" i="9"/>
  <c r="P409" i="9"/>
  <c r="P410" i="9"/>
  <c r="P411" i="9"/>
  <c r="P412" i="9"/>
  <c r="P413" i="9"/>
  <c r="P414" i="9"/>
  <c r="P415" i="9"/>
  <c r="P416" i="9"/>
  <c r="P417" i="9"/>
  <c r="P418" i="9"/>
  <c r="P419" i="9"/>
  <c r="P420" i="9"/>
  <c r="P421" i="9"/>
  <c r="P422" i="9"/>
  <c r="P423" i="9"/>
  <c r="P424" i="9"/>
  <c r="P425" i="9"/>
  <c r="P426" i="9"/>
  <c r="P427" i="9"/>
  <c r="P428" i="9"/>
  <c r="P429" i="9"/>
  <c r="P430" i="9"/>
  <c r="P431" i="9"/>
  <c r="P432" i="9"/>
  <c r="P433" i="9"/>
  <c r="P434" i="9"/>
  <c r="P435" i="9"/>
  <c r="P436" i="9"/>
  <c r="P437" i="9"/>
  <c r="P438" i="9"/>
  <c r="P439" i="9"/>
  <c r="P440" i="9"/>
  <c r="P441" i="9"/>
  <c r="P442" i="9"/>
  <c r="P443" i="9"/>
  <c r="P444" i="9"/>
  <c r="P445" i="9"/>
  <c r="P446" i="9"/>
  <c r="P447" i="9"/>
  <c r="P448" i="9"/>
  <c r="P449" i="9"/>
  <c r="P450" i="9"/>
  <c r="P451" i="9"/>
  <c r="P452" i="9"/>
  <c r="P453" i="9"/>
  <c r="P454" i="9"/>
  <c r="P455" i="9"/>
  <c r="P456" i="9"/>
  <c r="P457" i="9"/>
  <c r="P458" i="9"/>
  <c r="P459" i="9"/>
  <c r="P460" i="9"/>
  <c r="P461" i="9"/>
  <c r="P462" i="9"/>
  <c r="P463" i="9"/>
  <c r="P464" i="9"/>
  <c r="P465" i="9"/>
  <c r="P466" i="9"/>
  <c r="P467" i="9"/>
  <c r="P468" i="9"/>
  <c r="P469" i="9"/>
  <c r="P470" i="9"/>
  <c r="P471" i="9"/>
  <c r="P472" i="9"/>
  <c r="P473" i="9"/>
  <c r="P474" i="9"/>
  <c r="P475" i="9"/>
  <c r="P476" i="9"/>
  <c r="P477" i="9"/>
  <c r="P478" i="9"/>
  <c r="P479" i="9"/>
  <c r="P480" i="9"/>
  <c r="P481" i="9"/>
  <c r="P482" i="9"/>
  <c r="P483" i="9"/>
  <c r="P484" i="9"/>
  <c r="P485" i="9"/>
  <c r="P486" i="9"/>
  <c r="P487" i="9"/>
  <c r="P488" i="9"/>
  <c r="P489" i="9"/>
  <c r="P490" i="9"/>
  <c r="P491" i="9"/>
  <c r="P492" i="9"/>
  <c r="P493" i="9"/>
  <c r="P494" i="9"/>
  <c r="P495" i="9"/>
  <c r="P496" i="9"/>
  <c r="P497" i="9"/>
  <c r="P498" i="9"/>
  <c r="P499" i="9"/>
  <c r="P500" i="9"/>
  <c r="P501" i="9"/>
  <c r="P502" i="9"/>
  <c r="P503" i="9"/>
  <c r="P504" i="9"/>
  <c r="P505" i="9"/>
  <c r="P506" i="9"/>
  <c r="P507" i="9"/>
  <c r="P508" i="9"/>
  <c r="P509" i="9"/>
  <c r="P510" i="9"/>
  <c r="P511" i="9"/>
  <c r="P512" i="9"/>
  <c r="P513" i="9"/>
  <c r="P514" i="9"/>
  <c r="P515" i="9"/>
  <c r="AI20" i="3"/>
  <c r="U23" i="9" l="1"/>
  <c r="AE28" i="3"/>
  <c r="L28" i="3"/>
  <c r="H28" i="3"/>
  <c r="F28" i="3"/>
  <c r="AE27" i="3"/>
  <c r="L27" i="3"/>
  <c r="H27" i="3"/>
  <c r="F27" i="3"/>
  <c r="R27" i="3" s="1"/>
  <c r="AE26" i="3"/>
  <c r="L26" i="3"/>
  <c r="H26" i="3"/>
  <c r="F26" i="3"/>
  <c r="AE25" i="3"/>
  <c r="L25" i="3"/>
  <c r="H25" i="3"/>
  <c r="F25" i="3"/>
  <c r="AE24" i="3"/>
  <c r="L24" i="3"/>
  <c r="H24" i="3"/>
  <c r="F24" i="3"/>
  <c r="AE23" i="3"/>
  <c r="L23" i="3"/>
  <c r="H23" i="3"/>
  <c r="F23" i="3"/>
  <c r="AE22" i="3"/>
  <c r="L22" i="3"/>
  <c r="H22" i="3"/>
  <c r="F22" i="3"/>
  <c r="AE21" i="3"/>
  <c r="L21" i="3"/>
  <c r="H21" i="3"/>
  <c r="F21" i="3"/>
  <c r="L20" i="3"/>
  <c r="H20" i="3"/>
  <c r="F20" i="3"/>
  <c r="L19" i="3"/>
  <c r="H19" i="3"/>
  <c r="F19" i="3"/>
  <c r="L18" i="3"/>
  <c r="H18" i="3"/>
  <c r="F18" i="3"/>
  <c r="L17" i="3"/>
  <c r="H17" i="3"/>
  <c r="F17" i="3"/>
  <c r="N28" i="3"/>
  <c r="AX28" i="3" s="1"/>
  <c r="N27" i="3"/>
  <c r="AX27" i="3" s="1"/>
  <c r="AL38" i="1"/>
  <c r="AB38" i="1"/>
  <c r="N26" i="3" s="1"/>
  <c r="AX26" i="3" s="1"/>
  <c r="K38" i="1"/>
  <c r="AL37" i="1"/>
  <c r="AB37" i="1"/>
  <c r="N25" i="3" s="1"/>
  <c r="AX25" i="3" s="1"/>
  <c r="K37" i="1"/>
  <c r="AL36" i="1"/>
  <c r="AB36" i="1"/>
  <c r="N24" i="3" s="1"/>
  <c r="AX24" i="3" s="1"/>
  <c r="K36" i="1"/>
  <c r="AL35" i="1"/>
  <c r="AB35" i="1"/>
  <c r="N23" i="3" s="1"/>
  <c r="AX23" i="3" s="1"/>
  <c r="K35" i="1"/>
  <c r="AL34" i="1"/>
  <c r="AB34" i="1"/>
  <c r="N22" i="3" s="1"/>
  <c r="AX22" i="3" s="1"/>
  <c r="K34" i="1"/>
  <c r="AL33" i="1"/>
  <c r="AB33" i="1"/>
  <c r="N21" i="3" s="1"/>
  <c r="AX21" i="3" s="1"/>
  <c r="K33" i="1"/>
  <c r="AL32" i="1"/>
  <c r="AB32" i="1"/>
  <c r="N20" i="3" s="1"/>
  <c r="AX20" i="3" s="1"/>
  <c r="K32" i="1"/>
  <c r="AL31" i="1"/>
  <c r="AB31" i="1"/>
  <c r="N19" i="3" s="1"/>
  <c r="AX19" i="3" s="1"/>
  <c r="K31" i="1"/>
  <c r="AL30" i="1"/>
  <c r="AB30" i="1"/>
  <c r="K30" i="1"/>
  <c r="AL29" i="1"/>
  <c r="AB29" i="1"/>
  <c r="G22" i="9" s="1"/>
  <c r="K29" i="1"/>
  <c r="AI27" i="3"/>
  <c r="AI25" i="3"/>
  <c r="AI26" i="3"/>
  <c r="AI24" i="3"/>
  <c r="AI28" i="3"/>
  <c r="AI22" i="3"/>
  <c r="AI23" i="3"/>
  <c r="AI19" i="3"/>
  <c r="AI21" i="3"/>
  <c r="G21" i="9" l="1"/>
  <c r="G25" i="9"/>
  <c r="G29" i="9"/>
  <c r="G33" i="9"/>
  <c r="G37" i="9"/>
  <c r="G41" i="9"/>
  <c r="G45" i="9"/>
  <c r="G49" i="9"/>
  <c r="G53" i="9"/>
  <c r="G57" i="9"/>
  <c r="G61" i="9"/>
  <c r="G65" i="9"/>
  <c r="G69" i="9"/>
  <c r="G73" i="9"/>
  <c r="G77" i="9"/>
  <c r="G81" i="9"/>
  <c r="G85" i="9"/>
  <c r="G89" i="9"/>
  <c r="G93" i="9"/>
  <c r="G97" i="9"/>
  <c r="G101" i="9"/>
  <c r="G105" i="9"/>
  <c r="G109" i="9"/>
  <c r="G113" i="9"/>
  <c r="G117" i="9"/>
  <c r="G121" i="9"/>
  <c r="G125" i="9"/>
  <c r="G129" i="9"/>
  <c r="G133" i="9"/>
  <c r="G137" i="9"/>
  <c r="G141" i="9"/>
  <c r="G145" i="9"/>
  <c r="G149" i="9"/>
  <c r="G153" i="9"/>
  <c r="G157" i="9"/>
  <c r="G161" i="9"/>
  <c r="G165" i="9"/>
  <c r="G169" i="9"/>
  <c r="G173" i="9"/>
  <c r="G177" i="9"/>
  <c r="G181" i="9"/>
  <c r="G185" i="9"/>
  <c r="G189" i="9"/>
  <c r="G193" i="9"/>
  <c r="G197" i="9"/>
  <c r="G201" i="9"/>
  <c r="G205" i="9"/>
  <c r="G209" i="9"/>
  <c r="G213" i="9"/>
  <c r="G217" i="9"/>
  <c r="G221" i="9"/>
  <c r="G225" i="9"/>
  <c r="G229" i="9"/>
  <c r="G233" i="9"/>
  <c r="G237" i="9"/>
  <c r="G241" i="9"/>
  <c r="G245" i="9"/>
  <c r="G249" i="9"/>
  <c r="G253" i="9"/>
  <c r="G257" i="9"/>
  <c r="G261" i="9"/>
  <c r="G265" i="9"/>
  <c r="G269" i="9"/>
  <c r="G273" i="9"/>
  <c r="G277" i="9"/>
  <c r="G281" i="9"/>
  <c r="G285" i="9"/>
  <c r="G289" i="9"/>
  <c r="G293" i="9"/>
  <c r="G297" i="9"/>
  <c r="G301" i="9"/>
  <c r="G305" i="9"/>
  <c r="G309" i="9"/>
  <c r="G313" i="9"/>
  <c r="G317" i="9"/>
  <c r="G321" i="9"/>
  <c r="G325" i="9"/>
  <c r="G329" i="9"/>
  <c r="G333" i="9"/>
  <c r="G337" i="9"/>
  <c r="G341" i="9"/>
  <c r="G345" i="9"/>
  <c r="G349" i="9"/>
  <c r="G353" i="9"/>
  <c r="G357" i="9"/>
  <c r="G361" i="9"/>
  <c r="G365" i="9"/>
  <c r="G369" i="9"/>
  <c r="G373" i="9"/>
  <c r="G377" i="9"/>
  <c r="G381" i="9"/>
  <c r="G385" i="9"/>
  <c r="G389" i="9"/>
  <c r="G393" i="9"/>
  <c r="G397" i="9"/>
  <c r="G401" i="9"/>
  <c r="G405" i="9"/>
  <c r="G409" i="9"/>
  <c r="G413" i="9"/>
  <c r="G417" i="9"/>
  <c r="G421" i="9"/>
  <c r="G425" i="9"/>
  <c r="G429" i="9"/>
  <c r="G433" i="9"/>
  <c r="G437" i="9"/>
  <c r="G441" i="9"/>
  <c r="G445" i="9"/>
  <c r="G449" i="9"/>
  <c r="G453" i="9"/>
  <c r="G457" i="9"/>
  <c r="G461" i="9"/>
  <c r="G465" i="9"/>
  <c r="G469" i="9"/>
  <c r="G473" i="9"/>
  <c r="G477" i="9"/>
  <c r="G481" i="9"/>
  <c r="G485" i="9"/>
  <c r="G489" i="9"/>
  <c r="G493" i="9"/>
  <c r="G497" i="9"/>
  <c r="G501" i="9"/>
  <c r="G505" i="9"/>
  <c r="G509" i="9"/>
  <c r="G513" i="9"/>
  <c r="G67" i="9"/>
  <c r="G91" i="9"/>
  <c r="G103" i="9"/>
  <c r="G119" i="9"/>
  <c r="G123" i="9"/>
  <c r="G135" i="9"/>
  <c r="G147" i="9"/>
  <c r="G159" i="9"/>
  <c r="G175" i="9"/>
  <c r="G187" i="9"/>
  <c r="G199" i="9"/>
  <c r="G207" i="9"/>
  <c r="G215" i="9"/>
  <c r="G227" i="9"/>
  <c r="G26" i="9"/>
  <c r="G30" i="9"/>
  <c r="G34" i="9"/>
  <c r="G38" i="9"/>
  <c r="G42" i="9"/>
  <c r="G46" i="9"/>
  <c r="G50" i="9"/>
  <c r="G54" i="9"/>
  <c r="G58" i="9"/>
  <c r="G62" i="9"/>
  <c r="G66" i="9"/>
  <c r="G70" i="9"/>
  <c r="G74" i="9"/>
  <c r="G78" i="9"/>
  <c r="G82" i="9"/>
  <c r="G86" i="9"/>
  <c r="G90" i="9"/>
  <c r="G94" i="9"/>
  <c r="G98" i="9"/>
  <c r="G102" i="9"/>
  <c r="G106" i="9"/>
  <c r="G110" i="9"/>
  <c r="G114" i="9"/>
  <c r="G118" i="9"/>
  <c r="G122" i="9"/>
  <c r="G126" i="9"/>
  <c r="G130" i="9"/>
  <c r="G134" i="9"/>
  <c r="G138" i="9"/>
  <c r="G142" i="9"/>
  <c r="G146" i="9"/>
  <c r="G150" i="9"/>
  <c r="G154" i="9"/>
  <c r="G158" i="9"/>
  <c r="G162" i="9"/>
  <c r="G166" i="9"/>
  <c r="G170" i="9"/>
  <c r="G174" i="9"/>
  <c r="G178" i="9"/>
  <c r="G182" i="9"/>
  <c r="G186" i="9"/>
  <c r="G190" i="9"/>
  <c r="G194" i="9"/>
  <c r="G198" i="9"/>
  <c r="G202" i="9"/>
  <c r="G206" i="9"/>
  <c r="G210" i="9"/>
  <c r="G214" i="9"/>
  <c r="G218" i="9"/>
  <c r="G222" i="9"/>
  <c r="G226" i="9"/>
  <c r="G230" i="9"/>
  <c r="G234" i="9"/>
  <c r="G238" i="9"/>
  <c r="G242" i="9"/>
  <c r="G246" i="9"/>
  <c r="G250" i="9"/>
  <c r="G254" i="9"/>
  <c r="G258" i="9"/>
  <c r="G262" i="9"/>
  <c r="G266" i="9"/>
  <c r="G270" i="9"/>
  <c r="G274" i="9"/>
  <c r="G278" i="9"/>
  <c r="G282" i="9"/>
  <c r="G286" i="9"/>
  <c r="G290" i="9"/>
  <c r="G294" i="9"/>
  <c r="G298" i="9"/>
  <c r="G302" i="9"/>
  <c r="G306" i="9"/>
  <c r="G310" i="9"/>
  <c r="G314" i="9"/>
  <c r="G318" i="9"/>
  <c r="G322" i="9"/>
  <c r="G326" i="9"/>
  <c r="G330" i="9"/>
  <c r="G334" i="9"/>
  <c r="G338" i="9"/>
  <c r="G342" i="9"/>
  <c r="G346" i="9"/>
  <c r="G350" i="9"/>
  <c r="G354" i="9"/>
  <c r="G358" i="9"/>
  <c r="G362" i="9"/>
  <c r="G366" i="9"/>
  <c r="G370" i="9"/>
  <c r="G374" i="9"/>
  <c r="G378" i="9"/>
  <c r="G382" i="9"/>
  <c r="G386" i="9"/>
  <c r="G390" i="9"/>
  <c r="G394" i="9"/>
  <c r="G398" i="9"/>
  <c r="G402" i="9"/>
  <c r="G406" i="9"/>
  <c r="G410" i="9"/>
  <c r="G414" i="9"/>
  <c r="G418" i="9"/>
  <c r="G422" i="9"/>
  <c r="G426" i="9"/>
  <c r="G430" i="9"/>
  <c r="G434" i="9"/>
  <c r="G438" i="9"/>
  <c r="G442" i="9"/>
  <c r="G446" i="9"/>
  <c r="G450" i="9"/>
  <c r="G454" i="9"/>
  <c r="G458" i="9"/>
  <c r="G462" i="9"/>
  <c r="G466" i="9"/>
  <c r="G470" i="9"/>
  <c r="G474" i="9"/>
  <c r="G478" i="9"/>
  <c r="G482" i="9"/>
  <c r="G486" i="9"/>
  <c r="G490" i="9"/>
  <c r="G494" i="9"/>
  <c r="G498" i="9"/>
  <c r="G502" i="9"/>
  <c r="G506" i="9"/>
  <c r="G510" i="9"/>
  <c r="G514" i="9"/>
  <c r="G19" i="9"/>
  <c r="G35" i="9"/>
  <c r="G43" i="9"/>
  <c r="G51" i="9"/>
  <c r="G59" i="9"/>
  <c r="G71" i="9"/>
  <c r="G79" i="9"/>
  <c r="G87" i="9"/>
  <c r="G99" i="9"/>
  <c r="G115" i="9"/>
  <c r="G131" i="9"/>
  <c r="G143" i="9"/>
  <c r="G155" i="9"/>
  <c r="G167" i="9"/>
  <c r="G179" i="9"/>
  <c r="G191" i="9"/>
  <c r="G211" i="9"/>
  <c r="G223" i="9"/>
  <c r="G23" i="9"/>
  <c r="G27" i="9"/>
  <c r="G31" i="9"/>
  <c r="G39" i="9"/>
  <c r="G47" i="9"/>
  <c r="G55" i="9"/>
  <c r="G63" i="9"/>
  <c r="G75" i="9"/>
  <c r="G83" i="9"/>
  <c r="G95" i="9"/>
  <c r="G107" i="9"/>
  <c r="G111" i="9"/>
  <c r="G127" i="9"/>
  <c r="G139" i="9"/>
  <c r="G151" i="9"/>
  <c r="G163" i="9"/>
  <c r="G171" i="9"/>
  <c r="G183" i="9"/>
  <c r="G195" i="9"/>
  <c r="G203" i="9"/>
  <c r="G219" i="9"/>
  <c r="G231" i="9"/>
  <c r="G20" i="9"/>
  <c r="G36" i="9"/>
  <c r="G52" i="9"/>
  <c r="G68" i="9"/>
  <c r="G84" i="9"/>
  <c r="G100" i="9"/>
  <c r="G116" i="9"/>
  <c r="G132" i="9"/>
  <c r="G148" i="9"/>
  <c r="G164" i="9"/>
  <c r="G180" i="9"/>
  <c r="G196" i="9"/>
  <c r="G212" i="9"/>
  <c r="G228" i="9"/>
  <c r="G239" i="9"/>
  <c r="G247" i="9"/>
  <c r="G255" i="9"/>
  <c r="G263" i="9"/>
  <c r="G271" i="9"/>
  <c r="G279" i="9"/>
  <c r="G287" i="9"/>
  <c r="G295" i="9"/>
  <c r="G303" i="9"/>
  <c r="G311" i="9"/>
  <c r="G319" i="9"/>
  <c r="G327" i="9"/>
  <c r="G335" i="9"/>
  <c r="G343" i="9"/>
  <c r="G351" i="9"/>
  <c r="G359" i="9"/>
  <c r="G367" i="9"/>
  <c r="G375" i="9"/>
  <c r="G383" i="9"/>
  <c r="G391" i="9"/>
  <c r="G399" i="9"/>
  <c r="G407" i="9"/>
  <c r="G415" i="9"/>
  <c r="G423" i="9"/>
  <c r="G431" i="9"/>
  <c r="G439" i="9"/>
  <c r="G447" i="9"/>
  <c r="G455" i="9"/>
  <c r="G463" i="9"/>
  <c r="G471" i="9"/>
  <c r="G479" i="9"/>
  <c r="G487" i="9"/>
  <c r="G495" i="9"/>
  <c r="G503" i="9"/>
  <c r="G511" i="9"/>
  <c r="G24" i="9"/>
  <c r="G88" i="9"/>
  <c r="G120" i="9"/>
  <c r="G184" i="9"/>
  <c r="G240" i="9"/>
  <c r="G264" i="9"/>
  <c r="G288" i="9"/>
  <c r="G312" i="9"/>
  <c r="G336" i="9"/>
  <c r="G360" i="9"/>
  <c r="G384" i="9"/>
  <c r="G408" i="9"/>
  <c r="G56" i="9"/>
  <c r="G104" i="9"/>
  <c r="G152" i="9"/>
  <c r="G200" i="9"/>
  <c r="G232" i="9"/>
  <c r="G256" i="9"/>
  <c r="G272" i="9"/>
  <c r="G304" i="9"/>
  <c r="G328" i="9"/>
  <c r="G352" i="9"/>
  <c r="G376" i="9"/>
  <c r="G400" i="9"/>
  <c r="G424" i="9"/>
  <c r="G440" i="9"/>
  <c r="G456" i="9"/>
  <c r="G472" i="9"/>
  <c r="G488" i="9"/>
  <c r="G504" i="9"/>
  <c r="G28" i="9"/>
  <c r="G44" i="9"/>
  <c r="G60" i="9"/>
  <c r="G76" i="9"/>
  <c r="G92" i="9"/>
  <c r="G108" i="9"/>
  <c r="G124" i="9"/>
  <c r="G140" i="9"/>
  <c r="G156" i="9"/>
  <c r="G172" i="9"/>
  <c r="G188" i="9"/>
  <c r="G204" i="9"/>
  <c r="G220" i="9"/>
  <c r="G235" i="9"/>
  <c r="G243" i="9"/>
  <c r="G251" i="9"/>
  <c r="G259" i="9"/>
  <c r="G267" i="9"/>
  <c r="G275" i="9"/>
  <c r="G283" i="9"/>
  <c r="G291" i="9"/>
  <c r="G299" i="9"/>
  <c r="G307" i="9"/>
  <c r="G315" i="9"/>
  <c r="G323" i="9"/>
  <c r="G331" i="9"/>
  <c r="G339" i="9"/>
  <c r="G347" i="9"/>
  <c r="G355" i="9"/>
  <c r="G363" i="9"/>
  <c r="G371" i="9"/>
  <c r="G379" i="9"/>
  <c r="G387" i="9"/>
  <c r="G395" i="9"/>
  <c r="G403" i="9"/>
  <c r="G411" i="9"/>
  <c r="G419" i="9"/>
  <c r="G427" i="9"/>
  <c r="G435" i="9"/>
  <c r="G443" i="9"/>
  <c r="G451" i="9"/>
  <c r="G459" i="9"/>
  <c r="G467" i="9"/>
  <c r="G475" i="9"/>
  <c r="G483" i="9"/>
  <c r="G491" i="9"/>
  <c r="G499" i="9"/>
  <c r="G507" i="9"/>
  <c r="G515" i="9"/>
  <c r="G32" i="9"/>
  <c r="G48" i="9"/>
  <c r="G64" i="9"/>
  <c r="G80" i="9"/>
  <c r="G96" i="9"/>
  <c r="G112" i="9"/>
  <c r="G128" i="9"/>
  <c r="G144" i="9"/>
  <c r="G160" i="9"/>
  <c r="G176" i="9"/>
  <c r="G192" i="9"/>
  <c r="G208" i="9"/>
  <c r="G224" i="9"/>
  <c r="G236" i="9"/>
  <c r="G244" i="9"/>
  <c r="G252" i="9"/>
  <c r="G260" i="9"/>
  <c r="G268" i="9"/>
  <c r="G276" i="9"/>
  <c r="G284" i="9"/>
  <c r="G292" i="9"/>
  <c r="G300" i="9"/>
  <c r="G308" i="9"/>
  <c r="G316" i="9"/>
  <c r="G324" i="9"/>
  <c r="G332" i="9"/>
  <c r="G340" i="9"/>
  <c r="G348" i="9"/>
  <c r="G356" i="9"/>
  <c r="G364" i="9"/>
  <c r="G372" i="9"/>
  <c r="G380" i="9"/>
  <c r="G388" i="9"/>
  <c r="G396" i="9"/>
  <c r="G404" i="9"/>
  <c r="G412" i="9"/>
  <c r="G420" i="9"/>
  <c r="G428" i="9"/>
  <c r="G436" i="9"/>
  <c r="G444" i="9"/>
  <c r="G452" i="9"/>
  <c r="G460" i="9"/>
  <c r="G468" i="9"/>
  <c r="G476" i="9"/>
  <c r="G484" i="9"/>
  <c r="G492" i="9"/>
  <c r="G500" i="9"/>
  <c r="G508" i="9"/>
  <c r="G40" i="9"/>
  <c r="G72" i="9"/>
  <c r="G136" i="9"/>
  <c r="G168" i="9"/>
  <c r="G216" i="9"/>
  <c r="G248" i="9"/>
  <c r="G280" i="9"/>
  <c r="G296" i="9"/>
  <c r="G320" i="9"/>
  <c r="G344" i="9"/>
  <c r="G368" i="9"/>
  <c r="G392" i="9"/>
  <c r="G416" i="9"/>
  <c r="G432" i="9"/>
  <c r="G448" i="9"/>
  <c r="G464" i="9"/>
  <c r="G480" i="9"/>
  <c r="G496" i="9"/>
  <c r="G512" i="9"/>
  <c r="N18" i="3"/>
  <c r="AF18" i="3" s="1"/>
  <c r="N17" i="3"/>
  <c r="Z18" i="3"/>
  <c r="AB18" i="3" s="1"/>
  <c r="AD18" i="3" s="1"/>
  <c r="AE18" i="3" s="1"/>
  <c r="Z19" i="3"/>
  <c r="AB19" i="3" s="1"/>
  <c r="AD19" i="3" s="1"/>
  <c r="AE19" i="3" s="1"/>
  <c r="AF19" i="3"/>
  <c r="Z20" i="3"/>
  <c r="AB20" i="3" s="1"/>
  <c r="AD20" i="3" s="1"/>
  <c r="AE20" i="3" s="1"/>
  <c r="AF20" i="3"/>
  <c r="Z21" i="3"/>
  <c r="AF21" i="3"/>
  <c r="Z22" i="3"/>
  <c r="AF22" i="3"/>
  <c r="Z23" i="3"/>
  <c r="AF23" i="3"/>
  <c r="Z24" i="3"/>
  <c r="AF24" i="3"/>
  <c r="Z25" i="3"/>
  <c r="AF25" i="3"/>
  <c r="Z26" i="3"/>
  <c r="AF26" i="3"/>
  <c r="Z27" i="3"/>
  <c r="AF27" i="3"/>
  <c r="Z28" i="3"/>
  <c r="AF28" i="3"/>
  <c r="R18" i="3"/>
  <c r="R19" i="3"/>
  <c r="R20" i="3"/>
  <c r="R21" i="3"/>
  <c r="R22" i="3"/>
  <c r="R23" i="3"/>
  <c r="R24" i="3"/>
  <c r="R25" i="3"/>
  <c r="R26" i="3"/>
  <c r="R28" i="3"/>
  <c r="AB21" i="3"/>
  <c r="AD21" i="3" s="1"/>
  <c r="AB22" i="3"/>
  <c r="AD22" i="3" s="1"/>
  <c r="AB23" i="3"/>
  <c r="AD23" i="3" s="1"/>
  <c r="AB24" i="3"/>
  <c r="AD24" i="3" s="1"/>
  <c r="AB25" i="3"/>
  <c r="AD25" i="3" s="1"/>
  <c r="AB26" i="3"/>
  <c r="AB27" i="3"/>
  <c r="AB28" i="3"/>
  <c r="AD28" i="3" s="1"/>
  <c r="AI18" i="3"/>
  <c r="G18" i="9" l="1"/>
  <c r="AX18" i="3"/>
  <c r="AG28" i="3"/>
  <c r="AD27" i="3"/>
  <c r="AV27" i="3" s="1"/>
  <c r="AG24" i="3"/>
  <c r="AG22" i="3"/>
  <c r="AG20" i="3"/>
  <c r="AG25" i="3"/>
  <c r="AG23" i="3"/>
  <c r="AG21" i="3"/>
  <c r="AG19" i="3"/>
  <c r="AD26" i="3"/>
  <c r="AG26" i="3" s="1"/>
  <c r="AG18" i="3"/>
  <c r="AU24" i="3"/>
  <c r="AV24" i="3"/>
  <c r="AU28" i="3"/>
  <c r="AV28" i="3"/>
  <c r="AU25" i="3"/>
  <c r="AV25" i="3"/>
  <c r="AV21" i="3"/>
  <c r="AU21" i="3"/>
  <c r="AU26" i="3"/>
  <c r="AU22" i="3"/>
  <c r="AV22" i="3"/>
  <c r="AU23" i="3"/>
  <c r="AV23" i="3"/>
  <c r="AU27" i="3"/>
  <c r="U314" i="9"/>
  <c r="U315" i="9"/>
  <c r="U319" i="9"/>
  <c r="U323" i="9"/>
  <c r="U326" i="9"/>
  <c r="U327" i="9"/>
  <c r="U331" i="9"/>
  <c r="U335" i="9"/>
  <c r="U336" i="9"/>
  <c r="U339" i="9"/>
  <c r="U342" i="9"/>
  <c r="U343" i="9"/>
  <c r="U347" i="9"/>
  <c r="U350" i="9"/>
  <c r="U351" i="9"/>
  <c r="U355" i="9"/>
  <c r="U356" i="9"/>
  <c r="U358" i="9"/>
  <c r="U359" i="9"/>
  <c r="U360" i="9"/>
  <c r="U362" i="9"/>
  <c r="U363" i="9"/>
  <c r="U366" i="9"/>
  <c r="U367" i="9"/>
  <c r="U374" i="9"/>
  <c r="U375" i="9"/>
  <c r="U376" i="9"/>
  <c r="U378" i="9"/>
  <c r="U379" i="9"/>
  <c r="U383" i="9"/>
  <c r="U386" i="9"/>
  <c r="U387" i="9"/>
  <c r="U391" i="9"/>
  <c r="U392" i="9"/>
  <c r="U395" i="9"/>
  <c r="U399" i="9"/>
  <c r="U402" i="9"/>
  <c r="U407" i="9"/>
  <c r="U410" i="9"/>
  <c r="U411" i="9"/>
  <c r="U415" i="9"/>
  <c r="U416" i="9"/>
  <c r="U419" i="9"/>
  <c r="U423" i="9"/>
  <c r="U426" i="9"/>
  <c r="U427" i="9"/>
  <c r="U431" i="9"/>
  <c r="U434" i="9"/>
  <c r="U435" i="9"/>
  <c r="U436" i="9"/>
  <c r="U439" i="9"/>
  <c r="U442" i="9"/>
  <c r="U443" i="9"/>
  <c r="U447" i="9"/>
  <c r="U450" i="9"/>
  <c r="U451" i="9"/>
  <c r="U455" i="9"/>
  <c r="U456" i="9"/>
  <c r="U459" i="9"/>
  <c r="U463" i="9"/>
  <c r="U466" i="9"/>
  <c r="U471" i="9"/>
  <c r="U474" i="9"/>
  <c r="U475" i="9"/>
  <c r="U479" i="9"/>
  <c r="U480" i="9"/>
  <c r="U483" i="9"/>
  <c r="U486" i="9"/>
  <c r="U487" i="9"/>
  <c r="U491" i="9"/>
  <c r="U494" i="9"/>
  <c r="U495" i="9"/>
  <c r="U498" i="9"/>
  <c r="U499" i="9"/>
  <c r="U502" i="9"/>
  <c r="U503" i="9"/>
  <c r="U504" i="9"/>
  <c r="U507" i="9"/>
  <c r="U511" i="9"/>
  <c r="U514" i="9"/>
  <c r="U515" i="9"/>
  <c r="U308" i="9"/>
  <c r="U320" i="9"/>
  <c r="U332" i="9"/>
  <c r="U372" i="9"/>
  <c r="U400" i="9"/>
  <c r="U420" i="9"/>
  <c r="U440" i="9"/>
  <c r="U464" i="9"/>
  <c r="U484" i="9"/>
  <c r="U312" i="9"/>
  <c r="U344" i="9"/>
  <c r="U370" i="9"/>
  <c r="U382" i="9"/>
  <c r="U390" i="9"/>
  <c r="U394" i="9"/>
  <c r="U398" i="9"/>
  <c r="U406" i="9"/>
  <c r="U414" i="9"/>
  <c r="U418" i="9"/>
  <c r="U422" i="9"/>
  <c r="U430" i="9"/>
  <c r="U438" i="9"/>
  <c r="U446" i="9"/>
  <c r="U454" i="9"/>
  <c r="U458" i="9"/>
  <c r="U462" i="9"/>
  <c r="U470" i="9"/>
  <c r="U478" i="9"/>
  <c r="U482" i="9"/>
  <c r="U490" i="9"/>
  <c r="U506" i="9"/>
  <c r="U510" i="9"/>
  <c r="U310" i="9"/>
  <c r="U311" i="9"/>
  <c r="U316" i="9"/>
  <c r="U318" i="9"/>
  <c r="U322" i="9"/>
  <c r="U330" i="9"/>
  <c r="U334" i="9"/>
  <c r="U338" i="9"/>
  <c r="U346" i="9"/>
  <c r="U348" i="9"/>
  <c r="U354" i="9"/>
  <c r="U371" i="9"/>
  <c r="U403" i="9"/>
  <c r="U467" i="9"/>
  <c r="P18" i="9"/>
  <c r="O18" i="9"/>
  <c r="O19" i="9"/>
  <c r="Q19" i="9" s="1"/>
  <c r="R19" i="9" s="1"/>
  <c r="U19" i="9" s="1"/>
  <c r="O20" i="9"/>
  <c r="Q20" i="9" s="1"/>
  <c r="R20" i="9" s="1"/>
  <c r="U20" i="9" s="1"/>
  <c r="O21" i="9"/>
  <c r="Q21" i="9" s="1"/>
  <c r="R21" i="9" s="1"/>
  <c r="U21" i="9" s="1"/>
  <c r="O22" i="9"/>
  <c r="O23" i="9"/>
  <c r="O24" i="9"/>
  <c r="O25" i="9"/>
  <c r="O26" i="9"/>
  <c r="O27" i="9"/>
  <c r="O28" i="9"/>
  <c r="O29" i="9"/>
  <c r="O30" i="9"/>
  <c r="O31" i="9"/>
  <c r="O32" i="9"/>
  <c r="O33" i="9"/>
  <c r="O34" i="9"/>
  <c r="O35" i="9"/>
  <c r="O36" i="9"/>
  <c r="O37" i="9"/>
  <c r="O38" i="9"/>
  <c r="O39" i="9"/>
  <c r="O40" i="9"/>
  <c r="O41" i="9"/>
  <c r="O42" i="9"/>
  <c r="O43" i="9"/>
  <c r="O44" i="9"/>
  <c r="O45" i="9"/>
  <c r="O46" i="9"/>
  <c r="O47" i="9"/>
  <c r="O48" i="9"/>
  <c r="O49" i="9"/>
  <c r="O50" i="9"/>
  <c r="O51" i="9"/>
  <c r="O52" i="9"/>
  <c r="O53" i="9"/>
  <c r="O54" i="9"/>
  <c r="O55" i="9"/>
  <c r="O56" i="9"/>
  <c r="O57" i="9"/>
  <c r="O58" i="9"/>
  <c r="O59" i="9"/>
  <c r="O60" i="9"/>
  <c r="O61" i="9"/>
  <c r="O62" i="9"/>
  <c r="O63" i="9"/>
  <c r="O64" i="9"/>
  <c r="O65" i="9"/>
  <c r="O66" i="9"/>
  <c r="O67" i="9"/>
  <c r="O68" i="9"/>
  <c r="O69" i="9"/>
  <c r="O70" i="9"/>
  <c r="O71" i="9"/>
  <c r="O72" i="9"/>
  <c r="O73" i="9"/>
  <c r="O74" i="9"/>
  <c r="O75" i="9"/>
  <c r="O76" i="9"/>
  <c r="O77" i="9"/>
  <c r="O78" i="9"/>
  <c r="O79" i="9"/>
  <c r="O80" i="9"/>
  <c r="O81" i="9"/>
  <c r="O82" i="9"/>
  <c r="O83" i="9"/>
  <c r="O84" i="9"/>
  <c r="O85" i="9"/>
  <c r="O86" i="9"/>
  <c r="O87" i="9"/>
  <c r="O88" i="9"/>
  <c r="O89" i="9"/>
  <c r="O90" i="9"/>
  <c r="O91" i="9"/>
  <c r="O92" i="9"/>
  <c r="O93" i="9"/>
  <c r="O94" i="9"/>
  <c r="O95" i="9"/>
  <c r="O96" i="9"/>
  <c r="O97" i="9"/>
  <c r="O98" i="9"/>
  <c r="O99" i="9"/>
  <c r="O100" i="9"/>
  <c r="O101" i="9"/>
  <c r="O102" i="9"/>
  <c r="O103" i="9"/>
  <c r="O104" i="9"/>
  <c r="O105" i="9"/>
  <c r="O106" i="9"/>
  <c r="O107" i="9"/>
  <c r="O108" i="9"/>
  <c r="O109" i="9"/>
  <c r="O110" i="9"/>
  <c r="O111" i="9"/>
  <c r="O112" i="9"/>
  <c r="O113" i="9"/>
  <c r="O114" i="9"/>
  <c r="O115" i="9"/>
  <c r="O116" i="9"/>
  <c r="O117" i="9"/>
  <c r="O118" i="9"/>
  <c r="O119" i="9"/>
  <c r="O120" i="9"/>
  <c r="O121" i="9"/>
  <c r="O122" i="9"/>
  <c r="O123" i="9"/>
  <c r="O124" i="9"/>
  <c r="O125" i="9"/>
  <c r="O126" i="9"/>
  <c r="O127" i="9"/>
  <c r="O128" i="9"/>
  <c r="O129" i="9"/>
  <c r="O130" i="9"/>
  <c r="O131" i="9"/>
  <c r="O132" i="9"/>
  <c r="O133" i="9"/>
  <c r="O134" i="9"/>
  <c r="O135" i="9"/>
  <c r="O136" i="9"/>
  <c r="O137" i="9"/>
  <c r="O138" i="9"/>
  <c r="O139" i="9"/>
  <c r="O140" i="9"/>
  <c r="O141" i="9"/>
  <c r="O142" i="9"/>
  <c r="O143" i="9"/>
  <c r="O144" i="9"/>
  <c r="O145" i="9"/>
  <c r="O146" i="9"/>
  <c r="O147" i="9"/>
  <c r="O148" i="9"/>
  <c r="O149" i="9"/>
  <c r="O150" i="9"/>
  <c r="O151" i="9"/>
  <c r="O152" i="9"/>
  <c r="O153" i="9"/>
  <c r="O154" i="9"/>
  <c r="O155" i="9"/>
  <c r="O156" i="9"/>
  <c r="O157" i="9"/>
  <c r="O158" i="9"/>
  <c r="O159" i="9"/>
  <c r="O160" i="9"/>
  <c r="O161" i="9"/>
  <c r="O162" i="9"/>
  <c r="O163" i="9"/>
  <c r="O164" i="9"/>
  <c r="O165" i="9"/>
  <c r="O166" i="9"/>
  <c r="O167" i="9"/>
  <c r="O168" i="9"/>
  <c r="O169" i="9"/>
  <c r="O170" i="9"/>
  <c r="O171" i="9"/>
  <c r="O172" i="9"/>
  <c r="O173" i="9"/>
  <c r="O174" i="9"/>
  <c r="O175" i="9"/>
  <c r="O176" i="9"/>
  <c r="O177" i="9"/>
  <c r="O178" i="9"/>
  <c r="O179" i="9"/>
  <c r="O180" i="9"/>
  <c r="O181" i="9"/>
  <c r="O182" i="9"/>
  <c r="O183" i="9"/>
  <c r="O184" i="9"/>
  <c r="O185" i="9"/>
  <c r="O186" i="9"/>
  <c r="O187" i="9"/>
  <c r="O188" i="9"/>
  <c r="O189" i="9"/>
  <c r="O190" i="9"/>
  <c r="O191" i="9"/>
  <c r="O192" i="9"/>
  <c r="O193" i="9"/>
  <c r="O194" i="9"/>
  <c r="O195" i="9"/>
  <c r="O196" i="9"/>
  <c r="O197" i="9"/>
  <c r="O198" i="9"/>
  <c r="O199" i="9"/>
  <c r="O200" i="9"/>
  <c r="O201" i="9"/>
  <c r="O202" i="9"/>
  <c r="O203" i="9"/>
  <c r="O204" i="9"/>
  <c r="O205" i="9"/>
  <c r="O206" i="9"/>
  <c r="O207" i="9"/>
  <c r="O208" i="9"/>
  <c r="O209" i="9"/>
  <c r="O210" i="9"/>
  <c r="O211" i="9"/>
  <c r="O212" i="9"/>
  <c r="O213" i="9"/>
  <c r="O214" i="9"/>
  <c r="O215" i="9"/>
  <c r="O216" i="9"/>
  <c r="O217" i="9"/>
  <c r="O218" i="9"/>
  <c r="O219" i="9"/>
  <c r="O220" i="9"/>
  <c r="O221" i="9"/>
  <c r="O222" i="9"/>
  <c r="O223" i="9"/>
  <c r="O224" i="9"/>
  <c r="O225" i="9"/>
  <c r="O226" i="9"/>
  <c r="O227" i="9"/>
  <c r="O228" i="9"/>
  <c r="O229" i="9"/>
  <c r="O230" i="9"/>
  <c r="O231" i="9"/>
  <c r="O232" i="9"/>
  <c r="O233" i="9"/>
  <c r="O234" i="9"/>
  <c r="O235" i="9"/>
  <c r="O236" i="9"/>
  <c r="O237" i="9"/>
  <c r="O238" i="9"/>
  <c r="O239" i="9"/>
  <c r="O240" i="9"/>
  <c r="O241" i="9"/>
  <c r="O242" i="9"/>
  <c r="O243" i="9"/>
  <c r="O244" i="9"/>
  <c r="O245" i="9"/>
  <c r="O246" i="9"/>
  <c r="O247" i="9"/>
  <c r="O248" i="9"/>
  <c r="O249" i="9"/>
  <c r="O250" i="9"/>
  <c r="O251" i="9"/>
  <c r="O252" i="9"/>
  <c r="O253" i="9"/>
  <c r="O254" i="9"/>
  <c r="O255" i="9"/>
  <c r="O256" i="9"/>
  <c r="O257" i="9"/>
  <c r="O258" i="9"/>
  <c r="O259" i="9"/>
  <c r="O260" i="9"/>
  <c r="O261" i="9"/>
  <c r="O262" i="9"/>
  <c r="O263" i="9"/>
  <c r="O264" i="9"/>
  <c r="O265" i="9"/>
  <c r="O266" i="9"/>
  <c r="O267" i="9"/>
  <c r="O268" i="9"/>
  <c r="O269" i="9"/>
  <c r="O270" i="9"/>
  <c r="O271" i="9"/>
  <c r="O272" i="9"/>
  <c r="O273" i="9"/>
  <c r="O274" i="9"/>
  <c r="O275" i="9"/>
  <c r="O276" i="9"/>
  <c r="O277" i="9"/>
  <c r="O278" i="9"/>
  <c r="O279" i="9"/>
  <c r="O280" i="9"/>
  <c r="O281" i="9"/>
  <c r="O282" i="9"/>
  <c r="O283" i="9"/>
  <c r="O284" i="9"/>
  <c r="O285" i="9"/>
  <c r="O286" i="9"/>
  <c r="O287" i="9"/>
  <c r="O288" i="9"/>
  <c r="O289" i="9"/>
  <c r="O290" i="9"/>
  <c r="O291" i="9"/>
  <c r="O292" i="9"/>
  <c r="O293" i="9"/>
  <c r="O294" i="9"/>
  <c r="O295" i="9"/>
  <c r="O296" i="9"/>
  <c r="O297" i="9"/>
  <c r="O298" i="9"/>
  <c r="O299" i="9"/>
  <c r="O300" i="9"/>
  <c r="O301" i="9"/>
  <c r="O302" i="9"/>
  <c r="O303" i="9"/>
  <c r="O304" i="9"/>
  <c r="O305" i="9"/>
  <c r="O306" i="9"/>
  <c r="O307" i="9"/>
  <c r="O308" i="9"/>
  <c r="O309" i="9"/>
  <c r="O310" i="9"/>
  <c r="O311" i="9"/>
  <c r="O312" i="9"/>
  <c r="O313" i="9"/>
  <c r="O314" i="9"/>
  <c r="O315" i="9"/>
  <c r="O316" i="9"/>
  <c r="O317" i="9"/>
  <c r="O318" i="9"/>
  <c r="O319" i="9"/>
  <c r="O320" i="9"/>
  <c r="O321" i="9"/>
  <c r="O322" i="9"/>
  <c r="O323" i="9"/>
  <c r="O324" i="9"/>
  <c r="O325" i="9"/>
  <c r="O326" i="9"/>
  <c r="O327" i="9"/>
  <c r="O328" i="9"/>
  <c r="O329" i="9"/>
  <c r="O330" i="9"/>
  <c r="O331" i="9"/>
  <c r="O332" i="9"/>
  <c r="O333" i="9"/>
  <c r="O334" i="9"/>
  <c r="O335" i="9"/>
  <c r="O336" i="9"/>
  <c r="O337" i="9"/>
  <c r="O338" i="9"/>
  <c r="O339" i="9"/>
  <c r="O340" i="9"/>
  <c r="O341" i="9"/>
  <c r="O342" i="9"/>
  <c r="O343" i="9"/>
  <c r="O344" i="9"/>
  <c r="O345" i="9"/>
  <c r="O346" i="9"/>
  <c r="O347" i="9"/>
  <c r="O348" i="9"/>
  <c r="O349" i="9"/>
  <c r="O350" i="9"/>
  <c r="O351" i="9"/>
  <c r="O352" i="9"/>
  <c r="O353" i="9"/>
  <c r="O354" i="9"/>
  <c r="O355" i="9"/>
  <c r="O356" i="9"/>
  <c r="O357" i="9"/>
  <c r="O358" i="9"/>
  <c r="O359" i="9"/>
  <c r="O360" i="9"/>
  <c r="O361" i="9"/>
  <c r="O362" i="9"/>
  <c r="O363" i="9"/>
  <c r="O364" i="9"/>
  <c r="O365" i="9"/>
  <c r="O366" i="9"/>
  <c r="O367" i="9"/>
  <c r="O368" i="9"/>
  <c r="O369" i="9"/>
  <c r="O370" i="9"/>
  <c r="O371" i="9"/>
  <c r="O372" i="9"/>
  <c r="O373" i="9"/>
  <c r="O374" i="9"/>
  <c r="O375" i="9"/>
  <c r="O376" i="9"/>
  <c r="O377" i="9"/>
  <c r="O378" i="9"/>
  <c r="O379" i="9"/>
  <c r="O380" i="9"/>
  <c r="O381" i="9"/>
  <c r="O382" i="9"/>
  <c r="O383" i="9"/>
  <c r="O384" i="9"/>
  <c r="O385" i="9"/>
  <c r="O386" i="9"/>
  <c r="O387" i="9"/>
  <c r="O388" i="9"/>
  <c r="O389" i="9"/>
  <c r="O390" i="9"/>
  <c r="O391" i="9"/>
  <c r="O392" i="9"/>
  <c r="O393" i="9"/>
  <c r="O394" i="9"/>
  <c r="O395" i="9"/>
  <c r="O396" i="9"/>
  <c r="O397" i="9"/>
  <c r="O398" i="9"/>
  <c r="O399" i="9"/>
  <c r="O400" i="9"/>
  <c r="O401" i="9"/>
  <c r="O402" i="9"/>
  <c r="O403" i="9"/>
  <c r="O404" i="9"/>
  <c r="O405" i="9"/>
  <c r="O406" i="9"/>
  <c r="O407" i="9"/>
  <c r="O408" i="9"/>
  <c r="O409" i="9"/>
  <c r="O410" i="9"/>
  <c r="O411" i="9"/>
  <c r="O412" i="9"/>
  <c r="O413" i="9"/>
  <c r="O414" i="9"/>
  <c r="O415" i="9"/>
  <c r="O416" i="9"/>
  <c r="O417" i="9"/>
  <c r="O418" i="9"/>
  <c r="O419" i="9"/>
  <c r="O420" i="9"/>
  <c r="O421" i="9"/>
  <c r="O422" i="9"/>
  <c r="O423" i="9"/>
  <c r="O424" i="9"/>
  <c r="O425" i="9"/>
  <c r="O426" i="9"/>
  <c r="O427" i="9"/>
  <c r="O428" i="9"/>
  <c r="O429" i="9"/>
  <c r="O430" i="9"/>
  <c r="O431" i="9"/>
  <c r="O432" i="9"/>
  <c r="O433" i="9"/>
  <c r="O434" i="9"/>
  <c r="O435" i="9"/>
  <c r="O436" i="9"/>
  <c r="O437" i="9"/>
  <c r="O438" i="9"/>
  <c r="O439" i="9"/>
  <c r="O440" i="9"/>
  <c r="O441" i="9"/>
  <c r="O442" i="9"/>
  <c r="O443" i="9"/>
  <c r="O444" i="9"/>
  <c r="O445" i="9"/>
  <c r="O446" i="9"/>
  <c r="O447" i="9"/>
  <c r="O448" i="9"/>
  <c r="O449" i="9"/>
  <c r="O450" i="9"/>
  <c r="O451" i="9"/>
  <c r="O452" i="9"/>
  <c r="O453" i="9"/>
  <c r="O454" i="9"/>
  <c r="O455" i="9"/>
  <c r="O456" i="9"/>
  <c r="O457" i="9"/>
  <c r="O458" i="9"/>
  <c r="O459" i="9"/>
  <c r="O460" i="9"/>
  <c r="O461" i="9"/>
  <c r="O462" i="9"/>
  <c r="O463" i="9"/>
  <c r="O464" i="9"/>
  <c r="O465" i="9"/>
  <c r="O466" i="9"/>
  <c r="O467" i="9"/>
  <c r="O468" i="9"/>
  <c r="O469" i="9"/>
  <c r="O470" i="9"/>
  <c r="O471" i="9"/>
  <c r="O472" i="9"/>
  <c r="O473" i="9"/>
  <c r="O474" i="9"/>
  <c r="O475" i="9"/>
  <c r="O476" i="9"/>
  <c r="O477" i="9"/>
  <c r="O478" i="9"/>
  <c r="O479" i="9"/>
  <c r="O480" i="9"/>
  <c r="O481" i="9"/>
  <c r="O482" i="9"/>
  <c r="O483" i="9"/>
  <c r="O484" i="9"/>
  <c r="O485" i="9"/>
  <c r="O486" i="9"/>
  <c r="O487" i="9"/>
  <c r="O488" i="9"/>
  <c r="O489" i="9"/>
  <c r="O490" i="9"/>
  <c r="O491" i="9"/>
  <c r="O492" i="9"/>
  <c r="O493" i="9"/>
  <c r="O494" i="9"/>
  <c r="O495" i="9"/>
  <c r="O496" i="9"/>
  <c r="O497" i="9"/>
  <c r="O498" i="9"/>
  <c r="O499" i="9"/>
  <c r="O500" i="9"/>
  <c r="O501" i="9"/>
  <c r="O502" i="9"/>
  <c r="O503" i="9"/>
  <c r="O504" i="9"/>
  <c r="O505" i="9"/>
  <c r="O506" i="9"/>
  <c r="O507" i="9"/>
  <c r="O508" i="9"/>
  <c r="O509" i="9"/>
  <c r="O510" i="9"/>
  <c r="O511" i="9"/>
  <c r="O512" i="9"/>
  <c r="O513" i="9"/>
  <c r="O514" i="9"/>
  <c r="O515" i="9"/>
  <c r="N18" i="9"/>
  <c r="N19" i="9"/>
  <c r="N20" i="9"/>
  <c r="N21" i="9"/>
  <c r="N22" i="9"/>
  <c r="N23" i="9"/>
  <c r="N24" i="9"/>
  <c r="N25" i="9"/>
  <c r="N26" i="9"/>
  <c r="N27" i="9"/>
  <c r="N28" i="9"/>
  <c r="N29" i="9"/>
  <c r="N30" i="9"/>
  <c r="N31" i="9"/>
  <c r="N32" i="9"/>
  <c r="N33" i="9"/>
  <c r="N34" i="9"/>
  <c r="N35" i="9"/>
  <c r="N36" i="9"/>
  <c r="N37" i="9"/>
  <c r="N38" i="9"/>
  <c r="N39" i="9"/>
  <c r="N40" i="9"/>
  <c r="N41" i="9"/>
  <c r="N42" i="9"/>
  <c r="N43" i="9"/>
  <c r="N44" i="9"/>
  <c r="N45" i="9"/>
  <c r="N46" i="9"/>
  <c r="N47" i="9"/>
  <c r="N48" i="9"/>
  <c r="N49" i="9"/>
  <c r="N50" i="9"/>
  <c r="N51" i="9"/>
  <c r="N52" i="9"/>
  <c r="N53" i="9"/>
  <c r="N54" i="9"/>
  <c r="N55" i="9"/>
  <c r="N56" i="9"/>
  <c r="N57" i="9"/>
  <c r="N58" i="9"/>
  <c r="N59" i="9"/>
  <c r="N60" i="9"/>
  <c r="N61" i="9"/>
  <c r="N62" i="9"/>
  <c r="N63" i="9"/>
  <c r="N64" i="9"/>
  <c r="N65" i="9"/>
  <c r="N66" i="9"/>
  <c r="N67" i="9"/>
  <c r="N68" i="9"/>
  <c r="N69" i="9"/>
  <c r="N70" i="9"/>
  <c r="N71" i="9"/>
  <c r="N72" i="9"/>
  <c r="N73" i="9"/>
  <c r="N74" i="9"/>
  <c r="N75" i="9"/>
  <c r="N76" i="9"/>
  <c r="N77" i="9"/>
  <c r="N78" i="9"/>
  <c r="N79" i="9"/>
  <c r="N80" i="9"/>
  <c r="N81" i="9"/>
  <c r="N82" i="9"/>
  <c r="N83" i="9"/>
  <c r="N84" i="9"/>
  <c r="N85" i="9"/>
  <c r="N86" i="9"/>
  <c r="N87" i="9"/>
  <c r="N88" i="9"/>
  <c r="N89" i="9"/>
  <c r="N90" i="9"/>
  <c r="N91" i="9"/>
  <c r="N92" i="9"/>
  <c r="N93" i="9"/>
  <c r="N94" i="9"/>
  <c r="N95" i="9"/>
  <c r="N96" i="9"/>
  <c r="N97" i="9"/>
  <c r="N98" i="9"/>
  <c r="N99" i="9"/>
  <c r="N100" i="9"/>
  <c r="N101" i="9"/>
  <c r="N102" i="9"/>
  <c r="N103" i="9"/>
  <c r="N104" i="9"/>
  <c r="N105" i="9"/>
  <c r="N106" i="9"/>
  <c r="N107" i="9"/>
  <c r="N108" i="9"/>
  <c r="N109" i="9"/>
  <c r="N110" i="9"/>
  <c r="N111" i="9"/>
  <c r="N112" i="9"/>
  <c r="N113" i="9"/>
  <c r="N114" i="9"/>
  <c r="N115" i="9"/>
  <c r="N116" i="9"/>
  <c r="N117" i="9"/>
  <c r="N118" i="9"/>
  <c r="N119" i="9"/>
  <c r="N120" i="9"/>
  <c r="N121" i="9"/>
  <c r="N122" i="9"/>
  <c r="N123" i="9"/>
  <c r="N124" i="9"/>
  <c r="N125" i="9"/>
  <c r="N126" i="9"/>
  <c r="N127" i="9"/>
  <c r="N128" i="9"/>
  <c r="N129" i="9"/>
  <c r="N130" i="9"/>
  <c r="N131" i="9"/>
  <c r="N132" i="9"/>
  <c r="N133" i="9"/>
  <c r="N134" i="9"/>
  <c r="N135" i="9"/>
  <c r="N136" i="9"/>
  <c r="N137" i="9"/>
  <c r="N138" i="9"/>
  <c r="N139" i="9"/>
  <c r="N140" i="9"/>
  <c r="N141" i="9"/>
  <c r="N142" i="9"/>
  <c r="N143" i="9"/>
  <c r="N144" i="9"/>
  <c r="N145" i="9"/>
  <c r="N146" i="9"/>
  <c r="N147" i="9"/>
  <c r="N148" i="9"/>
  <c r="N149" i="9"/>
  <c r="N150" i="9"/>
  <c r="N151" i="9"/>
  <c r="N152" i="9"/>
  <c r="N153" i="9"/>
  <c r="N154" i="9"/>
  <c r="N155" i="9"/>
  <c r="N156" i="9"/>
  <c r="N157" i="9"/>
  <c r="N158" i="9"/>
  <c r="N159" i="9"/>
  <c r="N160" i="9"/>
  <c r="N161" i="9"/>
  <c r="N162" i="9"/>
  <c r="N163" i="9"/>
  <c r="N164" i="9"/>
  <c r="N165" i="9"/>
  <c r="N166" i="9"/>
  <c r="N167" i="9"/>
  <c r="N168" i="9"/>
  <c r="N169" i="9"/>
  <c r="N170" i="9"/>
  <c r="N171" i="9"/>
  <c r="N172" i="9"/>
  <c r="N173" i="9"/>
  <c r="N174" i="9"/>
  <c r="N175" i="9"/>
  <c r="N176" i="9"/>
  <c r="N177" i="9"/>
  <c r="N178" i="9"/>
  <c r="N179" i="9"/>
  <c r="N180" i="9"/>
  <c r="N181" i="9"/>
  <c r="N182" i="9"/>
  <c r="N183" i="9"/>
  <c r="N184" i="9"/>
  <c r="N185" i="9"/>
  <c r="N186" i="9"/>
  <c r="N187" i="9"/>
  <c r="N188" i="9"/>
  <c r="N189" i="9"/>
  <c r="N190" i="9"/>
  <c r="N191" i="9"/>
  <c r="N192" i="9"/>
  <c r="N193" i="9"/>
  <c r="N194" i="9"/>
  <c r="N195" i="9"/>
  <c r="N196" i="9"/>
  <c r="N197" i="9"/>
  <c r="N198" i="9"/>
  <c r="N199" i="9"/>
  <c r="N200" i="9"/>
  <c r="N201" i="9"/>
  <c r="N202" i="9"/>
  <c r="N203" i="9"/>
  <c r="N204" i="9"/>
  <c r="N205" i="9"/>
  <c r="N206" i="9"/>
  <c r="N207" i="9"/>
  <c r="N208" i="9"/>
  <c r="N209" i="9"/>
  <c r="N210" i="9"/>
  <c r="N211" i="9"/>
  <c r="N212" i="9"/>
  <c r="N213" i="9"/>
  <c r="N214" i="9"/>
  <c r="N215" i="9"/>
  <c r="N216" i="9"/>
  <c r="N217" i="9"/>
  <c r="N218" i="9"/>
  <c r="N219" i="9"/>
  <c r="N220" i="9"/>
  <c r="N221" i="9"/>
  <c r="N222" i="9"/>
  <c r="N223" i="9"/>
  <c r="N224" i="9"/>
  <c r="N225" i="9"/>
  <c r="N226" i="9"/>
  <c r="N227" i="9"/>
  <c r="N228" i="9"/>
  <c r="N229" i="9"/>
  <c r="N230" i="9"/>
  <c r="N231" i="9"/>
  <c r="N232" i="9"/>
  <c r="N233" i="9"/>
  <c r="N234" i="9"/>
  <c r="N235" i="9"/>
  <c r="N236" i="9"/>
  <c r="N237" i="9"/>
  <c r="N238" i="9"/>
  <c r="N239" i="9"/>
  <c r="N240" i="9"/>
  <c r="N241" i="9"/>
  <c r="N242" i="9"/>
  <c r="N243" i="9"/>
  <c r="N244" i="9"/>
  <c r="N245" i="9"/>
  <c r="N246" i="9"/>
  <c r="N247" i="9"/>
  <c r="N248" i="9"/>
  <c r="N249" i="9"/>
  <c r="N250" i="9"/>
  <c r="N251" i="9"/>
  <c r="N252" i="9"/>
  <c r="N253" i="9"/>
  <c r="N254" i="9"/>
  <c r="N255" i="9"/>
  <c r="N256" i="9"/>
  <c r="N257" i="9"/>
  <c r="N258" i="9"/>
  <c r="N259" i="9"/>
  <c r="N260" i="9"/>
  <c r="N261" i="9"/>
  <c r="N262" i="9"/>
  <c r="N263" i="9"/>
  <c r="N264" i="9"/>
  <c r="N265" i="9"/>
  <c r="N266" i="9"/>
  <c r="N267" i="9"/>
  <c r="N268" i="9"/>
  <c r="N269" i="9"/>
  <c r="N270" i="9"/>
  <c r="N271" i="9"/>
  <c r="N272" i="9"/>
  <c r="N273" i="9"/>
  <c r="N274" i="9"/>
  <c r="N275" i="9"/>
  <c r="N276" i="9"/>
  <c r="N277" i="9"/>
  <c r="N278" i="9"/>
  <c r="N279" i="9"/>
  <c r="N280" i="9"/>
  <c r="N281" i="9"/>
  <c r="N282" i="9"/>
  <c r="N283" i="9"/>
  <c r="N284" i="9"/>
  <c r="N285" i="9"/>
  <c r="N286" i="9"/>
  <c r="N287" i="9"/>
  <c r="N288" i="9"/>
  <c r="N289" i="9"/>
  <c r="N290" i="9"/>
  <c r="N291" i="9"/>
  <c r="N292" i="9"/>
  <c r="N293" i="9"/>
  <c r="N294" i="9"/>
  <c r="N295" i="9"/>
  <c r="N296" i="9"/>
  <c r="N297" i="9"/>
  <c r="N298" i="9"/>
  <c r="N299" i="9"/>
  <c r="N300" i="9"/>
  <c r="N301" i="9"/>
  <c r="N302" i="9"/>
  <c r="N303" i="9"/>
  <c r="N304" i="9"/>
  <c r="N305" i="9"/>
  <c r="N306" i="9"/>
  <c r="N307" i="9"/>
  <c r="N308" i="9"/>
  <c r="N309" i="9"/>
  <c r="N310" i="9"/>
  <c r="N311" i="9"/>
  <c r="N312" i="9"/>
  <c r="N313" i="9"/>
  <c r="N314" i="9"/>
  <c r="N315" i="9"/>
  <c r="N316" i="9"/>
  <c r="N317" i="9"/>
  <c r="N318" i="9"/>
  <c r="N319" i="9"/>
  <c r="N320" i="9"/>
  <c r="N321" i="9"/>
  <c r="N322" i="9"/>
  <c r="N323" i="9"/>
  <c r="N324" i="9"/>
  <c r="N325" i="9"/>
  <c r="N326" i="9"/>
  <c r="N327" i="9"/>
  <c r="N328" i="9"/>
  <c r="N329" i="9"/>
  <c r="N330" i="9"/>
  <c r="N331" i="9"/>
  <c r="N332" i="9"/>
  <c r="N333" i="9"/>
  <c r="N334" i="9"/>
  <c r="N335" i="9"/>
  <c r="N336" i="9"/>
  <c r="N337" i="9"/>
  <c r="N338" i="9"/>
  <c r="N339" i="9"/>
  <c r="N340" i="9"/>
  <c r="N341" i="9"/>
  <c r="N342" i="9"/>
  <c r="N343" i="9"/>
  <c r="N344" i="9"/>
  <c r="N345" i="9"/>
  <c r="N346" i="9"/>
  <c r="N347" i="9"/>
  <c r="N348" i="9"/>
  <c r="N349" i="9"/>
  <c r="N350" i="9"/>
  <c r="N351" i="9"/>
  <c r="N352" i="9"/>
  <c r="N353" i="9"/>
  <c r="N354" i="9"/>
  <c r="N355" i="9"/>
  <c r="N356" i="9"/>
  <c r="N357" i="9"/>
  <c r="N358" i="9"/>
  <c r="N359" i="9"/>
  <c r="N360" i="9"/>
  <c r="N361" i="9"/>
  <c r="N362" i="9"/>
  <c r="N363" i="9"/>
  <c r="N364" i="9"/>
  <c r="N365" i="9"/>
  <c r="N366" i="9"/>
  <c r="N367" i="9"/>
  <c r="N368" i="9"/>
  <c r="N369" i="9"/>
  <c r="N370" i="9"/>
  <c r="N371" i="9"/>
  <c r="N372" i="9"/>
  <c r="N373" i="9"/>
  <c r="N374" i="9"/>
  <c r="N375" i="9"/>
  <c r="N376" i="9"/>
  <c r="N377" i="9"/>
  <c r="N378" i="9"/>
  <c r="N379" i="9"/>
  <c r="N380" i="9"/>
  <c r="N381" i="9"/>
  <c r="N382" i="9"/>
  <c r="N383" i="9"/>
  <c r="N384" i="9"/>
  <c r="N385" i="9"/>
  <c r="N386" i="9"/>
  <c r="N387" i="9"/>
  <c r="N388" i="9"/>
  <c r="N389" i="9"/>
  <c r="N390" i="9"/>
  <c r="N391" i="9"/>
  <c r="N392" i="9"/>
  <c r="N393" i="9"/>
  <c r="N394" i="9"/>
  <c r="N395" i="9"/>
  <c r="N396" i="9"/>
  <c r="N397" i="9"/>
  <c r="N398" i="9"/>
  <c r="N399" i="9"/>
  <c r="N400" i="9"/>
  <c r="N401" i="9"/>
  <c r="N402" i="9"/>
  <c r="N403" i="9"/>
  <c r="N404" i="9"/>
  <c r="N405" i="9"/>
  <c r="N406" i="9"/>
  <c r="N407" i="9"/>
  <c r="N408" i="9"/>
  <c r="N409" i="9"/>
  <c r="N410" i="9"/>
  <c r="N411" i="9"/>
  <c r="N412" i="9"/>
  <c r="N413" i="9"/>
  <c r="N414" i="9"/>
  <c r="N415" i="9"/>
  <c r="N416" i="9"/>
  <c r="N417" i="9"/>
  <c r="N418" i="9"/>
  <c r="N419" i="9"/>
  <c r="N420" i="9"/>
  <c r="N421" i="9"/>
  <c r="N422" i="9"/>
  <c r="N423" i="9"/>
  <c r="N424" i="9"/>
  <c r="N425" i="9"/>
  <c r="N426" i="9"/>
  <c r="N427" i="9"/>
  <c r="N428" i="9"/>
  <c r="N429" i="9"/>
  <c r="N430" i="9"/>
  <c r="N431" i="9"/>
  <c r="N432" i="9"/>
  <c r="N433" i="9"/>
  <c r="N434" i="9"/>
  <c r="N435" i="9"/>
  <c r="N436" i="9"/>
  <c r="N437" i="9"/>
  <c r="N438" i="9"/>
  <c r="N439" i="9"/>
  <c r="N440" i="9"/>
  <c r="N441" i="9"/>
  <c r="N442" i="9"/>
  <c r="N443" i="9"/>
  <c r="N444" i="9"/>
  <c r="N445" i="9"/>
  <c r="N446" i="9"/>
  <c r="N447" i="9"/>
  <c r="N448" i="9"/>
  <c r="N449" i="9"/>
  <c r="N450" i="9"/>
  <c r="N451" i="9"/>
  <c r="N452" i="9"/>
  <c r="N453" i="9"/>
  <c r="N454" i="9"/>
  <c r="N455" i="9"/>
  <c r="N456" i="9"/>
  <c r="N457" i="9"/>
  <c r="N458" i="9"/>
  <c r="N459" i="9"/>
  <c r="N460" i="9"/>
  <c r="N461" i="9"/>
  <c r="N462" i="9"/>
  <c r="N463" i="9"/>
  <c r="N464" i="9"/>
  <c r="N465" i="9"/>
  <c r="N466" i="9"/>
  <c r="N467" i="9"/>
  <c r="N468" i="9"/>
  <c r="N469" i="9"/>
  <c r="N470" i="9"/>
  <c r="N471" i="9"/>
  <c r="N472" i="9"/>
  <c r="N473" i="9"/>
  <c r="N474" i="9"/>
  <c r="N475" i="9"/>
  <c r="N476" i="9"/>
  <c r="N477" i="9"/>
  <c r="N478" i="9"/>
  <c r="N479" i="9"/>
  <c r="N480" i="9"/>
  <c r="N481" i="9"/>
  <c r="N482" i="9"/>
  <c r="N483" i="9"/>
  <c r="N484" i="9"/>
  <c r="N485" i="9"/>
  <c r="N486" i="9"/>
  <c r="N487" i="9"/>
  <c r="N488" i="9"/>
  <c r="N489" i="9"/>
  <c r="N490" i="9"/>
  <c r="N491" i="9"/>
  <c r="N492" i="9"/>
  <c r="N493" i="9"/>
  <c r="N494" i="9"/>
  <c r="N495" i="9"/>
  <c r="N496" i="9"/>
  <c r="N497" i="9"/>
  <c r="N498" i="9"/>
  <c r="N499" i="9"/>
  <c r="N500" i="9"/>
  <c r="N501" i="9"/>
  <c r="N502" i="9"/>
  <c r="N503" i="9"/>
  <c r="N504" i="9"/>
  <c r="N505" i="9"/>
  <c r="N506" i="9"/>
  <c r="N507" i="9"/>
  <c r="N508" i="9"/>
  <c r="N509" i="9"/>
  <c r="N510" i="9"/>
  <c r="N511" i="9"/>
  <c r="N512" i="9"/>
  <c r="N513" i="9"/>
  <c r="N514" i="9"/>
  <c r="N515" i="9"/>
  <c r="AG27" i="3" l="1"/>
  <c r="AV26" i="3"/>
  <c r="AY26" i="3" s="1"/>
  <c r="AY23" i="3"/>
  <c r="AW23" i="3"/>
  <c r="AY22" i="3"/>
  <c r="AW22" i="3"/>
  <c r="AY25" i="3"/>
  <c r="AW25" i="3"/>
  <c r="AY27" i="3"/>
  <c r="AW27" i="3"/>
  <c r="AY21" i="3"/>
  <c r="AW21" i="3"/>
  <c r="AW28" i="3"/>
  <c r="AY28" i="3"/>
  <c r="AY24" i="3"/>
  <c r="AW24" i="3"/>
  <c r="U513" i="9"/>
  <c r="U509" i="9"/>
  <c r="U505" i="9"/>
  <c r="U501" i="9"/>
  <c r="U497" i="9"/>
  <c r="U493" i="9"/>
  <c r="U489" i="9"/>
  <c r="U485" i="9"/>
  <c r="U481" i="9"/>
  <c r="U477" i="9"/>
  <c r="U473" i="9"/>
  <c r="U469" i="9"/>
  <c r="U465" i="9"/>
  <c r="U461" i="9"/>
  <c r="U457" i="9"/>
  <c r="U453" i="9"/>
  <c r="U449" i="9"/>
  <c r="U445" i="9"/>
  <c r="U441" i="9"/>
  <c r="U437" i="9"/>
  <c r="U433" i="9"/>
  <c r="U429" i="9"/>
  <c r="U425" i="9"/>
  <c r="U421" i="9"/>
  <c r="U417" i="9"/>
  <c r="U413" i="9"/>
  <c r="U409" i="9"/>
  <c r="U405" i="9"/>
  <c r="U401" i="9"/>
  <c r="U397" i="9"/>
  <c r="U393" i="9"/>
  <c r="U389" i="9"/>
  <c r="U385" i="9"/>
  <c r="U381" i="9"/>
  <c r="U377" i="9"/>
  <c r="U373" i="9"/>
  <c r="U369" i="9"/>
  <c r="U365" i="9"/>
  <c r="U361" i="9"/>
  <c r="U357" i="9"/>
  <c r="U353" i="9"/>
  <c r="U349" i="9"/>
  <c r="U345" i="9"/>
  <c r="U341" i="9"/>
  <c r="U337" i="9"/>
  <c r="U333" i="9"/>
  <c r="U329" i="9"/>
  <c r="U325" i="9"/>
  <c r="U321" i="9"/>
  <c r="U317" i="9"/>
  <c r="U313" i="9"/>
  <c r="U309" i="9"/>
  <c r="U512" i="9"/>
  <c r="U508" i="9"/>
  <c r="U500" i="9"/>
  <c r="U496" i="9"/>
  <c r="U492" i="9"/>
  <c r="U488" i="9"/>
  <c r="U476" i="9"/>
  <c r="U472" i="9"/>
  <c r="U468" i="9"/>
  <c r="U460" i="9"/>
  <c r="U452" i="9"/>
  <c r="U448" i="9"/>
  <c r="U444" i="9"/>
  <c r="U432" i="9"/>
  <c r="U428" i="9"/>
  <c r="U424" i="9"/>
  <c r="U412" i="9"/>
  <c r="U408" i="9"/>
  <c r="U404" i="9"/>
  <c r="U396" i="9"/>
  <c r="U388" i="9"/>
  <c r="U384" i="9"/>
  <c r="U380" i="9"/>
  <c r="U368" i="9"/>
  <c r="U364" i="9"/>
  <c r="U352" i="9"/>
  <c r="U340" i="9"/>
  <c r="U328" i="9"/>
  <c r="U324" i="9"/>
  <c r="Q18" i="9"/>
  <c r="R18" i="9" s="1"/>
  <c r="I11" i="3"/>
  <c r="AW26" i="3" l="1"/>
  <c r="I8" i="3"/>
  <c r="I8" i="9"/>
  <c r="I12" i="9"/>
  <c r="T18" i="9"/>
  <c r="U18" i="9" s="1"/>
  <c r="K8" i="10"/>
  <c r="F29" i="12"/>
  <c r="F28" i="12"/>
  <c r="F23" i="12"/>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7" i="12"/>
  <c r="F56" i="12"/>
  <c r="F57" i="12"/>
  <c r="F50" i="12"/>
  <c r="F58" i="12"/>
  <c r="F66" i="12"/>
  <c r="F43" i="12"/>
  <c r="F51" i="12"/>
  <c r="F59" i="12"/>
  <c r="F63" i="12"/>
  <c r="F64" i="12"/>
  <c r="F49" i="12"/>
  <c r="F65" i="12"/>
  <c r="F52" i="12"/>
  <c r="F45" i="12"/>
  <c r="F53" i="12"/>
  <c r="F61" i="12"/>
  <c r="F55" i="12"/>
  <c r="F48" i="12"/>
  <c r="F44" i="12"/>
  <c r="F60" i="12"/>
  <c r="F46" i="12"/>
  <c r="F54" i="12"/>
  <c r="F62" i="12"/>
  <c r="F30" i="12"/>
  <c r="F32" i="12"/>
  <c r="F34" i="12"/>
  <c r="F36" i="12"/>
  <c r="F38" i="12"/>
  <c r="F40" i="12"/>
  <c r="F35" i="12"/>
  <c r="F37" i="12"/>
  <c r="F39" i="12"/>
  <c r="F41" i="12"/>
  <c r="F33" i="12"/>
  <c r="F31" i="12"/>
  <c r="F42" i="12"/>
  <c r="AV39" i="2"/>
  <c r="K10" i="10"/>
  <c r="K12" i="10"/>
  <c r="AR50" i="2"/>
  <c r="AR49" i="2"/>
  <c r="AS50" i="2"/>
  <c r="AS49" i="2"/>
  <c r="J12" i="4"/>
  <c r="J11" i="4"/>
  <c r="J10" i="4"/>
  <c r="J9" i="4"/>
  <c r="J8" i="4"/>
  <c r="K9" i="4"/>
  <c r="K10" i="4"/>
  <c r="K11" i="4"/>
  <c r="K12" i="4"/>
  <c r="K13" i="4"/>
  <c r="K8" i="4"/>
  <c r="F26" i="12"/>
  <c r="F22" i="12"/>
  <c r="F19" i="12"/>
  <c r="F27" i="12"/>
  <c r="F24" i="12"/>
  <c r="F25" i="12"/>
  <c r="F21" i="12"/>
  <c r="F18" i="12"/>
  <c r="F20" i="12"/>
  <c r="L56" i="12"/>
  <c r="L40" i="12"/>
  <c r="L51" i="12"/>
  <c r="L64" i="12"/>
  <c r="L39" i="12"/>
  <c r="L31" i="12"/>
  <c r="L42" i="12"/>
  <c r="L60" i="12"/>
  <c r="L30" i="12"/>
  <c r="L36" i="12"/>
  <c r="L48" i="12"/>
  <c r="L32" i="12"/>
  <c r="L49" i="12"/>
  <c r="L43" i="12"/>
  <c r="L65" i="12"/>
  <c r="L35" i="12"/>
  <c r="L53" i="12"/>
  <c r="L34" i="12"/>
  <c r="L66" i="12"/>
  <c r="L41" i="12"/>
  <c r="L37" i="12"/>
  <c r="L33" i="12"/>
  <c r="L62" i="12"/>
  <c r="L59" i="12"/>
  <c r="L52" i="12"/>
  <c r="L61" i="12"/>
  <c r="L50" i="12"/>
  <c r="L38" i="12"/>
  <c r="L46" i="12"/>
  <c r="L54" i="12"/>
  <c r="L63" i="12"/>
  <c r="L55" i="12"/>
  <c r="L47" i="12"/>
  <c r="L58" i="12"/>
  <c r="L45" i="12"/>
  <c r="L44" i="12"/>
  <c r="L57" i="12"/>
  <c r="R37" i="12"/>
  <c r="R45" i="12"/>
  <c r="R36" i="12"/>
  <c r="R64" i="12"/>
  <c r="R56" i="12"/>
  <c r="R48" i="12"/>
  <c r="R32" i="12"/>
  <c r="R62" i="12"/>
  <c r="R54" i="12"/>
  <c r="R46" i="12"/>
  <c r="R30" i="12"/>
  <c r="R65" i="12"/>
  <c r="R57" i="12"/>
  <c r="R42" i="12"/>
  <c r="R43" i="12"/>
  <c r="R59" i="12"/>
  <c r="R47" i="12"/>
  <c r="R63" i="12"/>
  <c r="R33" i="12"/>
  <c r="R49" i="12"/>
  <c r="R44" i="12"/>
  <c r="R60" i="12"/>
  <c r="R40" i="12"/>
  <c r="R58" i="12"/>
  <c r="R38" i="12"/>
  <c r="R61" i="12"/>
  <c r="R35" i="12"/>
  <c r="R51" i="12"/>
  <c r="R34" i="12"/>
  <c r="R39" i="12"/>
  <c r="R55" i="12"/>
  <c r="R41" i="12"/>
  <c r="R31" i="12"/>
  <c r="R52" i="12"/>
  <c r="R66" i="12"/>
  <c r="R50" i="12"/>
  <c r="R53" i="12"/>
  <c r="AX17" i="3"/>
  <c r="AI17" i="3"/>
  <c r="AK28" i="3" l="1"/>
  <c r="AM28" i="3" s="1"/>
  <c r="AO28" i="3" s="1"/>
  <c r="AK18" i="3"/>
  <c r="AM18" i="3" s="1"/>
  <c r="AK20" i="3"/>
  <c r="AM20" i="3" s="1"/>
  <c r="AK22" i="3"/>
  <c r="AM22" i="3" s="1"/>
  <c r="AO22" i="3" s="1"/>
  <c r="AK24" i="3"/>
  <c r="AM24" i="3" s="1"/>
  <c r="AO24" i="3" s="1"/>
  <c r="AK26" i="3"/>
  <c r="AM26" i="3" s="1"/>
  <c r="AO26" i="3" s="1"/>
  <c r="AK27" i="3"/>
  <c r="AM27" i="3" s="1"/>
  <c r="AO27" i="3" s="1"/>
  <c r="AK19" i="3"/>
  <c r="AM19" i="3" s="1"/>
  <c r="AK21" i="3"/>
  <c r="AM21" i="3" s="1"/>
  <c r="AO21" i="3" s="1"/>
  <c r="AK23" i="3"/>
  <c r="AM23" i="3" s="1"/>
  <c r="AO23" i="3" s="1"/>
  <c r="AK25" i="3"/>
  <c r="AM25" i="3" s="1"/>
  <c r="AO25" i="3" s="1"/>
  <c r="R17" i="3"/>
  <c r="Z17" i="3"/>
  <c r="AF17" i="3"/>
  <c r="AK17" i="3"/>
  <c r="AM17" i="3" s="1"/>
  <c r="L21" i="12"/>
  <c r="L27" i="12"/>
  <c r="L26" i="12"/>
  <c r="L29" i="12"/>
  <c r="L25" i="12"/>
  <c r="L18" i="12"/>
  <c r="L20" i="12"/>
  <c r="L22" i="12"/>
  <c r="L23" i="12"/>
  <c r="L28" i="12"/>
  <c r="L24" i="12"/>
  <c r="AO19" i="3" l="1"/>
  <c r="AV19" i="3"/>
  <c r="AU19" i="3"/>
  <c r="AO20" i="3"/>
  <c r="AU20" i="3"/>
  <c r="AV20" i="3"/>
  <c r="AO18" i="3"/>
  <c r="AV18" i="3"/>
  <c r="AU18" i="3"/>
  <c r="AB17" i="3"/>
  <c r="R26" i="12"/>
  <c r="R25" i="12"/>
  <c r="R27" i="12"/>
  <c r="R28" i="12"/>
  <c r="R20" i="12"/>
  <c r="R29" i="12"/>
  <c r="R24" i="12"/>
  <c r="AU17" i="3"/>
  <c r="L19" i="12"/>
  <c r="R21" i="12"/>
  <c r="AY18" i="3" l="1"/>
  <c r="AW18" i="3"/>
  <c r="AY20" i="3"/>
  <c r="AW20" i="3"/>
  <c r="AY19" i="3"/>
  <c r="AW19" i="3"/>
  <c r="AD17" i="3"/>
  <c r="AV17" i="3" s="1"/>
  <c r="AW17" i="3" s="1"/>
  <c r="R23" i="12"/>
  <c r="R19" i="12"/>
  <c r="R22" i="12"/>
  <c r="AO17" i="3"/>
  <c r="R18" i="12"/>
  <c r="AE17" i="3" l="1"/>
  <c r="AG17" i="3"/>
  <c r="AY17" i="3"/>
  <c r="K22" i="10"/>
  <c r="S34" i="10"/>
  <c r="M24" i="10"/>
  <c r="L26" i="10"/>
  <c r="L24" i="10"/>
  <c r="M23" i="10"/>
  <c r="T24" i="10"/>
  <c r="I22" i="10"/>
  <c r="U34" i="10"/>
  <c r="U32" i="10"/>
  <c r="I26" i="10"/>
  <c r="V22" i="10"/>
  <c r="K23" i="10"/>
  <c r="K35" i="10"/>
  <c r="J22" i="10"/>
  <c r="T25" i="10"/>
  <c r="S25" i="10"/>
  <c r="J23" i="10"/>
  <c r="V24" i="10"/>
  <c r="W23" i="10"/>
  <c r="I24" i="10"/>
  <c r="W25" i="10"/>
  <c r="T35" i="10"/>
  <c r="K33" i="10"/>
  <c r="J35" i="10"/>
  <c r="U25" i="10"/>
  <c r="S23" i="10"/>
  <c r="J25" i="10"/>
  <c r="T23" i="10"/>
  <c r="U35" i="10"/>
  <c r="K34" i="10"/>
  <c r="U26" i="10"/>
  <c r="J24" i="10"/>
  <c r="J26" i="10"/>
  <c r="L22" i="10"/>
  <c r="M26" i="10"/>
  <c r="T32" i="10"/>
  <c r="M25" i="10"/>
  <c r="T33" i="10"/>
  <c r="U36" i="10"/>
  <c r="J36" i="10"/>
  <c r="I32" i="10"/>
  <c r="S24" i="10"/>
  <c r="T22" i="10"/>
  <c r="T26" i="10"/>
  <c r="S35" i="10"/>
  <c r="I34" i="10"/>
  <c r="I25" i="10"/>
  <c r="W22" i="10"/>
  <c r="K32" i="10"/>
  <c r="V26" i="10"/>
  <c r="V25" i="10"/>
  <c r="K24" i="10"/>
  <c r="T34" i="10"/>
  <c r="W26" i="10"/>
  <c r="K26" i="10"/>
  <c r="U33" i="10"/>
  <c r="S32" i="10"/>
  <c r="L25" i="10"/>
  <c r="I35" i="10"/>
  <c r="M22" i="10"/>
  <c r="S36" i="10"/>
  <c r="I23" i="10"/>
  <c r="S33" i="10"/>
  <c r="K36" i="10"/>
  <c r="S26" i="10"/>
  <c r="S22" i="10"/>
  <c r="J34" i="10"/>
  <c r="J32" i="10"/>
  <c r="I36" i="10"/>
  <c r="L23" i="10"/>
  <c r="U23" i="10"/>
  <c r="U24" i="10"/>
  <c r="V23" i="10"/>
  <c r="T36" i="10"/>
  <c r="J33" i="10"/>
  <c r="W24" i="10"/>
  <c r="K25" i="10"/>
  <c r="U22" i="10"/>
  <c r="I33"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s>
  <commentList>
    <comment ref="K14" authorId="0" shapeId="0" xr:uid="{00000000-0006-0000-0000-000001000000}">
      <text>
        <r>
          <rPr>
            <b/>
            <sz val="9"/>
            <color indexed="81"/>
            <rFont val="Tahoma"/>
            <family val="2"/>
          </rPr>
          <t>Fecha: Formato DD/MM/AAAA</t>
        </r>
      </text>
    </comment>
    <comment ref="H27" authorId="1" shapeId="0" xr:uid="{00000000-0006-0000-0000-000002000000}">
      <text>
        <r>
          <rPr>
            <sz val="9"/>
            <color indexed="81"/>
            <rFont val="Tahoma"/>
            <family val="2"/>
          </rPr>
          <t xml:space="preserve">Escoja el  proceso a trabajar
</t>
        </r>
      </text>
    </comment>
    <comment ref="K27" authorId="2" shapeId="0" xr:uid="{00000000-0006-0000-0000-000003000000}">
      <text>
        <r>
          <rPr>
            <sz val="9"/>
            <color indexed="81"/>
            <rFont val="Tahoma"/>
            <family val="2"/>
          </rPr>
          <t xml:space="preserve">
CAMPO AUTOMATICO  que corresponde al Objetivo del  proceso analizado.
</t>
        </r>
      </text>
    </comment>
    <comment ref="M27" authorId="2" shapeId="0" xr:uid="{00000000-0006-0000-0000-000004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5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6000000}">
      <text>
        <r>
          <rPr>
            <b/>
            <sz val="9"/>
            <color indexed="81"/>
            <rFont val="Tahoma"/>
            <family val="2"/>
          </rPr>
          <t>Describa brevemente la manera como se presenta el
riesgo</t>
        </r>
      </text>
    </comment>
    <comment ref="X27" authorId="1" shapeId="0" xr:uid="{00000000-0006-0000-0000-000007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8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9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A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E4" authorId="0" shapeId="0" xr:uid="{00000000-0006-0000-0100-000001000000}">
      <text>
        <r>
          <rPr>
            <b/>
            <sz val="9"/>
            <color indexed="81"/>
            <rFont val="Tahoma"/>
            <family val="2"/>
          </rPr>
          <t>Jorge Alvarez Viviescas:</t>
        </r>
        <r>
          <rPr>
            <sz val="9"/>
            <color indexed="81"/>
            <rFont val="Tahoma"/>
            <family val="2"/>
          </rPr>
          <t xml:space="preserve">
Se puede eliminar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D5" authorId="0" shapeId="0" xr:uid="{00000000-0006-0000-0200-000001000000}">
      <text>
        <r>
          <rPr>
            <b/>
            <sz val="9"/>
            <color indexed="81"/>
            <rFont val="Tahoma"/>
            <family val="2"/>
          </rPr>
          <t>Jorge Alvarez Viviescas:</t>
        </r>
        <r>
          <rPr>
            <sz val="9"/>
            <color indexed="81"/>
            <rFont val="Tahoma"/>
            <family val="2"/>
          </rPr>
          <t xml:space="preserve">
Se podria eliminar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5" authorId="0" shapeId="0" xr:uid="{00000000-0006-0000-0300-000001000000}">
      <text>
        <r>
          <rPr>
            <b/>
            <sz val="9"/>
            <color indexed="81"/>
            <rFont val="Tahoma"/>
            <family val="2"/>
          </rPr>
          <t xml:space="preserve">
CAMPO AUTOMATICO
NO DILIGENCIAR</t>
        </r>
      </text>
    </comment>
    <comment ref="H15" authorId="0" shapeId="0" xr:uid="{00000000-0006-0000-0300-000002000000}">
      <text>
        <r>
          <rPr>
            <b/>
            <sz val="9"/>
            <color indexed="81"/>
            <rFont val="Tahoma"/>
            <family val="2"/>
          </rPr>
          <t xml:space="preserve">
CAMPO AUTOMATICO
NO DILIGENCIAR</t>
        </r>
      </text>
    </comment>
    <comment ref="L15" authorId="0" shapeId="0" xr:uid="{00000000-0006-0000-0300-000003000000}">
      <text>
        <r>
          <rPr>
            <b/>
            <sz val="9"/>
            <color indexed="81"/>
            <rFont val="Tahoma"/>
            <family val="2"/>
          </rPr>
          <t xml:space="preserve">
CAMPO AUTOMATICO
NO DILIGENCIAR</t>
        </r>
      </text>
    </comment>
    <comment ref="N15" authorId="0" shapeId="0" xr:uid="{00000000-0006-0000-0300-000004000000}">
      <text>
        <r>
          <rPr>
            <b/>
            <sz val="9"/>
            <color indexed="81"/>
            <rFont val="Tahoma"/>
            <family val="2"/>
          </rPr>
          <t xml:space="preserve">
CAMPO AUTOMATICO
NO DILIGENCIAR</t>
        </r>
      </text>
    </comment>
    <comment ref="AI15" authorId="1" shapeId="0" xr:uid="{00000000-0006-0000-0300-000005000000}">
      <text>
        <r>
          <rPr>
            <b/>
            <sz val="9"/>
            <color indexed="81"/>
            <rFont val="Tahoma"/>
            <family val="2"/>
          </rPr>
          <t xml:space="preserve"> DILIGENCIAR PREVIAMENTE  LA HOJA DE CONTROLES  (2a) 
CAMPO AUTOMATICO
NO DILIGENCIAR</t>
        </r>
      </text>
    </comment>
    <comment ref="AK15" authorId="0" shapeId="0" xr:uid="{00000000-0006-0000-0300-000006000000}">
      <text>
        <r>
          <rPr>
            <b/>
            <sz val="9"/>
            <color indexed="81"/>
            <rFont val="Tahoma"/>
            <family val="2"/>
          </rPr>
          <t xml:space="preserve">
CAMPO AUTOMATICO
NO DILIGENCIAR</t>
        </r>
      </text>
    </comment>
    <comment ref="AM15" authorId="0" shapeId="0" xr:uid="{00000000-0006-0000-0300-000007000000}">
      <text>
        <r>
          <rPr>
            <b/>
            <sz val="9"/>
            <color indexed="81"/>
            <rFont val="Tahoma"/>
            <family val="2"/>
          </rPr>
          <t xml:space="preserve">
CAMPO AUTOMATICO
NO DILIGENCIAR</t>
        </r>
      </text>
    </comment>
    <comment ref="AO15"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5" authorId="0" shapeId="0" xr:uid="{00000000-0006-0000-0300-000009000000}">
      <text>
        <r>
          <rPr>
            <b/>
            <sz val="9"/>
            <color indexed="81"/>
            <rFont val="Tahoma"/>
            <family val="2"/>
          </rPr>
          <t>Defina si  el conjunto de controles reduce la probabilidad de ocurrencia del riesgo (mitiga las causas)</t>
        </r>
      </text>
    </comment>
    <comment ref="AS15" authorId="0" shapeId="0" xr:uid="{00000000-0006-0000-0300-00000A000000}">
      <text>
        <r>
          <rPr>
            <b/>
            <sz val="9"/>
            <color indexed="81"/>
            <rFont val="Tahoma"/>
            <family val="2"/>
          </rPr>
          <t xml:space="preserve">
Defina si  el conjunto de controles reduce el impacto del riesgo (mitiga las consecuencias)</t>
        </r>
      </text>
    </comment>
    <comment ref="AW15"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6"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6" authorId="0" shapeId="0" xr:uid="{00000000-0006-0000-0300-00000D000000}">
      <text>
        <r>
          <rPr>
            <sz val="9"/>
            <color indexed="81"/>
            <rFont val="Tahoma"/>
            <family val="2"/>
          </rPr>
          <t xml:space="preserve">
Marque las afirmaciones que apliquen según su análisis, para establecer el impacto del riesgo.</t>
        </r>
      </text>
    </comment>
    <comment ref="AB16"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6"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6" authorId="0" shapeId="0" xr:uid="{00000000-0006-0000-0300-000010000000}">
      <text>
        <r>
          <rPr>
            <b/>
            <sz val="9"/>
            <color indexed="81"/>
            <rFont val="Tahoma"/>
            <family val="2"/>
          </rPr>
          <t xml:space="preserve">
Mencione brevemente los nuevos controles que se deben implementar para mitigar el riesgo.</t>
        </r>
      </text>
    </comment>
    <comment ref="BC16" authorId="0" shapeId="0" xr:uid="{00000000-0006-0000-0300-000011000000}">
      <text>
        <r>
          <rPr>
            <b/>
            <sz val="9"/>
            <color indexed="81"/>
            <rFont val="Tahoma"/>
            <family val="2"/>
          </rPr>
          <t xml:space="preserve">
Relacione la(s) acción(es) para la implementación de  nuevos controles o ajustes a los existentes.</t>
        </r>
      </text>
    </comment>
    <comment ref="BE16" authorId="0" shapeId="0" xr:uid="{00000000-0006-0000-0300-000012000000}">
      <text>
        <r>
          <rPr>
            <sz val="9"/>
            <color indexed="81"/>
            <rFont val="Tahoma"/>
            <family val="2"/>
          </rPr>
          <t xml:space="preserve">
Escriba la fecha en la que inicia la accion relacionada en el campo anterior
</t>
        </r>
      </text>
    </comment>
    <comment ref="BG16" authorId="0" shapeId="0" xr:uid="{00000000-0006-0000-0300-000013000000}">
      <text>
        <r>
          <rPr>
            <sz val="9"/>
            <color indexed="81"/>
            <rFont val="Tahoma"/>
            <family val="2"/>
          </rPr>
          <t xml:space="preserve">
Escriba la fecha en la que finaliza la acción relacionada en el campo anterior
</t>
        </r>
      </text>
    </comment>
    <comment ref="BI16" authorId="0" shapeId="0" xr:uid="{00000000-0006-0000-0300-000014000000}">
      <text>
        <r>
          <rPr>
            <sz val="9"/>
            <color indexed="81"/>
            <rFont val="Tahoma"/>
            <family val="2"/>
          </rPr>
          <t xml:space="preserve">
Escriba el cargo del funcionario que lidera la acción descrita.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00000000-0006-0000-0400-000005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K17" authorId="0" shapeId="0" xr:uid="{00000000-0006-0000-0400-000006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L17" authorId="0" shapeId="0" xr:uid="{00000000-0006-0000-0400-000007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M17" authorId="0" shapeId="0" xr:uid="{00000000-0006-0000-0400-000008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N17" authorId="0" shapeId="0" xr:uid="{00000000-0006-0000-0400-000009000000}">
      <text>
        <r>
          <rPr>
            <b/>
            <sz val="9"/>
            <color indexed="81"/>
            <rFont val="Tahoma"/>
            <family val="2"/>
          </rPr>
          <t xml:space="preserve">
CAMPO AUTOMATICO
NO DILIGENCIAR
</t>
        </r>
      </text>
    </comment>
    <comment ref="O17" authorId="0" shapeId="0" xr:uid="{00000000-0006-0000-0400-00000A000000}">
      <text>
        <r>
          <rPr>
            <b/>
            <sz val="9"/>
            <color indexed="81"/>
            <rFont val="Tahoma"/>
            <family val="2"/>
          </rPr>
          <t xml:space="preserve">
CAMPO AUTOMATICO
NO DILIGENCIAR
</t>
        </r>
      </text>
    </comment>
    <comment ref="P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C000000}">
      <text>
        <r>
          <rPr>
            <b/>
            <sz val="9"/>
            <color indexed="81"/>
            <rFont val="Tahoma"/>
            <family val="2"/>
          </rPr>
          <t xml:space="preserve">
CAMPO AUTOMATICO
NO DILIGENCIAR</t>
        </r>
        <r>
          <rPr>
            <sz val="9"/>
            <color indexed="81"/>
            <rFont val="Tahoma"/>
            <family val="2"/>
          </rPr>
          <t xml:space="preserve">
</t>
        </r>
      </text>
    </comment>
    <comment ref="S17" authorId="0" shapeId="0" xr:uid="{00000000-0006-0000-0400-00000D000000}">
      <text>
        <r>
          <rPr>
            <sz val="9"/>
            <color indexed="81"/>
            <rFont val="Tahoma"/>
            <family val="2"/>
          </rPr>
          <t xml:space="preserve">Evalue el nivel de cumplimiento de la ejecución del control, de acuerdo con los criterios establecidos en el diseño.
</t>
        </r>
      </text>
    </comment>
    <comment ref="T17" authorId="0" shapeId="0" xr:uid="{00000000-0006-0000-0400-00000E000000}">
      <text>
        <r>
          <rPr>
            <sz val="9"/>
            <color indexed="81"/>
            <rFont val="Tahoma"/>
            <family val="2"/>
          </rPr>
          <t xml:space="preserve">
</t>
        </r>
        <r>
          <rPr>
            <b/>
            <sz val="9"/>
            <color indexed="81"/>
            <rFont val="Tahoma"/>
            <family val="2"/>
          </rPr>
          <t xml:space="preserve">
CAMPO AUTOMATICO 
NO DILIGENCIAR</t>
        </r>
      </text>
    </comment>
    <comment ref="U17" authorId="0" shapeId="0" xr:uid="{00000000-0006-0000-0400-00000F000000}">
      <text>
        <r>
          <rPr>
            <sz val="9"/>
            <color indexed="81"/>
            <rFont val="Tahoma"/>
            <family val="2"/>
          </rPr>
          <t xml:space="preserve">CAMPO AUTOMATICO 
NO DILIGENCIAR.
Resultado promedio de la evaluacion integral del control
</t>
        </r>
      </text>
    </comment>
  </commentList>
</comments>
</file>

<file path=xl/sharedStrings.xml><?xml version="1.0" encoding="utf-8"?>
<sst xmlns="http://schemas.openxmlformats.org/spreadsheetml/2006/main" count="3253" uniqueCount="1836">
  <si>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</si>
  <si>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</si>
  <si>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</si>
  <si>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</si>
  <si>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</si>
  <si>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</si>
  <si>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</si>
  <si>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</si>
  <si>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</si>
  <si>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</si>
  <si>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</si>
  <si>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</si>
  <si>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</si>
  <si>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</si>
  <si>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</si>
  <si>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</si>
  <si>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</si>
  <si>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</si>
  <si>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</si>
  <si>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</si>
  <si>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</si>
  <si>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</si>
  <si>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</si>
  <si>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</si>
  <si>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</si>
  <si>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</si>
  <si>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</si>
  <si>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</si>
  <si>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</si>
  <si>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</si>
  <si>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</si>
  <si>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</si>
  <si>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</si>
  <si>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</si>
  <si>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</si>
  <si>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</si>
  <si>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</si>
  <si>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</si>
  <si>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</si>
  <si>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</si>
  <si>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</si>
  <si>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</si>
  <si>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</si>
  <si>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</si>
  <si>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</si>
  <si>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</si>
  <si>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</si>
  <si>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</si>
  <si>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</si>
  <si>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</si>
  <si>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</si>
  <si>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</si>
  <si>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</si>
  <si>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</si>
  <si>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</si>
  <si>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</si>
  <si>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</si>
  <si>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</si>
  <si>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</si>
  <si>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</si>
  <si>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</si>
  <si>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</si>
  <si>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</si>
  <si>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</si>
  <si>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</si>
  <si>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</si>
  <si>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</si>
  <si>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</si>
  <si>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</si>
  <si>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</si>
  <si>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</si>
  <si>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</si>
  <si>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</si>
  <si>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</si>
  <si>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</si>
  <si>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</si>
  <si>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</si>
  <si>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</si>
  <si>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</si>
  <si>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</si>
  <si>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</si>
  <si>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</si>
  <si>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</si>
  <si>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</si>
  <si>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</si>
  <si>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</si>
  <si>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</si>
  <si>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</si>
  <si>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</si>
  <si>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</si>
  <si>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</si>
  <si>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</si>
  <si>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</si>
  <si>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</si>
  <si>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</si>
  <si>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</si>
  <si>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</si>
  <si>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</si>
  <si>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</si>
  <si>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</si>
  <si>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</si>
  <si>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</si>
  <si>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</si>
  <si>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</si>
  <si>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</si>
  <si>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</si>
  <si>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</si>
  <si>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</si>
  <si>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</si>
  <si>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</si>
  <si>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</si>
  <si>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</si>
  <si>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</si>
  <si>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</si>
  <si>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</si>
  <si>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</si>
  <si>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</si>
  <si>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</si>
  <si>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</si>
  <si>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</si>
  <si>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</si>
  <si>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</si>
  <si>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</si>
  <si>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</si>
  <si>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</si>
  <si>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</si>
  <si>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</si>
  <si>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</si>
  <si>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</si>
  <si>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</si>
  <si>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</si>
  <si>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</si>
  <si>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</si>
  <si>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</si>
  <si>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</si>
  <si>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</si>
  <si>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</si>
  <si>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</si>
  <si>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</si>
  <si>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</si>
  <si>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</si>
  <si>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</si>
  <si>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</si>
  <si>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</si>
  <si>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</si>
  <si>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</si>
  <si>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</si>
  <si>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</si>
  <si>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</si>
  <si>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</si>
  <si>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</si>
  <si>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</si>
  <si>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</si>
  <si>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</si>
  <si>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</si>
  <si>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</si>
  <si>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</si>
  <si>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</si>
  <si>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</si>
  <si>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</si>
  <si>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</si>
  <si>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</si>
  <si>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</si>
  <si>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</si>
  <si>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</si>
  <si>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</si>
  <si>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</si>
  <si>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</si>
  <si>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</si>
  <si>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</si>
  <si>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</si>
  <si>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</si>
  <si>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</si>
  <si>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</si>
  <si>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</si>
  <si>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</si>
  <si>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</si>
  <si>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</si>
  <si>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</si>
  <si>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</si>
  <si>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</si>
  <si>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</si>
  <si>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</si>
  <si>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</si>
  <si>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</si>
  <si>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</si>
  <si>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</si>
  <si>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</si>
  <si>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</si>
  <si>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</si>
  <si>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</si>
  <si>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</si>
  <si>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</si>
  <si>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</si>
  <si>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</si>
  <si>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</si>
  <si>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</si>
  <si>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</si>
  <si>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</si>
  <si>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</si>
  <si>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</si>
  <si>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</si>
  <si>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</si>
  <si>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</si>
  <si>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</si>
  <si>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</si>
  <si>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</si>
  <si>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</si>
  <si>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</si>
  <si>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</si>
  <si>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</si>
  <si>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</si>
  <si>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</si>
  <si>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</si>
  <si>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</si>
  <si>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</si>
  <si>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</si>
  <si>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</si>
  <si>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</si>
  <si>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</si>
  <si>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</si>
  <si>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</si>
  <si>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</si>
  <si>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</si>
  <si>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</si>
  <si>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</si>
  <si>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</si>
  <si>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</si>
  <si>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</si>
  <si>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</si>
  <si>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</si>
  <si>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</si>
  <si>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</si>
  <si>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</si>
  <si>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</si>
  <si>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</si>
  <si>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</si>
  <si>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</si>
  <si>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</si>
  <si>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</si>
  <si>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</si>
  <si>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</si>
  <si>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</si>
  <si>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</si>
  <si>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</si>
  <si>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</si>
  <si>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</si>
  <si>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</si>
  <si>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</si>
  <si>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</si>
  <si>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</si>
  <si>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</si>
  <si>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</si>
  <si>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</si>
  <si>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</si>
  <si>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</si>
  <si>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</si>
  <si>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</si>
  <si>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</si>
  <si>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</si>
  <si>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</si>
  <si>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</si>
  <si>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</si>
  <si>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</si>
  <si>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</si>
  <si>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</si>
  <si>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</si>
  <si>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</si>
  <si>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</si>
  <si>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</si>
  <si>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</si>
  <si>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</si>
  <si>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</si>
  <si>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</si>
  <si>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</si>
  <si>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</si>
  <si>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</si>
  <si>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</si>
  <si>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</si>
  <si>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</si>
  <si>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</si>
  <si>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</si>
  <si>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</si>
  <si>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</si>
  <si>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</si>
  <si>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</si>
  <si>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</si>
  <si>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</si>
  <si>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</si>
  <si>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</si>
  <si>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</si>
  <si>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</si>
  <si>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</si>
  <si>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</si>
  <si>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</si>
  <si>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</si>
  <si>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</si>
  <si>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</si>
  <si>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</si>
  <si>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</si>
  <si>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</si>
  <si>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</si>
  <si>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</si>
  <si>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</si>
  <si>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</si>
  <si>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</si>
  <si>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</si>
  <si>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</si>
  <si>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</si>
  <si>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</si>
  <si>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</si>
  <si>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</si>
  <si>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</si>
  <si>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</si>
  <si>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</si>
  <si>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</si>
  <si>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</si>
  <si>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</si>
  <si>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</si>
  <si>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</si>
  <si>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</si>
  <si>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</si>
  <si>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</si>
  <si>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</si>
  <si>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</si>
  <si>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</si>
  <si>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</si>
  <si>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</si>
  <si>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</si>
  <si>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</si>
  <si>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</si>
  <si>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</si>
  <si>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</si>
  <si>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</si>
  <si>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</si>
  <si>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</si>
  <si>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</si>
  <si>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</si>
  <si>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</si>
  <si>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</si>
  <si>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</si>
  <si>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</si>
  <si>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</si>
  <si>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</si>
  <si>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</si>
  <si>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</si>
  <si>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</si>
  <si>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</si>
  <si>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</si>
  <si>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</si>
  <si>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</si>
  <si>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</si>
  <si>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</si>
  <si>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</si>
  <si>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</si>
  <si>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</si>
  <si>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</si>
  <si>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</si>
  <si>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</si>
  <si>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</si>
  <si>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</si>
  <si>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</si>
  <si>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</si>
  <si>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</si>
  <si>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</si>
  <si>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</si>
  <si>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</si>
  <si>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</si>
  <si>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</si>
  <si>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</si>
  <si>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</si>
  <si>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</si>
  <si>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</si>
  <si>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</si>
  <si>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</si>
  <si>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</si>
  <si>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</si>
  <si>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</si>
  <si>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</si>
  <si>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</si>
  <si>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</si>
  <si>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</si>
  <si>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</si>
  <si>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</si>
  <si>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</si>
  <si>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</si>
  <si>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</si>
  <si>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</si>
  <si>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</si>
  <si>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</si>
  <si>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</si>
  <si>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</si>
  <si>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</si>
  <si>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</si>
  <si>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</si>
  <si>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</si>
  <si>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</si>
  <si>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</si>
  <si>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</si>
  <si>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</si>
  <si>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</si>
  <si>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</si>
  <si>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</si>
  <si>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</si>
  <si>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</si>
  <si>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</si>
  <si>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</si>
  <si>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</si>
  <si>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</si>
  <si>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</si>
  <si>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</si>
  <si>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</si>
  <si>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</si>
  <si>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</si>
  <si>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</si>
  <si>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</si>
  <si>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</si>
  <si>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</si>
  <si>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</si>
  <si>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</si>
  <si>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</si>
  <si>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</si>
  <si>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</si>
  <si>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</si>
  <si>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</si>
  <si>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</si>
  <si>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</si>
  <si>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</si>
  <si>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</si>
  <si>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</si>
  <si>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</si>
  <si>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</si>
  <si>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</si>
  <si>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</si>
  <si>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</si>
  <si>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</si>
  <si>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</si>
  <si>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</si>
  <si>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</si>
  <si>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</si>
  <si>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</si>
  <si>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</si>
  <si>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</si>
  <si>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</si>
  <si>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</si>
  <si>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</si>
  <si>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</si>
  <si>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</si>
  <si>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</si>
  <si>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</si>
  <si>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</si>
  <si>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</si>
  <si>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</si>
  <si>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</si>
  <si>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</si>
  <si>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</si>
  <si>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</si>
  <si>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</si>
  <si>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</si>
  <si>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</si>
  <si>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</si>
  <si>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</si>
  <si>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</si>
  <si>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</si>
  <si>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</si>
  <si>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</si>
  <si>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</si>
  <si>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</si>
  <si>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</si>
  <si>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</si>
  <si>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</si>
  <si>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</si>
  <si>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</si>
  <si>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</si>
  <si>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</si>
  <si>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</si>
  <si>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</si>
  <si>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</si>
  <si>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</si>
  <si>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</si>
  <si>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</si>
  <si>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</si>
  <si>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</si>
  <si>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</si>
  <si>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</si>
  <si>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</si>
  <si>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</si>
  <si>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</si>
  <si>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</si>
  <si>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</si>
  <si>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</si>
  <si>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</si>
  <si>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</si>
  <si>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</si>
  <si>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</si>
  <si>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</si>
  <si>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</si>
  <si>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</si>
  <si>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</si>
  <si>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</si>
  <si>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</si>
  <si>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</si>
  <si>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</si>
  <si>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</si>
  <si>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</si>
  <si>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</si>
  <si>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</si>
  <si>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</si>
  <si>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</si>
  <si>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</si>
  <si>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</si>
  <si>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</si>
  <si>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</si>
  <si>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</si>
  <si>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</si>
  <si>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</si>
  <si>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</si>
  <si>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</si>
  <si>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</si>
  <si>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</si>
  <si>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</si>
  <si>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</si>
  <si>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</si>
  <si>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</si>
  <si>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</si>
  <si>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</si>
  <si>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</si>
  <si>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</si>
  <si>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</si>
  <si>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</si>
  <si>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</si>
  <si>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</si>
  <si>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</si>
  <si>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</si>
  <si>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</si>
  <si>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</si>
  <si>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</si>
  <si>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</si>
  <si>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</si>
  <si>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</si>
  <si>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</si>
  <si>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</si>
  <si>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</si>
  <si>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</si>
  <si>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</si>
  <si>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</si>
  <si>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</si>
  <si>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</si>
  <si>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</si>
  <si>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</si>
  <si>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</si>
  <si>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</si>
  <si>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</si>
  <si>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</si>
  <si>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</si>
  <si>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</si>
  <si>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</si>
  <si>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</si>
  <si>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</si>
  <si>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</si>
  <si>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</si>
  <si>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</si>
  <si>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</si>
  <si>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</si>
  <si>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</si>
  <si>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</si>
  <si>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</si>
  <si>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</si>
  <si>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</si>
  <si>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</si>
  <si>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</si>
  <si>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</si>
  <si>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</si>
  <si>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</si>
  <si>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</si>
  <si>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</si>
  <si>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</si>
  <si>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</si>
  <si>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</si>
  <si>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</si>
  <si>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</si>
  <si>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</si>
  <si>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</si>
  <si>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</si>
  <si>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</si>
  <si>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</si>
  <si>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</si>
  <si>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</si>
  <si>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</si>
  <si>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</si>
  <si>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</si>
  <si>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</si>
  <si>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</si>
  <si>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</si>
  <si>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</si>
  <si>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</si>
  <si>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</si>
  <si>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</si>
  <si>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</si>
  <si>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</si>
  <si>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</si>
  <si>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</si>
  <si>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</si>
  <si>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</si>
  <si>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</si>
  <si>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</si>
  <si>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</si>
  <si>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</si>
  <si>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</si>
  <si>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</si>
  <si>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</si>
  <si>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</si>
  <si>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</si>
  <si>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</si>
  <si>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</si>
  <si>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</si>
  <si>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</si>
  <si>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</si>
  <si>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</si>
  <si>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</si>
  <si>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</si>
  <si>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</si>
  <si>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</si>
  <si>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</si>
  <si>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</si>
  <si>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</si>
  <si>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</si>
  <si>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</si>
  <si>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</si>
  <si>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</si>
  <si>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</si>
  <si>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</si>
  <si>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</si>
  <si>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</si>
  <si>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</si>
  <si>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</si>
  <si>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</si>
  <si>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</si>
  <si>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</si>
  <si>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</si>
  <si>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</si>
  <si>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</si>
  <si>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</si>
  <si>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</si>
  <si>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</si>
  <si>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</si>
  <si>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</si>
  <si>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</si>
  <si>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</si>
  <si>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</si>
  <si>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</si>
  <si>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</si>
  <si>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</si>
  <si>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</si>
  <si>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</si>
  <si>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</si>
  <si>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</si>
  <si>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</si>
  <si>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</si>
  <si>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</si>
  <si>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</si>
  <si>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</si>
  <si>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</si>
  <si>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</si>
  <si>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</si>
  <si>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</si>
  <si>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</si>
  <si>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</si>
  <si>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</si>
  <si>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</si>
  <si>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</si>
  <si>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</si>
  <si>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</si>
  <si>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</si>
  <si>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</si>
  <si>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</si>
  <si>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</si>
  <si>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</si>
  <si>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</si>
  <si>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</si>
  <si>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</si>
  <si>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</si>
  <si>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</si>
  <si>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</si>
  <si>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</si>
  <si>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</si>
  <si>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</si>
  <si>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</si>
  <si>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</si>
  <si>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</si>
  <si>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</si>
  <si>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</si>
  <si>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</si>
  <si>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</si>
  <si>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</si>
  <si>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</si>
  <si>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</si>
  <si>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</si>
  <si>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</si>
  <si>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</si>
  <si>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</si>
  <si>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</si>
  <si>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</si>
  <si>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</si>
  <si>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</si>
  <si>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</si>
  <si>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</si>
  <si>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</si>
  <si>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</si>
  <si>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</si>
  <si>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</si>
  <si>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</si>
  <si>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</si>
  <si>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</si>
  <si>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</si>
  <si>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</si>
  <si>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</si>
  <si>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</si>
  <si>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</si>
  <si>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</si>
  <si>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</si>
  <si>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</si>
  <si>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</si>
  <si>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</si>
  <si>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</si>
  <si>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</si>
  <si>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</si>
  <si>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</si>
  <si>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</si>
  <si>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</si>
  <si>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</si>
  <si>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</si>
  <si>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</si>
  <si>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</si>
  <si>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</si>
  <si>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</si>
  <si>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</si>
  <si>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</si>
  <si>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</si>
  <si>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</si>
  <si>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</si>
  <si>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</si>
  <si>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</si>
  <si>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</si>
  <si>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</si>
  <si>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</si>
  <si>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</si>
  <si>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</si>
  <si>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</si>
  <si>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</si>
  <si>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</si>
  <si>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</si>
  <si>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</si>
  <si>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</si>
  <si>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</si>
  <si>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</si>
  <si>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</si>
  <si>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</si>
  <si>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</si>
  <si>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</si>
  <si>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</si>
  <si>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</si>
  <si>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</si>
  <si>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</si>
  <si>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</si>
  <si>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</si>
  <si>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</si>
  <si>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</si>
  <si>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</si>
  <si>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</si>
  <si>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</si>
  <si>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</si>
  <si>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</si>
  <si>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</si>
  <si>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</si>
  <si>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</si>
  <si>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</si>
  <si>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</si>
  <si>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</si>
  <si>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</si>
  <si>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</si>
  <si>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</si>
  <si>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</si>
  <si>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</si>
  <si>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</si>
  <si>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</si>
  <si>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</si>
  <si>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</si>
  <si>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</si>
  <si>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</si>
  <si>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</si>
  <si>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</si>
  <si>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</si>
  <si>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</si>
  <si>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</si>
  <si>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</si>
  <si>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</si>
  <si>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</si>
  <si>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</si>
  <si>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</si>
  <si>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</si>
  <si>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</si>
  <si>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</si>
  <si>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</si>
  <si>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</si>
  <si>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</si>
  <si>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</si>
  <si>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</si>
  <si>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</si>
  <si>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</si>
  <si>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</si>
  <si>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</si>
  <si>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</si>
  <si>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</si>
  <si>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</si>
  <si>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</si>
  <si>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</si>
  <si>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</si>
  <si>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</si>
  <si>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</si>
  <si>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</si>
  <si>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</si>
  <si>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</si>
  <si>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</si>
  <si>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</si>
  <si>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</si>
  <si>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</si>
  <si>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</si>
  <si>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</si>
  <si>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</si>
  <si>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</si>
  <si>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</si>
  <si>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</si>
  <si>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</si>
  <si>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</si>
  <si>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</si>
  <si>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</si>
  <si>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</si>
  <si>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</si>
  <si>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</si>
  <si>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</si>
  <si>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</si>
  <si>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</si>
  <si>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</si>
  <si>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</si>
  <si>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</si>
  <si>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</si>
  <si>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</si>
  <si>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</si>
  <si>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</si>
  <si>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</si>
  <si>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</si>
  <si>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</si>
  <si>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</si>
  <si>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</si>
  <si>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</si>
  <si>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</si>
  <si>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</si>
  <si>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</si>
  <si>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</si>
  <si>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</si>
  <si>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</si>
  <si>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</si>
  <si>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</si>
  <si>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</si>
  <si>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</si>
  <si>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</si>
  <si>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</si>
  <si>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</si>
  <si>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</si>
  <si>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</si>
  <si>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</si>
  <si>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</si>
  <si>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</si>
  <si>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</si>
  <si>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</si>
  <si>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</si>
  <si>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</si>
  <si>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</si>
  <si>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</si>
  <si>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</si>
  <si>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</si>
  <si>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</si>
  <si>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</si>
  <si>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</si>
  <si>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</si>
  <si>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</si>
  <si>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</si>
  <si>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</si>
  <si>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</si>
  <si>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</si>
  <si>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</si>
  <si>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</si>
  <si>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</si>
  <si>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</si>
  <si>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</si>
  <si>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</si>
  <si>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</si>
  <si>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</si>
  <si>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</si>
  <si>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</si>
  <si>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</si>
  <si>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</si>
  <si>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</si>
  <si>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</si>
  <si>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</si>
  <si>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</si>
  <si>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</si>
  <si>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</si>
  <si>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</si>
  <si>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</si>
  <si>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</si>
  <si>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</si>
  <si>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</si>
  <si>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</si>
  <si>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</si>
  <si>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</si>
  <si>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</si>
  <si>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</si>
  <si>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</si>
  <si>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</si>
  <si>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</si>
  <si>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</si>
  <si>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</si>
  <si>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</si>
  <si>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</si>
  <si>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</si>
  <si>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</si>
  <si>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</si>
  <si>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</si>
  <si>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</si>
  <si>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</si>
  <si>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</si>
  <si>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</si>
  <si>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</si>
  <si>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</si>
  <si>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</si>
  <si>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</si>
  <si>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</si>
  <si>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</si>
  <si>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</si>
  <si>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</si>
  <si>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</si>
  <si>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</si>
  <si>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</si>
  <si>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</si>
  <si>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</si>
  <si>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</si>
  <si>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</si>
  <si>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</si>
  <si>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</si>
  <si>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</si>
  <si>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</si>
  <si>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</si>
  <si>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</si>
  <si>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</si>
  <si>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</si>
  <si>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</si>
  <si>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</si>
  <si>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</si>
  <si>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</si>
  <si>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</si>
  <si>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</si>
  <si>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</si>
  <si>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</si>
  <si>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</si>
  <si>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</si>
  <si>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</si>
  <si>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</si>
  <si>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</si>
  <si>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</si>
  <si>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</si>
  <si>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</si>
  <si>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</si>
  <si>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</si>
  <si>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</si>
  <si>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</si>
  <si>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</si>
  <si>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</si>
  <si>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</si>
  <si>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</si>
  <si>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</si>
  <si>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</si>
  <si>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</si>
  <si>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</si>
  <si>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</si>
  <si>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</si>
  <si>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</si>
  <si>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</si>
  <si>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</si>
  <si>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</si>
  <si>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</si>
  <si>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</si>
  <si>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</si>
  <si>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</si>
  <si>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</si>
  <si>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</si>
  <si>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</si>
  <si>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</si>
  <si>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</si>
  <si>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</si>
  <si>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</si>
  <si>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</si>
  <si>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</si>
  <si>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</si>
  <si>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</si>
  <si>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</si>
  <si>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</si>
  <si>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</si>
  <si>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</si>
  <si>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</si>
  <si>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</si>
  <si>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</si>
  <si>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</si>
  <si>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</si>
  <si>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</si>
  <si>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</si>
  <si>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</si>
  <si>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</si>
  <si>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</si>
  <si>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</si>
  <si>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</si>
  <si>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</si>
  <si>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</si>
  <si>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</si>
  <si>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</si>
  <si>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</si>
  <si>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</si>
  <si>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</si>
  <si>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</si>
  <si>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</si>
  <si>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</si>
  <si>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</si>
  <si>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</si>
  <si>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</si>
  <si>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</si>
  <si>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</si>
  <si>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</si>
  <si>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</si>
  <si>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</si>
  <si>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</si>
  <si>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</si>
  <si>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</si>
  <si>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</si>
  <si>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</si>
  <si>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</si>
  <si>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</si>
  <si>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</si>
  <si>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</si>
  <si>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</si>
  <si>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</si>
  <si>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</si>
  <si>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</si>
  <si>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</si>
  <si>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</si>
  <si>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</si>
  <si>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</si>
  <si>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</si>
  <si>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</si>
  <si>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</si>
  <si>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</si>
  <si>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</si>
  <si>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</si>
  <si>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</si>
  <si>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</si>
  <si>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</si>
  <si>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</si>
  <si>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</si>
  <si>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</si>
  <si>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</si>
  <si>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</si>
  <si>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</si>
  <si>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</si>
  <si>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</si>
  <si>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</si>
  <si>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</si>
  <si>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</si>
  <si>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</si>
  <si>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</si>
  <si>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</si>
  <si>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</si>
  <si>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</si>
  <si>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</si>
  <si>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</si>
  <si>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</si>
  <si>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</si>
  <si>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</si>
  <si>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</si>
  <si>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</si>
  <si>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</si>
  <si>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</si>
  <si>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</si>
  <si>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</si>
  <si>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</si>
  <si>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</si>
  <si>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</si>
  <si>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</si>
  <si>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</si>
  <si>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</si>
  <si>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</si>
  <si>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</si>
  <si>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</si>
  <si>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</si>
  <si>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</si>
  <si>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</si>
  <si>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</si>
  <si>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</si>
  <si>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</si>
  <si>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</si>
  <si>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</si>
  <si>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</si>
  <si>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</si>
  <si>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</si>
  <si>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</si>
  <si>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</si>
  <si>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</si>
  <si>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</si>
  <si>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</si>
  <si>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</si>
  <si>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</si>
  <si>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</si>
  <si>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</si>
  <si>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</si>
  <si>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</si>
  <si>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</si>
  <si>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</si>
  <si>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</si>
  <si>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</si>
  <si>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</si>
  <si>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</si>
  <si>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</si>
  <si>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</si>
  <si>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</si>
  <si>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</si>
  <si>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</si>
  <si>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</si>
  <si>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</si>
  <si>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</si>
  <si>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</si>
  <si>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</si>
  <si>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</si>
  <si>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</si>
  <si>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</si>
  <si>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</si>
  <si>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</si>
  <si>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</si>
  <si>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</si>
  <si>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</si>
  <si>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</si>
  <si>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</si>
  <si>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</si>
  <si>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</si>
  <si>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</si>
  <si>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</si>
  <si>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</si>
  <si>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</si>
  <si>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</si>
  <si>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</si>
  <si>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</si>
  <si>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</si>
  <si>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</si>
  <si>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</si>
  <si>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</si>
  <si>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</si>
  <si>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</si>
  <si>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</si>
  <si>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</si>
  <si>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</si>
  <si>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</si>
  <si>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</si>
  <si>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</si>
  <si>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</si>
  <si>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</si>
  <si>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</si>
  <si>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</si>
  <si>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</si>
  <si>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</si>
  <si>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</si>
  <si>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</si>
  <si>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</si>
  <si>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</si>
  <si>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</si>
  <si>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</si>
  <si>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</si>
  <si>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</si>
  <si>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</si>
  <si>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</si>
  <si>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</si>
  <si>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</si>
  <si>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</si>
  <si>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</si>
  <si>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</si>
  <si>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</si>
  <si>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</si>
  <si>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</si>
  <si>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</si>
  <si>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</si>
  <si>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</si>
  <si>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</si>
  <si>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</si>
  <si>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</si>
  <si>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</si>
  <si>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</si>
  <si>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</si>
  <si>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</si>
  <si>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</si>
  <si>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</si>
  <si>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</si>
  <si>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</si>
  <si>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</si>
  <si>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</si>
  <si>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</si>
  <si>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</si>
  <si>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</si>
  <si>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</si>
  <si>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</si>
  <si>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</si>
  <si>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</si>
  <si>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</si>
  <si>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</si>
  <si>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</si>
  <si>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</si>
  <si>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</si>
  <si>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</si>
  <si>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</si>
  <si>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</si>
  <si>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</si>
  <si>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</si>
  <si>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</si>
  <si>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</si>
  <si>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</si>
  <si>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</si>
  <si>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</si>
  <si>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</si>
  <si>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</si>
  <si>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</si>
  <si>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</si>
  <si>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</si>
  <si>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</si>
  <si>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</si>
  <si>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</si>
  <si>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</si>
  <si>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</si>
  <si>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</si>
  <si>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</si>
  <si>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</si>
  <si>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</si>
  <si>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</si>
  <si>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</si>
  <si>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</si>
  <si>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</si>
  <si>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</si>
  <si>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</si>
  <si>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</si>
  <si>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</si>
  <si>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</si>
  <si>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</si>
  <si>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</si>
  <si>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</si>
  <si>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</si>
  <si>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</si>
  <si>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</si>
  <si>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</si>
  <si>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</si>
  <si>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</si>
  <si>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</si>
  <si>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</si>
  <si>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</si>
  <si>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</si>
  <si>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</si>
  <si>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</si>
  <si>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</si>
  <si>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</si>
  <si>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</si>
  <si>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</si>
  <si>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</si>
  <si>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</si>
  <si>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</si>
  <si>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</si>
  <si>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</si>
  <si>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</si>
  <si>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</si>
  <si>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</si>
  <si>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</si>
  <si>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</si>
  <si>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</si>
  <si>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</si>
  <si>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</si>
  <si>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</si>
  <si>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</si>
  <si>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</si>
  <si>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</si>
  <si>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</si>
  <si>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</si>
  <si>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</si>
  <si>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</si>
  <si>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</si>
  <si>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</si>
  <si>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</si>
  <si>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</si>
  <si>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</si>
  <si>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</si>
  <si>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</si>
  <si>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</si>
  <si>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</si>
  <si>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</si>
  <si>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</si>
  <si>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</si>
  <si>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</si>
  <si>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</si>
  <si>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</si>
  <si>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</si>
  <si>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</si>
  <si>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</si>
  <si>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</si>
  <si>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</si>
  <si>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Liderar el manejo eficiente de los recursos financieros, el seguimiento y control del recaudo, presupuesto, tesorería y contabilidad.</t>
  </si>
  <si>
    <t>NO APLICA</t>
  </si>
  <si>
    <t>ID_PROCESO</t>
  </si>
  <si>
    <t>AB</t>
  </si>
  <si>
    <t>CE</t>
  </si>
  <si>
    <t>CA</t>
  </si>
  <si>
    <t>DE</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</si>
  <si>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</si>
  <si>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</si>
  <si>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</si>
  <si>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</si>
  <si>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</si>
  <si>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</si>
  <si>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</si>
  <si>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</si>
  <si>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</si>
  <si>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</si>
  <si>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</si>
  <si>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</si>
  <si>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</si>
  <si>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</si>
  <si>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</si>
  <si>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</si>
  <si>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</si>
  <si>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</si>
  <si>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</si>
  <si>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</si>
  <si>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</si>
  <si>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</si>
  <si>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</si>
  <si>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</si>
  <si>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</si>
  <si>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</si>
  <si>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</si>
  <si>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</si>
  <si>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</si>
  <si>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</si>
  <si>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</si>
  <si>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</si>
  <si>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</si>
  <si>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</si>
  <si>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</si>
  <si>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</si>
  <si>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</si>
  <si>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</si>
  <si>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</si>
  <si>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</si>
  <si>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</si>
  <si>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</si>
  <si>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</si>
  <si>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</si>
  <si>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</si>
  <si>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</si>
  <si>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</si>
  <si>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</si>
  <si>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</si>
  <si>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</si>
  <si>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</si>
  <si>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</si>
  <si>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</si>
  <si>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</si>
  <si>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</si>
  <si>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</si>
  <si>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</si>
  <si>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</si>
  <si>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</si>
  <si>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</si>
  <si>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</si>
  <si>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</si>
  <si>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</si>
  <si>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</si>
  <si>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</si>
  <si>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</si>
  <si>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</si>
  <si>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</si>
  <si>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</si>
  <si>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</si>
  <si>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</si>
  <si>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</si>
  <si>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</si>
  <si>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</si>
  <si>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</si>
  <si>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</si>
  <si>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</si>
  <si>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</si>
  <si>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</si>
  <si>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</si>
  <si>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</si>
  <si>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</si>
  <si>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</si>
  <si>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</si>
  <si>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</si>
  <si>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</si>
  <si>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</si>
  <si>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</si>
  <si>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</si>
  <si>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</si>
  <si>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</si>
  <si>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</si>
  <si>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</si>
  <si>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</si>
  <si>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</si>
  <si>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</si>
  <si>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</si>
  <si>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</si>
  <si>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</si>
  <si>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</si>
  <si>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</si>
  <si>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</si>
  <si>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</si>
  <si>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</si>
  <si>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</si>
  <si>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</si>
  <si>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</si>
  <si>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</si>
  <si>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</si>
  <si>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</si>
  <si>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</si>
  <si>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</si>
  <si>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</si>
  <si>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</si>
  <si>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</si>
  <si>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</si>
  <si>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</si>
  <si>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</si>
  <si>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</si>
  <si>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</si>
  <si>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</si>
  <si>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</si>
  <si>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</si>
  <si>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</si>
  <si>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</si>
  <si>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</si>
  <si>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</si>
  <si>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</si>
  <si>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</si>
  <si>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</si>
  <si>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</si>
  <si>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</si>
  <si>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</si>
  <si>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</si>
  <si>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</si>
  <si>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</si>
  <si>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</si>
  <si>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</si>
  <si>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</si>
  <si>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</si>
  <si>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</si>
  <si>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</si>
  <si>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</si>
  <si>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</si>
  <si>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</si>
  <si>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</si>
  <si>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</si>
  <si>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</si>
  <si>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</si>
  <si>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</si>
  <si>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</si>
  <si>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</si>
  <si>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</si>
  <si>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</si>
  <si>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</si>
  <si>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</si>
  <si>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</si>
  <si>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</si>
  <si>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</si>
  <si>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</si>
  <si>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</si>
  <si>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</si>
  <si>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</si>
  <si>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</si>
  <si>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</si>
  <si>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</si>
  <si>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</si>
  <si>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</si>
  <si>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</si>
  <si>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</si>
  <si>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</si>
  <si>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</si>
  <si>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</si>
  <si>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</si>
  <si>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</si>
  <si>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RESULTADO EVALUACION DE LA EJECUCION</t>
  </si>
  <si>
    <t>Criterios de Calificación</t>
  </si>
  <si>
    <t>Calificación</t>
  </si>
  <si>
    <t>CALIFICACION DEL CONJUNTO DE CONTROLES</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</si>
  <si>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</si>
  <si>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</si>
  <si>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</si>
  <si>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</si>
  <si>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</si>
  <si>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</si>
  <si>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</si>
  <si>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</si>
  <si>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</si>
  <si>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</si>
  <si>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</si>
  <si>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</si>
  <si>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</si>
  <si>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</si>
  <si>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</si>
  <si>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</si>
  <si>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</si>
  <si>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</si>
  <si>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</si>
  <si>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</si>
  <si>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</si>
  <si>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</si>
  <si>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</si>
  <si>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</si>
  <si>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</si>
  <si>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</si>
  <si>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</si>
  <si>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</si>
  <si>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</si>
  <si>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</si>
  <si>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</si>
  <si>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</si>
  <si>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</si>
  <si>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</si>
  <si>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</si>
  <si>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</si>
  <si>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</si>
  <si>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</si>
  <si>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</si>
  <si>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</si>
  <si>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</si>
  <si>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</si>
  <si>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</si>
  <si>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</si>
  <si>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</si>
  <si>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</si>
  <si>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</si>
  <si>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</si>
  <si>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</si>
  <si>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</si>
  <si>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</si>
  <si>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</si>
  <si>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Asesorar, diseñar e implementar estrategias de comunicación para la movilidad y pedagogía social en la promoción de la garantía de derechos de las niñas, niños, adolescentes y las familias, así como divulgar la gestión del ICBF y posicionar su imagen.</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</si>
  <si>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</si>
  <si>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</si>
  <si>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</si>
  <si>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</si>
  <si>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</si>
  <si>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</si>
  <si>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</si>
  <si>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</si>
  <si>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</si>
  <si>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</si>
  <si>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</si>
  <si>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</si>
  <si>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</si>
  <si>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</si>
  <si>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</si>
  <si>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</si>
  <si>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</si>
  <si>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</si>
  <si>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</si>
  <si>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</si>
  <si>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</si>
  <si>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</si>
  <si>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</si>
  <si>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</si>
  <si>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</si>
  <si>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</si>
  <si>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</si>
  <si>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</si>
  <si>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</si>
  <si>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</si>
  <si>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</si>
  <si>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</si>
  <si>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</si>
  <si>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</si>
  <si>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</si>
  <si>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</si>
  <si>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</si>
  <si>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</si>
  <si>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</si>
  <si>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</si>
  <si>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</si>
  <si>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</si>
  <si>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</si>
  <si>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</si>
  <si>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</si>
  <si>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</si>
  <si>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</si>
  <si>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</si>
  <si>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</si>
  <si>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</si>
  <si>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</si>
  <si>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</si>
  <si>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</si>
  <si>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</si>
  <si>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</si>
  <si>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</si>
  <si>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</si>
  <si>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</si>
  <si>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</si>
  <si>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</si>
  <si>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</si>
  <si>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</si>
  <si>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</si>
  <si>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</si>
  <si>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</si>
  <si>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</si>
  <si>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</si>
  <si>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</si>
  <si>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</si>
  <si>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</si>
  <si>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</si>
  <si>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</si>
  <si>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</si>
  <si>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</si>
  <si>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</si>
  <si>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</si>
  <si>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</si>
  <si>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</si>
  <si>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</si>
  <si>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</si>
  <si>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</si>
  <si>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</si>
  <si>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</si>
  <si>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</si>
  <si>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</si>
  <si>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</si>
  <si>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</si>
  <si>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</si>
  <si>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</si>
  <si>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</si>
  <si>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</si>
  <si>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</si>
  <si>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</si>
  <si>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</si>
  <si>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</si>
  <si>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</si>
  <si>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</si>
  <si>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</si>
  <si>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</si>
  <si>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</si>
  <si>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</si>
  <si>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</si>
  <si>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</si>
  <si>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</si>
  <si>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</si>
  <si>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</si>
  <si>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</si>
  <si>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</si>
  <si>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</si>
  <si>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</si>
  <si>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</si>
  <si>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</si>
  <si>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</si>
  <si>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</si>
  <si>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</si>
  <si>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</si>
  <si>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</si>
  <si>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</si>
  <si>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</si>
  <si>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</si>
  <si>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</si>
  <si>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</si>
  <si>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</si>
  <si>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</si>
  <si>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</si>
  <si>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EFECTIVO (5)</t>
  </si>
  <si>
    <t>MODERADAMENTE EFECTIVO (3)</t>
  </si>
  <si>
    <t>POCO EFECTIVO (1)</t>
  </si>
  <si>
    <t>DISEÑO</t>
  </si>
  <si>
    <t>EJECUCIÓN</t>
  </si>
  <si>
    <t>SOLIDEZ DEL CONTROL</t>
  </si>
  <si>
    <t>CATASTRÓFICO</t>
  </si>
  <si>
    <t>Trimestral</t>
  </si>
  <si>
    <t>Desarticulación del Sistema Integrado de Gestión</t>
  </si>
  <si>
    <t>MEJORA E INNOVACIÓN</t>
  </si>
  <si>
    <t>Clasificación de la Información:
Pública</t>
  </si>
  <si>
    <t>INSTITUTO COLOMBIANO DE BIENESTAR FAMILIAR</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</si>
  <si>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</si>
  <si>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</si>
  <si>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F1.G3.MI</t>
  </si>
  <si>
    <t>* Recurso humano para el sostenibilidad y mejora del SIGE en los tres nivesles.
* Documentación del SIGE actualizada y disponibilidad en las intranet y la web.
* Administración del riesgo con metodologia en el ICBF-
* Promoción de la cultura de innovación.
* Auditorias internas
* Gestión de acciones de mejora  a traves de la aplicación de ISOLUCION
* Debilidad en la articulación de los ejes del SIGE.
* Falta de conciencia en la generación de servicios no conforme para el mejoramiento continuo.
* Debilidad en la implementación de la administración de riesgos.
* Baja apropiación en las politicas del SIGE.</t>
  </si>
  <si>
    <t>INDICADOR ASOCIADO
TABLERO DE CONTROL</t>
  </si>
  <si>
    <t>INDICADOR OPERATIVO INTERNO</t>
  </si>
  <si>
    <t>5. CONTROL Y REVISION
Primer Cuatrimestre</t>
  </si>
  <si>
    <t>5. CONTROL Y REVISION
Segundo Cuatrimestre</t>
  </si>
  <si>
    <t>5. CONTROL Y REVISION
Tercer Cuatrimestre</t>
  </si>
  <si>
    <t>CZ NAZARETH</t>
  </si>
  <si>
    <t>CZ INIRIDA</t>
  </si>
  <si>
    <t>CZ SAN JOSE DE GUAVIARE</t>
  </si>
  <si>
    <t>CZ MITU</t>
  </si>
  <si>
    <t>CZ PUERTO CARREÑO</t>
  </si>
  <si>
    <t>CZ RESTAURAR</t>
  </si>
  <si>
    <t>CZ LA FLORESTA</t>
  </si>
  <si>
    <t>CZ CREER</t>
  </si>
  <si>
    <t>CZ SOACHA CENTRO</t>
  </si>
  <si>
    <t>CZ RESURGIR</t>
  </si>
  <si>
    <t>CZ MELGAR</t>
  </si>
  <si>
    <t>CZ LETICIA</t>
  </si>
  <si>
    <t>EL CONTROL TIENE ASIGNADO RESPONSABLE2</t>
  </si>
  <si>
    <t>LA DESCRIPCIÓN DEL CONTROL ES CONFIABLE</t>
  </si>
  <si>
    <t>PROPÓSITO DEL CONTROL</t>
  </si>
  <si>
    <t>Prevenir</t>
  </si>
  <si>
    <t>Detectar</t>
  </si>
  <si>
    <t>No es un Control</t>
  </si>
  <si>
    <t xml:space="preserve">EVIDENCIA EN LA EJECUCIÓN DEL CONTROL </t>
  </si>
  <si>
    <t>Completa</t>
  </si>
  <si>
    <t>Incompleta</t>
  </si>
  <si>
    <t>No Existe</t>
  </si>
  <si>
    <t>Proposito del Control</t>
  </si>
  <si>
    <t>PERIODICIDAD DE EJECUCIÓN DEL CONTROL</t>
  </si>
  <si>
    <t>SEGREGACIÓN Y AUTORIDAD DEL RESPONSABLE DEL CONTROL</t>
  </si>
  <si>
    <t>Adecuado</t>
  </si>
  <si>
    <t>Inadecuado</t>
  </si>
  <si>
    <t>El control se ejecuta de manera consistente por parte del responsable.</t>
  </si>
  <si>
    <t>El control se ejecuta algunas veces por parte del responsable.</t>
  </si>
  <si>
    <t>El control no se ejecuta por parte del responsable.</t>
  </si>
  <si>
    <t>SOLIDEZ INDIVIDUAL DE CADA CONTROL</t>
  </si>
  <si>
    <t>DEBIL</t>
  </si>
  <si>
    <t>El conjunto de controles no mitiga el riesgo asociado. Se requiere estudiar la viabilidad de estos controles y tomar acciones a fin de tratar adecuadamente el riesgo, o implementar nuevos controles.</t>
  </si>
  <si>
    <t>Directamente</t>
  </si>
  <si>
    <t>No Disminuye</t>
  </si>
  <si>
    <t>Indirectamente</t>
  </si>
  <si>
    <t>Eje Ambiental</t>
  </si>
  <si>
    <t>Monitoreo y Seguimiento a la Gestión</t>
  </si>
  <si>
    <t>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t>
  </si>
  <si>
    <t>MS</t>
  </si>
  <si>
    <t>Comunicación Estratégica</t>
  </si>
  <si>
    <t>Adquisición de Bienes y Servicios</t>
  </si>
  <si>
    <t>Adquirir los Bienes y servicios que requiere la entidad para el cumplimiento de su misión institucional, con criterios de calidad, eficiencia y oportunidad bajo los parámetros de ley establecidos.</t>
  </si>
  <si>
    <t>Coordinación y Articulación del SNBF y Agentes</t>
  </si>
  <si>
    <t>Coordinar a los agentes e instancias del Sistema Nacional de Bienestar Familiar para lograr la protección integral de Niños, Niñas, adolescentes y el fortalecimiento familiar, con enfoque diferencial en todo el territorio nacional y gestionar alianzas para apoyar los programas y proyectos del ICBF.</t>
  </si>
  <si>
    <t>Orientar a la entidad en la definición, formulación, y evaluación de las políticas, planes, programas, lineamientos y proyectos para lograr el cumplimiento de la misión institucional y responsabilidades asignadas al Instituto.</t>
  </si>
  <si>
    <t>Gestión de Tecnología e Información</t>
  </si>
  <si>
    <t>Gestión del Talento Humano</t>
  </si>
  <si>
    <t>Atraer, vincular y desarrollar al mejor talento humano garantizando la aplicación de las normas que rigen a los colaboradores para lograr el cumplimiento de los objetivos institucionales.</t>
  </si>
  <si>
    <t>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t>
  </si>
  <si>
    <t>Inspección, Vigilancia y Control</t>
  </si>
  <si>
    <t>Mejora e Innovación</t>
  </si>
  <si>
    <t>Liderar la implementación del Sistema de Gestión y fomentar la cultura de la calidad, a través de la generación de estrategias, metodologías y planes, con un enfoque de gestión por procesos y pensamiento basado en riesgos que conduzcan a la mejora continua, innovación, gestión del conocimiento y excelencia en la prestación del Servicio.</t>
  </si>
  <si>
    <t>Promoción y Prevención</t>
  </si>
  <si>
    <t>Liderar de manera articulada el diseño y desarrollo de planes, programas, proyectos y modalidades para la promoción de derechos y la prevención de vulneraciones en el marco de un enfoque integral para la población objetivo del ICBF.</t>
  </si>
  <si>
    <t>Protección</t>
  </si>
  <si>
    <t>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t>
  </si>
  <si>
    <t>Relación con el Ciudadano</t>
  </si>
  <si>
    <t>Acercar el ICBF a la ciudadanía, a través del acceso a la información, los servicios y el impulso a la participación ciudadana.</t>
  </si>
  <si>
    <t>Servicios Administrativos</t>
  </si>
  <si>
    <t>Gestionar, administrar y controlar los recursos, bienes y servicios de apoyo para garantizar la misionalidad del Instituto Colombiano de Bienestar familiar.</t>
  </si>
  <si>
    <t>Versión 4</t>
  </si>
  <si>
    <t>Página 1 de 4</t>
  </si>
  <si>
    <t>Página 2 de 4</t>
  </si>
  <si>
    <t>Página 3 de 4</t>
  </si>
  <si>
    <t>Página 4 de 4</t>
  </si>
  <si>
    <t>EI</t>
  </si>
  <si>
    <t>Apoyar a la Dirección en la toma de decisiones y generación de acciones orientadas al cumplimiento de objetivos, metas y obligaciones, mediante la realización de auditorías, evaluaciones, seguimientos, asesorías y la coordinación y/o atención a requerimientos externos.</t>
  </si>
  <si>
    <t>Realizar inspección vigilancia y control de la prestación de servicio público de bienestar familiar para determinar las condiciones de cumplimiento de la normatividad vigente de acuerdo a la modalidad de servicio prestado.</t>
  </si>
  <si>
    <t>No hay acción u omisión._x000D_
No hay uso del poder._x000D_
No hay desviación de la gestión de lo público._x000D_
No hay beneficio particular._x000D_
_x000D_
NO ES UN RIESGO DE CORRUPCIÓN</t>
  </si>
  <si>
    <t>NO</t>
  </si>
  <si>
    <t>1. Incumplimiento de la misión y los objetivos institucionales del ICBF.
2. Afectación total o parcial en la prestación de servicios del ICBF
3. Afectación en la ejecución presupuestal
4. Posibles procesos disciplinarios 
5. Pérdida de la imagen y credibilidad institucional</t>
  </si>
  <si>
    <t>X</t>
  </si>
  <si>
    <t xml:space="preserve">* Colaboradores de Control Interno relacionados directa o indirectamente con el proceso, o que mantienen lazos de amistad, enemistad o familiares con las personas auditadas o externas vinculadas con la prestación del servicio.
* Falta de conocimiento u omisión de las causales de inhabilidad.
* Errores en la asignación del personal auditor bien por desconocimiento u omisión de las causales de inhabilidad. </t>
  </si>
  <si>
    <t>Conflicto de intereses</t>
  </si>
  <si>
    <t xml:space="preserve">El auditor puede llegar a perder independencia y objetividad frente a un auditado con quien haya mantenido una relación laboral, vinculo personal o afinidad sobre el proceso a auditar, que afecte positiva o negativamente el resultado de la auditoria. </t>
  </si>
  <si>
    <t>Revelación o entrega de información confidencial</t>
  </si>
  <si>
    <t>Previamente o posterior a una auditoria los auditores pueden entregar información confidencial relacionada con el proceso de auditoría afectando positiva o negativamente el resultado del mismo.</t>
  </si>
  <si>
    <t xml:space="preserve">* Falta de experiencia en el ejercicio de la actividad de auditoria interna.
* Falta de conocimiento especifico sobre funcionamiento de la Entidad.
</t>
  </si>
  <si>
    <t xml:space="preserve">Inconsistencias en informes de auditorias internas. </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</si>
  <si>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</si>
  <si>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SI</t>
  </si>
  <si>
    <t>Pérdida de confiabilidad en el resultado de la auditoría.
Manipulación del resultado de la auditoría.
No contribución a la mejora.
Pérdida imagen institucional.
Investigaciones disciplinarias.
Investigaciones penales.</t>
  </si>
  <si>
    <t xml:space="preserve">Incumplimiento del principio de confidencialidad en el ejercicio auditor. 
Pérdida de imagen institucional.
Pérdida de confianza y credibilidad en el proceso auditor. </t>
  </si>
  <si>
    <t>* Pérdida de confiabilidad en el resultado de la auditoría.
* No contribución a la mejora.
* Toma de decisiones equivocadas por parte de la Alta Dirección</t>
  </si>
  <si>
    <t xml:space="preserve">2. POLÍTICOS: Cambios de gobierno, legislación, políticas públicas, regulación._x000D_
3. SOCIALES: Demografía, responsabilidad social, orden público._x000D_
4. TECNOLÓGICOS: Avances en tecnología, acceso a sistemas de información_x000D_
externos, gobierno en línea._x000D_
5. MEDIOAMBIENTALES: Condiciones atmosféricas y del entorno, emisiones y residuos, energía, catástrofes naturales, desarrollo sostenible._x000D_
7. ARTICULACIÓN INSTITUCIONAL: Relación con otras entidades públicas, privadas y ONGs._x000D_
</t>
  </si>
  <si>
    <t xml:space="preserve">1. FINANCIEROS: Presupuesto de funcionamiento, recursos de inversión, infraestructura, capacidad instalada._x000D_
2. TALENTO HUMANO: Competencia del personal, disponibilidad del personal, seguridad y salud en el trabajo, toma de conciencia, creencias, valores y principios organizacionales, clima y ambiente laboral._x000D_
3. TECNOLOGÍA: Integridad de datos, disponibilidad de datos y sistemas,_x000D_
desarrollo, producción, mantenimiento de sistemas de información._x000D_
4. ESTRATÉGICOS: Direccionamiento estratégico (normas, directrices y modelos adoptados por el instituto para lograr su objetivo misional), planeación institucional, liderazgo, organizacion de las dependencias, grupos de trabajo, definición de funciones, roles y responsabilidades, articulación interna, trabajo en equipo, rendición de cuentas._x000D_
5. COMUNICACIÓN INTERNA: Canales utilizados y su efectividad, flujo de la información necesaria para el desarrollo de la operación._x000D_
</t>
  </si>
  <si>
    <t xml:space="preserve">1. DISEÑO DEL PROCESO: claridad en la descripción del alcance y objetivo del proceso._x000D_
2. INTERACCIONES CON OTROS PROCESOS: relación precisa con otros procesos en cuanto a insumos, proveedores, productos, usuarios o clientes._x000D_
3. TRANSVERSALIDAD: procesos que determinan lineamientos necesarios para el desarrollo de todos los procesos de la entidad._x000D_
4. PROCEDIMIENTOS ASOCIADOS: pertinencia en los procedimientos que desarrollan los procesos._x000D_
5. RESPONSABLES DEL PROCESO: grado de autoridad y responsabilidad de los funcionarios frente al proceso._x000D_
6. COMUNICACIÓN ENTRE LOS PROCESOS: efectividad en los flujos de información determinados en la interacción de los procesos._x000D_
7. ACTIVOS DE SEGURIDAD DIGITAL DEL PROCESO: información, aplicaciones, hardware entre otros, que se deben proteger para garantizar el funcionamiento interno de cada proceso, como de cara al ciudadano._x000D_
8. CAPACIDAD: Es el conjunto de recursos (talento humano, infraestructura, ambiente para la operación de los procesos) con los que cuenta el proceso para el desarrollo de su objetivo, su implementación, mantenimiento y mejora continua._x000D_
9. GESTIÓN DEL CONOCIMIENTO: Se refiere a la manera en la que el proceso determina y gestiona el conocimiento necesario para su operación y el logro de la conformidad de sus salidas (producto y/o servicio)._x000D_
10. EJECUCCIÓN: Hace referencia a la inmediatez y facilidad que tiene el proceso para gestionar y tramitar las actividades planteadas orientadas al logro de su objetivo o razón de ser._x000D_
</t>
  </si>
  <si>
    <t>Las categorias afectadas son: _x000D_
-Proceso -Imagen _x000D_
_x000D_
Total Categorias: 2</t>
  </si>
  <si>
    <t>Las preguntas contestadas afirmativamente fueron: _x000D_
1 - 5 - 9 - 10 - 11 - 12 - 13 - 14 - 17_x000D_
_x000D_
Total de preguntas: 9</t>
  </si>
  <si>
    <t>Las preguntas contestadas afirmativamente fueron: _x000D_
1 - 5 - 6 - 10 - 11 - 12 - 13 - 14 - 17_x000D_
_x000D_
Total de preguntas: 9</t>
  </si>
  <si>
    <t>EI2+</t>
  </si>
  <si>
    <t>Socialización del Código de Etica del Auditor Interno</t>
  </si>
  <si>
    <t>Suscripción del Compromiso de Confidencialidad</t>
  </si>
  <si>
    <t>Suscripción de la Declaración de Cumplimiento del Código de Etica</t>
  </si>
  <si>
    <t>EI3+</t>
  </si>
  <si>
    <t xml:space="preserve">Acompañamiento y entrenamiento como auditor en formación </t>
  </si>
  <si>
    <t>EI4</t>
  </si>
  <si>
    <t>Revisión por parte de los Profesionales con funciones de coordinación y aprobación de los informes por parte del Jefe de Oficina</t>
  </si>
  <si>
    <t>Coordinadores Oficina de Control Interno</t>
  </si>
  <si>
    <t>Jefe Oficina de Control Interno / Coordinadores Oficina de Control Interno</t>
  </si>
  <si>
    <t xml:space="preserve">* Desconocimiento del Codigo de Etica por parte de los colaboradores de la OCI y auditores externos de apoyo. </t>
  </si>
  <si>
    <t xml:space="preserve">Falta de decisión por parte de la Alta Dirección frente a temas priorizados en el Plan Anual de Auditoria, elaborado inicialmente con base en la metodología de enfoque en riesgos institucionales.  </t>
  </si>
  <si>
    <t xml:space="preserve">Durante el desarrollo del Plan Anual de Auditoria pueden presentarse situaciones como las señaladas en las causas que impiden la ejecución inicialmente programada considerando los riesgos institucionales. </t>
  </si>
  <si>
    <t xml:space="preserve">Se ejecutan auditorias no priorizadas inicialmente en la planeación,  originadas en solicitudes especiales de la Alta Dirección.  
</t>
  </si>
  <si>
    <t>La vinculación de nuevos auditores (funcionarios y contratistas), sin previa experiencia en actividades de auditoria o sin  conocimiento específico sobre los procesos de la Entidad,  aumenta la posibilidad de inconsistencias en los resultados</t>
  </si>
  <si>
    <t xml:space="preserve">1. Socialización normatividad relacionada con reserva de la información y vulneración del principio de confidencialidad. 
2. Validación de la apropiación de la normatividad relacionada con reserva de la información y vulneración del principio de confidencialidad.  </t>
  </si>
  <si>
    <t>1.1. Realizar socialización de normatividad relacionada con con reserva de la información y vulneración del principio de confidencialidad.  (una vez por semestre)
2.1. Aplicar encuesta que permita determinar el nivel de apropiación de la normatividad relacionada con reserva de la información y vulneración del principio de confidencialidad (una vez por semestre)</t>
  </si>
  <si>
    <t>1. Socialización normatividad relacionada con conflicto de interés. 
2. Validación de la apropiación del Código de Ética del Auditor Interno</t>
  </si>
  <si>
    <t>1.1. Realizar socialización de normatividad relacionada con conflicto de interés. (una vez por semestre)
2.1. Aplicar encuesta que permita determinar el nivel de apropiación del Código de Ética del Auditor Interno por parte del equipo encargado (una vez por semestre)</t>
  </si>
  <si>
    <t xml:space="preserve">1. Presentar para revisión y aprobación las opciones de auditorias internas prioritarias a ejecutar durante la vigencia por parte del equipo de la Oficina de Control Interno. </t>
  </si>
  <si>
    <t>1.1. Socializar con la Alta Dirección el resultado general del ejercicio de priorización de auditorias con base en los riesgos identificados por las dependencias responsables de los procesos. 
1.2. Presentar opciones de auditorias a realizar considerando tanto los resultados generales según la metodología de priorización con enfoque en riesgos como la capacidad (recursos y compromisos u obligaciones)de la Oficina de Control Interno.
1.3. Determinar las auditorias mínimas requeridas para la vigencia según el ejercicio final de priorización presentado por la Oficina de Control Interno</t>
  </si>
  <si>
    <t>1.1. 15/01/2019
2.1  15/01/2019</t>
  </si>
  <si>
    <t>1.1. 31/12/2019
2.1. 31/12/2019</t>
  </si>
  <si>
    <t xml:space="preserve">
1.1. Coordinadores Oficina de Control Interno.
2.1. Coordinadores Oficina de Control Interno.</t>
  </si>
  <si>
    <t>1.1. Listados de asistencia a la socialización
2.1. Cuadro de resultados de la encuesta de apropiación</t>
  </si>
  <si>
    <t xml:space="preserve">
1.1, 1.2. Jefe Oficina de Control Interno.
1.3. Comité Institucional de Coordinación de Control Interno.</t>
  </si>
  <si>
    <t>1.1, 1.2, 1.3 01/02/2019</t>
  </si>
  <si>
    <t>1.1, 1.2, 1.3 30/03/2019</t>
  </si>
  <si>
    <t>1.1, 1.2, 1.3 Actas de Comité Institucional de Coordinación de Control Interno</t>
  </si>
  <si>
    <t>1. Revisión del diligenciamiento de las listas de chequeo y registro de evidencias durante la realización de la auditoría
2. Revisión posterior a la realización de la auditoría de la coherencia del Informe de Auditoría frente a las listas de chequeo y la evidencia.</t>
  </si>
  <si>
    <t>1.1, 1.2, 2.1, 2.2, 2.3 15/01/2019</t>
  </si>
  <si>
    <t>1.1, 1.2, 2.1, 2.2, 2.3 31/12/2019</t>
  </si>
  <si>
    <t xml:space="preserve">1.1. Efectuar la revisión sobre el diligenciamiento de la totalidad de las listas de chequeo.
1.2 Efectuar revisión sobre el registro de evidencias
2.1. Verificar coherencia entre la totalidad de las listas de chequeo y el Informe de Auditoría. 
2.2. Verificar coherencia entre las listas de chequeo y el Informe de Auditoría (por muestra). 
2.3. Verificar coherencia entre la evidencia  y el Informe de Auditoría (por muestra). </t>
  </si>
  <si>
    <t>1.1, 1.2, 2.1, 2.2, 2.3 Formato de Evaluación de Auditores diligenciado por auditoría.
1.1, 1.2, 2.1, 2.2, 2.3 Registro de validación</t>
  </si>
  <si>
    <t xml:space="preserve">
1.1, 1.2, 2.1 Líder de Equipo Auditoría
2.2 Supervisor de Auditoría
2.3 Líder de Equipo Auditoría y Supervisor de Auditoría
</t>
  </si>
  <si>
    <t>EI4 Porcentaje de Informes de auditorías SIGE sin ajustes posteriores a su envío</t>
  </si>
  <si>
    <t>PA-99, PA-100 Porcentaje de Ejecución de Auditorias Internas al Sistema Integrado de Gestión.</t>
  </si>
  <si>
    <t xml:space="preserve">EI2+ Porcentaje de situaciones de conflicto de interes solucionadas dentro de la oficina de control interno presentadas durante la vigencia. </t>
  </si>
  <si>
    <t xml:space="preserve">EI3+ Porcentaje de cumplimiento sobre el compromiso de confidencialidad por parte de los auditores de la oficina de control interno durante la vigencia. </t>
  </si>
  <si>
    <t>MATRIZ DE RIESGOS DE CALIDAD, CORRUPCIÓN Y AMBIENTAL</t>
  </si>
  <si>
    <t>MAPA DE  RIESGO INHERENTE</t>
  </si>
  <si>
    <t>MAPA DE RIESGO RESIDUAL</t>
  </si>
  <si>
    <t>MAPA DE  RIESGO INHERENTE DE CORRUPCIÓN</t>
  </si>
  <si>
    <t>MAPA DE  RIESGO RESIDUAL DE CORRUPCIÓN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</si>
</sst>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1"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
      <sz val="10"/>
      <color theme="1"/>
      <name val="Calibri"/>
      <family val="2"/>
      <scheme val="minor"/>
    </font>
    <font>
      <sz val="10"/>
      <color theme="0"/>
      <name val="Calibri"/>
      <family val="2"/>
      <scheme val="minor"/>
    </font>
    <font>
      <sz val="11"/>
      <name val="Arial"/>
      <family val="2"/>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8">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rgb="FF5F9127"/>
      </left>
      <right style="hair">
        <color rgb="FF5F9127"/>
      </right>
      <top style="hair">
        <color rgb="FF5F9127"/>
      </top>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21">
    <xf numFmtId="0" fontId="0" fillId="0" borderId="0" xfId="0"/>
    <xf numFmtId="0" fontId="3" fillId="3" borderId="0" xfId="0" applyFont="1" applyFill="1" applyAlignment="1" applyProtection="1">
      <alignment vertical="center"/>
      <protection hidden="1"/>
    </xf>
    <xf numFmtId="0" fontId="2" fillId="4" borderId="0" xfId="0" applyFont="1" applyFill="1" applyAlignment="1">
      <alignment vertical="center"/>
    </xf>
    <xf numFmtId="0" fontId="2" fillId="3" borderId="0" xfId="0" applyFont="1" applyFill="1" applyAlignment="1" applyProtection="1">
      <alignment vertical="center"/>
      <protection hidden="1"/>
    </xf>
    <xf numFmtId="0" fontId="2" fillId="3" borderId="3" xfId="0" applyFont="1" applyFill="1" applyBorder="1" applyAlignment="1">
      <alignment vertical="center"/>
    </xf>
    <xf numFmtId="0" fontId="2" fillId="3" borderId="0"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vertical="center"/>
      <protection locked="0"/>
    </xf>
    <xf numFmtId="0" fontId="2" fillId="0" borderId="2" xfId="0" applyFont="1" applyFill="1" applyBorder="1" applyAlignment="1" applyProtection="1">
      <alignment horizontal="left" vertical="center" wrapText="1" indent="1"/>
      <protection locked="0"/>
    </xf>
    <xf numFmtId="0" fontId="2" fillId="0" borderId="0" xfId="0" applyFont="1" applyFill="1" applyBorder="1" applyAlignment="1" applyProtection="1">
      <alignment horizontal="left" vertical="center" wrapText="1" indent="1"/>
      <protection locked="0"/>
    </xf>
    <xf numFmtId="0" fontId="2" fillId="0" borderId="8" xfId="0" applyFont="1" applyFill="1" applyBorder="1" applyAlignment="1" applyProtection="1">
      <alignment horizontal="center" vertical="center"/>
      <protection locked="0"/>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20" borderId="42"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10" fillId="0" borderId="0" xfId="0" applyFont="1" applyAlignment="1" applyProtection="1">
      <alignment horizontal="center"/>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0" fontId="2" fillId="0" borderId="28" xfId="0" applyFont="1" applyFill="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2" fillId="0" borderId="28" xfId="0" applyFont="1" applyFill="1" applyBorder="1" applyAlignment="1" applyProtection="1">
      <alignment horizontal="justify" vertical="center" wrapText="1"/>
      <protection locked="0"/>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10" fillId="0" borderId="13" xfId="0" applyFont="1" applyFill="1" applyBorder="1" applyAlignment="1">
      <alignment horizontal="center"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horizontal="justify" vertical="center" wrapText="1"/>
      <protection locked="0" hidden="1"/>
    </xf>
    <xf numFmtId="0" fontId="10" fillId="0" borderId="0" xfId="0" applyFont="1" applyFill="1" applyAlignment="1" applyProtection="1">
      <alignment horizontal="center"/>
      <protection hidden="1"/>
    </xf>
    <xf numFmtId="0" fontId="10" fillId="16" borderId="73" xfId="0" applyFont="1" applyFill="1" applyBorder="1"/>
    <xf numFmtId="0" fontId="10" fillId="0" borderId="73" xfId="0" applyFont="1" applyBorder="1"/>
    <xf numFmtId="0" fontId="12" fillId="0" borderId="65" xfId="0" applyFont="1" applyFill="1" applyBorder="1" applyAlignment="1" applyProtection="1">
      <alignment horizontal="justify" vertical="center" wrapText="1"/>
      <protection locked="0"/>
    </xf>
    <xf numFmtId="0" fontId="2" fillId="0" borderId="0" xfId="0" applyFont="1" applyFill="1" applyBorder="1" applyAlignment="1" applyProtection="1">
      <alignment vertical="center"/>
    </xf>
    <xf numFmtId="0" fontId="10" fillId="16" borderId="73" xfId="0" applyFont="1" applyFill="1" applyBorder="1" applyAlignment="1">
      <alignment vertical="center"/>
    </xf>
    <xf numFmtId="0" fontId="10" fillId="0" borderId="0" xfId="0" applyFont="1" applyFill="1" applyBorder="1" applyAlignment="1">
      <alignment wrapText="1"/>
    </xf>
    <xf numFmtId="0" fontId="34" fillId="24" borderId="0" xfId="0" applyFont="1" applyFill="1" applyBorder="1"/>
    <xf numFmtId="0" fontId="2" fillId="0" borderId="0" xfId="0" applyFont="1" applyFill="1" applyBorder="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0" borderId="0" xfId="0" applyFont="1" applyFill="1" applyBorder="1" applyAlignment="1" applyProtection="1">
      <alignment horizontal="left" vertical="center" indent="1"/>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0" borderId="0" xfId="0" applyFont="1" applyBorder="1" applyAlignment="1" applyProtection="1">
      <alignment vertical="center"/>
      <protection locked="0"/>
    </xf>
    <xf numFmtId="0" fontId="10" fillId="0" borderId="0" xfId="0" applyFont="1" applyBorder="1" applyAlignment="1" applyProtection="1">
      <alignment horizontal="center" vertical="center" wrapText="1"/>
      <protection locked="0"/>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0" fillId="0" borderId="2" xfId="0" applyFont="1" applyBorder="1" applyAlignment="1" applyProtection="1">
      <alignment horizontal="justify" vertical="center"/>
    </xf>
    <xf numFmtId="0" fontId="10" fillId="0" borderId="0" xfId="0" applyFont="1" applyProtection="1">
      <protection locked="0"/>
    </xf>
    <xf numFmtId="0" fontId="51" fillId="0" borderId="0" xfId="0" applyFont="1" applyFill="1" applyBorder="1" applyAlignment="1">
      <alignment horizontal="left"/>
    </xf>
    <xf numFmtId="0" fontId="51"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wrapText="1"/>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54" fillId="3" borderId="0" xfId="0" applyFont="1" applyFill="1" applyBorder="1" applyAlignment="1" applyProtection="1">
      <alignment vertical="center"/>
      <protection locked="0"/>
    </xf>
    <xf numFmtId="0" fontId="22" fillId="3" borderId="13" xfId="0" applyFont="1" applyFill="1" applyBorder="1" applyAlignment="1" applyProtection="1">
      <alignment vertical="center"/>
      <protection locked="0"/>
    </xf>
    <xf numFmtId="0" fontId="8" fillId="0" borderId="1" xfId="0" applyFont="1" applyBorder="1" applyAlignment="1" applyProtection="1">
      <alignment horizontal="center" vertical="center"/>
      <protection locked="0"/>
    </xf>
    <xf numFmtId="15" fontId="2" fillId="3" borderId="0" xfId="0" applyNumberFormat="1" applyFont="1" applyFill="1" applyBorder="1" applyAlignment="1" applyProtection="1">
      <alignment horizontal="center" vertical="center" wrapText="1"/>
    </xf>
    <xf numFmtId="15" fontId="2" fillId="3" borderId="0"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wrapText="1"/>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2" fillId="0" borderId="0" xfId="0" applyFont="1" applyFill="1" applyBorder="1" applyAlignment="1" applyProtection="1">
      <alignment horizontal="left" vertical="center" wrapText="1" indent="1"/>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10" fillId="0" borderId="0" xfId="0" applyFont="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2" fillId="3" borderId="0" xfId="0" applyFont="1" applyFill="1" applyAlignment="1" applyProtection="1">
      <alignment horizontal="center" vertical="center" wrapText="1"/>
      <protection hidden="1"/>
    </xf>
    <xf numFmtId="0" fontId="2" fillId="4" borderId="0" xfId="0" applyFont="1" applyFill="1" applyAlignment="1" applyProtection="1">
      <alignment horizontal="center" vertical="center" wrapText="1"/>
    </xf>
    <xf numFmtId="0" fontId="19" fillId="4" borderId="0" xfId="0" applyFont="1" applyFill="1" applyAlignment="1" applyProtection="1">
      <alignment horizontal="center" vertical="center" wrapText="1"/>
    </xf>
    <xf numFmtId="0" fontId="2" fillId="3" borderId="3" xfId="0" applyFont="1" applyFill="1" applyBorder="1" applyAlignment="1" applyProtection="1">
      <alignment horizontal="center" vertical="center" wrapText="1"/>
    </xf>
    <xf numFmtId="0" fontId="50"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xf>
    <xf numFmtId="0" fontId="10" fillId="0" borderId="0" xfId="0" applyNumberFormat="1" applyFont="1" applyAlignment="1" applyProtection="1">
      <alignment horizontal="center" vertical="center" wrapText="1"/>
      <protection hidden="1"/>
    </xf>
    <xf numFmtId="0" fontId="0" fillId="0" borderId="0" xfId="0" applyAlignment="1" applyProtection="1">
      <alignment horizontal="center" vertical="center" wrapText="1"/>
    </xf>
    <xf numFmtId="0" fontId="0" fillId="0" borderId="0" xfId="0" applyFill="1" applyAlignment="1" applyProtection="1">
      <alignment horizontal="center" vertical="center" wrapText="1"/>
    </xf>
    <xf numFmtId="0" fontId="52" fillId="0" borderId="0" xfId="0" applyFont="1" applyAlignment="1" applyProtection="1">
      <alignment horizontal="center" vertical="center" wrapText="1"/>
      <protection hidden="1"/>
    </xf>
    <xf numFmtId="0" fontId="2" fillId="0" borderId="97" xfId="0" applyFont="1" applyFill="1" applyBorder="1" applyAlignment="1" applyProtection="1">
      <alignment horizontal="center" vertical="center" wrapText="1"/>
      <protection locked="0"/>
    </xf>
    <xf numFmtId="0" fontId="2" fillId="3" borderId="0" xfId="0" applyFont="1" applyFill="1" applyAlignment="1" applyProtection="1">
      <alignment horizontal="center" vertical="center"/>
      <protection hidden="1"/>
    </xf>
    <xf numFmtId="0" fontId="2" fillId="3" borderId="3" xfId="0" applyFont="1" applyFill="1" applyBorder="1" applyAlignment="1">
      <alignment horizontal="center" vertical="center"/>
    </xf>
    <xf numFmtId="0" fontId="10" fillId="0" borderId="0" xfId="0" applyFont="1" applyAlignment="1" applyProtection="1">
      <alignment horizontal="center" vertical="center" wrapText="1"/>
      <protection locked="0" hidden="1"/>
    </xf>
    <xf numFmtId="0" fontId="10" fillId="0" borderId="0" xfId="0" applyFont="1" applyAlignment="1" applyProtection="1">
      <alignment wrapText="1"/>
      <protection locked="0" hidden="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14" fontId="26" fillId="0" borderId="28" xfId="0" applyNumberFormat="1" applyFont="1" applyBorder="1" applyAlignment="1" applyProtection="1">
      <alignment horizontal="justify" vertical="center" wrapText="1"/>
      <protection locked="0"/>
    </xf>
    <xf numFmtId="0" fontId="40" fillId="0" borderId="45" xfId="0" applyFont="1" applyBorder="1" applyAlignment="1">
      <alignment vertical="center" wrapText="1"/>
    </xf>
    <xf numFmtId="0" fontId="58" fillId="0" borderId="94" xfId="0" applyFont="1" applyFill="1" applyBorder="1" applyAlignment="1">
      <alignment horizontal="center"/>
    </xf>
    <xf numFmtId="0" fontId="58" fillId="0" borderId="0" xfId="0" applyFont="1"/>
    <xf numFmtId="0" fontId="59" fillId="0" borderId="26" xfId="0" applyFont="1" applyBorder="1" applyAlignment="1">
      <alignment horizontal="center" vertical="center" wrapText="1"/>
    </xf>
    <xf numFmtId="0" fontId="7" fillId="6" borderId="0" xfId="0" applyNumberFormat="1" applyFont="1" applyFill="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5" fillId="3" borderId="0" xfId="0" applyFont="1" applyFill="1" applyAlignment="1" applyProtection="1">
      <alignment vertical="center"/>
      <protection locked="0"/>
    </xf>
    <xf numFmtId="0" fontId="5" fillId="3" borderId="0" xfId="0" applyFont="1" applyFill="1" applyAlignment="1" applyProtection="1">
      <alignment vertical="center" wrapText="1"/>
      <protection locked="0"/>
    </xf>
    <xf numFmtId="0" fontId="2" fillId="4" borderId="84" xfId="0" applyFont="1" applyFill="1" applyBorder="1" applyAlignment="1" applyProtection="1">
      <alignment vertical="center"/>
      <protection locked="0"/>
    </xf>
    <xf numFmtId="0" fontId="2" fillId="4" borderId="85" xfId="0" applyFont="1" applyFill="1" applyBorder="1" applyAlignment="1" applyProtection="1">
      <alignment vertical="center"/>
      <protection locked="0"/>
    </xf>
    <xf numFmtId="0" fontId="2" fillId="0" borderId="28" xfId="0" applyFont="1" applyFill="1" applyBorder="1" applyAlignment="1" applyProtection="1">
      <alignment vertical="center" wrapText="1"/>
      <protection locked="0"/>
    </xf>
    <xf numFmtId="0" fontId="2" fillId="0" borderId="12" xfId="0" applyFont="1" applyFill="1" applyBorder="1" applyAlignment="1" applyProtection="1">
      <alignment horizontal="center" vertical="center" wrapText="1"/>
      <protection locked="0"/>
    </xf>
    <xf numFmtId="0" fontId="12" fillId="3" borderId="65" xfId="0" applyFont="1" applyFill="1" applyBorder="1" applyAlignment="1" applyProtection="1">
      <alignment horizontal="justify" vertical="center" wrapText="1"/>
      <protection locked="0"/>
    </xf>
    <xf numFmtId="0" fontId="2" fillId="3" borderId="12" xfId="0" applyFont="1" applyFill="1" applyBorder="1" applyAlignment="1" applyProtection="1">
      <alignment horizontal="center" vertical="center"/>
      <protection locked="0"/>
    </xf>
    <xf numFmtId="0" fontId="2" fillId="3" borderId="12" xfId="0" applyFont="1" applyFill="1" applyBorder="1" applyAlignment="1" applyProtection="1">
      <alignment horizontal="center" vertical="center" wrapText="1"/>
      <protection locked="0"/>
    </xf>
    <xf numFmtId="0" fontId="3" fillId="3" borderId="0" xfId="0" applyFont="1" applyFill="1" applyBorder="1" applyAlignment="1" applyProtection="1">
      <alignment vertical="center"/>
      <protection locked="0"/>
    </xf>
    <xf numFmtId="0" fontId="10" fillId="0" borderId="28" xfId="0" applyFont="1" applyFill="1" applyBorder="1" applyAlignment="1" applyProtection="1">
      <alignment horizontal="justify" vertical="center" wrapText="1"/>
    </xf>
    <xf numFmtId="0" fontId="12" fillId="3" borderId="0" xfId="0" applyFont="1" applyFill="1" applyAlignment="1" applyProtection="1">
      <alignment vertical="center"/>
    </xf>
    <xf numFmtId="0" fontId="10" fillId="0" borderId="57" xfId="0" applyFont="1" applyBorder="1" applyAlignment="1" applyProtection="1">
      <alignment horizontal="justify" vertical="center"/>
      <protection locked="0"/>
    </xf>
    <xf numFmtId="0" fontId="2" fillId="0" borderId="2" xfId="0" applyFont="1" applyBorder="1" applyAlignment="1" applyProtection="1">
      <alignment horizontal="left" vertical="center" wrapText="1"/>
      <protection locked="0"/>
    </xf>
    <xf numFmtId="0" fontId="12" fillId="0" borderId="28" xfId="0" applyFont="1" applyBorder="1" applyAlignment="1" applyProtection="1">
      <alignment horizontal="center" vertical="center" wrapText="1"/>
      <protection locked="0"/>
    </xf>
    <xf numFmtId="0" fontId="7" fillId="13" borderId="0" xfId="0" applyNumberFormat="1" applyFont="1" applyFill="1" applyAlignment="1" applyProtection="1">
      <alignment horizontal="right" vertical="center" indent="1"/>
    </xf>
    <xf numFmtId="0" fontId="3" fillId="3" borderId="0" xfId="0" applyFont="1" applyFill="1" applyAlignment="1" applyProtection="1">
      <alignment vertical="center"/>
    </xf>
    <xf numFmtId="0" fontId="2" fillId="3" borderId="0" xfId="0" applyFont="1" applyFill="1" applyAlignment="1" applyProtection="1">
      <alignment vertical="center"/>
    </xf>
    <xf numFmtId="0" fontId="3" fillId="3" borderId="0" xfId="0" applyFont="1" applyFill="1" applyAlignment="1" applyProtection="1">
      <alignment horizontal="center" vertical="center" wrapText="1"/>
    </xf>
    <xf numFmtId="0" fontId="3" fillId="3" borderId="0" xfId="0" applyFont="1" applyFill="1" applyAlignment="1" applyProtection="1">
      <alignment horizontal="center" vertical="center"/>
    </xf>
    <xf numFmtId="0" fontId="2" fillId="2" borderId="0" xfId="0" applyFont="1" applyFill="1" applyAlignment="1" applyProtection="1">
      <alignment vertical="center"/>
    </xf>
    <xf numFmtId="0" fontId="19" fillId="2" borderId="0" xfId="0" applyFont="1" applyFill="1" applyAlignment="1" applyProtection="1">
      <alignment horizontal="center" vertical="center"/>
    </xf>
    <xf numFmtId="0" fontId="3" fillId="2" borderId="0" xfId="0" applyFont="1" applyFill="1" applyAlignment="1" applyProtection="1">
      <alignment vertical="center"/>
    </xf>
    <xf numFmtId="0" fontId="2" fillId="2" borderId="0" xfId="0" applyFont="1" applyFill="1" applyAlignment="1" applyProtection="1">
      <alignment horizontal="left" vertical="center"/>
    </xf>
    <xf numFmtId="0" fontId="2" fillId="2" borderId="0" xfId="0" applyFont="1" applyFill="1" applyAlignment="1" applyProtection="1">
      <alignment horizontal="center" vertical="center" wrapText="1"/>
    </xf>
    <xf numFmtId="0" fontId="2" fillId="2" borderId="0" xfId="0" applyFont="1" applyFill="1" applyAlignment="1" applyProtection="1">
      <alignment horizontal="center" vertical="center"/>
    </xf>
    <xf numFmtId="0" fontId="4" fillId="2" borderId="0" xfId="0" applyFont="1" applyFill="1" applyAlignment="1" applyProtection="1">
      <alignment vertical="center"/>
    </xf>
    <xf numFmtId="0" fontId="19" fillId="3" borderId="0" xfId="0" applyFont="1" applyFill="1" applyAlignment="1" applyProtection="1">
      <alignment horizontal="center" vertical="center"/>
    </xf>
    <xf numFmtId="0" fontId="6" fillId="3" borderId="0" xfId="0" applyFont="1" applyFill="1" applyAlignment="1" applyProtection="1">
      <alignment vertical="center" wrapText="1"/>
    </xf>
    <xf numFmtId="0" fontId="2" fillId="3" borderId="0" xfId="0" applyFont="1" applyFill="1" applyAlignment="1" applyProtection="1">
      <alignment vertical="center" wrapText="1"/>
    </xf>
    <xf numFmtId="0" fontId="2" fillId="4" borderId="0" xfId="0" applyFont="1" applyFill="1" applyAlignment="1" applyProtection="1">
      <alignment horizontal="left" vertical="center"/>
    </xf>
    <xf numFmtId="0" fontId="4" fillId="4" borderId="0" xfId="0" applyFont="1" applyFill="1" applyAlignment="1" applyProtection="1">
      <alignment vertical="center"/>
    </xf>
    <xf numFmtId="0" fontId="4" fillId="4" borderId="0" xfId="0" applyFont="1" applyFill="1" applyAlignment="1" applyProtection="1">
      <alignment horizontal="center" vertical="center" wrapText="1"/>
    </xf>
    <xf numFmtId="0" fontId="4" fillId="4" borderId="0" xfId="0" applyFont="1" applyFill="1" applyAlignment="1" applyProtection="1">
      <alignment horizontal="center" vertical="center"/>
    </xf>
    <xf numFmtId="0" fontId="7" fillId="6" borderId="91" xfId="0" applyNumberFormat="1" applyFont="1" applyFill="1" applyBorder="1" applyAlignment="1" applyProtection="1">
      <alignment horizontal="center" vertical="center" wrapText="1"/>
    </xf>
    <xf numFmtId="0" fontId="7" fillId="8" borderId="0" xfId="0" applyNumberFormat="1" applyFont="1" applyFill="1" applyAlignment="1" applyProtection="1">
      <alignment horizontal="right" vertical="center" indent="1"/>
    </xf>
    <xf numFmtId="0" fontId="2" fillId="4" borderId="0" xfId="0" applyNumberFormat="1" applyFont="1" applyFill="1" applyAlignment="1" applyProtection="1">
      <alignment horizontal="right" vertical="center"/>
    </xf>
    <xf numFmtId="0" fontId="9" fillId="4" borderId="0" xfId="0" applyFont="1" applyFill="1" applyAlignment="1" applyProtection="1">
      <alignment vertical="center"/>
    </xf>
    <xf numFmtId="0" fontId="9" fillId="4" borderId="0" xfId="0" applyFont="1" applyFill="1" applyAlignment="1" applyProtection="1">
      <alignment horizontal="center" vertical="center"/>
    </xf>
    <xf numFmtId="0" fontId="7" fillId="8" borderId="0" xfId="0" applyNumberFormat="1" applyFont="1" applyFill="1" applyAlignment="1" applyProtection="1">
      <alignment horizontal="left" vertical="center" indent="1"/>
    </xf>
    <xf numFmtId="0" fontId="2" fillId="4" borderId="0" xfId="0" applyFont="1" applyFill="1" applyAlignment="1" applyProtection="1">
      <alignment horizontal="center" vertical="center"/>
    </xf>
    <xf numFmtId="0" fontId="7" fillId="6" borderId="87"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xf>
    <xf numFmtId="0" fontId="3" fillId="4" borderId="0" xfId="0" applyFont="1" applyFill="1" applyBorder="1" applyAlignment="1" applyProtection="1">
      <alignment horizontal="center" vertical="center" wrapText="1"/>
    </xf>
    <xf numFmtId="0" fontId="3" fillId="4" borderId="0" xfId="0" applyFont="1" applyFill="1" applyAlignment="1" applyProtection="1">
      <alignment vertical="center"/>
    </xf>
    <xf numFmtId="0" fontId="2" fillId="4" borderId="59" xfId="0" applyFont="1" applyFill="1" applyBorder="1" applyAlignment="1" applyProtection="1">
      <alignment vertical="center"/>
    </xf>
    <xf numFmtId="0" fontId="2" fillId="3" borderId="5" xfId="0" applyFont="1" applyFill="1" applyBorder="1" applyAlignment="1" applyProtection="1">
      <alignment vertical="center"/>
    </xf>
    <xf numFmtId="0" fontId="1" fillId="3" borderId="62" xfId="0" applyFont="1" applyFill="1" applyBorder="1" applyAlignment="1" applyProtection="1">
      <alignment vertical="center"/>
    </xf>
    <xf numFmtId="0" fontId="7" fillId="3" borderId="0" xfId="0" applyNumberFormat="1" applyFont="1" applyFill="1" applyBorder="1" applyAlignment="1" applyProtection="1">
      <alignment horizontal="center" vertical="center"/>
    </xf>
    <xf numFmtId="0" fontId="7" fillId="3" borderId="0" xfId="0" applyNumberFormat="1" applyFont="1" applyFill="1" applyBorder="1" applyAlignment="1" applyProtection="1">
      <alignment vertical="center"/>
    </xf>
    <xf numFmtId="0" fontId="7" fillId="0" borderId="0" xfId="0" applyNumberFormat="1" applyFont="1" applyFill="1" applyBorder="1" applyAlignment="1" applyProtection="1">
      <alignment horizontal="center" vertical="center"/>
    </xf>
    <xf numFmtId="0" fontId="7" fillId="3" borderId="0" xfId="0" applyNumberFormat="1" applyFont="1" applyFill="1" applyBorder="1" applyAlignment="1" applyProtection="1">
      <alignment horizontal="center" vertical="center" wrapText="1"/>
    </xf>
    <xf numFmtId="0" fontId="7" fillId="6" borderId="56" xfId="0" applyNumberFormat="1" applyFont="1" applyFill="1" applyBorder="1" applyAlignment="1" applyProtection="1">
      <alignment horizontal="center" vertical="center"/>
    </xf>
    <xf numFmtId="0" fontId="7" fillId="6" borderId="56" xfId="0" applyNumberFormat="1" applyFont="1" applyFill="1" applyBorder="1" applyAlignment="1" applyProtection="1">
      <alignment horizontal="center" vertical="center" wrapText="1"/>
    </xf>
    <xf numFmtId="0" fontId="7" fillId="12" borderId="0" xfId="0" applyNumberFormat="1" applyFont="1" applyFill="1" applyBorder="1" applyAlignment="1" applyProtection="1">
      <alignment horizontal="center" vertical="center"/>
    </xf>
    <xf numFmtId="0" fontId="10" fillId="0" borderId="28" xfId="0" applyFont="1" applyBorder="1" applyAlignment="1" applyProtection="1">
      <alignment horizontal="justify" vertical="center"/>
    </xf>
    <xf numFmtId="0" fontId="2" fillId="0" borderId="12" xfId="0" applyFont="1" applyFill="1" applyBorder="1" applyAlignment="1" applyProtection="1">
      <alignment horizontal="justify" vertical="center" wrapText="1"/>
    </xf>
    <xf numFmtId="0" fontId="2" fillId="0" borderId="12" xfId="0" applyFont="1" applyBorder="1" applyAlignment="1" applyProtection="1">
      <alignment horizontal="center" vertical="center" wrapText="1"/>
    </xf>
    <xf numFmtId="0" fontId="2" fillId="0" borderId="12" xfId="0" applyFont="1" applyBorder="1" applyAlignment="1" applyProtection="1">
      <alignment horizontal="left" vertical="center" wrapText="1"/>
    </xf>
    <xf numFmtId="0" fontId="2" fillId="0" borderId="57" xfId="0" applyFont="1" applyBorder="1" applyAlignment="1" applyProtection="1">
      <alignment horizontal="left" vertical="center" wrapText="1"/>
    </xf>
    <xf numFmtId="0" fontId="10" fillId="0" borderId="12" xfId="0" applyFont="1" applyBorder="1" applyAlignment="1" applyProtection="1">
      <alignment horizontal="justify" vertical="center"/>
    </xf>
    <xf numFmtId="164" fontId="10" fillId="0" borderId="28" xfId="0" applyNumberFormat="1" applyFont="1" applyBorder="1" applyAlignment="1" applyProtection="1">
      <alignment horizontal="center" vertical="center"/>
    </xf>
    <xf numFmtId="0" fontId="10" fillId="0" borderId="12" xfId="0" applyFont="1" applyBorder="1" applyAlignment="1" applyProtection="1">
      <alignment horizontal="center" vertical="center" wrapText="1"/>
    </xf>
    <xf numFmtId="0" fontId="10" fillId="0" borderId="28" xfId="0" applyFont="1" applyBorder="1" applyAlignment="1" applyProtection="1">
      <alignment horizontal="center" vertical="center" wrapText="1"/>
    </xf>
    <xf numFmtId="0" fontId="22" fillId="3" borderId="13" xfId="0" applyFont="1" applyFill="1" applyBorder="1" applyAlignment="1" applyProtection="1">
      <alignment horizontal="center" vertical="center" wrapText="1"/>
    </xf>
    <xf numFmtId="14" fontId="22" fillId="3" borderId="13" xfId="0" applyNumberFormat="1" applyFont="1" applyFill="1" applyBorder="1" applyAlignment="1" applyProtection="1">
      <alignment horizontal="center" vertical="center"/>
    </xf>
    <xf numFmtId="14" fontId="22" fillId="3" borderId="0" xfId="0" applyNumberFormat="1" applyFont="1" applyFill="1" applyBorder="1" applyAlignment="1" applyProtection="1">
      <alignment horizontal="center" vertical="center"/>
    </xf>
    <xf numFmtId="0" fontId="3" fillId="3" borderId="0" xfId="0" applyFont="1" applyFill="1" applyBorder="1" applyAlignment="1" applyProtection="1">
      <alignment vertical="center"/>
      <protection hidden="1"/>
    </xf>
    <xf numFmtId="0" fontId="22" fillId="3" borderId="0" xfId="0" applyFont="1" applyFill="1" applyBorder="1" applyAlignment="1" applyProtection="1">
      <alignment vertical="center"/>
    </xf>
    <xf numFmtId="0" fontId="54" fillId="3" borderId="0" xfId="0" applyFont="1" applyFill="1" applyBorder="1" applyAlignment="1" applyProtection="1">
      <alignment vertical="center"/>
    </xf>
    <xf numFmtId="0" fontId="5" fillId="3" borderId="0" xfId="0" applyFont="1" applyFill="1" applyAlignment="1" applyProtection="1">
      <alignment vertical="center"/>
      <protection hidden="1"/>
    </xf>
    <xf numFmtId="0" fontId="5" fillId="3" borderId="0" xfId="0" applyFont="1" applyFill="1" applyAlignment="1" applyProtection="1">
      <alignment vertical="center" wrapText="1"/>
      <protection hidden="1"/>
    </xf>
    <xf numFmtId="0" fontId="22" fillId="3" borderId="13" xfId="0" applyFont="1" applyFill="1" applyBorder="1" applyAlignment="1" applyProtection="1">
      <alignment horizontal="center" vertical="center"/>
    </xf>
    <xf numFmtId="0" fontId="22" fillId="3" borderId="0" xfId="0" applyFont="1" applyFill="1" applyBorder="1" applyAlignment="1" applyProtection="1">
      <alignment horizontal="center" vertical="center"/>
    </xf>
    <xf numFmtId="0" fontId="22" fillId="3" borderId="0" xfId="0" applyFont="1" applyFill="1" applyBorder="1" applyAlignment="1" applyProtection="1">
      <alignment horizontal="center" vertical="top" wrapText="1"/>
    </xf>
    <xf numFmtId="0" fontId="22" fillId="3" borderId="0" xfId="0" applyFont="1" applyFill="1" applyBorder="1" applyAlignment="1" applyProtection="1">
      <alignment vertical="top"/>
    </xf>
    <xf numFmtId="0" fontId="0" fillId="0" borderId="0" xfId="0" applyProtection="1"/>
    <xf numFmtId="0" fontId="3" fillId="2" borderId="0" xfId="0" applyFont="1" applyFill="1" applyAlignment="1" applyProtection="1">
      <alignment horizontal="center" vertical="center"/>
    </xf>
    <xf numFmtId="0" fontId="2" fillId="0" borderId="0" xfId="0" applyFont="1" applyFill="1" applyBorder="1" applyAlignment="1" applyProtection="1">
      <alignment horizontal="center" vertical="center" wrapText="1"/>
    </xf>
    <xf numFmtId="0" fontId="4" fillId="0" borderId="0" xfId="0" applyFont="1" applyFill="1" applyBorder="1" applyAlignment="1" applyProtection="1">
      <alignment vertical="center"/>
    </xf>
    <xf numFmtId="0" fontId="33" fillId="3" borderId="0" xfId="0" applyFont="1" applyFill="1" applyAlignment="1" applyProtection="1">
      <alignment vertical="center" wrapText="1"/>
    </xf>
    <xf numFmtId="0" fontId="6" fillId="0" borderId="0" xfId="0" applyFont="1" applyFill="1" applyBorder="1" applyAlignment="1" applyProtection="1">
      <alignment vertical="center" wrapText="1"/>
    </xf>
    <xf numFmtId="0" fontId="2" fillId="0" borderId="0" xfId="0" applyFont="1" applyFill="1" applyBorder="1" applyAlignment="1" applyProtection="1">
      <alignment vertical="center" wrapText="1"/>
    </xf>
    <xf numFmtId="0" fontId="4"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xf>
    <xf numFmtId="0" fontId="2" fillId="4" borderId="0" xfId="0" applyNumberFormat="1" applyFont="1" applyFill="1" applyAlignment="1" applyProtection="1">
      <alignment horizontal="center" vertical="center"/>
    </xf>
    <xf numFmtId="0" fontId="9" fillId="0" borderId="0" xfId="0" applyFont="1" applyFill="1" applyBorder="1" applyAlignment="1" applyProtection="1">
      <alignment vertical="center"/>
    </xf>
    <xf numFmtId="0" fontId="9" fillId="0" borderId="0" xfId="0" applyFont="1" applyFill="1" applyBorder="1" applyAlignment="1" applyProtection="1">
      <alignment horizontal="center" vertical="center"/>
    </xf>
    <xf numFmtId="0" fontId="7" fillId="8" borderId="0" xfId="0" applyNumberFormat="1" applyFont="1" applyFill="1" applyAlignment="1" applyProtection="1">
      <alignment horizontal="center" vertical="center"/>
    </xf>
    <xf numFmtId="0" fontId="3" fillId="0" borderId="0" xfId="0" applyFont="1" applyFill="1" applyBorder="1" applyAlignment="1" applyProtection="1">
      <alignment horizontal="center" vertical="center" wrapText="1"/>
    </xf>
    <xf numFmtId="0" fontId="3" fillId="0" borderId="0" xfId="0" applyFont="1" applyFill="1" applyBorder="1" applyAlignment="1" applyProtection="1">
      <alignment vertical="center"/>
    </xf>
    <xf numFmtId="0" fontId="2" fillId="4" borderId="2" xfId="0" applyFont="1" applyFill="1" applyBorder="1" applyAlignment="1" applyProtection="1">
      <alignment vertical="center"/>
    </xf>
    <xf numFmtId="0" fontId="1" fillId="3" borderId="6" xfId="0" applyFont="1" applyFill="1" applyBorder="1" applyAlignment="1" applyProtection="1">
      <alignment vertical="center"/>
    </xf>
    <xf numFmtId="0" fontId="2" fillId="3" borderId="6" xfId="0" applyFont="1" applyFill="1" applyBorder="1" applyAlignment="1" applyProtection="1">
      <alignment horizontal="center" vertical="center"/>
    </xf>
    <xf numFmtId="0" fontId="19" fillId="23" borderId="72" xfId="0" applyFont="1" applyFill="1" applyBorder="1" applyAlignment="1" applyProtection="1">
      <alignment vertical="center"/>
    </xf>
    <xf numFmtId="0" fontId="1" fillId="0" borderId="0" xfId="0" applyFont="1" applyFill="1" applyBorder="1" applyAlignment="1" applyProtection="1">
      <alignment horizontal="left" vertical="center"/>
    </xf>
    <xf numFmtId="0" fontId="8" fillId="0" borderId="0" xfId="0" applyFont="1" applyFill="1" applyBorder="1" applyAlignment="1">
      <alignment horizontal="center"/>
    </xf>
    <xf numFmtId="0" fontId="8" fillId="0" borderId="0" xfId="0" applyFont="1" applyFill="1" applyAlignment="1">
      <alignment horizontal="center" vertical="center"/>
    </xf>
    <xf numFmtId="0" fontId="16" fillId="0" borderId="0" xfId="0" applyFont="1" applyBorder="1" applyAlignment="1" applyProtection="1">
      <alignment horizontal="center" vertical="center" wrapText="1"/>
      <protection locked="0"/>
    </xf>
    <xf numFmtId="0" fontId="8" fillId="0" borderId="0" xfId="0" applyFont="1" applyFill="1" applyBorder="1" applyAlignment="1">
      <alignment horizontal="center" vertical="center"/>
    </xf>
    <xf numFmtId="0" fontId="8" fillId="0" borderId="0" xfId="0" applyFont="1" applyBorder="1" applyAlignment="1">
      <alignment horizontal="center"/>
    </xf>
    <xf numFmtId="0" fontId="22" fillId="3" borderId="13" xfId="0" applyFont="1" applyFill="1" applyBorder="1" applyAlignment="1" applyProtection="1">
      <alignment vertical="center"/>
    </xf>
    <xf numFmtId="0" fontId="60" fillId="0" borderId="0" xfId="0" applyFont="1" applyFill="1" applyAlignment="1">
      <alignment horizontal="center" vertical="center" wrapText="1"/>
    </xf>
    <xf numFmtId="0" fontId="2" fillId="4" borderId="0" xfId="0" applyFont="1" applyFill="1" applyAlignment="1" applyProtection="1">
      <alignment horizontal="center" vertical="center"/>
      <protection locked="0"/>
    </xf>
    <xf numFmtId="0" fontId="2" fillId="0" borderId="28" xfId="0" applyFont="1" applyFill="1" applyBorder="1" applyAlignment="1" applyProtection="1">
      <alignment horizontal="justify" vertical="center" wrapText="1"/>
    </xf>
    <xf numFmtId="0" fontId="2" fillId="0" borderId="0" xfId="0" applyFont="1" applyFill="1" applyBorder="1" applyAlignment="1" applyProtection="1">
      <alignment horizontal="center" vertical="center"/>
    </xf>
    <xf numFmtId="0" fontId="2" fillId="0" borderId="8" xfId="0" applyFont="1" applyFill="1" applyBorder="1" applyAlignment="1" applyProtection="1">
      <alignment horizontal="center" vertical="center"/>
    </xf>
    <xf numFmtId="0" fontId="2" fillId="0" borderId="28" xfId="0" applyFont="1" applyFill="1" applyBorder="1" applyAlignment="1" applyProtection="1">
      <alignment horizontal="justify" vertical="center" wrapText="1"/>
    </xf>
    <xf numFmtId="0" fontId="2" fillId="0" borderId="28" xfId="0" quotePrefix="1" applyFont="1" applyFill="1" applyBorder="1" applyAlignment="1" applyProtection="1">
      <alignment horizontal="justify" vertical="center" wrapText="1"/>
    </xf>
    <xf numFmtId="0" fontId="12" fillId="0" borderId="65" xfId="0" applyFont="1" applyFill="1" applyBorder="1" applyAlignment="1" applyProtection="1">
      <alignment horizontal="justify" vertical="center" wrapText="1"/>
    </xf>
    <xf numFmtId="0" fontId="2" fillId="0" borderId="2" xfId="0" applyFont="1" applyFill="1" applyBorder="1" applyAlignment="1" applyProtection="1">
      <alignment horizontal="left" vertical="center" wrapText="1" indent="1"/>
    </xf>
    <xf numFmtId="0" fontId="12" fillId="0" borderId="65" xfId="0" applyFont="1" applyFill="1" applyBorder="1" applyAlignment="1" applyProtection="1">
      <alignment horizontal="center" vertical="center" wrapText="1"/>
    </xf>
    <xf numFmtId="0" fontId="2" fillId="0" borderId="28" xfId="0" quotePrefix="1" applyFont="1" applyFill="1" applyBorder="1" applyAlignment="1" applyProtection="1">
      <alignment horizontal="center" vertical="center" wrapText="1"/>
    </xf>
    <xf numFmtId="0" fontId="3" fillId="3" borderId="13" xfId="0" applyFont="1" applyFill="1" applyBorder="1" applyAlignment="1" applyProtection="1">
      <alignment horizontal="center" vertical="center"/>
    </xf>
    <xf numFmtId="0" fontId="53" fillId="3" borderId="94" xfId="0" applyFont="1" applyFill="1" applyBorder="1" applyAlignment="1" applyProtection="1">
      <alignment horizontal="center" vertical="center"/>
    </xf>
    <xf numFmtId="14" fontId="22" fillId="3" borderId="13" xfId="0" applyNumberFormat="1" applyFont="1" applyFill="1" applyBorder="1" applyAlignment="1" applyProtection="1">
      <alignment horizontal="center" vertical="center"/>
    </xf>
    <xf numFmtId="0" fontId="22" fillId="3" borderId="13" xfId="0" applyFont="1" applyFill="1" applyBorder="1" applyAlignment="1" applyProtection="1">
      <alignment horizontal="center" vertical="center"/>
    </xf>
    <xf numFmtId="0" fontId="53" fillId="3" borderId="95" xfId="0" applyFont="1" applyFill="1" applyBorder="1" applyAlignment="1" applyProtection="1">
      <alignment horizontal="center" vertical="center"/>
    </xf>
    <xf numFmtId="0" fontId="53" fillId="3" borderId="96" xfId="0" applyFont="1" applyFill="1" applyBorder="1" applyAlignment="1" applyProtection="1">
      <alignment horizontal="center" vertical="center"/>
    </xf>
    <xf numFmtId="0" fontId="22" fillId="3" borderId="13" xfId="0" applyFont="1" applyFill="1" applyBorder="1" applyAlignment="1" applyProtection="1">
      <alignment horizontal="center" vertical="top" wrapText="1"/>
    </xf>
    <xf numFmtId="0" fontId="22" fillId="3" borderId="13" xfId="0" applyFont="1" applyFill="1" applyBorder="1" applyAlignment="1" applyProtection="1">
      <alignment horizontal="center" vertical="top"/>
    </xf>
    <xf numFmtId="0" fontId="55" fillId="3" borderId="13"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xf>
    <xf numFmtId="0" fontId="12" fillId="3" borderId="0" xfId="0" applyFont="1" applyFill="1" applyAlignment="1" applyProtection="1">
      <alignment horizontal="center" vertical="center"/>
    </xf>
    <xf numFmtId="0" fontId="7" fillId="6" borderId="12" xfId="0" applyFont="1" applyFill="1" applyBorder="1" applyAlignment="1" applyProtection="1">
      <alignment horizontal="center" vertical="center"/>
    </xf>
    <xf numFmtId="0" fontId="7" fillId="6" borderId="0" xfId="0" applyFont="1" applyFill="1" applyBorder="1" applyAlignment="1" applyProtection="1">
      <alignment horizontal="center" vertical="center" wrapText="1"/>
    </xf>
    <xf numFmtId="0" fontId="7" fillId="6" borderId="6" xfId="0" applyFont="1" applyFill="1" applyBorder="1" applyAlignment="1" applyProtection="1">
      <alignment horizontal="center" vertical="center"/>
    </xf>
    <xf numFmtId="0" fontId="2" fillId="0" borderId="31" xfId="0" applyFont="1" applyFill="1" applyBorder="1" applyAlignment="1" applyProtection="1">
      <alignment vertical="center" wrapText="1"/>
      <protection locked="0"/>
    </xf>
    <xf numFmtId="0" fontId="2" fillId="0" borderId="32" xfId="0" applyFont="1" applyFill="1" applyBorder="1" applyAlignment="1" applyProtection="1">
      <alignment vertical="center" wrapText="1"/>
      <protection locked="0"/>
    </xf>
    <xf numFmtId="0" fontId="2" fillId="0" borderId="31" xfId="0" applyFont="1" applyFill="1" applyBorder="1" applyAlignment="1" applyProtection="1">
      <alignment horizontal="justify" vertical="center" wrapText="1"/>
    </xf>
    <xf numFmtId="0" fontId="2" fillId="0" borderId="33" xfId="0" applyFont="1" applyFill="1" applyBorder="1" applyAlignment="1" applyProtection="1">
      <alignment horizontal="justify" vertical="center" wrapText="1"/>
    </xf>
    <xf numFmtId="0" fontId="2" fillId="0" borderId="32" xfId="0" applyFont="1" applyFill="1" applyBorder="1" applyAlignment="1" applyProtection="1">
      <alignment horizontal="justify" vertical="center" wrapText="1"/>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14" fontId="8" fillId="0" borderId="81" xfId="0" applyNumberFormat="1" applyFont="1" applyBorder="1" applyAlignment="1" applyProtection="1">
      <alignment horizontal="center" vertical="center"/>
      <protection locked="0"/>
    </xf>
    <xf numFmtId="0" fontId="8" fillId="0" borderId="83" xfId="0" applyFont="1" applyBorder="1" applyAlignment="1" applyProtection="1">
      <alignment horizontal="center" vertical="center"/>
      <protection locked="0"/>
    </xf>
    <xf numFmtId="0" fontId="7" fillId="6" borderId="9" xfId="0" applyNumberFormat="1" applyFont="1" applyFill="1" applyBorder="1" applyAlignment="1" applyProtection="1">
      <alignment horizontal="center" vertical="center"/>
    </xf>
    <xf numFmtId="0" fontId="7" fillId="6" borderId="16"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10" fillId="0" borderId="87" xfId="0" applyFont="1" applyFill="1" applyBorder="1" applyAlignment="1" applyProtection="1">
      <alignment horizontal="left" vertical="center" wrapText="1"/>
      <protection locked="0"/>
    </xf>
    <xf numFmtId="0" fontId="10" fillId="0" borderId="88" xfId="0" applyFont="1" applyFill="1" applyBorder="1" applyAlignment="1" applyProtection="1">
      <alignment horizontal="left" vertical="center" wrapText="1"/>
      <protection locked="0"/>
    </xf>
    <xf numFmtId="0" fontId="10" fillId="0" borderId="89" xfId="0" applyFont="1" applyFill="1" applyBorder="1" applyAlignment="1" applyProtection="1">
      <alignment horizontal="left" vertical="center" wrapText="1"/>
      <protection locked="0"/>
    </xf>
    <xf numFmtId="0" fontId="2" fillId="4" borderId="0" xfId="0" applyFont="1" applyFill="1" applyBorder="1" applyAlignment="1" applyProtection="1">
      <alignment horizontal="center" vertical="center"/>
      <protection locked="0"/>
    </xf>
    <xf numFmtId="0" fontId="2" fillId="4" borderId="90" xfId="0" applyFont="1" applyFill="1" applyBorder="1" applyAlignment="1" applyProtection="1">
      <alignment horizontal="center" vertical="center"/>
      <protection locked="0"/>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10" fillId="0" borderId="77" xfId="0" applyFont="1" applyFill="1" applyBorder="1" applyAlignment="1" applyProtection="1">
      <alignment horizontal="left" vertical="center" wrapText="1"/>
      <protection locked="0"/>
    </xf>
    <xf numFmtId="0" fontId="10" fillId="0" borderId="84" xfId="0" applyFont="1" applyFill="1" applyBorder="1" applyAlignment="1" applyProtection="1">
      <alignment horizontal="left" vertical="center" wrapText="1"/>
      <protection locked="0"/>
    </xf>
    <xf numFmtId="0" fontId="10" fillId="0" borderId="78" xfId="0" applyFont="1" applyFill="1" applyBorder="1" applyAlignment="1" applyProtection="1">
      <alignment horizontal="left" vertical="center" wrapText="1"/>
      <protection locked="0"/>
    </xf>
    <xf numFmtId="0" fontId="10" fillId="0" borderId="79" xfId="0" applyFont="1" applyFill="1" applyBorder="1" applyAlignment="1" applyProtection="1">
      <alignment horizontal="left" vertical="center" wrapText="1"/>
      <protection locked="0"/>
    </xf>
    <xf numFmtId="0" fontId="10" fillId="0" borderId="85" xfId="0" applyFont="1" applyFill="1" applyBorder="1" applyAlignment="1" applyProtection="1">
      <alignment horizontal="left" vertical="center" wrapText="1"/>
      <protection locked="0"/>
    </xf>
    <xf numFmtId="0" fontId="10" fillId="0" borderId="80" xfId="0" applyFont="1" applyFill="1" applyBorder="1" applyAlignment="1" applyProtection="1">
      <alignment horizontal="left" vertical="center" wrapText="1"/>
      <protection locked="0"/>
    </xf>
    <xf numFmtId="0" fontId="2" fillId="0" borderId="31" xfId="0" applyFont="1" applyFill="1" applyBorder="1" applyAlignment="1" applyProtection="1">
      <alignment horizontal="justify" vertical="center" wrapText="1"/>
      <protection locked="0"/>
    </xf>
    <xf numFmtId="0" fontId="2" fillId="0" borderId="33" xfId="0" applyFont="1" applyFill="1" applyBorder="1" applyAlignment="1" applyProtection="1">
      <alignment horizontal="justify" vertical="center" wrapText="1"/>
      <protection locked="0"/>
    </xf>
    <xf numFmtId="0" fontId="2" fillId="0" borderId="32" xfId="0" applyFont="1" applyFill="1" applyBorder="1" applyAlignment="1" applyProtection="1">
      <alignment horizontal="justify" vertical="center" wrapText="1"/>
      <protection locked="0"/>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22" fillId="3" borderId="13" xfId="0" applyFont="1" applyFill="1" applyBorder="1" applyAlignment="1" applyProtection="1">
      <alignment horizontal="center" vertical="center" wrapText="1"/>
    </xf>
    <xf numFmtId="0" fontId="7" fillId="6" borderId="62" xfId="0" applyNumberFormat="1" applyFont="1" applyFill="1" applyBorder="1" applyAlignment="1" applyProtection="1">
      <alignment horizontal="center" vertical="center" wrapText="1"/>
    </xf>
    <xf numFmtId="0" fontId="7" fillId="6" borderId="0" xfId="0" applyNumberFormat="1" applyFont="1" applyFill="1" applyBorder="1" applyAlignment="1" applyProtection="1">
      <alignment horizontal="center" vertical="center" wrapText="1"/>
    </xf>
    <xf numFmtId="0" fontId="7" fillId="6" borderId="2" xfId="0" applyNumberFormat="1" applyFont="1" applyFill="1" applyBorder="1" applyAlignment="1" applyProtection="1">
      <alignment horizontal="center" vertical="center" wrapText="1"/>
    </xf>
    <xf numFmtId="0" fontId="33" fillId="3" borderId="0" xfId="0" applyFont="1" applyFill="1" applyAlignment="1" applyProtection="1">
      <alignment horizontal="center" vertical="center" wrapText="1"/>
    </xf>
    <xf numFmtId="0" fontId="7" fillId="21" borderId="28" xfId="0" applyNumberFormat="1" applyFont="1" applyFill="1" applyBorder="1" applyAlignment="1" applyProtection="1">
      <alignment horizontal="center" vertical="center" wrapText="1"/>
    </xf>
    <xf numFmtId="0" fontId="7" fillId="21" borderId="12" xfId="0" applyNumberFormat="1" applyFont="1" applyFill="1" applyBorder="1" applyAlignment="1" applyProtection="1">
      <alignment horizontal="center" vertical="center" wrapText="1"/>
    </xf>
    <xf numFmtId="0" fontId="2" fillId="0" borderId="31" xfId="0" applyFont="1" applyBorder="1" applyAlignment="1" applyProtection="1">
      <alignment horizontal="left" vertical="center" wrapText="1"/>
    </xf>
    <xf numFmtId="0" fontId="2" fillId="0" borderId="32" xfId="0" applyFont="1" applyBorder="1" applyAlignment="1" applyProtection="1">
      <alignment horizontal="left" vertical="center" wrapText="1"/>
    </xf>
    <xf numFmtId="0" fontId="7" fillId="6" borderId="12" xfId="0" applyNumberFormat="1" applyFont="1" applyFill="1" applyBorder="1" applyAlignment="1" applyProtection="1">
      <alignment horizontal="center" vertical="center"/>
    </xf>
    <xf numFmtId="0" fontId="7" fillId="6" borderId="31" xfId="0" applyNumberFormat="1" applyFont="1" applyFill="1" applyBorder="1" applyAlignment="1" applyProtection="1">
      <alignment horizontal="center" vertical="center"/>
    </xf>
    <xf numFmtId="0" fontId="7" fillId="6" borderId="32" xfId="0" applyNumberFormat="1" applyFont="1" applyFill="1" applyBorder="1" applyAlignment="1" applyProtection="1">
      <alignment horizontal="center" vertical="center"/>
    </xf>
    <xf numFmtId="0" fontId="8" fillId="22" borderId="0" xfId="0" applyFont="1" applyFill="1" applyBorder="1" applyAlignment="1" applyProtection="1">
      <alignment horizontal="center" vertical="center"/>
    </xf>
    <xf numFmtId="0" fontId="1" fillId="23" borderId="6" xfId="0" applyFont="1" applyFill="1" applyBorder="1" applyAlignment="1" applyProtection="1">
      <alignment horizontal="center" vertical="center"/>
    </xf>
    <xf numFmtId="0" fontId="10" fillId="0" borderId="53" xfId="0" applyFont="1" applyBorder="1" applyAlignment="1" applyProtection="1">
      <alignment horizontal="justify" vertical="center" wrapText="1"/>
      <protection locked="0"/>
    </xf>
    <xf numFmtId="0" fontId="10" fillId="0" borderId="54" xfId="0" applyFont="1" applyBorder="1" applyAlignment="1" applyProtection="1">
      <alignment horizontal="justify" vertical="center" wrapText="1"/>
      <protection locked="0"/>
    </xf>
    <xf numFmtId="0" fontId="10" fillId="0" borderId="55" xfId="0" applyFont="1" applyBorder="1" applyAlignment="1" applyProtection="1">
      <alignment horizontal="justify" vertical="center" wrapText="1"/>
      <protection locked="0"/>
    </xf>
    <xf numFmtId="0" fontId="7" fillId="6" borderId="62" xfId="0" applyNumberFormat="1" applyFont="1" applyFill="1" applyBorder="1" applyAlignment="1" applyProtection="1">
      <alignment horizontal="center" vertical="center"/>
    </xf>
    <xf numFmtId="0" fontId="7" fillId="6" borderId="28" xfId="0" applyNumberFormat="1" applyFont="1" applyFill="1" applyBorder="1" applyAlignment="1" applyProtection="1">
      <alignment horizontal="center" vertical="center"/>
    </xf>
    <xf numFmtId="0" fontId="1" fillId="0" borderId="0" xfId="0" applyFont="1" applyFill="1" applyBorder="1" applyAlignment="1" applyProtection="1">
      <alignment horizontal="left" vertical="center"/>
    </xf>
    <xf numFmtId="0" fontId="19" fillId="15" borderId="72" xfId="0" applyFont="1" applyFill="1" applyBorder="1" applyAlignment="1" applyProtection="1">
      <alignment horizontal="center" vertical="center"/>
    </xf>
    <xf numFmtId="0" fontId="19" fillId="23" borderId="72" xfId="0" applyFont="1" applyFill="1" applyBorder="1" applyAlignment="1" applyProtection="1">
      <alignment horizontal="center" vertical="center"/>
    </xf>
    <xf numFmtId="0" fontId="3" fillId="3" borderId="13" xfId="0" applyFont="1" applyFill="1" applyBorder="1" applyAlignment="1" applyProtection="1">
      <alignment horizontal="center" vertical="center"/>
      <protection hidden="1"/>
    </xf>
    <xf numFmtId="0" fontId="55" fillId="3" borderId="21" xfId="0" applyFont="1" applyFill="1" applyBorder="1" applyAlignment="1" applyProtection="1">
      <alignment horizontal="center" vertical="center" wrapText="1"/>
      <protection locked="0"/>
    </xf>
    <xf numFmtId="0" fontId="55" fillId="3" borderId="0" xfId="0" applyFont="1" applyFill="1" applyBorder="1" applyAlignment="1" applyProtection="1">
      <alignment horizontal="center" vertical="center" wrapText="1"/>
      <protection locked="0"/>
    </xf>
    <xf numFmtId="0" fontId="3" fillId="3" borderId="13" xfId="0" applyFont="1" applyFill="1" applyBorder="1" applyAlignment="1" applyProtection="1">
      <alignment horizontal="center" vertical="center"/>
      <protection locked="0" hidden="1"/>
    </xf>
    <xf numFmtId="0" fontId="53" fillId="3" borderId="94" xfId="0" applyFont="1" applyFill="1" applyBorder="1" applyAlignment="1" applyProtection="1">
      <alignment horizontal="center" vertical="center"/>
      <protection locked="0"/>
    </xf>
    <xf numFmtId="0" fontId="53" fillId="3" borderId="95" xfId="0" applyFont="1" applyFill="1" applyBorder="1" applyAlignment="1" applyProtection="1">
      <alignment horizontal="center" vertical="center"/>
      <protection locked="0"/>
    </xf>
    <xf numFmtId="0" fontId="53"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3" xfId="1" applyFont="1" applyFill="1" applyBorder="1" applyAlignment="1" applyProtection="1">
      <alignment horizont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614">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alignment horizontal="center" vertical="center" textRotation="0" wrapText="1" indent="0" justifyLastLine="0" shrinkToFit="0" readingOrder="0"/>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theme="1"/>
        <name val="Calibri"/>
        <family val="2"/>
        <scheme val="minor"/>
      </font>
      <numFmt numFmtId="0" formatCode="General"/>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0"/>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 Id="rId4"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9</xdr:col>
      <xdr:colOff>135355</xdr:colOff>
      <xdr:row>3</xdr:row>
      <xdr:rowOff>0</xdr:rowOff>
    </xdr:from>
    <xdr:to>
      <xdr:col>10</xdr:col>
      <xdr:colOff>4010</xdr:colOff>
      <xdr:row>6</xdr:row>
      <xdr:rowOff>41247</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135355</xdr:colOff>
      <xdr:row>3</xdr:row>
      <xdr:rowOff>161924</xdr:rowOff>
    </xdr:from>
    <xdr:to>
      <xdr:col>10</xdr:col>
      <xdr:colOff>4010</xdr:colOff>
      <xdr:row>7</xdr:row>
      <xdr:rowOff>12671</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361950</xdr:colOff>
          <xdr:row>19</xdr:row>
          <xdr:rowOff>371475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342900</xdr:colOff>
          <xdr:row>16</xdr:row>
          <xdr:rowOff>295275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28</xdr:row>
          <xdr:rowOff>0</xdr:rowOff>
        </xdr:from>
        <xdr:to>
          <xdr:col>23</xdr:col>
          <xdr:colOff>361950</xdr:colOff>
          <xdr:row>28</xdr:row>
          <xdr:rowOff>285750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342900</xdr:colOff>
          <xdr:row>22</xdr:row>
          <xdr:rowOff>314325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266700</xdr:colOff>
      <xdr:row>0</xdr:row>
      <xdr:rowOff>57151</xdr:rowOff>
    </xdr:from>
    <xdr:to>
      <xdr:col>3</xdr:col>
      <xdr:colOff>276225</xdr:colOff>
      <xdr:row>2</xdr:row>
      <xdr:rowOff>323851</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42900" y="57151"/>
          <a:ext cx="809625" cy="1028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17</xdr:row>
          <xdr:rowOff>0</xdr:rowOff>
        </xdr:from>
        <xdr:to>
          <xdr:col>18</xdr:col>
          <xdr:colOff>304800</xdr:colOff>
          <xdr:row>17</xdr:row>
          <xdr:rowOff>247650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60326</xdr:rowOff>
    </xdr:from>
    <xdr:to>
      <xdr:col>3</xdr:col>
      <xdr:colOff>838200</xdr:colOff>
      <xdr:row>2</xdr:row>
      <xdr:rowOff>333376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6"/>
          <a:ext cx="842432" cy="103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0</xdr:colOff>
      <xdr:row>3</xdr:row>
      <xdr:rowOff>0</xdr:rowOff>
    </xdr:from>
    <xdr:to>
      <xdr:col>19</xdr:col>
      <xdr:colOff>4125</xdr:colOff>
      <xdr:row>4</xdr:row>
      <xdr:rowOff>0</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45</xdr:col>
      <xdr:colOff>1692088</xdr:colOff>
      <xdr:row>3</xdr:row>
      <xdr:rowOff>0</xdr:rowOff>
    </xdr:from>
    <xdr:to>
      <xdr:col>46</xdr:col>
      <xdr:colOff>8271</xdr:colOff>
      <xdr:row>3</xdr:row>
      <xdr:rowOff>149679</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19</xdr:col>
      <xdr:colOff>0</xdr:colOff>
      <xdr:row>3</xdr:row>
      <xdr:rowOff>0</xdr:rowOff>
    </xdr:from>
    <xdr:to>
      <xdr:col>19</xdr:col>
      <xdr:colOff>4125</xdr:colOff>
      <xdr:row>4</xdr:row>
      <xdr:rowOff>0</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41</xdr:col>
      <xdr:colOff>1238250</xdr:colOff>
      <xdr:row>3</xdr:row>
      <xdr:rowOff>0</xdr:rowOff>
    </xdr:from>
    <xdr:to>
      <xdr:col>42</xdr:col>
      <xdr:colOff>3201</xdr:colOff>
      <xdr:row>3</xdr:row>
      <xdr:rowOff>149679</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3</xdr:col>
      <xdr:colOff>45244</xdr:colOff>
      <xdr:row>0</xdr:row>
      <xdr:rowOff>57150</xdr:rowOff>
    </xdr:from>
    <xdr:to>
      <xdr:col>3</xdr:col>
      <xdr:colOff>857250</xdr:colOff>
      <xdr:row>2</xdr:row>
      <xdr:rowOff>333375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4" y="57150"/>
          <a:ext cx="812006"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43392</xdr:colOff>
      <xdr:row>0</xdr:row>
      <xdr:rowOff>50800</xdr:rowOff>
    </xdr:from>
    <xdr:to>
      <xdr:col>3</xdr:col>
      <xdr:colOff>752475</xdr:colOff>
      <xdr:row>2</xdr:row>
      <xdr:rowOff>342900</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92" y="50800"/>
          <a:ext cx="842433" cy="10541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U515" totalsRowShown="0" headerRowDxfId="392" dataDxfId="390" headerRowBorderDxfId="391" tableBorderDxfId="389">
  <autoFilter ref="F17:U515" xr:uid="{00000000-0009-0000-0100-00002E000000}"/>
  <tableColumns count="16">
    <tableColumn id="1" xr3:uid="{00000000-0010-0000-0000-000001000000}" name="ID RIESGO" dataDxfId="388"/>
    <tableColumn id="2" xr3:uid="{00000000-0010-0000-0000-000002000000}" name="RIESGO" dataDxfId="387">
      <calculatedColumnFormula>IFERROR(VLOOKUP(Tabla46[[#This Row],[ID RIESGO]],'1. IDENTIFICACION DEL RIESGO'!$AB$27:$AL$38,11,0),"")</calculatedColumnFormula>
    </tableColumn>
    <tableColumn id="3" xr3:uid="{00000000-0010-0000-0000-000003000000}" name="DESCRIPCION DEL CONTROL" dataDxfId="386"/>
    <tableColumn id="16" xr3:uid="{00000000-0010-0000-0000-000010000000}" name="RESPONSABLE DEL CONTROL (CARGO)" dataDxfId="385"/>
    <tableColumn id="19" xr3:uid="{00000000-0010-0000-0000-000013000000}" name="SEGREGACIÓN Y AUTORIDAD DEL RESPONSABLE DEL CONTROL" dataDxfId="384"/>
    <tableColumn id="17" xr3:uid="{00000000-0010-0000-0000-000011000000}" name="PERIODICIDAD DE EJECUCIÓN DEL CONTROL" dataDxfId="383"/>
    <tableColumn id="5" xr3:uid="{00000000-0010-0000-0000-000005000000}" name="PROPÓSITO DEL CONTROL" dataDxfId="382"/>
    <tableColumn id="6" xr3:uid="{00000000-0010-0000-0000-000006000000}" name="EVIDENCIA EN LA EJECUCIÓN DEL CONTROL " dataDxfId="381"/>
    <tableColumn id="18" xr3:uid="{00000000-0010-0000-0000-000012000000}" name="LA DESCRIPCIÓN DEL CONTROL ES CONFIABLE" dataDxfId="380">
      <calculatedColumnFormula>IF(Tabla46[[#This Row],[ID RIESGO]]="","",IF(Tabla46[[#This Row],[DESCRIPCION DEL CONTROL]]="",0,15))</calculatedColumnFormula>
    </tableColumn>
    <tableColumn id="4" xr3:uid="{00000000-0010-0000-0000-000004000000}" name="EL CONTROL TIENE ASIGNADO RESPONSABLE2" dataDxfId="379">
      <calculatedColumnFormula>IF(Tabla46[[#This Row],[ID RIESGO]]="","",IF(Tabla46[[#This Row],[RESPONSABLE DEL CONTROL (CARGO)]]="",0,20))</calculatedColumnFormula>
    </tableColumn>
    <tableColumn id="7" xr3:uid="{00000000-0010-0000-0000-000007000000}" name="FRECUENCIA" dataDxfId="378">
      <calculatedColumnFormula>IF(Tabla46[[#This Row],[PERIODICIDAD DE EJECUCIÓN DEL CONTROL]]="",0,20)</calculatedColumnFormula>
    </tableColumn>
    <tableColumn id="10" xr3:uid="{00000000-0010-0000-0000-00000A000000}" name="VALOR EVALUACION DISENO" dataDxfId="377">
      <calculatedColumnFormula>+IFERROR(SUM(VLOOKUP(Tabla46[[#This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calculatedColumnFormula>
    </tableColumn>
    <tableColumn id="9" xr3:uid="{00000000-0010-0000-0000-000009000000}" name="RESULTADO EVALUACIÓN DEL DISEÑO DEL CONTROL" dataDxfId="376">
      <calculatedColumnFormula>IF(ISTEXT(Tabla46[[#This Row],[VALOR EVALUACION DISENO]]),"",IF(Tabla46[[#This Row],[VALOR EVALUACION DISENO]]&gt;96,DATOS!$AV$21,IF(Tabla46[[#This Row],[VALOR EVALUACION DISENO]]&gt;=86,DATOS!$AV$22,DATOS!$AV$23)))</calculatedColumnFormula>
    </tableColumn>
    <tableColumn id="11" xr3:uid="{00000000-0010-0000-0000-00000B000000}" name="% DE CUMPLIMIENTO DE LA EJECUCION DEL CONTROL" dataDxfId="375"/>
    <tableColumn id="12" xr3:uid="{00000000-0010-0000-0000-00000C000000}" name="RESULTADO EVALUACION DE LA EJECUCION" dataDxfId="374">
      <calculatedColumnFormula>IFERROR(VLOOKUP(Tabla46[[#This Row],[% DE CUMPLIMIENTO DE LA EJECUCION DEL CONTROL]],DATOS!$AS$38:$AT$40,2,0),"")</calculatedColumnFormula>
    </tableColumn>
    <tableColumn id="15" xr3:uid="{00000000-0010-0000-0000-00000F000000}" name="SOLIDEZ INDIVIDUAL DE CADA CONTROL" dataDxfId="373">
      <calculatedColumnFormula>IF(Tabla46[[#This Row],[RESULTADO EVALUACIÓN DEL DISEÑO DEL CONTROL]]="","",SUMIFS(DATOS!$AT$49:$AT$57,DATOS!$AR$49:$AR$57,Tabla46[[#This Row],[RESULTADO EVALUACIÓN DEL DISEÑO DEL CONTROL]],DATOS!$AS$49:$AS$57,Tabla46[[#This Row],[RESULTADO EVALUACION DE LA EJECUCION]]))</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20"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9"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7"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3"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3"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9"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4"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3"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8"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3"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3"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7" totalsRowShown="0" headerRowDxfId="35" dataDxfId="34" tableBorderDxfId="33">
  <sortState ref="A2:A17">
    <sortCondition ref="A2"/>
  </sortState>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7"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5.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7" Type="http://schemas.openxmlformats.org/officeDocument/2006/relationships/table" Target="../tables/table7.xml"/><Relationship Id="rId2" Type="http://schemas.openxmlformats.org/officeDocument/2006/relationships/table" Target="../tables/table2.xml"/><Relationship Id="rId16" Type="http://schemas.openxmlformats.org/officeDocument/2006/relationships/table" Target="../tables/table16.xml"/><Relationship Id="rId29" Type="http://schemas.openxmlformats.org/officeDocument/2006/relationships/table" Target="../tables/table29.xml"/><Relationship Id="rId1" Type="http://schemas.openxmlformats.org/officeDocument/2006/relationships/printerSettings" Target="../printerSettings/printerSettings8.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 Id="rId8" Type="http://schemas.openxmlformats.org/officeDocument/2006/relationships/table" Target="../tables/table8.xml"/><Relationship Id="rId3" Type="http://schemas.openxmlformats.org/officeDocument/2006/relationships/table" Target="../tables/table3.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0" Type="http://schemas.openxmlformats.org/officeDocument/2006/relationships/table" Target="../tables/table20.xml"/><Relationship Id="rId41" Type="http://schemas.openxmlformats.org/officeDocument/2006/relationships/table" Target="../tables/table4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491"/>
  <sheetViews>
    <sheetView topLeftCell="A3" zoomScale="85" zoomScaleNormal="85" zoomScalePageLayoutView="85" workbookViewId="0">
      <selection activeCell="AB32" sqref="AB32"/>
    </sheetView>
  </sheetViews>
  <sheetFormatPr baseColWidth="10" defaultColWidth="11.42578125" defaultRowHeight="12" x14ac:dyDescent="0.25"/>
  <cols>
    <col min="1" max="1" width="1.28515625" style="89" customWidth="1"/>
    <col min="2" max="3" width="6" style="89" customWidth="1"/>
    <col min="4" max="4" width="7.7109375" style="267" customWidth="1"/>
    <col min="5" max="5" width="0.5703125" style="89" customWidth="1"/>
    <col min="6" max="6" width="14.42578125" style="89" customWidth="1"/>
    <col min="7" max="7" width="2.28515625" style="89" customWidth="1"/>
    <col min="8" max="8" width="12.5703125" style="89" customWidth="1"/>
    <col min="9" max="9" width="20.5703125" style="89" customWidth="1"/>
    <col min="10" max="10" width="2" style="89" customWidth="1"/>
    <col min="11" max="11" width="52.28515625" style="268" bestFit="1" customWidth="1"/>
    <col min="12" max="12" width="1.42578125" style="89" customWidth="1"/>
    <col min="13" max="13" width="29.7109375" style="89" customWidth="1"/>
    <col min="14" max="14" width="1.7109375" style="89" customWidth="1"/>
    <col min="15" max="15" width="21.42578125" style="89" customWidth="1"/>
    <col min="16" max="16" width="2" style="89" customWidth="1"/>
    <col min="17" max="17" width="3.5703125" style="89" customWidth="1"/>
    <col min="18" max="18" width="16.7109375" style="89" customWidth="1"/>
    <col min="19" max="19" width="1.42578125" style="89" customWidth="1"/>
    <col min="20" max="20" width="11.42578125" style="89" customWidth="1"/>
    <col min="21" max="21" width="1.42578125" style="89" customWidth="1"/>
    <col min="22" max="22" width="23.7109375" style="89" customWidth="1"/>
    <col min="23" max="23" width="1.42578125" style="89" customWidth="1"/>
    <col min="24" max="24" width="31.42578125" style="89" customWidth="1"/>
    <col min="25" max="25" width="20.140625" style="89" customWidth="1"/>
    <col min="26" max="27" width="4.42578125" style="89" hidden="1" customWidth="1"/>
    <col min="28" max="28" width="9.85546875" style="89" bestFit="1" customWidth="1"/>
    <col min="29" max="29" width="0.7109375" style="372" customWidth="1"/>
    <col min="30" max="30" width="22.7109375" style="373" customWidth="1"/>
    <col min="31" max="31" width="0.7109375" style="372" customWidth="1"/>
    <col min="32" max="32" width="12" style="372" bestFit="1" customWidth="1"/>
    <col min="33" max="33" width="0.7109375" style="372" customWidth="1"/>
    <col min="34" max="34" width="11.42578125" style="89"/>
    <col min="35" max="35" width="0.7109375" style="89" customWidth="1"/>
    <col min="36" max="36" width="11.42578125" style="89"/>
    <col min="37" max="37" width="1" style="89" customWidth="1"/>
    <col min="38" max="38" width="11.42578125" style="262" hidden="1" customWidth="1"/>
    <col min="39" max="39" width="26.28515625" style="89" customWidth="1"/>
    <col min="40" max="40" width="23.42578125" style="89" customWidth="1"/>
    <col min="41" max="16384" width="11.42578125" style="89"/>
  </cols>
  <sheetData>
    <row r="1" spans="1:39" ht="30" customHeight="1" x14ac:dyDescent="0.25">
      <c r="A1" s="485"/>
      <c r="B1" s="485"/>
      <c r="C1" s="485"/>
      <c r="D1" s="485"/>
      <c r="E1" s="485"/>
      <c r="F1" s="486" t="s">
        <v>3</v>
      </c>
      <c r="G1" s="486"/>
      <c r="H1" s="486"/>
      <c r="I1" s="486"/>
      <c r="J1" s="486"/>
      <c r="K1" s="486"/>
      <c r="L1" s="486"/>
      <c r="M1" s="444" t="s">
        <v>1694</v>
      </c>
      <c r="N1" s="487">
        <v>43441</v>
      </c>
      <c r="O1" s="488"/>
      <c r="P1" s="317"/>
      <c r="Q1" s="317"/>
    </row>
    <row r="2" spans="1:39" ht="30" customHeight="1" x14ac:dyDescent="0.25">
      <c r="A2" s="485"/>
      <c r="B2" s="485"/>
      <c r="C2" s="485"/>
      <c r="D2" s="485"/>
      <c r="E2" s="485"/>
      <c r="F2" s="489" t="s">
        <v>1689</v>
      </c>
      <c r="G2" s="489"/>
      <c r="H2" s="489"/>
      <c r="I2" s="489"/>
      <c r="J2" s="489"/>
      <c r="K2" s="489"/>
      <c r="L2" s="489"/>
      <c r="M2" s="444" t="s">
        <v>1762</v>
      </c>
      <c r="N2" s="488" t="s">
        <v>1763</v>
      </c>
      <c r="O2" s="488"/>
      <c r="P2" s="317"/>
      <c r="Q2" s="317"/>
    </row>
    <row r="3" spans="1:39" ht="30" customHeight="1" x14ac:dyDescent="0.25">
      <c r="A3" s="485"/>
      <c r="B3" s="485"/>
      <c r="C3" s="485"/>
      <c r="D3" s="485"/>
      <c r="E3" s="485"/>
      <c r="F3" s="490" t="s">
        <v>1831</v>
      </c>
      <c r="G3" s="490"/>
      <c r="H3" s="490"/>
      <c r="I3" s="490"/>
      <c r="J3" s="490"/>
      <c r="K3" s="490"/>
      <c r="L3" s="490"/>
      <c r="M3" s="491" t="s">
        <v>1690</v>
      </c>
      <c r="N3" s="492"/>
      <c r="O3" s="492"/>
      <c r="P3" s="317"/>
      <c r="Q3" s="317"/>
    </row>
    <row r="4" spans="1:39" x14ac:dyDescent="0.25">
      <c r="B4" s="240"/>
      <c r="C4" s="240"/>
      <c r="D4" s="241"/>
      <c r="E4" s="240"/>
      <c r="F4" s="240"/>
      <c r="G4" s="240"/>
      <c r="H4" s="242"/>
      <c r="I4" s="242"/>
      <c r="J4" s="242"/>
      <c r="K4" s="243"/>
      <c r="L4" s="240"/>
      <c r="M4" s="240"/>
      <c r="N4" s="240"/>
      <c r="O4" s="240"/>
      <c r="P4" s="244"/>
      <c r="Q4" s="244"/>
      <c r="R4" s="240"/>
      <c r="S4" s="240"/>
      <c r="T4" s="240"/>
      <c r="U4" s="240"/>
      <c r="V4" s="240"/>
      <c r="W4" s="240"/>
      <c r="X4" s="240"/>
      <c r="Y4" s="240"/>
      <c r="Z4" s="244"/>
      <c r="AA4" s="244"/>
      <c r="AB4" s="240"/>
      <c r="AC4" s="240"/>
      <c r="AD4" s="240"/>
      <c r="AE4" s="240"/>
      <c r="AF4" s="240"/>
      <c r="AG4" s="240"/>
      <c r="AH4" s="240"/>
      <c r="AI4" s="240"/>
      <c r="AJ4" s="240"/>
    </row>
    <row r="5" spans="1:39" ht="15.75" hidden="1" customHeight="1" x14ac:dyDescent="0.25">
      <c r="B5" s="88"/>
      <c r="C5" s="88"/>
      <c r="D5" s="247"/>
      <c r="E5" s="88"/>
      <c r="F5" s="88"/>
      <c r="G5" s="88"/>
      <c r="H5" s="504" t="s">
        <v>1691</v>
      </c>
      <c r="I5" s="505"/>
      <c r="J5" s="505"/>
      <c r="K5" s="505"/>
      <c r="L5" s="505"/>
      <c r="M5" s="505"/>
      <c r="N5" s="505"/>
      <c r="O5" s="505"/>
      <c r="P5" s="505"/>
      <c r="Q5" s="505"/>
      <c r="R5" s="505"/>
    </row>
    <row r="6" spans="1:39" hidden="1" x14ac:dyDescent="0.25">
      <c r="B6" s="240"/>
      <c r="C6" s="240"/>
      <c r="D6" s="241"/>
      <c r="E6" s="240"/>
      <c r="F6" s="240"/>
      <c r="G6" s="240"/>
      <c r="H6" s="242"/>
      <c r="I6" s="242"/>
      <c r="J6" s="242"/>
      <c r="K6" s="243"/>
      <c r="L6" s="240"/>
      <c r="M6" s="240"/>
      <c r="N6" s="240"/>
      <c r="O6" s="240"/>
      <c r="P6" s="244"/>
      <c r="Q6" s="244"/>
      <c r="R6" s="240"/>
      <c r="S6" s="240"/>
      <c r="T6" s="240"/>
      <c r="U6" s="240"/>
      <c r="V6" s="240"/>
      <c r="W6" s="240"/>
      <c r="X6" s="240"/>
      <c r="Y6" s="240"/>
      <c r="Z6" s="244"/>
      <c r="AA6" s="244"/>
      <c r="AB6" s="240"/>
      <c r="AC6" s="240"/>
      <c r="AD6" s="240"/>
      <c r="AE6" s="240"/>
      <c r="AF6" s="240"/>
      <c r="AG6" s="240"/>
      <c r="AH6" s="240"/>
      <c r="AI6" s="240"/>
      <c r="AJ6" s="240"/>
    </row>
    <row r="7" spans="1:39" s="88" customFormat="1" x14ac:dyDescent="0.25">
      <c r="B7" s="250"/>
      <c r="C7" s="250"/>
      <c r="D7" s="251"/>
      <c r="E7" s="250"/>
      <c r="F7" s="250"/>
      <c r="G7" s="250"/>
      <c r="H7" s="250"/>
      <c r="I7" s="250"/>
      <c r="J7" s="250"/>
      <c r="K7" s="252"/>
      <c r="L7" s="253"/>
      <c r="M7" s="253"/>
      <c r="N7" s="253"/>
      <c r="O7" s="253"/>
      <c r="P7" s="250"/>
      <c r="Q7" s="250"/>
      <c r="R7" s="250"/>
      <c r="S7" s="250"/>
      <c r="T7" s="250"/>
      <c r="U7" s="250"/>
      <c r="V7" s="250"/>
      <c r="W7" s="250"/>
      <c r="X7" s="250"/>
      <c r="Y7" s="250"/>
      <c r="Z7" s="250"/>
      <c r="AA7" s="250"/>
      <c r="AB7" s="253"/>
      <c r="AC7" s="250"/>
      <c r="AD7" s="250"/>
      <c r="AE7" s="250"/>
      <c r="AF7" s="250"/>
      <c r="AG7" s="250"/>
      <c r="AH7" s="250"/>
      <c r="AI7" s="250"/>
      <c r="AJ7" s="250"/>
      <c r="AK7" s="89"/>
      <c r="AL7" s="262"/>
      <c r="AM7" s="89"/>
    </row>
    <row r="8" spans="1:39" s="88" customFormat="1" ht="29.25" customHeight="1" x14ac:dyDescent="0.25">
      <c r="B8" s="250"/>
      <c r="C8" s="250"/>
      <c r="D8" s="251"/>
      <c r="E8" s="323"/>
      <c r="F8" s="323"/>
      <c r="G8" s="323"/>
      <c r="H8" s="323"/>
      <c r="I8" s="387" t="s">
        <v>3</v>
      </c>
      <c r="J8" s="254"/>
      <c r="K8" s="319" t="s">
        <v>305</v>
      </c>
      <c r="L8" s="253"/>
      <c r="M8" s="253"/>
      <c r="N8" s="253"/>
      <c r="O8" s="253"/>
      <c r="P8" s="250"/>
      <c r="Q8" s="250"/>
      <c r="R8" s="250"/>
      <c r="S8" s="250"/>
      <c r="T8" s="250"/>
      <c r="U8" s="250"/>
      <c r="V8" s="250"/>
      <c r="W8" s="250"/>
      <c r="X8" s="250"/>
      <c r="Y8" s="250"/>
      <c r="Z8" s="250"/>
      <c r="AA8" s="250"/>
      <c r="AB8" s="253"/>
      <c r="AC8" s="250"/>
      <c r="AD8" s="250"/>
      <c r="AE8" s="250"/>
      <c r="AF8" s="250"/>
      <c r="AG8" s="250"/>
      <c r="AH8" s="250"/>
      <c r="AI8" s="250"/>
      <c r="AJ8" s="250"/>
      <c r="AK8" s="89"/>
      <c r="AL8" s="262"/>
      <c r="AM8" s="89"/>
    </row>
    <row r="9" spans="1:39" s="88" customFormat="1" ht="12.75" x14ac:dyDescent="0.25">
      <c r="B9" s="250"/>
      <c r="C9" s="250"/>
      <c r="D9" s="251"/>
      <c r="E9" s="323"/>
      <c r="F9" s="323"/>
      <c r="G9" s="323"/>
      <c r="H9" s="323"/>
      <c r="I9" s="387" t="s">
        <v>0</v>
      </c>
      <c r="J9" s="254"/>
      <c r="K9" s="319" t="s">
        <v>309</v>
      </c>
      <c r="L9" s="253"/>
      <c r="M9" s="253"/>
      <c r="N9" s="253"/>
      <c r="O9" s="253"/>
      <c r="P9" s="250"/>
      <c r="Q9" s="250"/>
      <c r="R9" s="250"/>
      <c r="S9" s="250"/>
      <c r="T9" s="250"/>
      <c r="U9" s="250"/>
      <c r="V9" s="250"/>
      <c r="W9" s="250"/>
      <c r="X9" s="250"/>
      <c r="Y9" s="250"/>
      <c r="Z9" s="250"/>
      <c r="AA9" s="250"/>
      <c r="AB9" s="253"/>
      <c r="AC9" s="250"/>
      <c r="AD9" s="250"/>
      <c r="AE9" s="250"/>
      <c r="AF9" s="250"/>
      <c r="AG9" s="250"/>
      <c r="AH9" s="250"/>
      <c r="AI9" s="250"/>
      <c r="AJ9" s="250"/>
      <c r="AK9" s="89"/>
      <c r="AL9" s="262"/>
      <c r="AM9" s="89"/>
    </row>
    <row r="10" spans="1:39" s="88" customFormat="1" ht="12.75" x14ac:dyDescent="0.25">
      <c r="B10" s="250"/>
      <c r="C10" s="250"/>
      <c r="D10" s="251"/>
      <c r="E10" s="323"/>
      <c r="F10" s="323"/>
      <c r="G10" s="323"/>
      <c r="H10" s="323"/>
      <c r="I10" s="387" t="s">
        <v>1</v>
      </c>
      <c r="J10" s="254"/>
      <c r="K10" s="319" t="s">
        <v>1317</v>
      </c>
      <c r="L10" s="253"/>
      <c r="M10" s="253"/>
      <c r="N10" s="253"/>
      <c r="O10" s="253"/>
      <c r="P10" s="250"/>
      <c r="Q10" s="250"/>
      <c r="R10" s="250"/>
      <c r="S10" s="250"/>
      <c r="T10" s="250"/>
      <c r="U10" s="250"/>
      <c r="V10" s="250"/>
      <c r="W10" s="250"/>
      <c r="X10" s="250"/>
      <c r="Y10" s="250"/>
      <c r="Z10" s="250"/>
      <c r="AA10" s="250"/>
      <c r="AB10" s="253"/>
      <c r="AC10" s="250"/>
      <c r="AD10" s="250"/>
      <c r="AE10" s="250"/>
      <c r="AF10" s="250"/>
      <c r="AG10" s="250"/>
      <c r="AH10" s="250"/>
      <c r="AI10" s="250"/>
      <c r="AJ10" s="250"/>
      <c r="AK10" s="89"/>
      <c r="AL10" s="262"/>
      <c r="AM10" s="89"/>
    </row>
    <row r="11" spans="1:39" s="88" customFormat="1" ht="12.75" x14ac:dyDescent="0.25">
      <c r="B11" s="250"/>
      <c r="C11" s="250"/>
      <c r="D11" s="251"/>
      <c r="E11" s="323"/>
      <c r="F11" s="323"/>
      <c r="G11" s="323"/>
      <c r="H11" s="323"/>
      <c r="I11" s="387" t="s">
        <v>1557</v>
      </c>
      <c r="J11" s="250"/>
      <c r="K11" s="319" t="s">
        <v>1317</v>
      </c>
      <c r="L11" s="253"/>
      <c r="M11" s="253"/>
      <c r="N11" s="253"/>
      <c r="O11" s="253"/>
      <c r="P11" s="250"/>
      <c r="Q11" s="250"/>
      <c r="R11" s="250"/>
      <c r="S11" s="250"/>
      <c r="T11" s="250"/>
      <c r="U11" s="250"/>
      <c r="V11" s="250"/>
      <c r="W11" s="250"/>
      <c r="X11" s="250"/>
      <c r="Y11" s="250"/>
      <c r="Z11" s="250"/>
      <c r="AA11" s="250"/>
      <c r="AB11" s="253"/>
      <c r="AC11" s="250"/>
      <c r="AD11" s="250"/>
      <c r="AE11" s="250"/>
      <c r="AF11" s="250"/>
      <c r="AG11" s="250"/>
      <c r="AH11" s="250"/>
      <c r="AI11" s="250"/>
      <c r="AJ11" s="250"/>
      <c r="AK11" s="89"/>
      <c r="AL11" s="262"/>
      <c r="AM11" s="89"/>
    </row>
    <row r="12" spans="1:39" s="88" customFormat="1" x14ac:dyDescent="0.25">
      <c r="B12" s="250"/>
      <c r="C12" s="250"/>
      <c r="D12" s="251"/>
      <c r="E12" s="323"/>
      <c r="F12" s="324"/>
      <c r="G12" s="324"/>
      <c r="H12" s="323"/>
      <c r="I12" s="323"/>
      <c r="J12" s="250"/>
      <c r="K12" s="475"/>
      <c r="L12" s="253"/>
      <c r="M12" s="253"/>
      <c r="N12" s="253"/>
      <c r="O12" s="253"/>
      <c r="P12" s="250"/>
      <c r="Q12" s="250"/>
      <c r="R12" s="250"/>
      <c r="S12" s="250"/>
      <c r="T12" s="250"/>
      <c r="U12" s="250"/>
      <c r="V12" s="250"/>
      <c r="W12" s="250"/>
      <c r="X12" s="250"/>
      <c r="Y12" s="250"/>
      <c r="Z12" s="250"/>
      <c r="AA12" s="250"/>
      <c r="AB12" s="253"/>
      <c r="AC12" s="250"/>
      <c r="AD12" s="250"/>
      <c r="AE12" s="250"/>
      <c r="AF12" s="250"/>
      <c r="AG12" s="250"/>
      <c r="AH12" s="250"/>
      <c r="AI12" s="250"/>
      <c r="AJ12" s="250"/>
      <c r="AK12" s="89"/>
      <c r="AL12" s="262"/>
      <c r="AM12" s="89"/>
    </row>
    <row r="13" spans="1:39" s="88" customFormat="1" x14ac:dyDescent="0.25">
      <c r="B13" s="250"/>
      <c r="C13" s="250"/>
      <c r="D13" s="250"/>
      <c r="E13" s="323"/>
      <c r="F13" s="323"/>
      <c r="G13" s="324"/>
      <c r="H13" s="324"/>
      <c r="I13" s="324"/>
      <c r="J13" s="255"/>
      <c r="K13" s="256"/>
      <c r="L13" s="250"/>
      <c r="M13" s="250"/>
      <c r="N13" s="257"/>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89"/>
      <c r="AL13" s="262"/>
      <c r="AM13" s="89"/>
    </row>
    <row r="14" spans="1:39" s="88" customFormat="1" ht="12" customHeight="1" x14ac:dyDescent="0.25">
      <c r="B14" s="250"/>
      <c r="C14" s="250"/>
      <c r="D14" s="250"/>
      <c r="E14" s="323"/>
      <c r="F14" s="323"/>
      <c r="G14" s="324"/>
      <c r="H14" s="506" t="s">
        <v>1268</v>
      </c>
      <c r="I14" s="507"/>
      <c r="J14" s="255"/>
      <c r="K14" s="510">
        <v>43424</v>
      </c>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89"/>
      <c r="AL14" s="262"/>
      <c r="AM14" s="89"/>
    </row>
    <row r="15" spans="1:39" s="88" customFormat="1" ht="12.75" customHeight="1" x14ac:dyDescent="0.25">
      <c r="B15" s="250"/>
      <c r="C15" s="250"/>
      <c r="D15" s="250"/>
      <c r="E15" s="323"/>
      <c r="F15" s="323"/>
      <c r="G15" s="324"/>
      <c r="H15" s="508"/>
      <c r="I15" s="509"/>
      <c r="J15" s="255"/>
      <c r="K15" s="511"/>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89"/>
      <c r="AL15" s="262"/>
      <c r="AM15" s="89"/>
    </row>
    <row r="16" spans="1:39" s="88" customFormat="1" x14ac:dyDescent="0.25">
      <c r="B16" s="250"/>
      <c r="C16" s="250"/>
      <c r="D16" s="250"/>
      <c r="E16" s="323"/>
      <c r="F16" s="323"/>
      <c r="G16" s="324"/>
      <c r="H16" s="324"/>
      <c r="I16" s="325"/>
      <c r="J16" s="255"/>
      <c r="K16" s="252"/>
      <c r="L16" s="252"/>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89"/>
      <c r="AL16" s="262"/>
      <c r="AM16" s="89"/>
    </row>
    <row r="17" spans="1:40" s="88" customFormat="1" ht="122.25" customHeight="1" x14ac:dyDescent="0.25">
      <c r="B17" s="250"/>
      <c r="C17" s="250"/>
      <c r="D17" s="251"/>
      <c r="E17" s="323"/>
      <c r="F17" s="531" t="s">
        <v>1619</v>
      </c>
      <c r="G17" s="327"/>
      <c r="H17" s="519" t="s">
        <v>1287</v>
      </c>
      <c r="I17" s="520"/>
      <c r="J17" s="374"/>
      <c r="K17" s="526" t="s">
        <v>1786</v>
      </c>
      <c r="L17" s="527"/>
      <c r="M17" s="527"/>
      <c r="N17" s="527"/>
      <c r="O17" s="527"/>
      <c r="P17" s="527"/>
      <c r="Q17" s="527"/>
      <c r="R17" s="527"/>
      <c r="S17" s="527"/>
      <c r="T17" s="527"/>
      <c r="U17" s="527"/>
      <c r="V17" s="527"/>
      <c r="W17" s="527"/>
      <c r="X17" s="527"/>
      <c r="Y17" s="527"/>
      <c r="Z17" s="527"/>
      <c r="AA17" s="527"/>
      <c r="AB17" s="527"/>
      <c r="AC17" s="527"/>
      <c r="AD17" s="527"/>
      <c r="AE17" s="527"/>
      <c r="AF17" s="527"/>
      <c r="AG17" s="527"/>
      <c r="AH17" s="527"/>
      <c r="AI17" s="527"/>
      <c r="AJ17" s="528"/>
      <c r="AK17" s="89"/>
      <c r="AL17" s="262"/>
      <c r="AM17" s="89"/>
    </row>
    <row r="18" spans="1:40" s="88" customFormat="1" ht="75" hidden="1" customHeight="1" x14ac:dyDescent="0.25">
      <c r="B18" s="250"/>
      <c r="C18" s="250"/>
      <c r="D18" s="251"/>
      <c r="E18" s="323"/>
      <c r="F18" s="532"/>
      <c r="G18" s="324"/>
      <c r="H18" s="521"/>
      <c r="I18" s="522"/>
      <c r="J18" s="375"/>
      <c r="K18" s="526"/>
      <c r="L18" s="527"/>
      <c r="M18" s="527"/>
      <c r="N18" s="527"/>
      <c r="O18" s="527"/>
      <c r="P18" s="527"/>
      <c r="Q18" s="527"/>
      <c r="R18" s="527"/>
      <c r="S18" s="527"/>
      <c r="T18" s="527"/>
      <c r="U18" s="527"/>
      <c r="V18" s="527"/>
      <c r="W18" s="527"/>
      <c r="X18" s="527"/>
      <c r="Y18" s="527"/>
      <c r="Z18" s="527"/>
      <c r="AA18" s="527"/>
      <c r="AB18" s="527"/>
      <c r="AC18" s="527"/>
      <c r="AD18" s="527"/>
      <c r="AE18" s="527"/>
      <c r="AF18" s="527"/>
      <c r="AG18" s="527"/>
      <c r="AH18" s="527"/>
      <c r="AI18" s="527"/>
      <c r="AJ18" s="528"/>
      <c r="AK18" s="89"/>
      <c r="AL18" s="262"/>
      <c r="AM18" s="89"/>
    </row>
    <row r="19" spans="1:40" s="88" customFormat="1" ht="19.5" customHeight="1" x14ac:dyDescent="0.25">
      <c r="B19" s="250"/>
      <c r="C19" s="250"/>
      <c r="D19" s="251"/>
      <c r="E19" s="323"/>
      <c r="F19" s="532"/>
      <c r="G19" s="324"/>
      <c r="H19" s="324"/>
      <c r="I19" s="329"/>
      <c r="J19" s="256"/>
      <c r="K19" s="529"/>
      <c r="L19" s="529"/>
      <c r="M19" s="529"/>
      <c r="N19" s="529"/>
      <c r="O19" s="529"/>
      <c r="P19" s="529"/>
      <c r="Q19" s="529"/>
      <c r="R19" s="529"/>
      <c r="S19" s="529"/>
      <c r="T19" s="529"/>
      <c r="U19" s="529"/>
      <c r="V19" s="529"/>
      <c r="W19" s="529"/>
      <c r="X19" s="529"/>
      <c r="Y19" s="529"/>
      <c r="Z19" s="529"/>
      <c r="AA19" s="529"/>
      <c r="AB19" s="529"/>
      <c r="AC19" s="529"/>
      <c r="AD19" s="529"/>
      <c r="AE19" s="529"/>
      <c r="AF19" s="529"/>
      <c r="AG19" s="529"/>
      <c r="AH19" s="529"/>
      <c r="AI19" s="529"/>
      <c r="AJ19" s="530"/>
      <c r="AK19" s="89"/>
      <c r="AL19" s="262"/>
      <c r="AM19" s="89"/>
    </row>
    <row r="20" spans="1:40" s="88" customFormat="1" ht="108.75" customHeight="1" x14ac:dyDescent="0.25">
      <c r="B20" s="250"/>
      <c r="C20" s="250"/>
      <c r="D20" s="251"/>
      <c r="E20" s="323"/>
      <c r="F20" s="532"/>
      <c r="G20" s="324"/>
      <c r="H20" s="519" t="s">
        <v>1286</v>
      </c>
      <c r="I20" s="520"/>
      <c r="J20" s="374"/>
      <c r="K20" s="526" t="s">
        <v>1787</v>
      </c>
      <c r="L20" s="527"/>
      <c r="M20" s="527"/>
      <c r="N20" s="527"/>
      <c r="O20" s="527"/>
      <c r="P20" s="527"/>
      <c r="Q20" s="527"/>
      <c r="R20" s="527"/>
      <c r="S20" s="527"/>
      <c r="T20" s="527"/>
      <c r="U20" s="527"/>
      <c r="V20" s="527"/>
      <c r="W20" s="527"/>
      <c r="X20" s="527"/>
      <c r="Y20" s="527"/>
      <c r="Z20" s="527"/>
      <c r="AA20" s="527"/>
      <c r="AB20" s="527"/>
      <c r="AC20" s="527"/>
      <c r="AD20" s="527"/>
      <c r="AE20" s="527"/>
      <c r="AF20" s="527"/>
      <c r="AG20" s="527"/>
      <c r="AH20" s="527"/>
      <c r="AI20" s="527"/>
      <c r="AJ20" s="528"/>
      <c r="AK20" s="89"/>
      <c r="AL20" s="262"/>
      <c r="AM20" s="89"/>
    </row>
    <row r="21" spans="1:40" s="88" customFormat="1" ht="80.25" hidden="1" customHeight="1" x14ac:dyDescent="0.25">
      <c r="B21" s="250"/>
      <c r="C21" s="250"/>
      <c r="D21" s="251"/>
      <c r="E21" s="323"/>
      <c r="F21" s="532"/>
      <c r="G21" s="324"/>
      <c r="H21" s="521"/>
      <c r="I21" s="522"/>
      <c r="J21" s="375"/>
      <c r="K21" s="526" t="s">
        <v>1695</v>
      </c>
      <c r="L21" s="527"/>
      <c r="M21" s="527"/>
      <c r="N21" s="527"/>
      <c r="O21" s="527"/>
      <c r="P21" s="527"/>
      <c r="Q21" s="527"/>
      <c r="R21" s="527"/>
      <c r="S21" s="527"/>
      <c r="T21" s="527"/>
      <c r="U21" s="527"/>
      <c r="V21" s="527"/>
      <c r="W21" s="527"/>
      <c r="X21" s="527"/>
      <c r="Y21" s="527"/>
      <c r="Z21" s="527"/>
      <c r="AA21" s="527"/>
      <c r="AB21" s="527"/>
      <c r="AC21" s="527"/>
      <c r="AD21" s="527"/>
      <c r="AE21" s="527"/>
      <c r="AF21" s="527"/>
      <c r="AG21" s="527"/>
      <c r="AH21" s="527"/>
      <c r="AI21" s="527"/>
      <c r="AJ21" s="528"/>
      <c r="AK21" s="89"/>
      <c r="AL21" s="262"/>
      <c r="AM21" s="89"/>
    </row>
    <row r="22" spans="1:40" s="88" customFormat="1" x14ac:dyDescent="0.25">
      <c r="B22" s="250"/>
      <c r="C22" s="250"/>
      <c r="D22" s="251"/>
      <c r="E22" s="323"/>
      <c r="F22" s="532"/>
      <c r="G22" s="324"/>
      <c r="H22" s="324"/>
      <c r="I22" s="329"/>
      <c r="J22" s="256"/>
      <c r="K22" s="529"/>
      <c r="L22" s="529"/>
      <c r="M22" s="529"/>
      <c r="N22" s="529"/>
      <c r="O22" s="529"/>
      <c r="P22" s="529"/>
      <c r="Q22" s="529"/>
      <c r="R22" s="529"/>
      <c r="S22" s="529"/>
      <c r="T22" s="529"/>
      <c r="U22" s="529"/>
      <c r="V22" s="529"/>
      <c r="W22" s="529"/>
      <c r="X22" s="529"/>
      <c r="Y22" s="529"/>
      <c r="Z22" s="529"/>
      <c r="AA22" s="529"/>
      <c r="AB22" s="529"/>
      <c r="AC22" s="529"/>
      <c r="AD22" s="529"/>
      <c r="AE22" s="529"/>
      <c r="AF22" s="529"/>
      <c r="AG22" s="529"/>
      <c r="AH22" s="529"/>
      <c r="AI22" s="529"/>
      <c r="AJ22" s="530"/>
      <c r="AK22" s="89"/>
      <c r="AL22" s="262"/>
      <c r="AM22" s="89"/>
    </row>
    <row r="23" spans="1:40" s="88" customFormat="1" ht="128.25" customHeight="1" x14ac:dyDescent="0.25">
      <c r="B23" s="250"/>
      <c r="C23" s="250"/>
      <c r="D23" s="251"/>
      <c r="E23" s="323"/>
      <c r="F23" s="532"/>
      <c r="G23" s="324"/>
      <c r="H23" s="519" t="s">
        <v>1618</v>
      </c>
      <c r="I23" s="520"/>
      <c r="J23" s="374"/>
      <c r="K23" s="537" t="s">
        <v>1788</v>
      </c>
      <c r="L23" s="538"/>
      <c r="M23" s="538"/>
      <c r="N23" s="538"/>
      <c r="O23" s="538"/>
      <c r="P23" s="538"/>
      <c r="Q23" s="538"/>
      <c r="R23" s="538"/>
      <c r="S23" s="538"/>
      <c r="T23" s="538"/>
      <c r="U23" s="538"/>
      <c r="V23" s="538"/>
      <c r="W23" s="538"/>
      <c r="X23" s="538"/>
      <c r="Y23" s="538"/>
      <c r="Z23" s="538"/>
      <c r="AA23" s="538"/>
      <c r="AB23" s="538"/>
      <c r="AC23" s="538"/>
      <c r="AD23" s="538"/>
      <c r="AE23" s="538"/>
      <c r="AF23" s="538"/>
      <c r="AG23" s="538"/>
      <c r="AH23" s="538"/>
      <c r="AI23" s="538"/>
      <c r="AJ23" s="539"/>
      <c r="AK23" s="89"/>
      <c r="AL23" s="262"/>
      <c r="AM23" s="89"/>
    </row>
    <row r="24" spans="1:40" s="88" customFormat="1" x14ac:dyDescent="0.25">
      <c r="A24" s="88">
        <v>1</v>
      </c>
      <c r="B24" s="250"/>
      <c r="C24" s="250"/>
      <c r="D24" s="251"/>
      <c r="E24" s="323"/>
      <c r="F24" s="533"/>
      <c r="G24" s="328"/>
      <c r="H24" s="521"/>
      <c r="I24" s="522"/>
      <c r="J24" s="375"/>
      <c r="K24" s="540"/>
      <c r="L24" s="541"/>
      <c r="M24" s="541"/>
      <c r="N24" s="541"/>
      <c r="O24" s="541"/>
      <c r="P24" s="541"/>
      <c r="Q24" s="541"/>
      <c r="R24" s="541"/>
      <c r="S24" s="541"/>
      <c r="T24" s="541"/>
      <c r="U24" s="541"/>
      <c r="V24" s="541"/>
      <c r="W24" s="541"/>
      <c r="X24" s="541"/>
      <c r="Y24" s="541"/>
      <c r="Z24" s="541"/>
      <c r="AA24" s="541"/>
      <c r="AB24" s="541"/>
      <c r="AC24" s="541"/>
      <c r="AD24" s="541"/>
      <c r="AE24" s="541"/>
      <c r="AF24" s="541"/>
      <c r="AG24" s="541"/>
      <c r="AH24" s="541"/>
      <c r="AI24" s="541"/>
      <c r="AJ24" s="542"/>
      <c r="AK24" s="89"/>
      <c r="AL24" s="262"/>
      <c r="AM24" s="89"/>
    </row>
    <row r="25" spans="1:40" s="88" customFormat="1" x14ac:dyDescent="0.25">
      <c r="B25" s="250"/>
      <c r="C25" s="250"/>
      <c r="D25" s="250"/>
      <c r="E25" s="250"/>
      <c r="F25" s="252"/>
      <c r="G25" s="252"/>
      <c r="H25" s="252"/>
      <c r="I25" s="252"/>
      <c r="J25" s="255"/>
      <c r="K25" s="252"/>
      <c r="L25" s="252"/>
      <c r="M25" s="252"/>
      <c r="N25" s="252"/>
      <c r="O25" s="252"/>
      <c r="P25" s="252"/>
      <c r="Q25" s="252"/>
      <c r="R25" s="252"/>
      <c r="S25" s="250"/>
      <c r="T25" s="250"/>
      <c r="U25" s="250"/>
      <c r="V25" s="250"/>
      <c r="W25" s="250"/>
      <c r="X25" s="250"/>
      <c r="Y25" s="250"/>
      <c r="Z25" s="250"/>
      <c r="AA25" s="250"/>
      <c r="AB25" s="250"/>
      <c r="AC25" s="250"/>
      <c r="AD25" s="250"/>
      <c r="AE25" s="250"/>
      <c r="AF25" s="250"/>
      <c r="AG25" s="250"/>
      <c r="AH25" s="250"/>
      <c r="AI25" s="250"/>
      <c r="AJ25" s="250"/>
      <c r="AK25" s="89"/>
      <c r="AL25" s="262"/>
      <c r="AM25" s="89"/>
    </row>
    <row r="26" spans="1:40" s="88" customFormat="1" ht="15" x14ac:dyDescent="0.25">
      <c r="B26" s="250"/>
      <c r="C26" s="250"/>
      <c r="D26" s="251"/>
      <c r="E26" s="258"/>
      <c r="F26" s="331"/>
      <c r="G26" s="331"/>
      <c r="H26" s="523" t="s">
        <v>1620</v>
      </c>
      <c r="I26" s="524"/>
      <c r="J26" s="524"/>
      <c r="K26" s="524"/>
      <c r="L26" s="524"/>
      <c r="M26" s="524"/>
      <c r="N26" s="524"/>
      <c r="O26" s="524"/>
      <c r="P26" s="524"/>
      <c r="Q26" s="524"/>
      <c r="R26" s="524"/>
      <c r="S26" s="524"/>
      <c r="T26" s="524"/>
      <c r="U26" s="524"/>
      <c r="V26" s="524"/>
      <c r="W26" s="524"/>
      <c r="X26" s="524"/>
      <c r="Y26" s="524"/>
      <c r="Z26" s="524"/>
      <c r="AA26" s="524"/>
      <c r="AB26" s="524"/>
      <c r="AC26" s="524"/>
      <c r="AD26" s="524"/>
      <c r="AE26" s="524"/>
      <c r="AF26" s="524"/>
      <c r="AG26" s="524"/>
      <c r="AH26" s="524"/>
      <c r="AI26" s="524"/>
      <c r="AJ26" s="525"/>
      <c r="AK26" s="388"/>
      <c r="AL26" s="383"/>
      <c r="AM26" s="388"/>
      <c r="AN26" s="389"/>
    </row>
    <row r="27" spans="1:40" s="88" customFormat="1" ht="15" customHeight="1" x14ac:dyDescent="0.25">
      <c r="B27" s="250"/>
      <c r="C27" s="250"/>
      <c r="D27" s="251"/>
      <c r="E27" s="258"/>
      <c r="F27" s="534" t="s">
        <v>1271</v>
      </c>
      <c r="G27" s="86"/>
      <c r="H27" s="514" t="s">
        <v>3</v>
      </c>
      <c r="I27" s="515"/>
      <c r="J27" s="86"/>
      <c r="K27" s="512" t="s">
        <v>312</v>
      </c>
      <c r="L27" s="86"/>
      <c r="M27" s="518" t="s">
        <v>1273</v>
      </c>
      <c r="N27" s="331"/>
      <c r="O27" s="498" t="s">
        <v>1274</v>
      </c>
      <c r="P27" s="331"/>
      <c r="Q27" s="494" t="s">
        <v>1275</v>
      </c>
      <c r="R27" s="494"/>
      <c r="S27" s="494"/>
      <c r="T27" s="494"/>
      <c r="U27" s="331"/>
      <c r="V27" s="494" t="s">
        <v>1659</v>
      </c>
      <c r="W27" s="331"/>
      <c r="X27" s="497" t="s">
        <v>1541</v>
      </c>
      <c r="Y27" s="497" t="s">
        <v>1543</v>
      </c>
      <c r="Z27" s="331"/>
      <c r="AA27" s="331"/>
      <c r="AB27" s="496" t="s">
        <v>1304</v>
      </c>
      <c r="AC27" s="324"/>
      <c r="AD27" s="497" t="s">
        <v>315</v>
      </c>
      <c r="AE27" s="332"/>
      <c r="AF27" s="513" t="s">
        <v>1581</v>
      </c>
      <c r="AG27" s="536"/>
      <c r="AH27" s="536"/>
      <c r="AI27" s="536"/>
      <c r="AJ27" s="536"/>
      <c r="AK27" s="388"/>
      <c r="AL27" s="495" t="s">
        <v>1274</v>
      </c>
      <c r="AM27" s="497" t="s">
        <v>1696</v>
      </c>
      <c r="AN27" s="497" t="s">
        <v>1697</v>
      </c>
    </row>
    <row r="28" spans="1:40" s="88" customFormat="1" ht="19.5" customHeight="1" x14ac:dyDescent="0.25">
      <c r="B28" s="250"/>
      <c r="C28" s="250"/>
      <c r="D28" s="251"/>
      <c r="E28" s="258"/>
      <c r="F28" s="535"/>
      <c r="G28" s="86"/>
      <c r="H28" s="516"/>
      <c r="I28" s="517"/>
      <c r="J28" s="86"/>
      <c r="K28" s="513"/>
      <c r="L28" s="86"/>
      <c r="M28" s="518"/>
      <c r="N28" s="333"/>
      <c r="O28" s="494"/>
      <c r="P28" s="334"/>
      <c r="Q28" s="494"/>
      <c r="R28" s="494"/>
      <c r="S28" s="494"/>
      <c r="T28" s="494"/>
      <c r="U28" s="334"/>
      <c r="V28" s="494"/>
      <c r="W28" s="334"/>
      <c r="X28" s="497"/>
      <c r="Y28" s="497"/>
      <c r="Z28" s="334"/>
      <c r="AA28" s="334"/>
      <c r="AB28" s="496"/>
      <c r="AC28" s="334"/>
      <c r="AD28" s="497"/>
      <c r="AE28" s="332"/>
      <c r="AF28" s="335" t="s">
        <v>1579</v>
      </c>
      <c r="AG28" s="336"/>
      <c r="AH28" s="335" t="s">
        <v>382</v>
      </c>
      <c r="AI28" s="336"/>
      <c r="AJ28" s="337" t="s">
        <v>1580</v>
      </c>
      <c r="AK28" s="336"/>
      <c r="AL28" s="495"/>
      <c r="AM28" s="494"/>
      <c r="AN28" s="497"/>
    </row>
    <row r="29" spans="1:40" s="88" customFormat="1" ht="266.25" customHeight="1" x14ac:dyDescent="0.25">
      <c r="B29" s="250"/>
      <c r="C29" s="250"/>
      <c r="D29" s="251"/>
      <c r="E29" s="258"/>
      <c r="F29" s="376" t="s">
        <v>1272</v>
      </c>
      <c r="G29" s="96"/>
      <c r="H29" s="499" t="s">
        <v>305</v>
      </c>
      <c r="I29" s="500"/>
      <c r="J29" s="96"/>
      <c r="K29" s="382" t="str">
        <f>IF(H29="","",VLOOKUP(H29,DATOS!$A$2:$B$16,2,0))</f>
        <v>Apoyar a la Dirección en la toma de decisiones y generación de acciones orientadas al cumplimiento de objetivos, metas y obligaciones, mediante la realización de auditorías, evaluaciones, seguimientos, asesorías y la coordinación y/o atención a requerimientos externos.</v>
      </c>
      <c r="L29" s="96"/>
      <c r="M29" s="480" t="s">
        <v>1805</v>
      </c>
      <c r="N29" s="235"/>
      <c r="O29" s="481" t="s">
        <v>1803</v>
      </c>
      <c r="P29" s="482"/>
      <c r="Q29" s="501" t="s">
        <v>1804</v>
      </c>
      <c r="R29" s="502"/>
      <c r="S29" s="502"/>
      <c r="T29" s="503"/>
      <c r="U29" s="239"/>
      <c r="V29" s="239" t="s">
        <v>1653</v>
      </c>
      <c r="W29" s="98"/>
      <c r="X29" s="180" t="s">
        <v>1770</v>
      </c>
      <c r="Y29" s="98" t="s">
        <v>1771</v>
      </c>
      <c r="Z29" s="98"/>
      <c r="AA29" s="338">
        <v>1</v>
      </c>
      <c r="AB29" s="340" t="str">
        <f>IF(O29="","",IF(F29=DATOS!$BL$4,CONCATENATE(VLOOKUP(H29,DATOS!$A$2:$C$16,3,0),AA29,"+"),IF(F29=DATOS!$BL$3,CONCATENATE(VLOOKUP(H29,DATOS!$A$2:$C$16,3,0),AA29,"-AMB"),(CONCATENATE(VLOOKUP(H29,DATOS!$A$2:$C$16,3,0),AA29)))))</f>
        <v>EI1</v>
      </c>
      <c r="AC29" s="259"/>
      <c r="AD29" s="476" t="s">
        <v>1772</v>
      </c>
      <c r="AE29" s="96"/>
      <c r="AF29" s="478" t="s">
        <v>1773</v>
      </c>
      <c r="AG29" s="477"/>
      <c r="AH29" s="478"/>
      <c r="AI29" s="260"/>
      <c r="AJ29" s="124"/>
      <c r="AK29" s="261"/>
      <c r="AL29" s="383" t="str">
        <f t="shared" ref="AL29:AL38" si="0">IF(ISBLANK(O29),"",O29)</f>
        <v xml:space="preserve">Falta de decisión por parte de la Alta Dirección frente a temas priorizados en el Plan Anual de Auditoria, elaborado inicialmente con base en la metodología de enfoque en riesgos institucionales.  </v>
      </c>
      <c r="AM29" s="347" t="s">
        <v>1828</v>
      </c>
      <c r="AN29" s="357"/>
    </row>
    <row r="30" spans="1:40" s="88" customFormat="1" ht="214.5" customHeight="1" x14ac:dyDescent="0.25">
      <c r="B30" s="250"/>
      <c r="C30" s="250"/>
      <c r="D30" s="251"/>
      <c r="E30" s="258"/>
      <c r="F30" s="376" t="s">
        <v>1542</v>
      </c>
      <c r="G30" s="96"/>
      <c r="H30" s="499" t="s">
        <v>305</v>
      </c>
      <c r="I30" s="500"/>
      <c r="J30" s="96"/>
      <c r="K30" s="382" t="str">
        <f>IF(H30="","",VLOOKUP(H30,DATOS!$A$2:$B$16,2,0))</f>
        <v>Apoyar a la Dirección en la toma de decisiones y generación de acciones orientadas al cumplimiento de objetivos, metas y obligaciones, mediante la realización de auditorías, evaluaciones, seguimientos, asesorías y la coordinación y/o atención a requerimientos externos.</v>
      </c>
      <c r="L30" s="96"/>
      <c r="M30" s="480" t="s">
        <v>1774</v>
      </c>
      <c r="N30" s="235"/>
      <c r="O30" s="483" t="s">
        <v>1775</v>
      </c>
      <c r="P30" s="482"/>
      <c r="Q30" s="501" t="s">
        <v>1776</v>
      </c>
      <c r="R30" s="502"/>
      <c r="S30" s="502"/>
      <c r="T30" s="503"/>
      <c r="U30" s="239"/>
      <c r="V30" s="239" t="s">
        <v>1658</v>
      </c>
      <c r="W30" s="98"/>
      <c r="X30" s="180" t="s">
        <v>1781</v>
      </c>
      <c r="Y30" s="98" t="s">
        <v>1782</v>
      </c>
      <c r="Z30" s="98"/>
      <c r="AA30" s="338">
        <v>2</v>
      </c>
      <c r="AB30" s="340" t="str">
        <f>IF(O30="","",IF(F30=DATOS!$BL$4,CONCATENATE(VLOOKUP(H30,DATOS!$A$2:$C$16,3,0),AA30,"+"),IF(F30=DATOS!$BL$3,CONCATENATE(VLOOKUP(H30,DATOS!$A$2:$C$16,3,0),AA30,"-AMB"),(CONCATENATE(VLOOKUP(H30,DATOS!$A$2:$C$16,3,0),AA30)))))</f>
        <v>EI2+</v>
      </c>
      <c r="AC30" s="259"/>
      <c r="AD30" s="484" t="s">
        <v>1783</v>
      </c>
      <c r="AE30" s="96"/>
      <c r="AF30" s="478" t="s">
        <v>1773</v>
      </c>
      <c r="AG30" s="260"/>
      <c r="AH30" s="99"/>
      <c r="AI30" s="260"/>
      <c r="AJ30" s="124"/>
      <c r="AK30" s="261"/>
      <c r="AL30" s="383" t="str">
        <f t="shared" si="0"/>
        <v>Conflicto de intereses</v>
      </c>
      <c r="AM30" s="124"/>
      <c r="AN30" s="377" t="s">
        <v>1829</v>
      </c>
    </row>
    <row r="31" spans="1:40" s="88" customFormat="1" ht="214.5" customHeight="1" x14ac:dyDescent="0.25">
      <c r="B31" s="250"/>
      <c r="C31" s="250"/>
      <c r="D31" s="251"/>
      <c r="E31" s="258"/>
      <c r="F31" s="376" t="s">
        <v>1542</v>
      </c>
      <c r="G31" s="96"/>
      <c r="H31" s="499" t="s">
        <v>305</v>
      </c>
      <c r="I31" s="500"/>
      <c r="J31" s="96"/>
      <c r="K31" s="382" t="str">
        <f>IF(H31="","",VLOOKUP(H31,DATOS!$A$2:$B$16,2,0))</f>
        <v>Apoyar a la Dirección en la toma de decisiones y generación de acciones orientadas al cumplimiento de objetivos, metas y obligaciones, mediante la realización de auditorías, evaluaciones, seguimientos, asesorías y la coordinación y/o atención a requerimientos externos.</v>
      </c>
      <c r="L31" s="96"/>
      <c r="M31" s="480" t="s">
        <v>1802</v>
      </c>
      <c r="N31" s="235"/>
      <c r="O31" s="481" t="s">
        <v>1777</v>
      </c>
      <c r="P31" s="482"/>
      <c r="Q31" s="501" t="s">
        <v>1778</v>
      </c>
      <c r="R31" s="502"/>
      <c r="S31" s="502"/>
      <c r="T31" s="503"/>
      <c r="U31" s="239"/>
      <c r="V31" s="239" t="s">
        <v>1658</v>
      </c>
      <c r="W31" s="98"/>
      <c r="X31" s="180" t="s">
        <v>1781</v>
      </c>
      <c r="Y31" s="98" t="s">
        <v>1782</v>
      </c>
      <c r="Z31" s="98"/>
      <c r="AA31" s="338">
        <v>3</v>
      </c>
      <c r="AB31" s="340" t="str">
        <f>IF(O31="","",IF(F31=DATOS!$BL$4,CONCATENATE(VLOOKUP(H31,DATOS!$A$2:$C$16,3,0),AA31,"+"),IF(F31=DATOS!$BL$3,CONCATENATE(VLOOKUP(H31,DATOS!$A$2:$C$16,3,0),AA31,"-AMB"),(CONCATENATE(VLOOKUP(H31,DATOS!$A$2:$C$16,3,0),AA31)))))</f>
        <v>EI3+</v>
      </c>
      <c r="AC31" s="259"/>
      <c r="AD31" s="479" t="s">
        <v>1784</v>
      </c>
      <c r="AE31" s="96"/>
      <c r="AF31" s="478" t="s">
        <v>1773</v>
      </c>
      <c r="AG31" s="260"/>
      <c r="AH31" s="99"/>
      <c r="AI31" s="260"/>
      <c r="AJ31" s="124"/>
      <c r="AK31" s="261"/>
      <c r="AL31" s="383" t="str">
        <f t="shared" si="0"/>
        <v>Revelación o entrega de información confidencial</v>
      </c>
      <c r="AM31" s="379"/>
      <c r="AN31" s="380" t="s">
        <v>1830</v>
      </c>
    </row>
    <row r="32" spans="1:40" s="88" customFormat="1" ht="172.5" customHeight="1" x14ac:dyDescent="0.25">
      <c r="B32" s="250"/>
      <c r="C32" s="250"/>
      <c r="D32" s="251"/>
      <c r="E32" s="258"/>
      <c r="F32" s="376" t="s">
        <v>1272</v>
      </c>
      <c r="G32" s="96"/>
      <c r="H32" s="499" t="s">
        <v>305</v>
      </c>
      <c r="I32" s="500"/>
      <c r="J32" s="96"/>
      <c r="K32" s="382" t="str">
        <f>IF(H32="","",VLOOKUP(H32,DATOS!$A$2:$B$16,2,0))</f>
        <v>Apoyar a la Dirección en la toma de decisiones y generación de acciones orientadas al cumplimiento de objetivos, metas y obligaciones, mediante la realización de auditorías, evaluaciones, seguimientos, asesorías y la coordinación y/o atención a requerimientos externos.</v>
      </c>
      <c r="L32" s="96"/>
      <c r="M32" s="479" t="s">
        <v>1779</v>
      </c>
      <c r="N32" s="235"/>
      <c r="O32" s="483" t="s">
        <v>1780</v>
      </c>
      <c r="P32" s="482"/>
      <c r="Q32" s="501" t="s">
        <v>1806</v>
      </c>
      <c r="R32" s="502"/>
      <c r="S32" s="502"/>
      <c r="T32" s="503"/>
      <c r="U32" s="239"/>
      <c r="V32" s="239" t="s">
        <v>1653</v>
      </c>
      <c r="W32" s="98"/>
      <c r="X32" s="180" t="s">
        <v>1770</v>
      </c>
      <c r="Y32" s="98" t="s">
        <v>1771</v>
      </c>
      <c r="Z32" s="98"/>
      <c r="AA32" s="338">
        <v>4</v>
      </c>
      <c r="AB32" s="340" t="str">
        <f>IF(O32="","",IF(F32=DATOS!$BL$4,CONCATENATE(VLOOKUP(H32,DATOS!$A$2:$C$16,3,0),AA32,"+"),IF(F32=DATOS!$BL$3,CONCATENATE(VLOOKUP(H32,DATOS!$A$2:$C$16,3,0),AA32,"-AMB"),(CONCATENATE(VLOOKUP(H32,DATOS!$A$2:$C$16,3,0),AA32)))))</f>
        <v>EI4</v>
      </c>
      <c r="AC32" s="259"/>
      <c r="AD32" s="479" t="s">
        <v>1785</v>
      </c>
      <c r="AE32" s="96"/>
      <c r="AF32" s="478" t="s">
        <v>1773</v>
      </c>
      <c r="AG32" s="260"/>
      <c r="AH32" s="99"/>
      <c r="AI32" s="260"/>
      <c r="AJ32" s="124"/>
      <c r="AK32" s="261"/>
      <c r="AL32" s="383" t="str">
        <f t="shared" si="0"/>
        <v xml:space="preserve">Inconsistencias en informes de auditorias internas. </v>
      </c>
      <c r="AM32" s="379"/>
      <c r="AN32" s="380" t="s">
        <v>1827</v>
      </c>
    </row>
    <row r="33" spans="2:40" s="88" customFormat="1" ht="214.5" customHeight="1" x14ac:dyDescent="0.25">
      <c r="B33" s="250"/>
      <c r="C33" s="250"/>
      <c r="D33" s="251"/>
      <c r="E33" s="258"/>
      <c r="F33" s="376"/>
      <c r="G33" s="96"/>
      <c r="H33" s="499"/>
      <c r="I33" s="500"/>
      <c r="J33" s="96"/>
      <c r="K33" s="382" t="str">
        <f>IF(H33="","",VLOOKUP(H33,DATOS!$A$2:$B$16,2,0))</f>
        <v/>
      </c>
      <c r="L33" s="96"/>
      <c r="M33" s="220"/>
      <c r="N33" s="96"/>
      <c r="O33" s="378"/>
      <c r="P33" s="97"/>
      <c r="Q33" s="543"/>
      <c r="R33" s="544"/>
      <c r="S33" s="544"/>
      <c r="T33" s="545"/>
      <c r="U33" s="239"/>
      <c r="V33" s="239"/>
      <c r="W33" s="98"/>
      <c r="X33" s="180"/>
      <c r="Y33" s="98"/>
      <c r="Z33" s="98"/>
      <c r="AA33" s="338">
        <v>5</v>
      </c>
      <c r="AB33" s="340" t="str">
        <f>IF(O33="","",IF(F33=DATOS!$BL$4,CONCATENATE(VLOOKUP(H33,DATOS!$A$2:$C$16,3,0),AA33,"+"),IF(F33=DATOS!$BL$3,CONCATENATE(VLOOKUP(H33,DATOS!$A$2:$C$16,3,0),AA33,"-AMB"),(CONCATENATE(VLOOKUP(H33,DATOS!$A$2:$C$16,3,0),AA33)))))</f>
        <v/>
      </c>
      <c r="AC33" s="259"/>
      <c r="AD33" s="220"/>
      <c r="AE33" s="96"/>
      <c r="AF33" s="99"/>
      <c r="AG33" s="260"/>
      <c r="AH33" s="99"/>
      <c r="AI33" s="260"/>
      <c r="AJ33" s="124"/>
      <c r="AK33" s="261"/>
      <c r="AL33" s="383" t="str">
        <f t="shared" si="0"/>
        <v/>
      </c>
      <c r="AM33" s="357"/>
      <c r="AN33" s="357"/>
    </row>
    <row r="34" spans="2:40" s="88" customFormat="1" ht="214.5" customHeight="1" x14ac:dyDescent="0.25">
      <c r="B34" s="250"/>
      <c r="C34" s="250"/>
      <c r="D34" s="251"/>
      <c r="E34" s="258"/>
      <c r="F34" s="376"/>
      <c r="G34" s="96"/>
      <c r="H34" s="499"/>
      <c r="I34" s="500"/>
      <c r="J34" s="96"/>
      <c r="K34" s="382" t="str">
        <f>IF(H34="","",VLOOKUP(H34,DATOS!$A$2:$B$16,2,0))</f>
        <v/>
      </c>
      <c r="L34" s="96"/>
      <c r="M34" s="220"/>
      <c r="N34" s="96"/>
      <c r="O34" s="234"/>
      <c r="P34" s="97"/>
      <c r="Q34" s="543"/>
      <c r="R34" s="544"/>
      <c r="S34" s="544"/>
      <c r="T34" s="545"/>
      <c r="U34" s="239"/>
      <c r="V34" s="239"/>
      <c r="W34" s="98"/>
      <c r="X34" s="180"/>
      <c r="Y34" s="98"/>
      <c r="Z34" s="98"/>
      <c r="AA34" s="338">
        <v>6</v>
      </c>
      <c r="AB34" s="340" t="str">
        <f>IF(O34="","",IF(F34=DATOS!$BL$4,CONCATENATE(VLOOKUP(H34,DATOS!$A$2:$C$16,3,0),AA34,"+"),IF(F34=DATOS!$BL$3,CONCATENATE(VLOOKUP(H34,DATOS!$A$2:$C$16,3,0),AA34,"-AMB"),(CONCATENATE(VLOOKUP(H34,DATOS!$A$2:$C$16,3,0),AA34)))))</f>
        <v/>
      </c>
      <c r="AC34" s="259"/>
      <c r="AD34" s="220"/>
      <c r="AE34" s="96"/>
      <c r="AF34" s="99"/>
      <c r="AG34" s="260"/>
      <c r="AH34" s="99"/>
      <c r="AI34" s="260"/>
      <c r="AJ34" s="124"/>
      <c r="AK34" s="261"/>
      <c r="AL34" s="383" t="str">
        <f t="shared" si="0"/>
        <v/>
      </c>
      <c r="AM34" s="357"/>
      <c r="AN34" s="357"/>
    </row>
    <row r="35" spans="2:40" s="88" customFormat="1" ht="214.5" customHeight="1" x14ac:dyDescent="0.25">
      <c r="B35" s="250"/>
      <c r="C35" s="250"/>
      <c r="D35" s="251"/>
      <c r="E35" s="258"/>
      <c r="F35" s="376"/>
      <c r="G35" s="96"/>
      <c r="H35" s="499"/>
      <c r="I35" s="500"/>
      <c r="J35" s="96"/>
      <c r="K35" s="382" t="str">
        <f>IF(H35="","",VLOOKUP(H35,DATOS!$A$2:$B$16,2,0))</f>
        <v/>
      </c>
      <c r="L35" s="96"/>
      <c r="M35" s="220"/>
      <c r="N35" s="96"/>
      <c r="O35" s="234"/>
      <c r="P35" s="97"/>
      <c r="Q35" s="543"/>
      <c r="R35" s="544"/>
      <c r="S35" s="544"/>
      <c r="T35" s="545"/>
      <c r="U35" s="239"/>
      <c r="V35" s="239"/>
      <c r="W35" s="98"/>
      <c r="X35" s="180"/>
      <c r="Y35" s="98"/>
      <c r="Z35" s="98"/>
      <c r="AA35" s="338">
        <v>7</v>
      </c>
      <c r="AB35" s="340" t="str">
        <f>IF(O35="","",IF(F35=DATOS!$BL$4,CONCATENATE(VLOOKUP(H35,DATOS!$A$2:$C$16,3,0),AA35,"+"),IF(F35=DATOS!$BL$3,CONCATENATE(VLOOKUP(H35,DATOS!$A$2:$C$16,3,0),AA35,"-AMB"),(CONCATENATE(VLOOKUP(H35,DATOS!$A$2:$C$16,3,0),AA35)))))</f>
        <v/>
      </c>
      <c r="AC35" s="259"/>
      <c r="AD35" s="220"/>
      <c r="AE35" s="96"/>
      <c r="AF35" s="99"/>
      <c r="AG35" s="260"/>
      <c r="AH35" s="99"/>
      <c r="AI35" s="260"/>
      <c r="AJ35" s="124"/>
      <c r="AK35" s="261"/>
      <c r="AL35" s="383" t="str">
        <f t="shared" si="0"/>
        <v/>
      </c>
      <c r="AM35" s="357"/>
      <c r="AN35" s="357"/>
    </row>
    <row r="36" spans="2:40" s="88" customFormat="1" ht="214.5" customHeight="1" x14ac:dyDescent="0.25">
      <c r="B36" s="250"/>
      <c r="C36" s="250"/>
      <c r="D36" s="251"/>
      <c r="E36" s="258"/>
      <c r="F36" s="376"/>
      <c r="G36" s="96"/>
      <c r="H36" s="499"/>
      <c r="I36" s="500"/>
      <c r="J36" s="96"/>
      <c r="K36" s="382" t="str">
        <f>IF(H36="","",VLOOKUP(H36,DATOS!$A$2:$B$16,2,0))</f>
        <v/>
      </c>
      <c r="L36" s="96"/>
      <c r="M36" s="220"/>
      <c r="N36" s="96"/>
      <c r="O36" s="234"/>
      <c r="P36" s="97"/>
      <c r="Q36" s="543"/>
      <c r="R36" s="544"/>
      <c r="S36" s="544"/>
      <c r="T36" s="545"/>
      <c r="U36" s="239"/>
      <c r="V36" s="239"/>
      <c r="W36" s="98"/>
      <c r="X36" s="180"/>
      <c r="Y36" s="98"/>
      <c r="Z36" s="98"/>
      <c r="AA36" s="338">
        <v>8</v>
      </c>
      <c r="AB36" s="340" t="str">
        <f>IF(O36="","",IF(F36=DATOS!$BL$4,CONCATENATE(VLOOKUP(H36,DATOS!$A$2:$C$16,3,0),AA36,"+"),IF(F36=DATOS!$BL$3,CONCATENATE(VLOOKUP(H36,DATOS!$A$2:$C$16,3,0),AA36,"-AMB"),(CONCATENATE(VLOOKUP(H36,DATOS!$A$2:$C$16,3,0),AA36)))))</f>
        <v/>
      </c>
      <c r="AC36" s="259"/>
      <c r="AD36" s="220"/>
      <c r="AE36" s="96"/>
      <c r="AF36" s="99"/>
      <c r="AG36" s="260"/>
      <c r="AH36" s="99"/>
      <c r="AI36" s="260"/>
      <c r="AJ36" s="124"/>
      <c r="AK36" s="261"/>
      <c r="AL36" s="383" t="str">
        <f t="shared" si="0"/>
        <v/>
      </c>
      <c r="AM36" s="220"/>
      <c r="AN36" s="220"/>
    </row>
    <row r="37" spans="2:40" s="88" customFormat="1" ht="214.5" customHeight="1" x14ac:dyDescent="0.25">
      <c r="B37" s="250"/>
      <c r="C37" s="250"/>
      <c r="D37" s="251"/>
      <c r="E37" s="258"/>
      <c r="F37" s="376"/>
      <c r="G37" s="96"/>
      <c r="H37" s="499"/>
      <c r="I37" s="500"/>
      <c r="J37" s="96"/>
      <c r="K37" s="382" t="str">
        <f>IF(H37="","",VLOOKUP(H37,DATOS!$A$2:$B$16,2,0))</f>
        <v/>
      </c>
      <c r="L37" s="96"/>
      <c r="M37" s="220"/>
      <c r="N37" s="96"/>
      <c r="O37" s="234"/>
      <c r="P37" s="97"/>
      <c r="Q37" s="543"/>
      <c r="R37" s="544"/>
      <c r="S37" s="544"/>
      <c r="T37" s="545"/>
      <c r="U37" s="239"/>
      <c r="V37" s="239"/>
      <c r="W37" s="98"/>
      <c r="X37" s="180"/>
      <c r="Y37" s="98"/>
      <c r="Z37" s="98"/>
      <c r="AA37" s="338">
        <v>9</v>
      </c>
      <c r="AB37" s="340" t="str">
        <f>IF(O37="","",IF(F37=DATOS!$BL$4,CONCATENATE(VLOOKUP(H37,DATOS!$A$2:$C$16,3,0),AA37,"+"),IF(F37=DATOS!$BL$3,CONCATENATE(VLOOKUP(H37,DATOS!$A$2:$C$16,3,0),AA37,"-AMB"),(CONCATENATE(VLOOKUP(H37,DATOS!$A$2:$C$16,3,0),AA37)))))</f>
        <v/>
      </c>
      <c r="AC37" s="259"/>
      <c r="AD37" s="220"/>
      <c r="AE37" s="96"/>
      <c r="AF37" s="99"/>
      <c r="AG37" s="260"/>
      <c r="AH37" s="99"/>
      <c r="AI37" s="260"/>
      <c r="AJ37" s="124"/>
      <c r="AK37" s="261"/>
      <c r="AL37" s="383" t="str">
        <f t="shared" si="0"/>
        <v/>
      </c>
      <c r="AM37" s="220"/>
      <c r="AN37" s="220"/>
    </row>
    <row r="38" spans="2:40" s="88" customFormat="1" ht="214.5" customHeight="1" x14ac:dyDescent="0.25">
      <c r="B38" s="250"/>
      <c r="C38" s="250"/>
      <c r="D38" s="251"/>
      <c r="E38" s="258"/>
      <c r="F38" s="376"/>
      <c r="G38" s="96"/>
      <c r="H38" s="499"/>
      <c r="I38" s="500"/>
      <c r="J38" s="96"/>
      <c r="K38" s="382" t="str">
        <f>IF(H38="","",VLOOKUP(H38,DATOS!$A$2:$B$16,2,0))</f>
        <v/>
      </c>
      <c r="L38" s="96"/>
      <c r="M38" s="220"/>
      <c r="N38" s="96"/>
      <c r="O38" s="99"/>
      <c r="P38" s="97"/>
      <c r="Q38" s="543"/>
      <c r="R38" s="544"/>
      <c r="S38" s="544"/>
      <c r="T38" s="545"/>
      <c r="U38" s="239"/>
      <c r="V38" s="99"/>
      <c r="W38" s="98"/>
      <c r="X38" s="180"/>
      <c r="Y38" s="99"/>
      <c r="Z38" s="98"/>
      <c r="AA38" s="338">
        <v>10</v>
      </c>
      <c r="AB38" s="340" t="str">
        <f>IF(O38="","",IF(F38=DATOS!$BL$4,CONCATENATE(VLOOKUP(H38,DATOS!$A$2:$C$16,3,0),AA38,"+"),IF(F38=DATOS!$BL$3,CONCATENATE(VLOOKUP(H38,DATOS!$A$2:$C$16,3,0),AA38,"-AMB"),(CONCATENATE(VLOOKUP(H38,DATOS!$A$2:$C$16,3,0),AA38)))))</f>
        <v/>
      </c>
      <c r="AC38" s="259"/>
      <c r="AD38" s="220"/>
      <c r="AE38" s="96"/>
      <c r="AF38" s="99"/>
      <c r="AG38" s="260"/>
      <c r="AH38" s="99"/>
      <c r="AI38" s="260"/>
      <c r="AJ38" s="124"/>
      <c r="AK38" s="261"/>
      <c r="AL38" s="383" t="str">
        <f t="shared" si="0"/>
        <v/>
      </c>
      <c r="AM38" s="220"/>
      <c r="AN38" s="220"/>
    </row>
    <row r="39" spans="2:40" s="262" customFormat="1" x14ac:dyDescent="0.25">
      <c r="D39" s="263"/>
      <c r="K39" s="264"/>
      <c r="T39" s="381"/>
      <c r="U39" s="381"/>
      <c r="V39" s="381"/>
      <c r="W39" s="381"/>
      <c r="X39" s="381"/>
      <c r="Y39" s="381"/>
      <c r="Z39" s="90"/>
      <c r="AA39" s="90"/>
      <c r="AB39" s="381"/>
      <c r="AC39" s="372"/>
      <c r="AD39" s="373"/>
      <c r="AE39" s="372"/>
      <c r="AF39" s="372"/>
      <c r="AG39" s="372"/>
    </row>
    <row r="40" spans="2:40" s="262" customFormat="1" ht="34.5" customHeight="1" x14ac:dyDescent="0.25">
      <c r="B40" s="493" t="s">
        <v>1692</v>
      </c>
      <c r="C40" s="493"/>
      <c r="D40" s="493"/>
      <c r="E40" s="493"/>
      <c r="F40" s="493"/>
      <c r="G40" s="493"/>
      <c r="H40" s="493"/>
      <c r="I40" s="493"/>
      <c r="J40" s="493"/>
      <c r="K40" s="493"/>
      <c r="L40" s="493"/>
      <c r="M40" s="493"/>
      <c r="N40" s="493"/>
      <c r="O40" s="493"/>
      <c r="P40" s="493"/>
      <c r="T40" s="381"/>
      <c r="U40" s="381"/>
      <c r="V40" s="381"/>
      <c r="W40" s="381"/>
      <c r="X40" s="381"/>
      <c r="Y40" s="381"/>
      <c r="Z40" s="90"/>
      <c r="AA40" s="90"/>
      <c r="AB40" s="381"/>
      <c r="AC40" s="372"/>
      <c r="AD40" s="373"/>
      <c r="AE40" s="372"/>
      <c r="AF40" s="372"/>
      <c r="AG40" s="372"/>
    </row>
    <row r="41" spans="2:40" s="262" customFormat="1" x14ac:dyDescent="0.25">
      <c r="D41" s="263"/>
      <c r="K41" s="264"/>
      <c r="T41" s="266"/>
      <c r="U41" s="266"/>
      <c r="V41" s="266"/>
      <c r="W41" s="266"/>
      <c r="X41" s="266"/>
      <c r="Y41" s="266"/>
      <c r="Z41" s="266"/>
      <c r="AA41" s="266"/>
      <c r="AB41" s="266"/>
      <c r="AC41" s="372"/>
      <c r="AD41" s="373"/>
      <c r="AE41" s="372"/>
      <c r="AF41" s="372"/>
      <c r="AG41" s="372"/>
    </row>
    <row r="42" spans="2:40" s="262" customFormat="1" x14ac:dyDescent="0.25">
      <c r="D42" s="263"/>
      <c r="K42" s="264"/>
      <c r="T42" s="89"/>
      <c r="U42" s="89"/>
      <c r="V42" s="89"/>
      <c r="W42" s="89"/>
      <c r="X42" s="89"/>
      <c r="Y42" s="89"/>
      <c r="AC42" s="372"/>
      <c r="AD42" s="373"/>
      <c r="AE42" s="372"/>
      <c r="AF42" s="372"/>
      <c r="AG42" s="372"/>
    </row>
    <row r="43" spans="2:40" s="262" customFormat="1" x14ac:dyDescent="0.25">
      <c r="D43" s="263"/>
      <c r="K43" s="264"/>
      <c r="T43" s="89"/>
      <c r="U43" s="89"/>
      <c r="V43" s="89"/>
      <c r="W43" s="89"/>
      <c r="X43" s="89"/>
      <c r="Y43" s="89"/>
      <c r="AC43" s="372"/>
      <c r="AD43" s="373"/>
      <c r="AE43" s="372"/>
      <c r="AF43" s="372"/>
      <c r="AG43" s="372"/>
    </row>
    <row r="44" spans="2:40" s="262" customFormat="1" x14ac:dyDescent="0.25">
      <c r="D44" s="263"/>
      <c r="K44" s="264"/>
      <c r="T44" s="89"/>
      <c r="U44" s="89"/>
      <c r="V44" s="89"/>
      <c r="W44" s="89"/>
      <c r="X44" s="89"/>
      <c r="Y44" s="89"/>
      <c r="AC44" s="372"/>
      <c r="AD44" s="373"/>
      <c r="AE44" s="372"/>
      <c r="AF44" s="372"/>
      <c r="AG44" s="372"/>
    </row>
    <row r="45" spans="2:40" s="262" customFormat="1" x14ac:dyDescent="0.25">
      <c r="D45" s="263"/>
      <c r="K45" s="264"/>
      <c r="T45" s="89"/>
      <c r="U45" s="89"/>
      <c r="V45" s="89"/>
      <c r="W45" s="89"/>
      <c r="X45" s="89"/>
      <c r="Y45" s="89"/>
      <c r="AC45" s="372"/>
      <c r="AD45" s="373"/>
      <c r="AE45" s="372"/>
      <c r="AF45" s="372"/>
      <c r="AG45" s="372"/>
    </row>
    <row r="46" spans="2:40" s="262" customFormat="1" x14ac:dyDescent="0.25">
      <c r="D46" s="263"/>
      <c r="K46" s="264"/>
      <c r="T46" s="89"/>
      <c r="U46" s="89"/>
      <c r="V46" s="89"/>
      <c r="W46" s="89"/>
      <c r="X46" s="89"/>
      <c r="Y46" s="89"/>
      <c r="AC46" s="372"/>
      <c r="AD46" s="373"/>
      <c r="AE46" s="372"/>
      <c r="AF46" s="372"/>
      <c r="AG46" s="372"/>
    </row>
    <row r="47" spans="2:40" s="262" customFormat="1" x14ac:dyDescent="0.25">
      <c r="D47" s="263"/>
      <c r="K47" s="264"/>
      <c r="T47" s="89"/>
      <c r="U47" s="89"/>
      <c r="V47" s="89"/>
      <c r="W47" s="89"/>
      <c r="X47" s="89"/>
      <c r="Y47" s="89"/>
      <c r="AC47" s="372"/>
      <c r="AD47" s="373"/>
      <c r="AE47" s="372"/>
      <c r="AF47" s="372"/>
      <c r="AG47" s="372"/>
    </row>
    <row r="48" spans="2:40" s="262" customFormat="1" x14ac:dyDescent="0.25">
      <c r="D48" s="263"/>
      <c r="K48" s="264"/>
      <c r="T48" s="89"/>
      <c r="U48" s="89"/>
      <c r="V48" s="89"/>
      <c r="W48" s="89"/>
      <c r="X48" s="89"/>
      <c r="Y48" s="89"/>
      <c r="AC48" s="372"/>
      <c r="AD48" s="373"/>
      <c r="AE48" s="372"/>
      <c r="AF48" s="372"/>
      <c r="AG48" s="372"/>
    </row>
    <row r="49" spans="4:33" s="262" customFormat="1" x14ac:dyDescent="0.25">
      <c r="D49" s="263"/>
      <c r="K49" s="264"/>
      <c r="T49" s="89"/>
      <c r="U49" s="89"/>
      <c r="V49" s="89"/>
      <c r="W49" s="89"/>
      <c r="X49" s="89"/>
      <c r="Y49" s="89"/>
      <c r="AC49" s="372"/>
      <c r="AD49" s="373"/>
      <c r="AE49" s="372"/>
      <c r="AF49" s="372"/>
      <c r="AG49" s="372"/>
    </row>
    <row r="50" spans="4:33" s="262" customFormat="1" x14ac:dyDescent="0.25">
      <c r="D50" s="263"/>
      <c r="K50" s="264"/>
      <c r="T50" s="89"/>
      <c r="U50" s="89"/>
      <c r="V50" s="89"/>
      <c r="W50" s="89"/>
      <c r="X50" s="89"/>
      <c r="Y50" s="89"/>
      <c r="AC50" s="372"/>
      <c r="AD50" s="373"/>
      <c r="AE50" s="372"/>
      <c r="AF50" s="372"/>
      <c r="AG50" s="372"/>
    </row>
    <row r="51" spans="4:33" s="262" customFormat="1" x14ac:dyDescent="0.25">
      <c r="D51" s="263"/>
      <c r="K51" s="264"/>
      <c r="T51" s="89"/>
      <c r="U51" s="89"/>
      <c r="V51" s="89"/>
      <c r="W51" s="89"/>
      <c r="X51" s="89"/>
      <c r="Y51" s="89"/>
      <c r="AC51" s="372"/>
      <c r="AD51" s="373"/>
      <c r="AE51" s="372"/>
      <c r="AF51" s="372"/>
      <c r="AG51" s="372"/>
    </row>
    <row r="52" spans="4:33" s="262" customFormat="1" x14ac:dyDescent="0.25">
      <c r="D52" s="263"/>
      <c r="K52" s="264"/>
      <c r="T52" s="89"/>
      <c r="U52" s="89"/>
      <c r="V52" s="89"/>
      <c r="W52" s="89"/>
      <c r="X52" s="89"/>
      <c r="Y52" s="89"/>
      <c r="AC52" s="372"/>
      <c r="AD52" s="373"/>
      <c r="AE52" s="372"/>
      <c r="AF52" s="372"/>
      <c r="AG52" s="372"/>
    </row>
    <row r="53" spans="4:33" s="262" customFormat="1" x14ac:dyDescent="0.25">
      <c r="D53" s="263"/>
      <c r="K53" s="264"/>
      <c r="T53" s="89"/>
      <c r="U53" s="89"/>
      <c r="V53" s="89"/>
      <c r="W53" s="89"/>
      <c r="X53" s="89"/>
      <c r="Y53" s="89"/>
      <c r="AC53" s="372"/>
      <c r="AD53" s="373"/>
      <c r="AE53" s="372"/>
      <c r="AF53" s="372"/>
      <c r="AG53" s="372"/>
    </row>
    <row r="54" spans="4:33" s="262" customFormat="1" x14ac:dyDescent="0.25">
      <c r="D54" s="263"/>
      <c r="K54" s="264"/>
      <c r="T54" s="89"/>
      <c r="U54" s="89"/>
      <c r="V54" s="89"/>
      <c r="W54" s="89"/>
      <c r="X54" s="89"/>
      <c r="Y54" s="89"/>
      <c r="AC54" s="372"/>
      <c r="AD54" s="373"/>
      <c r="AE54" s="372"/>
      <c r="AF54" s="372"/>
      <c r="AG54" s="372"/>
    </row>
    <row r="55" spans="4:33" s="262" customFormat="1" x14ac:dyDescent="0.25">
      <c r="D55" s="263"/>
      <c r="K55" s="264"/>
      <c r="T55" s="89"/>
      <c r="U55" s="89"/>
      <c r="V55" s="89"/>
      <c r="W55" s="89"/>
      <c r="X55" s="89"/>
      <c r="Y55" s="89"/>
      <c r="AC55" s="372"/>
      <c r="AD55" s="373"/>
      <c r="AE55" s="372"/>
      <c r="AF55" s="372"/>
      <c r="AG55" s="372"/>
    </row>
    <row r="56" spans="4:33" s="262" customFormat="1" x14ac:dyDescent="0.25">
      <c r="D56" s="263"/>
      <c r="K56" s="264"/>
      <c r="T56" s="89"/>
      <c r="U56" s="89"/>
      <c r="V56" s="89"/>
      <c r="W56" s="89"/>
      <c r="X56" s="89"/>
      <c r="Y56" s="89"/>
      <c r="AC56" s="372"/>
      <c r="AD56" s="373"/>
      <c r="AE56" s="372"/>
      <c r="AF56" s="372"/>
      <c r="AG56" s="372"/>
    </row>
    <row r="57" spans="4:33" s="262" customFormat="1" x14ac:dyDescent="0.25">
      <c r="D57" s="263"/>
      <c r="K57" s="264"/>
      <c r="T57" s="89"/>
      <c r="U57" s="89"/>
      <c r="V57" s="89"/>
      <c r="W57" s="89"/>
      <c r="X57" s="89"/>
      <c r="Y57" s="89"/>
      <c r="AC57" s="372"/>
      <c r="AD57" s="373"/>
      <c r="AE57" s="372"/>
      <c r="AF57" s="372"/>
      <c r="AG57" s="372"/>
    </row>
    <row r="58" spans="4:33" s="262" customFormat="1" x14ac:dyDescent="0.25">
      <c r="D58" s="263"/>
      <c r="K58" s="264"/>
      <c r="T58" s="89"/>
      <c r="U58" s="89"/>
      <c r="V58" s="89"/>
      <c r="W58" s="89"/>
      <c r="X58" s="89"/>
      <c r="Y58" s="89"/>
      <c r="AC58" s="372"/>
      <c r="AD58" s="373"/>
      <c r="AE58" s="372"/>
      <c r="AF58" s="372"/>
      <c r="AG58" s="372"/>
    </row>
    <row r="59" spans="4:33" s="262" customFormat="1" x14ac:dyDescent="0.25">
      <c r="D59" s="263"/>
      <c r="K59" s="264"/>
      <c r="T59" s="89"/>
      <c r="U59" s="89"/>
      <c r="V59" s="89"/>
      <c r="W59" s="89"/>
      <c r="X59" s="89"/>
      <c r="Y59" s="89"/>
      <c r="AC59" s="372"/>
      <c r="AD59" s="373"/>
      <c r="AE59" s="372"/>
      <c r="AF59" s="372"/>
      <c r="AG59" s="372"/>
    </row>
    <row r="60" spans="4:33" s="262" customFormat="1" x14ac:dyDescent="0.25">
      <c r="D60" s="263"/>
      <c r="K60" s="264"/>
      <c r="T60" s="89"/>
      <c r="U60" s="89"/>
      <c r="V60" s="89"/>
      <c r="W60" s="89"/>
      <c r="X60" s="89"/>
      <c r="Y60" s="89"/>
      <c r="AC60" s="372"/>
      <c r="AD60" s="373"/>
      <c r="AE60" s="372"/>
      <c r="AF60" s="372"/>
      <c r="AG60" s="372"/>
    </row>
    <row r="61" spans="4:33" s="262" customFormat="1" x14ac:dyDescent="0.25">
      <c r="D61" s="263"/>
      <c r="K61" s="264"/>
      <c r="T61" s="89"/>
      <c r="U61" s="89"/>
      <c r="V61" s="89"/>
      <c r="W61" s="89"/>
      <c r="X61" s="89"/>
      <c r="Y61" s="89"/>
      <c r="AC61" s="372"/>
      <c r="AD61" s="373"/>
      <c r="AE61" s="372"/>
      <c r="AF61" s="372"/>
      <c r="AG61" s="372"/>
    </row>
    <row r="62" spans="4:33" s="262" customFormat="1" x14ac:dyDescent="0.25">
      <c r="D62" s="263"/>
      <c r="K62" s="264"/>
      <c r="T62" s="89"/>
      <c r="U62" s="89"/>
      <c r="V62" s="89"/>
      <c r="W62" s="89"/>
      <c r="X62" s="89"/>
      <c r="Y62" s="89"/>
      <c r="AC62" s="372"/>
      <c r="AD62" s="373"/>
      <c r="AE62" s="372"/>
      <c r="AF62" s="372"/>
      <c r="AG62" s="372"/>
    </row>
    <row r="63" spans="4:33" s="262" customFormat="1" x14ac:dyDescent="0.25">
      <c r="D63" s="263"/>
      <c r="K63" s="264"/>
      <c r="T63" s="89"/>
      <c r="U63" s="89"/>
      <c r="V63" s="89"/>
      <c r="W63" s="89"/>
      <c r="X63" s="89"/>
      <c r="Y63" s="89"/>
      <c r="AC63" s="372"/>
      <c r="AD63" s="373"/>
      <c r="AE63" s="372"/>
      <c r="AF63" s="372"/>
      <c r="AG63" s="372"/>
    </row>
    <row r="64" spans="4:33" s="262" customFormat="1" x14ac:dyDescent="0.25">
      <c r="D64" s="263"/>
      <c r="K64" s="264"/>
      <c r="T64" s="89"/>
      <c r="U64" s="89"/>
      <c r="V64" s="89"/>
      <c r="W64" s="89"/>
      <c r="X64" s="89"/>
      <c r="Y64" s="89"/>
      <c r="AC64" s="372"/>
      <c r="AD64" s="373"/>
      <c r="AE64" s="372"/>
      <c r="AF64" s="372"/>
      <c r="AG64" s="372"/>
    </row>
    <row r="65" spans="4:33" s="262" customFormat="1" x14ac:dyDescent="0.25">
      <c r="D65" s="263"/>
      <c r="K65" s="264"/>
      <c r="T65" s="89"/>
      <c r="U65" s="89"/>
      <c r="V65" s="89"/>
      <c r="W65" s="89"/>
      <c r="X65" s="89"/>
      <c r="Y65" s="89"/>
      <c r="AC65" s="372"/>
      <c r="AD65" s="373"/>
      <c r="AE65" s="372"/>
      <c r="AF65" s="372"/>
      <c r="AG65" s="372"/>
    </row>
    <row r="66" spans="4:33" s="262" customFormat="1" x14ac:dyDescent="0.25">
      <c r="D66" s="263"/>
      <c r="K66" s="264"/>
      <c r="T66" s="89"/>
      <c r="U66" s="89"/>
      <c r="V66" s="89"/>
      <c r="W66" s="89"/>
      <c r="X66" s="89"/>
      <c r="Y66" s="89"/>
      <c r="AC66" s="372"/>
      <c r="AD66" s="373"/>
      <c r="AE66" s="372"/>
      <c r="AF66" s="372"/>
      <c r="AG66" s="372"/>
    </row>
    <row r="67" spans="4:33" s="262" customFormat="1" x14ac:dyDescent="0.25">
      <c r="D67" s="263"/>
      <c r="K67" s="264"/>
      <c r="T67" s="89"/>
      <c r="U67" s="89"/>
      <c r="V67" s="89"/>
      <c r="W67" s="89"/>
      <c r="X67" s="89"/>
      <c r="Y67" s="89"/>
      <c r="AC67" s="372"/>
      <c r="AD67" s="373"/>
      <c r="AE67" s="372"/>
      <c r="AF67" s="372"/>
      <c r="AG67" s="372"/>
    </row>
    <row r="68" spans="4:33" s="262" customFormat="1" x14ac:dyDescent="0.25">
      <c r="D68" s="263"/>
      <c r="K68" s="264"/>
      <c r="T68" s="89"/>
      <c r="U68" s="89"/>
      <c r="V68" s="89"/>
      <c r="W68" s="89"/>
      <c r="X68" s="89"/>
      <c r="Y68" s="89"/>
      <c r="AC68" s="372"/>
      <c r="AD68" s="373"/>
      <c r="AE68" s="372"/>
      <c r="AF68" s="372"/>
      <c r="AG68" s="372"/>
    </row>
    <row r="69" spans="4:33" s="262" customFormat="1" x14ac:dyDescent="0.25">
      <c r="D69" s="263"/>
      <c r="K69" s="264"/>
      <c r="T69" s="89"/>
      <c r="U69" s="89"/>
      <c r="V69" s="89"/>
      <c r="W69" s="89"/>
      <c r="X69" s="89"/>
      <c r="Y69" s="89"/>
      <c r="AC69" s="372"/>
      <c r="AD69" s="373"/>
      <c r="AE69" s="372"/>
      <c r="AF69" s="372"/>
      <c r="AG69" s="372"/>
    </row>
    <row r="70" spans="4:33" s="262" customFormat="1" x14ac:dyDescent="0.25">
      <c r="D70" s="263"/>
      <c r="K70" s="264"/>
      <c r="T70" s="89"/>
      <c r="U70" s="89"/>
      <c r="V70" s="89"/>
      <c r="W70" s="89"/>
      <c r="X70" s="89"/>
      <c r="Y70" s="89"/>
      <c r="AC70" s="372"/>
      <c r="AD70" s="373"/>
      <c r="AE70" s="372"/>
      <c r="AF70" s="372"/>
      <c r="AG70" s="372"/>
    </row>
    <row r="71" spans="4:33" s="262" customFormat="1" x14ac:dyDescent="0.25">
      <c r="D71" s="263"/>
      <c r="K71" s="264"/>
      <c r="T71" s="89"/>
      <c r="U71" s="89"/>
      <c r="V71" s="89"/>
      <c r="W71" s="89"/>
      <c r="X71" s="89"/>
      <c r="Y71" s="89"/>
      <c r="AC71" s="372"/>
      <c r="AD71" s="373"/>
      <c r="AE71" s="372"/>
      <c r="AF71" s="372"/>
      <c r="AG71" s="372"/>
    </row>
    <row r="72" spans="4:33" s="262" customFormat="1" x14ac:dyDescent="0.25">
      <c r="D72" s="263"/>
      <c r="K72" s="264"/>
      <c r="T72" s="89"/>
      <c r="U72" s="89"/>
      <c r="V72" s="89"/>
      <c r="W72" s="89"/>
      <c r="X72" s="89"/>
      <c r="Y72" s="89"/>
      <c r="AC72" s="372"/>
      <c r="AD72" s="373"/>
      <c r="AE72" s="372"/>
      <c r="AF72" s="372"/>
      <c r="AG72" s="372"/>
    </row>
    <row r="73" spans="4:33" s="262" customFormat="1" x14ac:dyDescent="0.25">
      <c r="D73" s="263"/>
      <c r="K73" s="264"/>
      <c r="T73" s="89"/>
      <c r="U73" s="89"/>
      <c r="V73" s="89"/>
      <c r="W73" s="89"/>
      <c r="X73" s="89"/>
      <c r="Y73" s="89"/>
      <c r="AC73" s="372"/>
      <c r="AD73" s="373"/>
      <c r="AE73" s="372"/>
      <c r="AF73" s="372"/>
      <c r="AG73" s="372"/>
    </row>
    <row r="74" spans="4:33" s="262" customFormat="1" x14ac:dyDescent="0.25">
      <c r="D74" s="263"/>
      <c r="K74" s="264"/>
      <c r="T74" s="89"/>
      <c r="U74" s="89"/>
      <c r="V74" s="89"/>
      <c r="W74" s="89"/>
      <c r="X74" s="89"/>
      <c r="Y74" s="89"/>
      <c r="AC74" s="372"/>
      <c r="AD74" s="373"/>
      <c r="AE74" s="372"/>
      <c r="AF74" s="372"/>
      <c r="AG74" s="372"/>
    </row>
    <row r="75" spans="4:33" s="262" customFormat="1" x14ac:dyDescent="0.25">
      <c r="D75" s="263"/>
      <c r="K75" s="264"/>
      <c r="T75" s="89"/>
      <c r="U75" s="89"/>
      <c r="V75" s="89"/>
      <c r="W75" s="89"/>
      <c r="X75" s="89"/>
      <c r="Y75" s="89"/>
      <c r="AC75" s="372"/>
      <c r="AD75" s="373"/>
      <c r="AE75" s="372"/>
      <c r="AF75" s="372"/>
      <c r="AG75" s="372"/>
    </row>
    <row r="76" spans="4:33" s="262" customFormat="1" x14ac:dyDescent="0.25">
      <c r="D76" s="263"/>
      <c r="K76" s="264"/>
      <c r="T76" s="89"/>
      <c r="U76" s="89"/>
      <c r="V76" s="89"/>
      <c r="W76" s="89"/>
      <c r="X76" s="89"/>
      <c r="Y76" s="89"/>
      <c r="AC76" s="372"/>
      <c r="AD76" s="373"/>
      <c r="AE76" s="372"/>
      <c r="AF76" s="372"/>
      <c r="AG76" s="372"/>
    </row>
    <row r="77" spans="4:33" s="262" customFormat="1" x14ac:dyDescent="0.25">
      <c r="D77" s="263"/>
      <c r="K77" s="264"/>
      <c r="T77" s="89"/>
      <c r="U77" s="89"/>
      <c r="V77" s="89"/>
      <c r="W77" s="89"/>
      <c r="X77" s="89"/>
      <c r="Y77" s="89"/>
      <c r="AC77" s="372"/>
      <c r="AD77" s="373"/>
      <c r="AE77" s="372"/>
      <c r="AF77" s="372"/>
      <c r="AG77" s="372"/>
    </row>
    <row r="78" spans="4:33" s="262" customFormat="1" x14ac:dyDescent="0.25">
      <c r="D78" s="263"/>
      <c r="K78" s="264"/>
      <c r="T78" s="89"/>
      <c r="U78" s="89"/>
      <c r="V78" s="89"/>
      <c r="W78" s="89"/>
      <c r="X78" s="89"/>
      <c r="Y78" s="89"/>
      <c r="AC78" s="372"/>
      <c r="AD78" s="373"/>
      <c r="AE78" s="372"/>
      <c r="AF78" s="372"/>
      <c r="AG78" s="372"/>
    </row>
    <row r="79" spans="4:33" s="262" customFormat="1" x14ac:dyDescent="0.25">
      <c r="D79" s="263"/>
      <c r="K79" s="264"/>
      <c r="T79" s="89"/>
      <c r="U79" s="89"/>
      <c r="V79" s="89"/>
      <c r="W79" s="89"/>
      <c r="X79" s="89"/>
      <c r="Y79" s="89"/>
      <c r="AC79" s="372"/>
      <c r="AD79" s="373"/>
      <c r="AE79" s="372"/>
      <c r="AF79" s="372"/>
      <c r="AG79" s="372"/>
    </row>
    <row r="80" spans="4:33" s="262" customFormat="1" x14ac:dyDescent="0.25">
      <c r="D80" s="263"/>
      <c r="K80" s="264"/>
      <c r="T80" s="89"/>
      <c r="U80" s="89"/>
      <c r="V80" s="89"/>
      <c r="W80" s="89"/>
      <c r="X80" s="89"/>
      <c r="Y80" s="89"/>
      <c r="AC80" s="372"/>
      <c r="AD80" s="373"/>
      <c r="AE80" s="372"/>
      <c r="AF80" s="372"/>
      <c r="AG80" s="372"/>
    </row>
    <row r="81" spans="4:33" s="262" customFormat="1" x14ac:dyDescent="0.25">
      <c r="D81" s="263"/>
      <c r="K81" s="264"/>
      <c r="T81" s="89"/>
      <c r="U81" s="89"/>
      <c r="V81" s="89"/>
      <c r="W81" s="89"/>
      <c r="X81" s="89"/>
      <c r="Y81" s="89"/>
      <c r="AC81" s="372"/>
      <c r="AD81" s="373"/>
      <c r="AE81" s="372"/>
      <c r="AF81" s="372"/>
      <c r="AG81" s="372"/>
    </row>
    <row r="82" spans="4:33" s="262" customFormat="1" x14ac:dyDescent="0.25">
      <c r="D82" s="263"/>
      <c r="K82" s="264"/>
      <c r="T82" s="89"/>
      <c r="U82" s="89"/>
      <c r="V82" s="89"/>
      <c r="W82" s="89"/>
      <c r="X82" s="89"/>
      <c r="Y82" s="89"/>
      <c r="AC82" s="372"/>
      <c r="AD82" s="373"/>
      <c r="AE82" s="372"/>
      <c r="AF82" s="372"/>
      <c r="AG82" s="372"/>
    </row>
    <row r="83" spans="4:33" s="262" customFormat="1" x14ac:dyDescent="0.25">
      <c r="D83" s="263"/>
      <c r="K83" s="264"/>
      <c r="T83" s="89"/>
      <c r="U83" s="89"/>
      <c r="V83" s="89"/>
      <c r="W83" s="89"/>
      <c r="X83" s="89"/>
      <c r="Y83" s="89"/>
      <c r="AC83" s="372"/>
      <c r="AD83" s="373"/>
      <c r="AE83" s="372"/>
      <c r="AF83" s="372"/>
      <c r="AG83" s="372"/>
    </row>
    <row r="84" spans="4:33" s="262" customFormat="1" x14ac:dyDescent="0.25">
      <c r="D84" s="263"/>
      <c r="K84" s="264"/>
      <c r="T84" s="89"/>
      <c r="U84" s="89"/>
      <c r="V84" s="89"/>
      <c r="W84" s="89"/>
      <c r="X84" s="89"/>
      <c r="Y84" s="89"/>
      <c r="AC84" s="372"/>
      <c r="AD84" s="373"/>
      <c r="AE84" s="372"/>
      <c r="AF84" s="372"/>
      <c r="AG84" s="372"/>
    </row>
    <row r="85" spans="4:33" s="262" customFormat="1" x14ac:dyDescent="0.25">
      <c r="D85" s="263"/>
      <c r="K85" s="264"/>
      <c r="T85" s="89"/>
      <c r="U85" s="89"/>
      <c r="V85" s="89"/>
      <c r="W85" s="89"/>
      <c r="X85" s="89"/>
      <c r="Y85" s="89"/>
      <c r="AC85" s="372"/>
      <c r="AD85" s="373"/>
      <c r="AE85" s="372"/>
      <c r="AF85" s="372"/>
      <c r="AG85" s="372"/>
    </row>
    <row r="86" spans="4:33" s="262" customFormat="1" x14ac:dyDescent="0.25">
      <c r="D86" s="263"/>
      <c r="K86" s="264"/>
      <c r="T86" s="89"/>
      <c r="U86" s="89"/>
      <c r="V86" s="89"/>
      <c r="W86" s="89"/>
      <c r="X86" s="89"/>
      <c r="Y86" s="89"/>
      <c r="AC86" s="372"/>
      <c r="AD86" s="373"/>
      <c r="AE86" s="372"/>
      <c r="AF86" s="372"/>
      <c r="AG86" s="372"/>
    </row>
    <row r="87" spans="4:33" s="262" customFormat="1" x14ac:dyDescent="0.25">
      <c r="D87" s="263"/>
      <c r="K87" s="264"/>
      <c r="T87" s="89"/>
      <c r="U87" s="89"/>
      <c r="V87" s="89"/>
      <c r="W87" s="89"/>
      <c r="X87" s="89"/>
      <c r="Y87" s="89"/>
      <c r="AC87" s="372"/>
      <c r="AD87" s="373"/>
      <c r="AE87" s="372"/>
      <c r="AF87" s="372"/>
      <c r="AG87" s="372"/>
    </row>
    <row r="88" spans="4:33" s="262" customFormat="1" x14ac:dyDescent="0.25">
      <c r="D88" s="263"/>
      <c r="K88" s="264"/>
      <c r="T88" s="89"/>
      <c r="U88" s="89"/>
      <c r="V88" s="89"/>
      <c r="W88" s="89"/>
      <c r="X88" s="89"/>
      <c r="Y88" s="89"/>
      <c r="AC88" s="372"/>
      <c r="AD88" s="373"/>
      <c r="AE88" s="372"/>
      <c r="AF88" s="372"/>
      <c r="AG88" s="372"/>
    </row>
    <row r="89" spans="4:33" s="262" customFormat="1" x14ac:dyDescent="0.25">
      <c r="D89" s="263"/>
      <c r="K89" s="264"/>
      <c r="T89" s="89"/>
      <c r="U89" s="89"/>
      <c r="V89" s="89"/>
      <c r="W89" s="89"/>
      <c r="X89" s="89"/>
      <c r="Y89" s="89"/>
      <c r="AC89" s="372"/>
      <c r="AD89" s="373"/>
      <c r="AE89" s="372"/>
      <c r="AF89" s="372"/>
      <c r="AG89" s="372"/>
    </row>
    <row r="90" spans="4:33" s="262" customFormat="1" x14ac:dyDescent="0.25">
      <c r="D90" s="263"/>
      <c r="K90" s="264"/>
      <c r="T90" s="89"/>
      <c r="U90" s="89"/>
      <c r="V90" s="89"/>
      <c r="W90" s="89"/>
      <c r="X90" s="89"/>
      <c r="Y90" s="89"/>
      <c r="AC90" s="372"/>
      <c r="AD90" s="373"/>
      <c r="AE90" s="372"/>
      <c r="AF90" s="372"/>
      <c r="AG90" s="372"/>
    </row>
    <row r="91" spans="4:33" s="262" customFormat="1" x14ac:dyDescent="0.25">
      <c r="D91" s="263"/>
      <c r="K91" s="264"/>
      <c r="T91" s="89"/>
      <c r="U91" s="89"/>
      <c r="V91" s="89"/>
      <c r="W91" s="89"/>
      <c r="X91" s="89"/>
      <c r="Y91" s="89"/>
      <c r="AC91" s="372"/>
      <c r="AD91" s="373"/>
      <c r="AE91" s="372"/>
      <c r="AF91" s="372"/>
      <c r="AG91" s="372"/>
    </row>
    <row r="92" spans="4:33" s="262" customFormat="1" x14ac:dyDescent="0.25">
      <c r="D92" s="263"/>
      <c r="K92" s="264"/>
      <c r="T92" s="89"/>
      <c r="U92" s="89"/>
      <c r="V92" s="89"/>
      <c r="W92" s="89"/>
      <c r="X92" s="89"/>
      <c r="Y92" s="89"/>
      <c r="AC92" s="372"/>
      <c r="AD92" s="373"/>
      <c r="AE92" s="372"/>
      <c r="AF92" s="372"/>
      <c r="AG92" s="372"/>
    </row>
    <row r="93" spans="4:33" s="262" customFormat="1" x14ac:dyDescent="0.25">
      <c r="D93" s="263"/>
      <c r="K93" s="264"/>
      <c r="T93" s="89"/>
      <c r="U93" s="89"/>
      <c r="V93" s="89"/>
      <c r="W93" s="89"/>
      <c r="X93" s="89"/>
      <c r="Y93" s="89"/>
      <c r="AC93" s="372"/>
      <c r="AD93" s="373"/>
      <c r="AE93" s="372"/>
      <c r="AF93" s="372"/>
      <c r="AG93" s="372"/>
    </row>
    <row r="94" spans="4:33" s="262" customFormat="1" x14ac:dyDescent="0.25">
      <c r="D94" s="263"/>
      <c r="K94" s="264"/>
      <c r="T94" s="89"/>
      <c r="U94" s="89"/>
      <c r="V94" s="89"/>
      <c r="W94" s="89"/>
      <c r="X94" s="89"/>
      <c r="Y94" s="89"/>
      <c r="AC94" s="372"/>
      <c r="AD94" s="373"/>
      <c r="AE94" s="372"/>
      <c r="AF94" s="372"/>
      <c r="AG94" s="372"/>
    </row>
    <row r="95" spans="4:33" s="262" customFormat="1" x14ac:dyDescent="0.25">
      <c r="D95" s="263"/>
      <c r="K95" s="264"/>
      <c r="T95" s="89"/>
      <c r="U95" s="89"/>
      <c r="V95" s="89"/>
      <c r="W95" s="89"/>
      <c r="X95" s="89"/>
      <c r="Y95" s="89"/>
      <c r="AC95" s="372"/>
      <c r="AD95" s="373"/>
      <c r="AE95" s="372"/>
      <c r="AF95" s="372"/>
      <c r="AG95" s="372"/>
    </row>
    <row r="96" spans="4:33" s="262" customFormat="1" x14ac:dyDescent="0.25">
      <c r="D96" s="263"/>
      <c r="K96" s="264"/>
      <c r="T96" s="89"/>
      <c r="U96" s="89"/>
      <c r="V96" s="89"/>
      <c r="W96" s="89"/>
      <c r="X96" s="89"/>
      <c r="Y96" s="89"/>
      <c r="AC96" s="372"/>
      <c r="AD96" s="373"/>
      <c r="AE96" s="372"/>
      <c r="AF96" s="372"/>
      <c r="AG96" s="372"/>
    </row>
    <row r="97" spans="4:33" s="262" customFormat="1" x14ac:dyDescent="0.25">
      <c r="D97" s="263"/>
      <c r="K97" s="264"/>
      <c r="T97" s="89"/>
      <c r="U97" s="89"/>
      <c r="V97" s="89"/>
      <c r="W97" s="89"/>
      <c r="X97" s="89"/>
      <c r="Y97" s="89"/>
      <c r="AC97" s="372"/>
      <c r="AD97" s="373"/>
      <c r="AE97" s="372"/>
      <c r="AF97" s="372"/>
      <c r="AG97" s="372"/>
    </row>
    <row r="98" spans="4:33" s="262" customFormat="1" x14ac:dyDescent="0.25">
      <c r="D98" s="263"/>
      <c r="K98" s="264"/>
      <c r="T98" s="89"/>
      <c r="U98" s="89"/>
      <c r="V98" s="89"/>
      <c r="W98" s="89"/>
      <c r="X98" s="89"/>
      <c r="Y98" s="89"/>
      <c r="AC98" s="372"/>
      <c r="AD98" s="373"/>
      <c r="AE98" s="372"/>
      <c r="AF98" s="372"/>
      <c r="AG98" s="372"/>
    </row>
    <row r="99" spans="4:33" s="262" customFormat="1" x14ac:dyDescent="0.25">
      <c r="D99" s="263"/>
      <c r="K99" s="264"/>
      <c r="T99" s="89"/>
      <c r="U99" s="89"/>
      <c r="V99" s="89"/>
      <c r="W99" s="89"/>
      <c r="X99" s="89"/>
      <c r="Y99" s="89"/>
      <c r="AC99" s="372"/>
      <c r="AD99" s="373"/>
      <c r="AE99" s="372"/>
      <c r="AF99" s="372"/>
      <c r="AG99" s="372"/>
    </row>
    <row r="100" spans="4:33" s="262" customFormat="1" x14ac:dyDescent="0.25">
      <c r="D100" s="263"/>
      <c r="K100" s="264"/>
      <c r="T100" s="89"/>
      <c r="U100" s="89"/>
      <c r="V100" s="89"/>
      <c r="W100" s="89"/>
      <c r="X100" s="89"/>
      <c r="Y100" s="89"/>
      <c r="AC100" s="372"/>
      <c r="AD100" s="373"/>
      <c r="AE100" s="372"/>
      <c r="AF100" s="372"/>
      <c r="AG100" s="372"/>
    </row>
    <row r="101" spans="4:33" s="262" customFormat="1" x14ac:dyDescent="0.25">
      <c r="D101" s="263"/>
      <c r="K101" s="264"/>
      <c r="T101" s="89"/>
      <c r="U101" s="89"/>
      <c r="V101" s="89"/>
      <c r="W101" s="89"/>
      <c r="X101" s="89"/>
      <c r="Y101" s="89"/>
      <c r="AC101" s="372"/>
      <c r="AD101" s="373"/>
      <c r="AE101" s="372"/>
      <c r="AF101" s="372"/>
      <c r="AG101" s="372"/>
    </row>
    <row r="102" spans="4:33" s="262" customFormat="1" x14ac:dyDescent="0.25">
      <c r="D102" s="263"/>
      <c r="K102" s="264"/>
      <c r="T102" s="89"/>
      <c r="U102" s="89"/>
      <c r="V102" s="89"/>
      <c r="W102" s="89"/>
      <c r="X102" s="89"/>
      <c r="Y102" s="89"/>
      <c r="AC102" s="372"/>
      <c r="AD102" s="373"/>
      <c r="AE102" s="372"/>
      <c r="AF102" s="372"/>
      <c r="AG102" s="372"/>
    </row>
    <row r="103" spans="4:33" s="262" customFormat="1" x14ac:dyDescent="0.25">
      <c r="D103" s="263"/>
      <c r="K103" s="264"/>
      <c r="T103" s="89"/>
      <c r="U103" s="89"/>
      <c r="V103" s="89"/>
      <c r="W103" s="89"/>
      <c r="X103" s="89"/>
      <c r="Y103" s="89"/>
      <c r="AC103" s="372"/>
      <c r="AD103" s="373"/>
      <c r="AE103" s="372"/>
      <c r="AF103" s="372"/>
      <c r="AG103" s="372"/>
    </row>
    <row r="104" spans="4:33" s="262" customFormat="1" x14ac:dyDescent="0.25">
      <c r="D104" s="263"/>
      <c r="K104" s="264"/>
      <c r="T104" s="89"/>
      <c r="U104" s="89"/>
      <c r="V104" s="89"/>
      <c r="W104" s="89"/>
      <c r="X104" s="89"/>
      <c r="Y104" s="89"/>
      <c r="AC104" s="372"/>
      <c r="AD104" s="373"/>
      <c r="AE104" s="372"/>
      <c r="AF104" s="372"/>
      <c r="AG104" s="372"/>
    </row>
    <row r="105" spans="4:33" s="262" customFormat="1" x14ac:dyDescent="0.25">
      <c r="D105" s="263"/>
      <c r="K105" s="264"/>
      <c r="T105" s="89"/>
      <c r="U105" s="89"/>
      <c r="V105" s="89"/>
      <c r="W105" s="89"/>
      <c r="X105" s="89"/>
      <c r="Y105" s="89"/>
      <c r="AC105" s="372"/>
      <c r="AD105" s="373"/>
      <c r="AE105" s="372"/>
      <c r="AF105" s="372"/>
      <c r="AG105" s="372"/>
    </row>
    <row r="106" spans="4:33" s="262" customFormat="1" x14ac:dyDescent="0.25">
      <c r="D106" s="263"/>
      <c r="K106" s="264"/>
      <c r="T106" s="89"/>
      <c r="U106" s="89"/>
      <c r="V106" s="89"/>
      <c r="W106" s="89"/>
      <c r="X106" s="89"/>
      <c r="Y106" s="89"/>
      <c r="AC106" s="372"/>
      <c r="AD106" s="373"/>
      <c r="AE106" s="372"/>
      <c r="AF106" s="372"/>
      <c r="AG106" s="372"/>
    </row>
    <row r="107" spans="4:33" s="262" customFormat="1" x14ac:dyDescent="0.25">
      <c r="D107" s="263"/>
      <c r="K107" s="264"/>
      <c r="T107" s="89"/>
      <c r="U107" s="89"/>
      <c r="V107" s="89"/>
      <c r="W107" s="89"/>
      <c r="X107" s="89"/>
      <c r="Y107" s="89"/>
      <c r="AC107" s="372"/>
      <c r="AD107" s="373"/>
      <c r="AE107" s="372"/>
      <c r="AF107" s="372"/>
      <c r="AG107" s="372"/>
    </row>
    <row r="108" spans="4:33" s="262" customFormat="1" x14ac:dyDescent="0.25">
      <c r="D108" s="263"/>
      <c r="K108" s="264"/>
      <c r="T108" s="89"/>
      <c r="U108" s="89"/>
      <c r="V108" s="89"/>
      <c r="W108" s="89"/>
      <c r="X108" s="89"/>
      <c r="Y108" s="89"/>
      <c r="AC108" s="372"/>
      <c r="AD108" s="373"/>
      <c r="AE108" s="372"/>
      <c r="AF108" s="372"/>
      <c r="AG108" s="372"/>
    </row>
    <row r="109" spans="4:33" s="262" customFormat="1" x14ac:dyDescent="0.25">
      <c r="D109" s="263"/>
      <c r="K109" s="264"/>
      <c r="T109" s="89"/>
      <c r="U109" s="89"/>
      <c r="V109" s="89"/>
      <c r="W109" s="89"/>
      <c r="X109" s="89"/>
      <c r="Y109" s="89"/>
      <c r="AC109" s="372"/>
      <c r="AD109" s="373"/>
      <c r="AE109" s="372"/>
      <c r="AF109" s="372"/>
      <c r="AG109" s="372"/>
    </row>
    <row r="110" spans="4:33" s="262" customFormat="1" x14ac:dyDescent="0.25">
      <c r="D110" s="263"/>
      <c r="K110" s="264"/>
      <c r="T110" s="89"/>
      <c r="U110" s="89"/>
      <c r="V110" s="89"/>
      <c r="W110" s="89"/>
      <c r="X110" s="89"/>
      <c r="Y110" s="89"/>
      <c r="AC110" s="372"/>
      <c r="AD110" s="373"/>
      <c r="AE110" s="372"/>
      <c r="AF110" s="372"/>
      <c r="AG110" s="372"/>
    </row>
    <row r="111" spans="4:33" s="262" customFormat="1" x14ac:dyDescent="0.25">
      <c r="D111" s="263"/>
      <c r="K111" s="264"/>
      <c r="T111" s="89"/>
      <c r="U111" s="89"/>
      <c r="V111" s="89"/>
      <c r="W111" s="89"/>
      <c r="X111" s="89"/>
      <c r="Y111" s="89"/>
      <c r="AC111" s="372"/>
      <c r="AD111" s="373"/>
      <c r="AE111" s="372"/>
      <c r="AF111" s="372"/>
      <c r="AG111" s="372"/>
    </row>
    <row r="112" spans="4:33" s="262" customFormat="1" x14ac:dyDescent="0.25">
      <c r="D112" s="263"/>
      <c r="K112" s="264"/>
      <c r="T112" s="89"/>
      <c r="U112" s="89"/>
      <c r="V112" s="89"/>
      <c r="W112" s="89"/>
      <c r="X112" s="89"/>
      <c r="Y112" s="89"/>
      <c r="AC112" s="372"/>
      <c r="AD112" s="373"/>
      <c r="AE112" s="372"/>
      <c r="AF112" s="372"/>
      <c r="AG112" s="372"/>
    </row>
    <row r="113" spans="4:33" s="262" customFormat="1" x14ac:dyDescent="0.25">
      <c r="D113" s="263"/>
      <c r="K113" s="264"/>
      <c r="T113" s="89"/>
      <c r="U113" s="89"/>
      <c r="V113" s="89"/>
      <c r="W113" s="89"/>
      <c r="X113" s="89"/>
      <c r="Y113" s="89"/>
      <c r="AC113" s="372"/>
      <c r="AD113" s="373"/>
      <c r="AE113" s="372"/>
      <c r="AF113" s="372"/>
      <c r="AG113" s="372"/>
    </row>
    <row r="114" spans="4:33" s="262" customFormat="1" x14ac:dyDescent="0.25">
      <c r="D114" s="263"/>
      <c r="K114" s="264"/>
      <c r="T114" s="89"/>
      <c r="U114" s="89"/>
      <c r="V114" s="89"/>
      <c r="W114" s="89"/>
      <c r="X114" s="89"/>
      <c r="Y114" s="89"/>
      <c r="AC114" s="372"/>
      <c r="AD114" s="373"/>
      <c r="AE114" s="372"/>
      <c r="AF114" s="372"/>
      <c r="AG114" s="372"/>
    </row>
    <row r="115" spans="4:33" s="262" customFormat="1" x14ac:dyDescent="0.25">
      <c r="D115" s="263"/>
      <c r="K115" s="264"/>
      <c r="T115" s="89"/>
      <c r="U115" s="89"/>
      <c r="V115" s="89"/>
      <c r="W115" s="89"/>
      <c r="X115" s="89"/>
      <c r="Y115" s="89"/>
      <c r="AC115" s="372"/>
      <c r="AD115" s="373"/>
      <c r="AE115" s="372"/>
      <c r="AF115" s="372"/>
      <c r="AG115" s="372"/>
    </row>
    <row r="116" spans="4:33" s="262" customFormat="1" x14ac:dyDescent="0.25">
      <c r="D116" s="263"/>
      <c r="K116" s="264"/>
      <c r="T116" s="89"/>
      <c r="U116" s="89"/>
      <c r="V116" s="89"/>
      <c r="W116" s="89"/>
      <c r="X116" s="89"/>
      <c r="Y116" s="89"/>
      <c r="AC116" s="372"/>
      <c r="AD116" s="373"/>
      <c r="AE116" s="372"/>
      <c r="AF116" s="372"/>
      <c r="AG116" s="372"/>
    </row>
    <row r="117" spans="4:33" s="262" customFormat="1" x14ac:dyDescent="0.25">
      <c r="D117" s="263"/>
      <c r="K117" s="264"/>
      <c r="T117" s="89"/>
      <c r="U117" s="89"/>
      <c r="V117" s="89"/>
      <c r="W117" s="89"/>
      <c r="X117" s="89"/>
      <c r="Y117" s="89"/>
      <c r="AC117" s="372"/>
      <c r="AD117" s="373"/>
      <c r="AE117" s="372"/>
      <c r="AF117" s="372"/>
      <c r="AG117" s="372"/>
    </row>
    <row r="118" spans="4:33" s="262" customFormat="1" x14ac:dyDescent="0.25">
      <c r="D118" s="263"/>
      <c r="K118" s="264"/>
      <c r="T118" s="89"/>
      <c r="U118" s="89"/>
      <c r="V118" s="89"/>
      <c r="W118" s="89"/>
      <c r="X118" s="89"/>
      <c r="Y118" s="89"/>
      <c r="AC118" s="372"/>
      <c r="AD118" s="373"/>
      <c r="AE118" s="372"/>
      <c r="AF118" s="372"/>
      <c r="AG118" s="372"/>
    </row>
    <row r="119" spans="4:33" s="262" customFormat="1" x14ac:dyDescent="0.25">
      <c r="D119" s="263"/>
      <c r="K119" s="264"/>
      <c r="T119" s="89"/>
      <c r="U119" s="89"/>
      <c r="V119" s="89"/>
      <c r="W119" s="89"/>
      <c r="X119" s="89"/>
      <c r="Y119" s="89"/>
      <c r="AC119" s="372"/>
      <c r="AD119" s="373"/>
      <c r="AE119" s="372"/>
      <c r="AF119" s="372"/>
      <c r="AG119" s="372"/>
    </row>
    <row r="120" spans="4:33" s="262" customFormat="1" x14ac:dyDescent="0.25">
      <c r="D120" s="263"/>
      <c r="K120" s="264"/>
      <c r="T120" s="89"/>
      <c r="U120" s="89"/>
      <c r="V120" s="89"/>
      <c r="W120" s="89"/>
      <c r="X120" s="89"/>
      <c r="Y120" s="89"/>
      <c r="AC120" s="372"/>
      <c r="AD120" s="373"/>
      <c r="AE120" s="372"/>
      <c r="AF120" s="372"/>
      <c r="AG120" s="372"/>
    </row>
    <row r="121" spans="4:33" s="262" customFormat="1" x14ac:dyDescent="0.25">
      <c r="D121" s="263"/>
      <c r="K121" s="264"/>
      <c r="T121" s="89"/>
      <c r="U121" s="89"/>
      <c r="V121" s="89"/>
      <c r="W121" s="89"/>
      <c r="X121" s="89"/>
      <c r="Y121" s="89"/>
      <c r="AC121" s="372"/>
      <c r="AD121" s="373"/>
      <c r="AE121" s="372"/>
      <c r="AF121" s="372"/>
      <c r="AG121" s="372"/>
    </row>
    <row r="122" spans="4:33" s="262" customFormat="1" x14ac:dyDescent="0.25">
      <c r="D122" s="263"/>
      <c r="K122" s="264"/>
      <c r="T122" s="89"/>
      <c r="U122" s="89"/>
      <c r="V122" s="89"/>
      <c r="W122" s="89"/>
      <c r="X122" s="89"/>
      <c r="Y122" s="89"/>
      <c r="AC122" s="372"/>
      <c r="AD122" s="373"/>
      <c r="AE122" s="372"/>
      <c r="AF122" s="372"/>
      <c r="AG122" s="372"/>
    </row>
    <row r="123" spans="4:33" s="262" customFormat="1" x14ac:dyDescent="0.25">
      <c r="D123" s="263"/>
      <c r="K123" s="264"/>
      <c r="T123" s="89"/>
      <c r="U123" s="89"/>
      <c r="V123" s="89"/>
      <c r="W123" s="89"/>
      <c r="X123" s="89"/>
      <c r="Y123" s="89"/>
      <c r="AC123" s="372"/>
      <c r="AD123" s="373"/>
      <c r="AE123" s="372"/>
      <c r="AF123" s="372"/>
      <c r="AG123" s="372"/>
    </row>
    <row r="124" spans="4:33" s="262" customFormat="1" x14ac:dyDescent="0.25">
      <c r="D124" s="263"/>
      <c r="K124" s="264"/>
      <c r="T124" s="89"/>
      <c r="U124" s="89"/>
      <c r="V124" s="89"/>
      <c r="W124" s="89"/>
      <c r="X124" s="89"/>
      <c r="Y124" s="89"/>
      <c r="AC124" s="372"/>
      <c r="AD124" s="373"/>
      <c r="AE124" s="372"/>
      <c r="AF124" s="372"/>
      <c r="AG124" s="372"/>
    </row>
    <row r="125" spans="4:33" s="262" customFormat="1" x14ac:dyDescent="0.25">
      <c r="D125" s="263"/>
      <c r="K125" s="264"/>
      <c r="T125" s="89"/>
      <c r="U125" s="89"/>
      <c r="V125" s="89"/>
      <c r="W125" s="89"/>
      <c r="X125" s="89"/>
      <c r="Y125" s="89"/>
      <c r="AC125" s="372"/>
      <c r="AD125" s="373"/>
      <c r="AE125" s="372"/>
      <c r="AF125" s="372"/>
      <c r="AG125" s="372"/>
    </row>
    <row r="126" spans="4:33" s="262" customFormat="1" x14ac:dyDescent="0.25">
      <c r="D126" s="263"/>
      <c r="K126" s="264"/>
      <c r="T126" s="89"/>
      <c r="U126" s="89"/>
      <c r="V126" s="89"/>
      <c r="W126" s="89"/>
      <c r="X126" s="89"/>
      <c r="Y126" s="89"/>
      <c r="AC126" s="372"/>
      <c r="AD126" s="373"/>
      <c r="AE126" s="372"/>
      <c r="AF126" s="372"/>
      <c r="AG126" s="372"/>
    </row>
    <row r="127" spans="4:33" s="262" customFormat="1" x14ac:dyDescent="0.25">
      <c r="D127" s="263"/>
      <c r="K127" s="264"/>
      <c r="T127" s="89"/>
      <c r="U127" s="89"/>
      <c r="V127" s="89"/>
      <c r="W127" s="89"/>
      <c r="X127" s="89"/>
      <c r="Y127" s="89"/>
      <c r="AC127" s="372"/>
      <c r="AD127" s="373"/>
      <c r="AE127" s="372"/>
      <c r="AF127" s="372"/>
      <c r="AG127" s="372"/>
    </row>
    <row r="128" spans="4:33" s="262" customFormat="1" x14ac:dyDescent="0.25">
      <c r="D128" s="263"/>
      <c r="K128" s="264"/>
      <c r="T128" s="89"/>
      <c r="U128" s="89"/>
      <c r="V128" s="89"/>
      <c r="W128" s="89"/>
      <c r="X128" s="89"/>
      <c r="Y128" s="89"/>
      <c r="AC128" s="372"/>
      <c r="AD128" s="373"/>
      <c r="AE128" s="372"/>
      <c r="AF128" s="372"/>
      <c r="AG128" s="372"/>
    </row>
    <row r="129" spans="4:33" s="262" customFormat="1" x14ac:dyDescent="0.25">
      <c r="D129" s="263"/>
      <c r="K129" s="264"/>
      <c r="T129" s="89"/>
      <c r="U129" s="89"/>
      <c r="V129" s="89"/>
      <c r="W129" s="89"/>
      <c r="X129" s="89"/>
      <c r="Y129" s="89"/>
      <c r="AC129" s="372"/>
      <c r="AD129" s="373"/>
      <c r="AE129" s="372"/>
      <c r="AF129" s="372"/>
      <c r="AG129" s="372"/>
    </row>
    <row r="130" spans="4:33" s="262" customFormat="1" x14ac:dyDescent="0.25">
      <c r="D130" s="263"/>
      <c r="K130" s="264"/>
      <c r="T130" s="89"/>
      <c r="U130" s="89"/>
      <c r="V130" s="89"/>
      <c r="W130" s="89"/>
      <c r="X130" s="89"/>
      <c r="Y130" s="89"/>
      <c r="AC130" s="372"/>
      <c r="AD130" s="373"/>
      <c r="AE130" s="372"/>
      <c r="AF130" s="372"/>
      <c r="AG130" s="372"/>
    </row>
    <row r="131" spans="4:33" s="262" customFormat="1" x14ac:dyDescent="0.25">
      <c r="D131" s="263"/>
      <c r="K131" s="264"/>
      <c r="T131" s="89"/>
      <c r="U131" s="89"/>
      <c r="V131" s="89"/>
      <c r="W131" s="89"/>
      <c r="X131" s="89"/>
      <c r="Y131" s="89"/>
      <c r="AC131" s="372"/>
      <c r="AD131" s="373"/>
      <c r="AE131" s="372"/>
      <c r="AF131" s="372"/>
      <c r="AG131" s="372"/>
    </row>
    <row r="132" spans="4:33" s="262" customFormat="1" x14ac:dyDescent="0.25">
      <c r="D132" s="263"/>
      <c r="K132" s="264"/>
      <c r="T132" s="89"/>
      <c r="U132" s="89"/>
      <c r="V132" s="89"/>
      <c r="W132" s="89"/>
      <c r="X132" s="89"/>
      <c r="Y132" s="89"/>
      <c r="AC132" s="372"/>
      <c r="AD132" s="373"/>
      <c r="AE132" s="372"/>
      <c r="AF132" s="372"/>
      <c r="AG132" s="372"/>
    </row>
    <row r="133" spans="4:33" s="262" customFormat="1" x14ac:dyDescent="0.25">
      <c r="D133" s="263"/>
      <c r="K133" s="264"/>
      <c r="T133" s="89"/>
      <c r="U133" s="89"/>
      <c r="V133" s="89"/>
      <c r="W133" s="89"/>
      <c r="X133" s="89"/>
      <c r="Y133" s="89"/>
      <c r="AC133" s="372"/>
      <c r="AD133" s="373"/>
      <c r="AE133" s="372"/>
      <c r="AF133" s="372"/>
      <c r="AG133" s="372"/>
    </row>
    <row r="134" spans="4:33" s="262" customFormat="1" x14ac:dyDescent="0.25">
      <c r="D134" s="263"/>
      <c r="K134" s="264"/>
      <c r="T134" s="89"/>
      <c r="U134" s="89"/>
      <c r="V134" s="89"/>
      <c r="W134" s="89"/>
      <c r="X134" s="89"/>
      <c r="Y134" s="89"/>
      <c r="AC134" s="372"/>
      <c r="AD134" s="373"/>
      <c r="AE134" s="372"/>
      <c r="AF134" s="372"/>
      <c r="AG134" s="372"/>
    </row>
    <row r="135" spans="4:33" s="262" customFormat="1" x14ac:dyDescent="0.25">
      <c r="D135" s="263"/>
      <c r="K135" s="264"/>
      <c r="T135" s="89"/>
      <c r="U135" s="89"/>
      <c r="V135" s="89"/>
      <c r="W135" s="89"/>
      <c r="X135" s="89"/>
      <c r="Y135" s="89"/>
      <c r="AC135" s="372"/>
      <c r="AD135" s="373"/>
      <c r="AE135" s="372"/>
      <c r="AF135" s="372"/>
      <c r="AG135" s="372"/>
    </row>
    <row r="136" spans="4:33" s="262" customFormat="1" x14ac:dyDescent="0.25">
      <c r="D136" s="263"/>
      <c r="K136" s="264"/>
      <c r="T136" s="89"/>
      <c r="U136" s="89"/>
      <c r="V136" s="89"/>
      <c r="W136" s="89"/>
      <c r="X136" s="89"/>
      <c r="Y136" s="89"/>
      <c r="AC136" s="372"/>
      <c r="AD136" s="373"/>
      <c r="AE136" s="372"/>
      <c r="AF136" s="372"/>
      <c r="AG136" s="372"/>
    </row>
    <row r="137" spans="4:33" s="262" customFormat="1" x14ac:dyDescent="0.25">
      <c r="D137" s="263"/>
      <c r="K137" s="264"/>
      <c r="T137" s="89"/>
      <c r="U137" s="89"/>
      <c r="V137" s="89"/>
      <c r="W137" s="89"/>
      <c r="X137" s="89"/>
      <c r="Y137" s="89"/>
      <c r="AC137" s="372"/>
      <c r="AD137" s="373"/>
      <c r="AE137" s="372"/>
      <c r="AF137" s="372"/>
      <c r="AG137" s="372"/>
    </row>
    <row r="138" spans="4:33" s="262" customFormat="1" x14ac:dyDescent="0.25">
      <c r="D138" s="263"/>
      <c r="K138" s="264"/>
      <c r="T138" s="89"/>
      <c r="U138" s="89"/>
      <c r="V138" s="89"/>
      <c r="W138" s="89"/>
      <c r="X138" s="89"/>
      <c r="Y138" s="89"/>
      <c r="AC138" s="372"/>
      <c r="AD138" s="373"/>
      <c r="AE138" s="372"/>
      <c r="AF138" s="372"/>
      <c r="AG138" s="372"/>
    </row>
    <row r="139" spans="4:33" s="262" customFormat="1" x14ac:dyDescent="0.25">
      <c r="D139" s="263"/>
      <c r="K139" s="264"/>
      <c r="T139" s="89"/>
      <c r="U139" s="89"/>
      <c r="V139" s="89"/>
      <c r="W139" s="89"/>
      <c r="X139" s="89"/>
      <c r="Y139" s="89"/>
      <c r="AC139" s="372"/>
      <c r="AD139" s="373"/>
      <c r="AE139" s="372"/>
      <c r="AF139" s="372"/>
      <c r="AG139" s="372"/>
    </row>
    <row r="140" spans="4:33" s="262" customFormat="1" x14ac:dyDescent="0.25">
      <c r="D140" s="263"/>
      <c r="K140" s="264"/>
      <c r="T140" s="89"/>
      <c r="U140" s="89"/>
      <c r="V140" s="89"/>
      <c r="W140" s="89"/>
      <c r="X140" s="89"/>
      <c r="Y140" s="89"/>
      <c r="AC140" s="372"/>
      <c r="AD140" s="373"/>
      <c r="AE140" s="372"/>
      <c r="AF140" s="372"/>
      <c r="AG140" s="372"/>
    </row>
    <row r="141" spans="4:33" s="262" customFormat="1" x14ac:dyDescent="0.25">
      <c r="D141" s="263"/>
      <c r="K141" s="264"/>
      <c r="T141" s="89"/>
      <c r="U141" s="89"/>
      <c r="V141" s="89"/>
      <c r="W141" s="89"/>
      <c r="X141" s="89"/>
      <c r="Y141" s="89"/>
      <c r="AC141" s="372"/>
      <c r="AD141" s="373"/>
      <c r="AE141" s="372"/>
      <c r="AF141" s="372"/>
      <c r="AG141" s="372"/>
    </row>
    <row r="142" spans="4:33" s="262" customFormat="1" x14ac:dyDescent="0.25">
      <c r="D142" s="263"/>
      <c r="K142" s="264"/>
      <c r="T142" s="89"/>
      <c r="U142" s="89"/>
      <c r="V142" s="89"/>
      <c r="W142" s="89"/>
      <c r="X142" s="89"/>
      <c r="Y142" s="89"/>
      <c r="AC142" s="372"/>
      <c r="AD142" s="373"/>
      <c r="AE142" s="372"/>
      <c r="AF142" s="372"/>
      <c r="AG142" s="372"/>
    </row>
    <row r="143" spans="4:33" s="262" customFormat="1" x14ac:dyDescent="0.25">
      <c r="D143" s="263"/>
      <c r="K143" s="264"/>
      <c r="T143" s="89"/>
      <c r="U143" s="89"/>
      <c r="V143" s="89"/>
      <c r="W143" s="89"/>
      <c r="X143" s="89"/>
      <c r="Y143" s="89"/>
      <c r="AC143" s="372"/>
      <c r="AD143" s="373"/>
      <c r="AE143" s="372"/>
      <c r="AF143" s="372"/>
      <c r="AG143" s="372"/>
    </row>
    <row r="144" spans="4:33" s="262" customFormat="1" x14ac:dyDescent="0.25">
      <c r="D144" s="263"/>
      <c r="K144" s="264"/>
      <c r="T144" s="89"/>
      <c r="U144" s="89"/>
      <c r="V144" s="89"/>
      <c r="W144" s="89"/>
      <c r="X144" s="89"/>
      <c r="Y144" s="89"/>
      <c r="AC144" s="372"/>
      <c r="AD144" s="373"/>
      <c r="AE144" s="372"/>
      <c r="AF144" s="372"/>
      <c r="AG144" s="372"/>
    </row>
    <row r="145" spans="4:33" s="262" customFormat="1" x14ac:dyDescent="0.25">
      <c r="D145" s="263"/>
      <c r="K145" s="264"/>
      <c r="T145" s="89"/>
      <c r="U145" s="89"/>
      <c r="V145" s="89"/>
      <c r="W145" s="89"/>
      <c r="X145" s="89"/>
      <c r="Y145" s="89"/>
      <c r="AC145" s="372"/>
      <c r="AD145" s="373"/>
      <c r="AE145" s="372"/>
      <c r="AF145" s="372"/>
      <c r="AG145" s="372"/>
    </row>
    <row r="146" spans="4:33" s="262" customFormat="1" x14ac:dyDescent="0.25">
      <c r="D146" s="263"/>
      <c r="K146" s="264"/>
      <c r="T146" s="89"/>
      <c r="U146" s="89"/>
      <c r="V146" s="89"/>
      <c r="W146" s="89"/>
      <c r="X146" s="89"/>
      <c r="Y146" s="89"/>
      <c r="AC146" s="372"/>
      <c r="AD146" s="373"/>
      <c r="AE146" s="372"/>
      <c r="AF146" s="372"/>
      <c r="AG146" s="372"/>
    </row>
    <row r="147" spans="4:33" s="262" customFormat="1" x14ac:dyDescent="0.25">
      <c r="D147" s="263"/>
      <c r="K147" s="264"/>
      <c r="T147" s="89"/>
      <c r="U147" s="89"/>
      <c r="V147" s="89"/>
      <c r="W147" s="89"/>
      <c r="X147" s="89"/>
      <c r="Y147" s="89"/>
      <c r="AC147" s="372"/>
      <c r="AD147" s="373"/>
      <c r="AE147" s="372"/>
      <c r="AF147" s="372"/>
      <c r="AG147" s="372"/>
    </row>
    <row r="148" spans="4:33" s="262" customFormat="1" x14ac:dyDescent="0.25">
      <c r="D148" s="263"/>
      <c r="K148" s="264"/>
      <c r="T148" s="89"/>
      <c r="U148" s="89"/>
      <c r="V148" s="89"/>
      <c r="W148" s="89"/>
      <c r="X148" s="89"/>
      <c r="Y148" s="89"/>
      <c r="AC148" s="372"/>
      <c r="AD148" s="373"/>
      <c r="AE148" s="372"/>
      <c r="AF148" s="372"/>
      <c r="AG148" s="372"/>
    </row>
    <row r="149" spans="4:33" s="262" customFormat="1" x14ac:dyDescent="0.25">
      <c r="D149" s="263"/>
      <c r="K149" s="264"/>
      <c r="T149" s="89"/>
      <c r="U149" s="89"/>
      <c r="V149" s="89"/>
      <c r="W149" s="89"/>
      <c r="X149" s="89"/>
      <c r="Y149" s="89"/>
      <c r="AC149" s="372"/>
      <c r="AD149" s="373"/>
      <c r="AE149" s="372"/>
      <c r="AF149" s="372"/>
      <c r="AG149" s="372"/>
    </row>
    <row r="150" spans="4:33" s="262" customFormat="1" x14ac:dyDescent="0.25">
      <c r="D150" s="263"/>
      <c r="K150" s="264"/>
      <c r="T150" s="89"/>
      <c r="U150" s="89"/>
      <c r="V150" s="89"/>
      <c r="W150" s="89"/>
      <c r="X150" s="89"/>
      <c r="Y150" s="89"/>
      <c r="AC150" s="372"/>
      <c r="AD150" s="373"/>
      <c r="AE150" s="372"/>
      <c r="AF150" s="372"/>
      <c r="AG150" s="372"/>
    </row>
    <row r="151" spans="4:33" s="262" customFormat="1" x14ac:dyDescent="0.25">
      <c r="D151" s="263"/>
      <c r="K151" s="264"/>
      <c r="T151" s="89"/>
      <c r="U151" s="89"/>
      <c r="V151" s="89"/>
      <c r="W151" s="89"/>
      <c r="X151" s="89"/>
      <c r="Y151" s="89"/>
      <c r="AC151" s="372"/>
      <c r="AD151" s="373"/>
      <c r="AE151" s="372"/>
      <c r="AF151" s="372"/>
      <c r="AG151" s="372"/>
    </row>
    <row r="152" spans="4:33" s="262" customFormat="1" x14ac:dyDescent="0.25">
      <c r="D152" s="263"/>
      <c r="K152" s="264"/>
      <c r="T152" s="89"/>
      <c r="U152" s="89"/>
      <c r="V152" s="89"/>
      <c r="W152" s="89"/>
      <c r="X152" s="89"/>
      <c r="Y152" s="89"/>
      <c r="AC152" s="372"/>
      <c r="AD152" s="373"/>
      <c r="AE152" s="372"/>
      <c r="AF152" s="372"/>
      <c r="AG152" s="372"/>
    </row>
    <row r="153" spans="4:33" s="262" customFormat="1" x14ac:dyDescent="0.25">
      <c r="D153" s="263"/>
      <c r="K153" s="264"/>
      <c r="T153" s="89"/>
      <c r="U153" s="89"/>
      <c r="V153" s="89"/>
      <c r="W153" s="89"/>
      <c r="X153" s="89"/>
      <c r="Y153" s="89"/>
      <c r="AC153" s="372"/>
      <c r="AD153" s="373"/>
      <c r="AE153" s="372"/>
      <c r="AF153" s="372"/>
      <c r="AG153" s="372"/>
    </row>
    <row r="154" spans="4:33" s="262" customFormat="1" x14ac:dyDescent="0.25">
      <c r="D154" s="263"/>
      <c r="K154" s="264"/>
      <c r="T154" s="89"/>
      <c r="U154" s="89"/>
      <c r="V154" s="89"/>
      <c r="W154" s="89"/>
      <c r="X154" s="89"/>
      <c r="Y154" s="89"/>
      <c r="AC154" s="372"/>
      <c r="AD154" s="373"/>
      <c r="AE154" s="372"/>
      <c r="AF154" s="372"/>
      <c r="AG154" s="372"/>
    </row>
    <row r="155" spans="4:33" s="262" customFormat="1" x14ac:dyDescent="0.25">
      <c r="D155" s="263"/>
      <c r="K155" s="264"/>
      <c r="T155" s="89"/>
      <c r="U155" s="89"/>
      <c r="V155" s="89"/>
      <c r="W155" s="89"/>
      <c r="X155" s="89"/>
      <c r="Y155" s="89"/>
      <c r="AC155" s="372"/>
      <c r="AD155" s="373"/>
      <c r="AE155" s="372"/>
      <c r="AF155" s="372"/>
      <c r="AG155" s="372"/>
    </row>
    <row r="156" spans="4:33" s="262" customFormat="1" x14ac:dyDescent="0.25">
      <c r="D156" s="263"/>
      <c r="K156" s="264"/>
      <c r="T156" s="89"/>
      <c r="U156" s="89"/>
      <c r="V156" s="89"/>
      <c r="W156" s="89"/>
      <c r="X156" s="89"/>
      <c r="Y156" s="89"/>
      <c r="AC156" s="372"/>
      <c r="AD156" s="373"/>
      <c r="AE156" s="372"/>
      <c r="AF156" s="372"/>
      <c r="AG156" s="372"/>
    </row>
    <row r="157" spans="4:33" s="262" customFormat="1" x14ac:dyDescent="0.25">
      <c r="D157" s="263"/>
      <c r="K157" s="264"/>
      <c r="T157" s="89"/>
      <c r="U157" s="89"/>
      <c r="V157" s="89"/>
      <c r="W157" s="89"/>
      <c r="X157" s="89"/>
      <c r="Y157" s="89"/>
      <c r="AC157" s="372"/>
      <c r="AD157" s="373"/>
      <c r="AE157" s="372"/>
      <c r="AF157" s="372"/>
      <c r="AG157" s="372"/>
    </row>
    <row r="158" spans="4:33" s="262" customFormat="1" x14ac:dyDescent="0.25">
      <c r="D158" s="263"/>
      <c r="K158" s="264"/>
      <c r="T158" s="89"/>
      <c r="U158" s="89"/>
      <c r="V158" s="89"/>
      <c r="W158" s="89"/>
      <c r="X158" s="89"/>
      <c r="Y158" s="89"/>
      <c r="AC158" s="372"/>
      <c r="AD158" s="373"/>
      <c r="AE158" s="372"/>
      <c r="AF158" s="372"/>
      <c r="AG158" s="372"/>
    </row>
    <row r="159" spans="4:33" s="262" customFormat="1" x14ac:dyDescent="0.25">
      <c r="D159" s="263"/>
      <c r="K159" s="264"/>
      <c r="T159" s="89"/>
      <c r="U159" s="89"/>
      <c r="V159" s="89"/>
      <c r="W159" s="89"/>
      <c r="X159" s="89"/>
      <c r="Y159" s="89"/>
      <c r="AC159" s="372"/>
      <c r="AD159" s="373"/>
      <c r="AE159" s="372"/>
      <c r="AF159" s="372"/>
      <c r="AG159" s="372"/>
    </row>
    <row r="160" spans="4:33" s="262" customFormat="1" x14ac:dyDescent="0.25">
      <c r="D160" s="263"/>
      <c r="K160" s="264"/>
      <c r="T160" s="89"/>
      <c r="U160" s="89"/>
      <c r="V160" s="89"/>
      <c r="W160" s="89"/>
      <c r="X160" s="89"/>
      <c r="Y160" s="89"/>
      <c r="AC160" s="372"/>
      <c r="AD160" s="373"/>
      <c r="AE160" s="372"/>
      <c r="AF160" s="372"/>
      <c r="AG160" s="372"/>
    </row>
    <row r="161" spans="4:33" s="262" customFormat="1" x14ac:dyDescent="0.25">
      <c r="D161" s="263"/>
      <c r="K161" s="264"/>
      <c r="T161" s="89"/>
      <c r="U161" s="89"/>
      <c r="V161" s="89"/>
      <c r="W161" s="89"/>
      <c r="X161" s="89"/>
      <c r="Y161" s="89"/>
      <c r="AC161" s="372"/>
      <c r="AD161" s="373"/>
      <c r="AE161" s="372"/>
      <c r="AF161" s="372"/>
      <c r="AG161" s="372"/>
    </row>
    <row r="162" spans="4:33" s="262" customFormat="1" x14ac:dyDescent="0.25">
      <c r="D162" s="263"/>
      <c r="K162" s="264"/>
      <c r="T162" s="89"/>
      <c r="U162" s="89"/>
      <c r="V162" s="89"/>
      <c r="W162" s="89"/>
      <c r="X162" s="89"/>
      <c r="Y162" s="89"/>
      <c r="AC162" s="372"/>
      <c r="AD162" s="373"/>
      <c r="AE162" s="372"/>
      <c r="AF162" s="372"/>
      <c r="AG162" s="372"/>
    </row>
    <row r="163" spans="4:33" s="262" customFormat="1" x14ac:dyDescent="0.25">
      <c r="D163" s="263"/>
      <c r="K163" s="264"/>
      <c r="T163" s="89"/>
      <c r="U163" s="89"/>
      <c r="V163" s="89"/>
      <c r="W163" s="89"/>
      <c r="X163" s="89"/>
      <c r="Y163" s="89"/>
      <c r="AC163" s="372"/>
      <c r="AD163" s="373"/>
      <c r="AE163" s="372"/>
      <c r="AF163" s="372"/>
      <c r="AG163" s="372"/>
    </row>
    <row r="164" spans="4:33" s="262" customFormat="1" x14ac:dyDescent="0.25">
      <c r="D164" s="263"/>
      <c r="K164" s="264"/>
      <c r="T164" s="89"/>
      <c r="U164" s="89"/>
      <c r="V164" s="89"/>
      <c r="W164" s="89"/>
      <c r="X164" s="89"/>
      <c r="Y164" s="89"/>
      <c r="AC164" s="372"/>
      <c r="AD164" s="373"/>
      <c r="AE164" s="372"/>
      <c r="AF164" s="372"/>
      <c r="AG164" s="372"/>
    </row>
    <row r="165" spans="4:33" s="262" customFormat="1" x14ac:dyDescent="0.25">
      <c r="D165" s="263"/>
      <c r="K165" s="264"/>
      <c r="T165" s="89"/>
      <c r="U165" s="89"/>
      <c r="V165" s="89"/>
      <c r="W165" s="89"/>
      <c r="X165" s="89"/>
      <c r="Y165" s="89"/>
      <c r="AC165" s="372"/>
      <c r="AD165" s="373"/>
      <c r="AE165" s="372"/>
      <c r="AF165" s="372"/>
      <c r="AG165" s="372"/>
    </row>
    <row r="166" spans="4:33" s="262" customFormat="1" x14ac:dyDescent="0.25">
      <c r="D166" s="263"/>
      <c r="K166" s="264"/>
      <c r="T166" s="89"/>
      <c r="U166" s="89"/>
      <c r="V166" s="89"/>
      <c r="W166" s="89"/>
      <c r="X166" s="89"/>
      <c r="Y166" s="89"/>
      <c r="AC166" s="372"/>
      <c r="AD166" s="373"/>
      <c r="AE166" s="372"/>
      <c r="AF166" s="372"/>
      <c r="AG166" s="372"/>
    </row>
    <row r="167" spans="4:33" s="262" customFormat="1" x14ac:dyDescent="0.25">
      <c r="D167" s="263"/>
      <c r="K167" s="264"/>
      <c r="T167" s="89"/>
      <c r="U167" s="89"/>
      <c r="V167" s="89"/>
      <c r="W167" s="89"/>
      <c r="X167" s="89"/>
      <c r="Y167" s="89"/>
      <c r="AC167" s="372"/>
      <c r="AD167" s="373"/>
      <c r="AE167" s="372"/>
      <c r="AF167" s="372"/>
      <c r="AG167" s="372"/>
    </row>
    <row r="168" spans="4:33" s="262" customFormat="1" x14ac:dyDescent="0.25">
      <c r="D168" s="263"/>
      <c r="K168" s="264"/>
      <c r="T168" s="89"/>
      <c r="U168" s="89"/>
      <c r="V168" s="89"/>
      <c r="W168" s="89"/>
      <c r="X168" s="89"/>
      <c r="Y168" s="89"/>
      <c r="AC168" s="372"/>
      <c r="AD168" s="373"/>
      <c r="AE168" s="372"/>
      <c r="AF168" s="372"/>
      <c r="AG168" s="372"/>
    </row>
    <row r="169" spans="4:33" s="262" customFormat="1" x14ac:dyDescent="0.25">
      <c r="D169" s="263"/>
      <c r="K169" s="264"/>
      <c r="T169" s="89"/>
      <c r="U169" s="89"/>
      <c r="V169" s="89"/>
      <c r="W169" s="89"/>
      <c r="X169" s="89"/>
      <c r="Y169" s="89"/>
      <c r="AC169" s="372"/>
      <c r="AD169" s="373"/>
      <c r="AE169" s="372"/>
      <c r="AF169" s="372"/>
      <c r="AG169" s="372"/>
    </row>
    <row r="170" spans="4:33" s="262" customFormat="1" x14ac:dyDescent="0.25">
      <c r="D170" s="263"/>
      <c r="K170" s="264"/>
      <c r="T170" s="89"/>
      <c r="U170" s="89"/>
      <c r="V170" s="89"/>
      <c r="W170" s="89"/>
      <c r="X170" s="89"/>
      <c r="Y170" s="89"/>
      <c r="AC170" s="372"/>
      <c r="AD170" s="373"/>
      <c r="AE170" s="372"/>
      <c r="AF170" s="372"/>
      <c r="AG170" s="372"/>
    </row>
    <row r="171" spans="4:33" s="262" customFormat="1" x14ac:dyDescent="0.25">
      <c r="D171" s="263"/>
      <c r="K171" s="264"/>
      <c r="T171" s="89"/>
      <c r="U171" s="89"/>
      <c r="V171" s="89"/>
      <c r="W171" s="89"/>
      <c r="X171" s="89"/>
      <c r="Y171" s="89"/>
      <c r="AC171" s="372"/>
      <c r="AD171" s="373"/>
      <c r="AE171" s="372"/>
      <c r="AF171" s="372"/>
      <c r="AG171" s="372"/>
    </row>
    <row r="172" spans="4:33" s="262" customFormat="1" x14ac:dyDescent="0.25">
      <c r="D172" s="263"/>
      <c r="K172" s="264"/>
      <c r="T172" s="89"/>
      <c r="U172" s="89"/>
      <c r="V172" s="89"/>
      <c r="W172" s="89"/>
      <c r="X172" s="89"/>
      <c r="Y172" s="89"/>
      <c r="AC172" s="372"/>
      <c r="AD172" s="373"/>
      <c r="AE172" s="372"/>
      <c r="AF172" s="372"/>
      <c r="AG172" s="372"/>
    </row>
    <row r="173" spans="4:33" s="262" customFormat="1" x14ac:dyDescent="0.25">
      <c r="D173" s="263"/>
      <c r="K173" s="264"/>
      <c r="T173" s="89"/>
      <c r="U173" s="89"/>
      <c r="V173" s="89"/>
      <c r="W173" s="89"/>
      <c r="X173" s="89"/>
      <c r="Y173" s="89"/>
      <c r="AC173" s="372"/>
      <c r="AD173" s="373"/>
      <c r="AE173" s="372"/>
      <c r="AF173" s="372"/>
      <c r="AG173" s="372"/>
    </row>
    <row r="174" spans="4:33" s="262" customFormat="1" x14ac:dyDescent="0.25">
      <c r="D174" s="263"/>
      <c r="K174" s="264"/>
      <c r="T174" s="89"/>
      <c r="U174" s="89"/>
      <c r="V174" s="89"/>
      <c r="W174" s="89"/>
      <c r="X174" s="89"/>
      <c r="Y174" s="89"/>
      <c r="AC174" s="372"/>
      <c r="AD174" s="373"/>
      <c r="AE174" s="372"/>
      <c r="AF174" s="372"/>
      <c r="AG174" s="372"/>
    </row>
    <row r="175" spans="4:33" s="262" customFormat="1" x14ac:dyDescent="0.25">
      <c r="D175" s="263"/>
      <c r="K175" s="264"/>
      <c r="T175" s="89"/>
      <c r="U175" s="89"/>
      <c r="V175" s="89"/>
      <c r="W175" s="89"/>
      <c r="X175" s="89"/>
      <c r="Y175" s="89"/>
      <c r="AC175" s="372"/>
      <c r="AD175" s="373"/>
      <c r="AE175" s="372"/>
      <c r="AF175" s="372"/>
      <c r="AG175" s="372"/>
    </row>
    <row r="176" spans="4:33" s="262" customFormat="1" x14ac:dyDescent="0.25">
      <c r="D176" s="263"/>
      <c r="K176" s="264"/>
      <c r="T176" s="89"/>
      <c r="U176" s="89"/>
      <c r="V176" s="89"/>
      <c r="W176" s="89"/>
      <c r="X176" s="89"/>
      <c r="Y176" s="89"/>
      <c r="AC176" s="372"/>
      <c r="AD176" s="373"/>
      <c r="AE176" s="372"/>
      <c r="AF176" s="372"/>
      <c r="AG176" s="372"/>
    </row>
    <row r="177" spans="4:33" s="262" customFormat="1" x14ac:dyDescent="0.25">
      <c r="D177" s="263"/>
      <c r="K177" s="264"/>
      <c r="T177" s="89"/>
      <c r="U177" s="89"/>
      <c r="V177" s="89"/>
      <c r="W177" s="89"/>
      <c r="X177" s="89"/>
      <c r="Y177" s="89"/>
      <c r="AC177" s="372"/>
      <c r="AD177" s="373"/>
      <c r="AE177" s="372"/>
      <c r="AF177" s="372"/>
      <c r="AG177" s="372"/>
    </row>
    <row r="178" spans="4:33" s="262" customFormat="1" x14ac:dyDescent="0.25">
      <c r="D178" s="263"/>
      <c r="K178" s="264"/>
      <c r="T178" s="89"/>
      <c r="U178" s="89"/>
      <c r="V178" s="89"/>
      <c r="W178" s="89"/>
      <c r="X178" s="89"/>
      <c r="Y178" s="89"/>
      <c r="AC178" s="372"/>
      <c r="AD178" s="373"/>
      <c r="AE178" s="372"/>
      <c r="AF178" s="372"/>
      <c r="AG178" s="372"/>
    </row>
    <row r="179" spans="4:33" s="262" customFormat="1" x14ac:dyDescent="0.25">
      <c r="D179" s="263"/>
      <c r="K179" s="264"/>
      <c r="T179" s="89"/>
      <c r="U179" s="89"/>
      <c r="V179" s="89"/>
      <c r="W179" s="89"/>
      <c r="X179" s="89"/>
      <c r="Y179" s="89"/>
      <c r="AC179" s="372"/>
      <c r="AD179" s="373"/>
      <c r="AE179" s="372"/>
      <c r="AF179" s="372"/>
      <c r="AG179" s="372"/>
    </row>
    <row r="180" spans="4:33" s="262" customFormat="1" x14ac:dyDescent="0.25">
      <c r="D180" s="263"/>
      <c r="K180" s="264"/>
      <c r="T180" s="89"/>
      <c r="U180" s="89"/>
      <c r="V180" s="89"/>
      <c r="W180" s="89"/>
      <c r="X180" s="89"/>
      <c r="Y180" s="89"/>
      <c r="AC180" s="372"/>
      <c r="AD180" s="373"/>
      <c r="AE180" s="372"/>
      <c r="AF180" s="372"/>
      <c r="AG180" s="372"/>
    </row>
    <row r="181" spans="4:33" s="262" customFormat="1" x14ac:dyDescent="0.25">
      <c r="D181" s="263"/>
      <c r="K181" s="264"/>
      <c r="T181" s="89"/>
      <c r="U181" s="89"/>
      <c r="V181" s="89"/>
      <c r="W181" s="89"/>
      <c r="X181" s="89"/>
      <c r="Y181" s="89"/>
      <c r="AC181" s="372"/>
      <c r="AD181" s="373"/>
      <c r="AE181" s="372"/>
      <c r="AF181" s="372"/>
      <c r="AG181" s="372"/>
    </row>
    <row r="182" spans="4:33" s="262" customFormat="1" x14ac:dyDescent="0.25">
      <c r="D182" s="263"/>
      <c r="K182" s="264"/>
      <c r="T182" s="89"/>
      <c r="U182" s="89"/>
      <c r="V182" s="89"/>
      <c r="W182" s="89"/>
      <c r="X182" s="89"/>
      <c r="Y182" s="89"/>
      <c r="AC182" s="372"/>
      <c r="AD182" s="373"/>
      <c r="AE182" s="372"/>
      <c r="AF182" s="372"/>
      <c r="AG182" s="372"/>
    </row>
    <row r="183" spans="4:33" s="262" customFormat="1" x14ac:dyDescent="0.25">
      <c r="D183" s="263"/>
      <c r="K183" s="264"/>
      <c r="T183" s="89"/>
      <c r="U183" s="89"/>
      <c r="V183" s="89"/>
      <c r="W183" s="89"/>
      <c r="X183" s="89"/>
      <c r="Y183" s="89"/>
      <c r="AC183" s="372"/>
      <c r="AD183" s="373"/>
      <c r="AE183" s="372"/>
      <c r="AF183" s="372"/>
      <c r="AG183" s="372"/>
    </row>
    <row r="184" spans="4:33" s="262" customFormat="1" x14ac:dyDescent="0.25">
      <c r="D184" s="263"/>
      <c r="K184" s="264"/>
      <c r="T184" s="89"/>
      <c r="U184" s="89"/>
      <c r="V184" s="89"/>
      <c r="W184" s="89"/>
      <c r="X184" s="89"/>
      <c r="Y184" s="89"/>
      <c r="AC184" s="372"/>
      <c r="AD184" s="373"/>
      <c r="AE184" s="372"/>
      <c r="AF184" s="372"/>
      <c r="AG184" s="372"/>
    </row>
    <row r="185" spans="4:33" s="262" customFormat="1" x14ac:dyDescent="0.25">
      <c r="D185" s="263"/>
      <c r="K185" s="264"/>
      <c r="T185" s="89"/>
      <c r="U185" s="89"/>
      <c r="V185" s="89"/>
      <c r="W185" s="89"/>
      <c r="X185" s="89"/>
      <c r="Y185" s="89"/>
      <c r="AC185" s="372"/>
      <c r="AD185" s="373"/>
      <c r="AE185" s="372"/>
      <c r="AF185" s="372"/>
      <c r="AG185" s="372"/>
    </row>
    <row r="186" spans="4:33" s="262" customFormat="1" x14ac:dyDescent="0.25">
      <c r="D186" s="263"/>
      <c r="K186" s="264"/>
      <c r="T186" s="89"/>
      <c r="U186" s="89"/>
      <c r="V186" s="89"/>
      <c r="W186" s="89"/>
      <c r="X186" s="89"/>
      <c r="Y186" s="89"/>
      <c r="AC186" s="372"/>
      <c r="AD186" s="373"/>
      <c r="AE186" s="372"/>
      <c r="AF186" s="372"/>
      <c r="AG186" s="372"/>
    </row>
    <row r="187" spans="4:33" s="262" customFormat="1" x14ac:dyDescent="0.25">
      <c r="D187" s="263"/>
      <c r="K187" s="264"/>
      <c r="T187" s="89"/>
      <c r="U187" s="89"/>
      <c r="V187" s="89"/>
      <c r="W187" s="89"/>
      <c r="X187" s="89"/>
      <c r="Y187" s="89"/>
      <c r="AC187" s="372"/>
      <c r="AD187" s="373"/>
      <c r="AE187" s="372"/>
      <c r="AF187" s="372"/>
      <c r="AG187" s="372"/>
    </row>
    <row r="188" spans="4:33" s="262" customFormat="1" x14ac:dyDescent="0.25">
      <c r="D188" s="263"/>
      <c r="K188" s="264"/>
      <c r="T188" s="89"/>
      <c r="U188" s="89"/>
      <c r="V188" s="89"/>
      <c r="W188" s="89"/>
      <c r="X188" s="89"/>
      <c r="Y188" s="89"/>
      <c r="AC188" s="372"/>
      <c r="AD188" s="373"/>
      <c r="AE188" s="372"/>
      <c r="AF188" s="372"/>
      <c r="AG188" s="372"/>
    </row>
    <row r="189" spans="4:33" s="262" customFormat="1" x14ac:dyDescent="0.25">
      <c r="D189" s="263"/>
      <c r="K189" s="264"/>
      <c r="T189" s="89"/>
      <c r="U189" s="89"/>
      <c r="V189" s="89"/>
      <c r="W189" s="89"/>
      <c r="X189" s="89"/>
      <c r="Y189" s="89"/>
      <c r="AC189" s="372"/>
      <c r="AD189" s="373"/>
      <c r="AE189" s="372"/>
      <c r="AF189" s="372"/>
      <c r="AG189" s="372"/>
    </row>
    <row r="190" spans="4:33" s="262" customFormat="1" x14ac:dyDescent="0.25">
      <c r="D190" s="263"/>
      <c r="K190" s="264"/>
      <c r="T190" s="89"/>
      <c r="U190" s="89"/>
      <c r="V190" s="89"/>
      <c r="W190" s="89"/>
      <c r="X190" s="89"/>
      <c r="Y190" s="89"/>
      <c r="AC190" s="372"/>
      <c r="AD190" s="373"/>
      <c r="AE190" s="372"/>
      <c r="AF190" s="372"/>
      <c r="AG190" s="372"/>
    </row>
    <row r="191" spans="4:33" s="262" customFormat="1" x14ac:dyDescent="0.25">
      <c r="D191" s="263"/>
      <c r="K191" s="264"/>
      <c r="T191" s="89"/>
      <c r="U191" s="89"/>
      <c r="V191" s="89"/>
      <c r="W191" s="89"/>
      <c r="X191" s="89"/>
      <c r="Y191" s="89"/>
      <c r="AC191" s="372"/>
      <c r="AD191" s="373"/>
      <c r="AE191" s="372"/>
      <c r="AF191" s="372"/>
      <c r="AG191" s="372"/>
    </row>
    <row r="192" spans="4:33" s="262" customFormat="1" x14ac:dyDescent="0.25">
      <c r="D192" s="263"/>
      <c r="K192" s="264"/>
      <c r="T192" s="89"/>
      <c r="U192" s="89"/>
      <c r="V192" s="89"/>
      <c r="W192" s="89"/>
      <c r="X192" s="89"/>
      <c r="Y192" s="89"/>
      <c r="AC192" s="372"/>
      <c r="AD192" s="373"/>
      <c r="AE192" s="372"/>
      <c r="AF192" s="372"/>
      <c r="AG192" s="372"/>
    </row>
    <row r="193" spans="4:33" s="262" customFormat="1" x14ac:dyDescent="0.25">
      <c r="D193" s="263"/>
      <c r="K193" s="264"/>
      <c r="T193" s="89"/>
      <c r="U193" s="89"/>
      <c r="V193" s="89"/>
      <c r="W193" s="89"/>
      <c r="X193" s="89"/>
      <c r="Y193" s="89"/>
      <c r="AC193" s="372"/>
      <c r="AD193" s="373"/>
      <c r="AE193" s="372"/>
      <c r="AF193" s="372"/>
      <c r="AG193" s="372"/>
    </row>
    <row r="194" spans="4:33" s="262" customFormat="1" x14ac:dyDescent="0.25">
      <c r="D194" s="263"/>
      <c r="K194" s="264"/>
      <c r="T194" s="89"/>
      <c r="U194" s="89"/>
      <c r="V194" s="89"/>
      <c r="W194" s="89"/>
      <c r="X194" s="89"/>
      <c r="Y194" s="89"/>
      <c r="AC194" s="372"/>
      <c r="AD194" s="373"/>
      <c r="AE194" s="372"/>
      <c r="AF194" s="372"/>
      <c r="AG194" s="372"/>
    </row>
    <row r="195" spans="4:33" s="262" customFormat="1" x14ac:dyDescent="0.25">
      <c r="D195" s="263"/>
      <c r="K195" s="264"/>
      <c r="T195" s="89"/>
      <c r="U195" s="89"/>
      <c r="V195" s="89"/>
      <c r="W195" s="89"/>
      <c r="X195" s="89"/>
      <c r="Y195" s="89"/>
      <c r="AC195" s="372"/>
      <c r="AD195" s="373"/>
      <c r="AE195" s="372"/>
      <c r="AF195" s="372"/>
      <c r="AG195" s="372"/>
    </row>
    <row r="196" spans="4:33" s="262" customFormat="1" x14ac:dyDescent="0.25">
      <c r="D196" s="263"/>
      <c r="K196" s="264"/>
      <c r="T196" s="89"/>
      <c r="U196" s="89"/>
      <c r="V196" s="89"/>
      <c r="W196" s="89"/>
      <c r="X196" s="89"/>
      <c r="Y196" s="89"/>
      <c r="AC196" s="372"/>
      <c r="AD196" s="373"/>
      <c r="AE196" s="372"/>
      <c r="AF196" s="372"/>
      <c r="AG196" s="372"/>
    </row>
    <row r="197" spans="4:33" s="262" customFormat="1" x14ac:dyDescent="0.25">
      <c r="D197" s="263"/>
      <c r="K197" s="264"/>
      <c r="T197" s="89"/>
      <c r="U197" s="89"/>
      <c r="V197" s="89"/>
      <c r="W197" s="89"/>
      <c r="X197" s="89"/>
      <c r="Y197" s="89"/>
      <c r="AC197" s="372"/>
      <c r="AD197" s="373"/>
      <c r="AE197" s="372"/>
      <c r="AF197" s="372"/>
      <c r="AG197" s="372"/>
    </row>
    <row r="198" spans="4:33" s="262" customFormat="1" x14ac:dyDescent="0.25">
      <c r="D198" s="263"/>
      <c r="K198" s="264"/>
      <c r="T198" s="89"/>
      <c r="U198" s="89"/>
      <c r="V198" s="89"/>
      <c r="W198" s="89"/>
      <c r="X198" s="89"/>
      <c r="Y198" s="89"/>
      <c r="AC198" s="372"/>
      <c r="AD198" s="373"/>
      <c r="AE198" s="372"/>
      <c r="AF198" s="372"/>
      <c r="AG198" s="372"/>
    </row>
    <row r="199" spans="4:33" s="262" customFormat="1" x14ac:dyDescent="0.25">
      <c r="D199" s="263"/>
      <c r="K199" s="264"/>
      <c r="T199" s="89"/>
      <c r="U199" s="89"/>
      <c r="V199" s="89"/>
      <c r="W199" s="89"/>
      <c r="X199" s="89"/>
      <c r="Y199" s="89"/>
      <c r="AC199" s="372"/>
      <c r="AD199" s="373"/>
      <c r="AE199" s="372"/>
      <c r="AF199" s="372"/>
      <c r="AG199" s="372"/>
    </row>
    <row r="200" spans="4:33" s="262" customFormat="1" x14ac:dyDescent="0.25">
      <c r="D200" s="263"/>
      <c r="K200" s="264"/>
      <c r="T200" s="89"/>
      <c r="U200" s="89"/>
      <c r="V200" s="89"/>
      <c r="W200" s="89"/>
      <c r="X200" s="89"/>
      <c r="Y200" s="89"/>
      <c r="AC200" s="372"/>
      <c r="AD200" s="373"/>
      <c r="AE200" s="372"/>
      <c r="AF200" s="372"/>
      <c r="AG200" s="372"/>
    </row>
    <row r="201" spans="4:33" s="262" customFormat="1" x14ac:dyDescent="0.25">
      <c r="D201" s="263"/>
      <c r="K201" s="264"/>
      <c r="T201" s="89"/>
      <c r="U201" s="89"/>
      <c r="V201" s="89"/>
      <c r="W201" s="89"/>
      <c r="X201" s="89"/>
      <c r="Y201" s="89"/>
      <c r="AC201" s="372"/>
      <c r="AD201" s="373"/>
      <c r="AE201" s="372"/>
      <c r="AF201" s="372"/>
      <c r="AG201" s="372"/>
    </row>
    <row r="202" spans="4:33" s="262" customFormat="1" x14ac:dyDescent="0.25">
      <c r="D202" s="263"/>
      <c r="K202" s="264"/>
      <c r="T202" s="89"/>
      <c r="U202" s="89"/>
      <c r="V202" s="89"/>
      <c r="W202" s="89"/>
      <c r="X202" s="89"/>
      <c r="Y202" s="89"/>
      <c r="AC202" s="372"/>
      <c r="AD202" s="373"/>
      <c r="AE202" s="372"/>
      <c r="AF202" s="372"/>
      <c r="AG202" s="372"/>
    </row>
    <row r="203" spans="4:33" s="262" customFormat="1" x14ac:dyDescent="0.25">
      <c r="D203" s="263"/>
      <c r="K203" s="264"/>
      <c r="T203" s="89"/>
      <c r="U203" s="89"/>
      <c r="V203" s="89"/>
      <c r="W203" s="89"/>
      <c r="X203" s="89"/>
      <c r="Y203" s="89"/>
      <c r="AC203" s="372"/>
      <c r="AD203" s="373"/>
      <c r="AE203" s="372"/>
      <c r="AF203" s="372"/>
      <c r="AG203" s="372"/>
    </row>
    <row r="204" spans="4:33" s="262" customFormat="1" x14ac:dyDescent="0.25">
      <c r="D204" s="263"/>
      <c r="K204" s="264"/>
      <c r="T204" s="89"/>
      <c r="U204" s="89"/>
      <c r="V204" s="89"/>
      <c r="W204" s="89"/>
      <c r="X204" s="89"/>
      <c r="Y204" s="89"/>
      <c r="AC204" s="372"/>
      <c r="AD204" s="373"/>
      <c r="AE204" s="372"/>
      <c r="AF204" s="372"/>
      <c r="AG204" s="372"/>
    </row>
    <row r="205" spans="4:33" s="262" customFormat="1" x14ac:dyDescent="0.25">
      <c r="D205" s="263"/>
      <c r="K205" s="264"/>
      <c r="T205" s="89"/>
      <c r="U205" s="89"/>
      <c r="V205" s="89"/>
      <c r="W205" s="89"/>
      <c r="X205" s="89"/>
      <c r="Y205" s="89"/>
      <c r="AC205" s="372"/>
      <c r="AD205" s="373"/>
      <c r="AE205" s="372"/>
      <c r="AF205" s="372"/>
      <c r="AG205" s="372"/>
    </row>
    <row r="206" spans="4:33" s="262" customFormat="1" x14ac:dyDescent="0.25">
      <c r="D206" s="263"/>
      <c r="K206" s="264"/>
      <c r="T206" s="89"/>
      <c r="U206" s="89"/>
      <c r="V206" s="89"/>
      <c r="W206" s="89"/>
      <c r="X206" s="89"/>
      <c r="Y206" s="89"/>
      <c r="AC206" s="372"/>
      <c r="AD206" s="373"/>
      <c r="AE206" s="372"/>
      <c r="AF206" s="372"/>
      <c r="AG206" s="372"/>
    </row>
    <row r="207" spans="4:33" s="262" customFormat="1" x14ac:dyDescent="0.25">
      <c r="D207" s="263"/>
      <c r="K207" s="264"/>
      <c r="T207" s="89"/>
      <c r="U207" s="89"/>
      <c r="V207" s="89"/>
      <c r="W207" s="89"/>
      <c r="X207" s="89"/>
      <c r="Y207" s="89"/>
      <c r="AC207" s="372"/>
      <c r="AD207" s="373"/>
      <c r="AE207" s="372"/>
      <c r="AF207" s="372"/>
      <c r="AG207" s="372"/>
    </row>
    <row r="208" spans="4:33" s="262" customFormat="1" x14ac:dyDescent="0.25">
      <c r="D208" s="263"/>
      <c r="K208" s="264"/>
      <c r="T208" s="89"/>
      <c r="U208" s="89"/>
      <c r="V208" s="89"/>
      <c r="W208" s="89"/>
      <c r="X208" s="89"/>
      <c r="Y208" s="89"/>
      <c r="AC208" s="372"/>
      <c r="AD208" s="373"/>
      <c r="AE208" s="372"/>
      <c r="AF208" s="372"/>
      <c r="AG208" s="372"/>
    </row>
    <row r="209" spans="4:33" s="262" customFormat="1" x14ac:dyDescent="0.25">
      <c r="D209" s="263"/>
      <c r="K209" s="264"/>
      <c r="T209" s="89"/>
      <c r="U209" s="89"/>
      <c r="V209" s="89"/>
      <c r="W209" s="89"/>
      <c r="X209" s="89"/>
      <c r="Y209" s="89"/>
      <c r="AC209" s="372"/>
      <c r="AD209" s="373"/>
      <c r="AE209" s="372"/>
      <c r="AF209" s="372"/>
      <c r="AG209" s="372"/>
    </row>
    <row r="210" spans="4:33" s="262" customFormat="1" x14ac:dyDescent="0.25">
      <c r="D210" s="263"/>
      <c r="K210" s="264"/>
      <c r="T210" s="89"/>
      <c r="U210" s="89"/>
      <c r="V210" s="89"/>
      <c r="W210" s="89"/>
      <c r="X210" s="89"/>
      <c r="Y210" s="89"/>
      <c r="AC210" s="372"/>
      <c r="AD210" s="373"/>
      <c r="AE210" s="372"/>
      <c r="AF210" s="372"/>
      <c r="AG210" s="372"/>
    </row>
    <row r="211" spans="4:33" s="262" customFormat="1" x14ac:dyDescent="0.25">
      <c r="D211" s="263"/>
      <c r="K211" s="264"/>
      <c r="T211" s="89"/>
      <c r="U211" s="89"/>
      <c r="V211" s="89"/>
      <c r="W211" s="89"/>
      <c r="X211" s="89"/>
      <c r="Y211" s="89"/>
      <c r="AC211" s="372"/>
      <c r="AD211" s="373"/>
      <c r="AE211" s="372"/>
      <c r="AF211" s="372"/>
      <c r="AG211" s="372"/>
    </row>
    <row r="212" spans="4:33" s="262" customFormat="1" x14ac:dyDescent="0.25">
      <c r="D212" s="263"/>
      <c r="K212" s="264"/>
      <c r="T212" s="89"/>
      <c r="U212" s="89"/>
      <c r="V212" s="89"/>
      <c r="W212" s="89"/>
      <c r="X212" s="89"/>
      <c r="Y212" s="89"/>
      <c r="AC212" s="372"/>
      <c r="AD212" s="373"/>
      <c r="AE212" s="372"/>
      <c r="AF212" s="372"/>
      <c r="AG212" s="372"/>
    </row>
    <row r="213" spans="4:33" s="262" customFormat="1" x14ac:dyDescent="0.25">
      <c r="D213" s="263"/>
      <c r="K213" s="264"/>
      <c r="T213" s="89"/>
      <c r="U213" s="89"/>
      <c r="V213" s="89"/>
      <c r="W213" s="89"/>
      <c r="X213" s="89"/>
      <c r="Y213" s="89"/>
      <c r="AC213" s="372"/>
      <c r="AD213" s="373"/>
      <c r="AE213" s="372"/>
      <c r="AF213" s="372"/>
      <c r="AG213" s="372"/>
    </row>
    <row r="214" spans="4:33" s="262" customFormat="1" x14ac:dyDescent="0.25">
      <c r="D214" s="263"/>
      <c r="K214" s="264"/>
      <c r="T214" s="89"/>
      <c r="U214" s="89"/>
      <c r="V214" s="89"/>
      <c r="W214" s="89"/>
      <c r="X214" s="89"/>
      <c r="Y214" s="89"/>
      <c r="AC214" s="372"/>
      <c r="AD214" s="373"/>
      <c r="AE214" s="372"/>
      <c r="AF214" s="372"/>
      <c r="AG214" s="372"/>
    </row>
    <row r="215" spans="4:33" s="262" customFormat="1" x14ac:dyDescent="0.25">
      <c r="D215" s="263"/>
      <c r="K215" s="264"/>
      <c r="T215" s="89"/>
      <c r="U215" s="89"/>
      <c r="V215" s="89"/>
      <c r="W215" s="89"/>
      <c r="X215" s="89"/>
      <c r="Y215" s="89"/>
      <c r="AC215" s="372"/>
      <c r="AD215" s="373"/>
      <c r="AE215" s="372"/>
      <c r="AF215" s="372"/>
      <c r="AG215" s="372"/>
    </row>
    <row r="216" spans="4:33" s="262" customFormat="1" x14ac:dyDescent="0.25">
      <c r="D216" s="263"/>
      <c r="K216" s="264"/>
      <c r="T216" s="89"/>
      <c r="U216" s="89"/>
      <c r="V216" s="89"/>
      <c r="W216" s="89"/>
      <c r="X216" s="89"/>
      <c r="Y216" s="89"/>
      <c r="AC216" s="372"/>
      <c r="AD216" s="373"/>
      <c r="AE216" s="372"/>
      <c r="AF216" s="372"/>
      <c r="AG216" s="372"/>
    </row>
    <row r="217" spans="4:33" s="262" customFormat="1" x14ac:dyDescent="0.25">
      <c r="D217" s="263"/>
      <c r="K217" s="264"/>
      <c r="T217" s="89"/>
      <c r="U217" s="89"/>
      <c r="V217" s="89"/>
      <c r="W217" s="89"/>
      <c r="X217" s="89"/>
      <c r="Y217" s="89"/>
      <c r="AC217" s="372"/>
      <c r="AD217" s="373"/>
      <c r="AE217" s="372"/>
      <c r="AF217" s="372"/>
      <c r="AG217" s="372"/>
    </row>
    <row r="218" spans="4:33" s="262" customFormat="1" x14ac:dyDescent="0.25">
      <c r="D218" s="263"/>
      <c r="K218" s="264"/>
      <c r="T218" s="89"/>
      <c r="U218" s="89"/>
      <c r="V218" s="89"/>
      <c r="W218" s="89"/>
      <c r="X218" s="89"/>
      <c r="Y218" s="89"/>
      <c r="AC218" s="372"/>
      <c r="AD218" s="373"/>
      <c r="AE218" s="372"/>
      <c r="AF218" s="372"/>
      <c r="AG218" s="372"/>
    </row>
    <row r="219" spans="4:33" s="262" customFormat="1" x14ac:dyDescent="0.25">
      <c r="D219" s="263"/>
      <c r="K219" s="264"/>
      <c r="T219" s="89"/>
      <c r="U219" s="89"/>
      <c r="V219" s="89"/>
      <c r="W219" s="89"/>
      <c r="X219" s="89"/>
      <c r="Y219" s="89"/>
      <c r="AC219" s="372"/>
      <c r="AD219" s="373"/>
      <c r="AE219" s="372"/>
      <c r="AF219" s="372"/>
      <c r="AG219" s="372"/>
    </row>
    <row r="220" spans="4:33" s="262" customFormat="1" x14ac:dyDescent="0.25">
      <c r="D220" s="263"/>
      <c r="K220" s="264"/>
      <c r="T220" s="89"/>
      <c r="U220" s="89"/>
      <c r="V220" s="89"/>
      <c r="W220" s="89"/>
      <c r="X220" s="89"/>
      <c r="Y220" s="89"/>
      <c r="AC220" s="372"/>
      <c r="AD220" s="373"/>
      <c r="AE220" s="372"/>
      <c r="AF220" s="372"/>
      <c r="AG220" s="372"/>
    </row>
    <row r="221" spans="4:33" s="262" customFormat="1" x14ac:dyDescent="0.25">
      <c r="D221" s="263"/>
      <c r="K221" s="264"/>
      <c r="T221" s="89"/>
      <c r="U221" s="89"/>
      <c r="V221" s="89"/>
      <c r="W221" s="89"/>
      <c r="X221" s="89"/>
      <c r="Y221" s="89"/>
      <c r="AC221" s="372"/>
      <c r="AD221" s="373"/>
      <c r="AE221" s="372"/>
      <c r="AF221" s="372"/>
      <c r="AG221" s="372"/>
    </row>
    <row r="222" spans="4:33" s="262" customFormat="1" x14ac:dyDescent="0.25">
      <c r="D222" s="263"/>
      <c r="K222" s="264"/>
      <c r="T222" s="89"/>
      <c r="U222" s="89"/>
      <c r="V222" s="89"/>
      <c r="W222" s="89"/>
      <c r="X222" s="89"/>
      <c r="Y222" s="89"/>
      <c r="AC222" s="372"/>
      <c r="AD222" s="373"/>
      <c r="AE222" s="372"/>
      <c r="AF222" s="372"/>
      <c r="AG222" s="372"/>
    </row>
    <row r="223" spans="4:33" s="262" customFormat="1" x14ac:dyDescent="0.25">
      <c r="D223" s="263"/>
      <c r="K223" s="264"/>
      <c r="T223" s="89"/>
      <c r="U223" s="89"/>
      <c r="V223" s="89"/>
      <c r="W223" s="89"/>
      <c r="X223" s="89"/>
      <c r="Y223" s="89"/>
      <c r="AC223" s="372"/>
      <c r="AD223" s="373"/>
      <c r="AE223" s="372"/>
      <c r="AF223" s="372"/>
      <c r="AG223" s="372"/>
    </row>
    <row r="224" spans="4:33" s="262" customFormat="1" x14ac:dyDescent="0.25">
      <c r="D224" s="263"/>
      <c r="K224" s="264"/>
      <c r="T224" s="89"/>
      <c r="U224" s="89"/>
      <c r="V224" s="89"/>
      <c r="W224" s="89"/>
      <c r="X224" s="89"/>
      <c r="Y224" s="89"/>
      <c r="AC224" s="372"/>
      <c r="AD224" s="373"/>
      <c r="AE224" s="372"/>
      <c r="AF224" s="372"/>
      <c r="AG224" s="372"/>
    </row>
    <row r="225" spans="4:33" s="262" customFormat="1" x14ac:dyDescent="0.25">
      <c r="D225" s="263"/>
      <c r="K225" s="264"/>
      <c r="T225" s="89"/>
      <c r="U225" s="89"/>
      <c r="V225" s="89"/>
      <c r="W225" s="89"/>
      <c r="X225" s="89"/>
      <c r="Y225" s="89"/>
      <c r="AC225" s="372"/>
      <c r="AD225" s="373"/>
      <c r="AE225" s="372"/>
      <c r="AF225" s="372"/>
      <c r="AG225" s="372"/>
    </row>
    <row r="226" spans="4:33" s="262" customFormat="1" x14ac:dyDescent="0.25">
      <c r="D226" s="263"/>
      <c r="K226" s="264"/>
      <c r="T226" s="89"/>
      <c r="U226" s="89"/>
      <c r="V226" s="89"/>
      <c r="W226" s="89"/>
      <c r="X226" s="89"/>
      <c r="Y226" s="89"/>
      <c r="AC226" s="372"/>
      <c r="AD226" s="373"/>
      <c r="AE226" s="372"/>
      <c r="AF226" s="372"/>
      <c r="AG226" s="372"/>
    </row>
    <row r="227" spans="4:33" s="262" customFormat="1" x14ac:dyDescent="0.25">
      <c r="D227" s="263"/>
      <c r="K227" s="264"/>
      <c r="T227" s="89"/>
      <c r="U227" s="89"/>
      <c r="V227" s="89"/>
      <c r="W227" s="89"/>
      <c r="X227" s="89"/>
      <c r="Y227" s="89"/>
      <c r="AC227" s="372"/>
      <c r="AD227" s="373"/>
      <c r="AE227" s="372"/>
      <c r="AF227" s="372"/>
      <c r="AG227" s="372"/>
    </row>
    <row r="228" spans="4:33" s="262" customFormat="1" x14ac:dyDescent="0.25">
      <c r="D228" s="263"/>
      <c r="K228" s="264"/>
      <c r="T228" s="89"/>
      <c r="U228" s="89"/>
      <c r="V228" s="89"/>
      <c r="W228" s="89"/>
      <c r="X228" s="89"/>
      <c r="Y228" s="89"/>
      <c r="AC228" s="372"/>
      <c r="AD228" s="373"/>
      <c r="AE228" s="372"/>
      <c r="AF228" s="372"/>
      <c r="AG228" s="372"/>
    </row>
    <row r="229" spans="4:33" s="262" customFormat="1" x14ac:dyDescent="0.25">
      <c r="D229" s="263"/>
      <c r="K229" s="264"/>
      <c r="T229" s="89"/>
      <c r="U229" s="89"/>
      <c r="V229" s="89"/>
      <c r="W229" s="89"/>
      <c r="X229" s="89"/>
      <c r="Y229" s="89"/>
      <c r="AC229" s="372"/>
      <c r="AD229" s="373"/>
      <c r="AE229" s="372"/>
      <c r="AF229" s="372"/>
      <c r="AG229" s="372"/>
    </row>
    <row r="230" spans="4:33" s="262" customFormat="1" x14ac:dyDescent="0.25">
      <c r="D230" s="263"/>
      <c r="K230" s="264"/>
      <c r="T230" s="89"/>
      <c r="U230" s="89"/>
      <c r="V230" s="89"/>
      <c r="W230" s="89"/>
      <c r="X230" s="89"/>
      <c r="Y230" s="89"/>
      <c r="AC230" s="372"/>
      <c r="AD230" s="373"/>
      <c r="AE230" s="372"/>
      <c r="AF230" s="372"/>
      <c r="AG230" s="372"/>
    </row>
    <row r="231" spans="4:33" s="262" customFormat="1" x14ac:dyDescent="0.25">
      <c r="D231" s="263"/>
      <c r="K231" s="264"/>
      <c r="T231" s="89"/>
      <c r="U231" s="89"/>
      <c r="V231" s="89"/>
      <c r="W231" s="89"/>
      <c r="X231" s="89"/>
      <c r="Y231" s="89"/>
      <c r="AC231" s="372"/>
      <c r="AD231" s="373"/>
      <c r="AE231" s="372"/>
      <c r="AF231" s="372"/>
      <c r="AG231" s="372"/>
    </row>
    <row r="232" spans="4:33" s="262" customFormat="1" x14ac:dyDescent="0.25">
      <c r="D232" s="263"/>
      <c r="K232" s="264"/>
      <c r="T232" s="89"/>
      <c r="U232" s="89"/>
      <c r="V232" s="89"/>
      <c r="W232" s="89"/>
      <c r="X232" s="89"/>
      <c r="Y232" s="89"/>
      <c r="AC232" s="372"/>
      <c r="AD232" s="373"/>
      <c r="AE232" s="372"/>
      <c r="AF232" s="372"/>
      <c r="AG232" s="372"/>
    </row>
    <row r="233" spans="4:33" s="262" customFormat="1" x14ac:dyDescent="0.25">
      <c r="D233" s="263"/>
      <c r="K233" s="264"/>
      <c r="T233" s="89"/>
      <c r="U233" s="89"/>
      <c r="V233" s="89"/>
      <c r="W233" s="89"/>
      <c r="X233" s="89"/>
      <c r="Y233" s="89"/>
      <c r="AC233" s="372"/>
      <c r="AD233" s="373"/>
      <c r="AE233" s="372"/>
      <c r="AF233" s="372"/>
      <c r="AG233" s="372"/>
    </row>
    <row r="234" spans="4:33" s="262" customFormat="1" x14ac:dyDescent="0.25">
      <c r="D234" s="263"/>
      <c r="K234" s="264"/>
      <c r="T234" s="89"/>
      <c r="U234" s="89"/>
      <c r="V234" s="89"/>
      <c r="W234" s="89"/>
      <c r="X234" s="89"/>
      <c r="Y234" s="89"/>
      <c r="AC234" s="372"/>
      <c r="AD234" s="373"/>
      <c r="AE234" s="372"/>
      <c r="AF234" s="372"/>
      <c r="AG234" s="372"/>
    </row>
    <row r="235" spans="4:33" s="262" customFormat="1" x14ac:dyDescent="0.25">
      <c r="D235" s="263"/>
      <c r="K235" s="264"/>
      <c r="T235" s="89"/>
      <c r="U235" s="89"/>
      <c r="V235" s="89"/>
      <c r="W235" s="89"/>
      <c r="X235" s="89"/>
      <c r="Y235" s="89"/>
      <c r="AC235" s="372"/>
      <c r="AD235" s="373"/>
      <c r="AE235" s="372"/>
      <c r="AF235" s="372"/>
      <c r="AG235" s="372"/>
    </row>
    <row r="236" spans="4:33" s="262" customFormat="1" x14ac:dyDescent="0.25">
      <c r="D236" s="263"/>
      <c r="K236" s="264"/>
      <c r="T236" s="89"/>
      <c r="U236" s="89"/>
      <c r="V236" s="89"/>
      <c r="W236" s="89"/>
      <c r="X236" s="89"/>
      <c r="Y236" s="89"/>
      <c r="AC236" s="372"/>
      <c r="AD236" s="373"/>
      <c r="AE236" s="372"/>
      <c r="AF236" s="372"/>
      <c r="AG236" s="372"/>
    </row>
    <row r="237" spans="4:33" s="262" customFormat="1" x14ac:dyDescent="0.25">
      <c r="D237" s="263"/>
      <c r="K237" s="264"/>
      <c r="T237" s="89"/>
      <c r="U237" s="89"/>
      <c r="V237" s="89"/>
      <c r="W237" s="89"/>
      <c r="X237" s="89"/>
      <c r="Y237" s="89"/>
      <c r="AC237" s="372"/>
      <c r="AD237" s="373"/>
      <c r="AE237" s="372"/>
      <c r="AF237" s="372"/>
      <c r="AG237" s="372"/>
    </row>
    <row r="238" spans="4:33" s="262" customFormat="1" x14ac:dyDescent="0.25">
      <c r="D238" s="263"/>
      <c r="K238" s="264"/>
      <c r="T238" s="89"/>
      <c r="U238" s="89"/>
      <c r="V238" s="89"/>
      <c r="W238" s="89"/>
      <c r="X238" s="89"/>
      <c r="Y238" s="89"/>
      <c r="AC238" s="372"/>
      <c r="AD238" s="373"/>
      <c r="AE238" s="372"/>
      <c r="AF238" s="372"/>
      <c r="AG238" s="372"/>
    </row>
    <row r="239" spans="4:33" s="262" customFormat="1" x14ac:dyDescent="0.25">
      <c r="D239" s="263"/>
      <c r="K239" s="264"/>
      <c r="T239" s="89"/>
      <c r="U239" s="89"/>
      <c r="V239" s="89"/>
      <c r="W239" s="89"/>
      <c r="X239" s="89"/>
      <c r="Y239" s="89"/>
      <c r="AC239" s="372"/>
      <c r="AD239" s="373"/>
      <c r="AE239" s="372"/>
      <c r="AF239" s="372"/>
      <c r="AG239" s="372"/>
    </row>
    <row r="240" spans="4:33" s="262" customFormat="1" x14ac:dyDescent="0.25">
      <c r="D240" s="263"/>
      <c r="K240" s="264"/>
      <c r="T240" s="89"/>
      <c r="U240" s="89"/>
      <c r="V240" s="89"/>
      <c r="W240" s="89"/>
      <c r="X240" s="89"/>
      <c r="Y240" s="89"/>
      <c r="AC240" s="372"/>
      <c r="AD240" s="373"/>
      <c r="AE240" s="372"/>
      <c r="AF240" s="372"/>
      <c r="AG240" s="372"/>
    </row>
    <row r="241" spans="4:33" s="262" customFormat="1" x14ac:dyDescent="0.25">
      <c r="D241" s="263"/>
      <c r="K241" s="264"/>
      <c r="T241" s="89"/>
      <c r="U241" s="89"/>
      <c r="V241" s="89"/>
      <c r="W241" s="89"/>
      <c r="X241" s="89"/>
      <c r="Y241" s="89"/>
      <c r="AC241" s="372"/>
      <c r="AD241" s="373"/>
      <c r="AE241" s="372"/>
      <c r="AF241" s="372"/>
      <c r="AG241" s="372"/>
    </row>
    <row r="242" spans="4:33" s="262" customFormat="1" x14ac:dyDescent="0.25">
      <c r="D242" s="263"/>
      <c r="K242" s="264"/>
      <c r="T242" s="89"/>
      <c r="U242" s="89"/>
      <c r="V242" s="89"/>
      <c r="W242" s="89"/>
      <c r="X242" s="89"/>
      <c r="Y242" s="89"/>
      <c r="AC242" s="372"/>
      <c r="AD242" s="373"/>
      <c r="AE242" s="372"/>
      <c r="AF242" s="372"/>
      <c r="AG242" s="372"/>
    </row>
    <row r="243" spans="4:33" s="262" customFormat="1" x14ac:dyDescent="0.25">
      <c r="D243" s="263"/>
      <c r="K243" s="264"/>
      <c r="T243" s="89"/>
      <c r="U243" s="89"/>
      <c r="V243" s="89"/>
      <c r="W243" s="89"/>
      <c r="X243" s="89"/>
      <c r="Y243" s="89"/>
      <c r="AC243" s="372"/>
      <c r="AD243" s="373"/>
      <c r="AE243" s="372"/>
      <c r="AF243" s="372"/>
      <c r="AG243" s="372"/>
    </row>
    <row r="244" spans="4:33" s="262" customFormat="1" x14ac:dyDescent="0.25">
      <c r="D244" s="263"/>
      <c r="K244" s="264"/>
      <c r="T244" s="89"/>
      <c r="U244" s="89"/>
      <c r="V244" s="89"/>
      <c r="W244" s="89"/>
      <c r="X244" s="89"/>
      <c r="Y244" s="89"/>
      <c r="AC244" s="372"/>
      <c r="AD244" s="373"/>
      <c r="AE244" s="372"/>
      <c r="AF244" s="372"/>
      <c r="AG244" s="372"/>
    </row>
    <row r="245" spans="4:33" s="262" customFormat="1" x14ac:dyDescent="0.25">
      <c r="D245" s="263"/>
      <c r="K245" s="264"/>
      <c r="T245" s="89"/>
      <c r="U245" s="89"/>
      <c r="V245" s="89"/>
      <c r="W245" s="89"/>
      <c r="X245" s="89"/>
      <c r="Y245" s="89"/>
      <c r="AC245" s="372"/>
      <c r="AD245" s="373"/>
      <c r="AE245" s="372"/>
      <c r="AF245" s="372"/>
      <c r="AG245" s="372"/>
    </row>
    <row r="246" spans="4:33" s="262" customFormat="1" x14ac:dyDescent="0.25">
      <c r="D246" s="263"/>
      <c r="K246" s="264"/>
      <c r="T246" s="89"/>
      <c r="U246" s="89"/>
      <c r="V246" s="89"/>
      <c r="W246" s="89"/>
      <c r="X246" s="89"/>
      <c r="Y246" s="89"/>
      <c r="AC246" s="372"/>
      <c r="AD246" s="373"/>
      <c r="AE246" s="372"/>
      <c r="AF246" s="372"/>
      <c r="AG246" s="372"/>
    </row>
    <row r="247" spans="4:33" s="262" customFormat="1" x14ac:dyDescent="0.25">
      <c r="D247" s="263"/>
      <c r="K247" s="264"/>
      <c r="T247" s="89"/>
      <c r="U247" s="89"/>
      <c r="V247" s="89"/>
      <c r="W247" s="89"/>
      <c r="X247" s="89"/>
      <c r="Y247" s="89"/>
      <c r="AC247" s="372"/>
      <c r="AD247" s="373"/>
      <c r="AE247" s="372"/>
      <c r="AF247" s="372"/>
      <c r="AG247" s="372"/>
    </row>
    <row r="248" spans="4:33" s="262" customFormat="1" x14ac:dyDescent="0.25">
      <c r="D248" s="263"/>
      <c r="K248" s="264"/>
      <c r="T248" s="89"/>
      <c r="U248" s="89"/>
      <c r="V248" s="89"/>
      <c r="W248" s="89"/>
      <c r="X248" s="89"/>
      <c r="Y248" s="89"/>
      <c r="AC248" s="372"/>
      <c r="AD248" s="373"/>
      <c r="AE248" s="372"/>
      <c r="AF248" s="372"/>
      <c r="AG248" s="372"/>
    </row>
    <row r="249" spans="4:33" s="262" customFormat="1" x14ac:dyDescent="0.25">
      <c r="D249" s="263"/>
      <c r="K249" s="264"/>
      <c r="T249" s="89"/>
      <c r="U249" s="89"/>
      <c r="V249" s="89"/>
      <c r="W249" s="89"/>
      <c r="X249" s="89"/>
      <c r="Y249" s="89"/>
      <c r="AC249" s="372"/>
      <c r="AD249" s="373"/>
      <c r="AE249" s="372"/>
      <c r="AF249" s="372"/>
      <c r="AG249" s="372"/>
    </row>
    <row r="250" spans="4:33" s="262" customFormat="1" x14ac:dyDescent="0.25">
      <c r="D250" s="263"/>
      <c r="K250" s="264"/>
      <c r="T250" s="89"/>
      <c r="U250" s="89"/>
      <c r="V250" s="89"/>
      <c r="W250" s="89"/>
      <c r="X250" s="89"/>
      <c r="Y250" s="89"/>
      <c r="AC250" s="372"/>
      <c r="AD250" s="373"/>
      <c r="AE250" s="372"/>
      <c r="AF250" s="372"/>
      <c r="AG250" s="372"/>
    </row>
    <row r="251" spans="4:33" s="262" customFormat="1" x14ac:dyDescent="0.25">
      <c r="D251" s="263"/>
      <c r="K251" s="264"/>
      <c r="T251" s="89"/>
      <c r="U251" s="89"/>
      <c r="V251" s="89"/>
      <c r="W251" s="89"/>
      <c r="X251" s="89"/>
      <c r="Y251" s="89"/>
      <c r="AC251" s="372"/>
      <c r="AD251" s="373"/>
      <c r="AE251" s="372"/>
      <c r="AF251" s="372"/>
      <c r="AG251" s="372"/>
    </row>
    <row r="252" spans="4:33" s="262" customFormat="1" x14ac:dyDescent="0.25">
      <c r="D252" s="263"/>
      <c r="K252" s="264"/>
      <c r="T252" s="89"/>
      <c r="U252" s="89"/>
      <c r="V252" s="89"/>
      <c r="W252" s="89"/>
      <c r="X252" s="89"/>
      <c r="Y252" s="89"/>
      <c r="AC252" s="372"/>
      <c r="AD252" s="373"/>
      <c r="AE252" s="372"/>
      <c r="AF252" s="372"/>
      <c r="AG252" s="372"/>
    </row>
    <row r="253" spans="4:33" s="262" customFormat="1" x14ac:dyDescent="0.25">
      <c r="D253" s="263"/>
      <c r="K253" s="264"/>
      <c r="T253" s="89"/>
      <c r="U253" s="89"/>
      <c r="V253" s="89"/>
      <c r="W253" s="89"/>
      <c r="X253" s="89"/>
      <c r="Y253" s="89"/>
      <c r="AC253" s="372"/>
      <c r="AD253" s="373"/>
      <c r="AE253" s="372"/>
      <c r="AF253" s="372"/>
      <c r="AG253" s="372"/>
    </row>
    <row r="254" spans="4:33" s="262" customFormat="1" x14ac:dyDescent="0.25">
      <c r="D254" s="263"/>
      <c r="K254" s="264"/>
      <c r="T254" s="89"/>
      <c r="U254" s="89"/>
      <c r="V254" s="89"/>
      <c r="W254" s="89"/>
      <c r="X254" s="89"/>
      <c r="Y254" s="89"/>
      <c r="AC254" s="372"/>
      <c r="AD254" s="373"/>
      <c r="AE254" s="372"/>
      <c r="AF254" s="372"/>
      <c r="AG254" s="372"/>
    </row>
    <row r="255" spans="4:33" s="262" customFormat="1" x14ac:dyDescent="0.25">
      <c r="D255" s="263"/>
      <c r="K255" s="264"/>
      <c r="T255" s="89"/>
      <c r="U255" s="89"/>
      <c r="V255" s="89"/>
      <c r="W255" s="89"/>
      <c r="X255" s="89"/>
      <c r="Y255" s="89"/>
      <c r="AC255" s="372"/>
      <c r="AD255" s="373"/>
      <c r="AE255" s="372"/>
      <c r="AF255" s="372"/>
      <c r="AG255" s="372"/>
    </row>
    <row r="256" spans="4:33" s="262" customFormat="1" x14ac:dyDescent="0.25">
      <c r="D256" s="263"/>
      <c r="K256" s="264"/>
      <c r="T256" s="89"/>
      <c r="U256" s="89"/>
      <c r="V256" s="89"/>
      <c r="W256" s="89"/>
      <c r="X256" s="89"/>
      <c r="Y256" s="89"/>
      <c r="AC256" s="372"/>
      <c r="AD256" s="373"/>
      <c r="AE256" s="372"/>
      <c r="AF256" s="372"/>
      <c r="AG256" s="372"/>
    </row>
    <row r="257" spans="4:33" s="262" customFormat="1" x14ac:dyDescent="0.25">
      <c r="D257" s="263"/>
      <c r="K257" s="264"/>
      <c r="T257" s="89"/>
      <c r="U257" s="89"/>
      <c r="V257" s="89"/>
      <c r="W257" s="89"/>
      <c r="X257" s="89"/>
      <c r="Y257" s="89"/>
      <c r="AC257" s="372"/>
      <c r="AD257" s="373"/>
      <c r="AE257" s="372"/>
      <c r="AF257" s="372"/>
      <c r="AG257" s="372"/>
    </row>
    <row r="258" spans="4:33" s="262" customFormat="1" x14ac:dyDescent="0.25">
      <c r="D258" s="263"/>
      <c r="K258" s="264"/>
      <c r="T258" s="89"/>
      <c r="U258" s="89"/>
      <c r="V258" s="89"/>
      <c r="W258" s="89"/>
      <c r="X258" s="89"/>
      <c r="Y258" s="89"/>
      <c r="AC258" s="372"/>
      <c r="AD258" s="373"/>
      <c r="AE258" s="372"/>
      <c r="AF258" s="372"/>
      <c r="AG258" s="372"/>
    </row>
    <row r="259" spans="4:33" s="262" customFormat="1" x14ac:dyDescent="0.25">
      <c r="D259" s="263"/>
      <c r="K259" s="264"/>
      <c r="T259" s="89"/>
      <c r="U259" s="89"/>
      <c r="V259" s="89"/>
      <c r="W259" s="89"/>
      <c r="X259" s="89"/>
      <c r="Y259" s="89"/>
      <c r="AC259" s="372"/>
      <c r="AD259" s="373"/>
      <c r="AE259" s="372"/>
      <c r="AF259" s="372"/>
      <c r="AG259" s="372"/>
    </row>
    <row r="260" spans="4:33" s="262" customFormat="1" x14ac:dyDescent="0.25">
      <c r="D260" s="263"/>
      <c r="K260" s="264"/>
      <c r="T260" s="89"/>
      <c r="U260" s="89"/>
      <c r="V260" s="89"/>
      <c r="W260" s="89"/>
      <c r="X260" s="89"/>
      <c r="Y260" s="89"/>
      <c r="AC260" s="372"/>
      <c r="AD260" s="373"/>
      <c r="AE260" s="372"/>
      <c r="AF260" s="372"/>
      <c r="AG260" s="372"/>
    </row>
    <row r="261" spans="4:33" s="262" customFormat="1" x14ac:dyDescent="0.25">
      <c r="D261" s="263"/>
      <c r="K261" s="264"/>
      <c r="T261" s="89"/>
      <c r="U261" s="89"/>
      <c r="V261" s="89"/>
      <c r="W261" s="89"/>
      <c r="X261" s="89"/>
      <c r="Y261" s="89"/>
      <c r="AC261" s="372"/>
      <c r="AD261" s="373"/>
      <c r="AE261" s="372"/>
      <c r="AF261" s="372"/>
      <c r="AG261" s="372"/>
    </row>
    <row r="262" spans="4:33" s="262" customFormat="1" x14ac:dyDescent="0.25">
      <c r="D262" s="263"/>
      <c r="K262" s="264"/>
      <c r="T262" s="89"/>
      <c r="U262" s="89"/>
      <c r="V262" s="89"/>
      <c r="W262" s="89"/>
      <c r="X262" s="89"/>
      <c r="Y262" s="89"/>
      <c r="AC262" s="372"/>
      <c r="AD262" s="373"/>
      <c r="AE262" s="372"/>
      <c r="AF262" s="372"/>
      <c r="AG262" s="372"/>
    </row>
    <row r="263" spans="4:33" s="262" customFormat="1" x14ac:dyDescent="0.25">
      <c r="D263" s="263"/>
      <c r="K263" s="264"/>
      <c r="T263" s="89"/>
      <c r="U263" s="89"/>
      <c r="V263" s="89"/>
      <c r="W263" s="89"/>
      <c r="X263" s="89"/>
      <c r="Y263" s="89"/>
      <c r="AC263" s="372"/>
      <c r="AD263" s="373"/>
      <c r="AE263" s="372"/>
      <c r="AF263" s="372"/>
      <c r="AG263" s="372"/>
    </row>
    <row r="264" spans="4:33" s="262" customFormat="1" x14ac:dyDescent="0.25">
      <c r="D264" s="263"/>
      <c r="K264" s="264"/>
      <c r="T264" s="89"/>
      <c r="U264" s="89"/>
      <c r="V264" s="89"/>
      <c r="W264" s="89"/>
      <c r="X264" s="89"/>
      <c r="Y264" s="89"/>
      <c r="AC264" s="372"/>
      <c r="AD264" s="373"/>
      <c r="AE264" s="372"/>
      <c r="AF264" s="372"/>
      <c r="AG264" s="372"/>
    </row>
    <row r="265" spans="4:33" s="262" customFormat="1" x14ac:dyDescent="0.25">
      <c r="D265" s="263"/>
      <c r="K265" s="264"/>
      <c r="T265" s="89"/>
      <c r="U265" s="89"/>
      <c r="V265" s="89"/>
      <c r="W265" s="89"/>
      <c r="X265" s="89"/>
      <c r="Y265" s="89"/>
      <c r="AC265" s="372"/>
      <c r="AD265" s="373"/>
      <c r="AE265" s="372"/>
      <c r="AF265" s="372"/>
      <c r="AG265" s="372"/>
    </row>
    <row r="266" spans="4:33" s="262" customFormat="1" x14ac:dyDescent="0.25">
      <c r="D266" s="263"/>
      <c r="K266" s="264"/>
      <c r="T266" s="89"/>
      <c r="U266" s="89"/>
      <c r="V266" s="89"/>
      <c r="W266" s="89"/>
      <c r="X266" s="89"/>
      <c r="Y266" s="89"/>
      <c r="AC266" s="372"/>
      <c r="AD266" s="373"/>
      <c r="AE266" s="372"/>
      <c r="AF266" s="372"/>
      <c r="AG266" s="372"/>
    </row>
    <row r="267" spans="4:33" s="262" customFormat="1" x14ac:dyDescent="0.25">
      <c r="D267" s="263"/>
      <c r="K267" s="264"/>
      <c r="T267" s="89"/>
      <c r="U267" s="89"/>
      <c r="V267" s="89"/>
      <c r="W267" s="89"/>
      <c r="X267" s="89"/>
      <c r="Y267" s="89"/>
      <c r="AC267" s="372"/>
      <c r="AD267" s="373"/>
      <c r="AE267" s="372"/>
      <c r="AF267" s="372"/>
      <c r="AG267" s="372"/>
    </row>
    <row r="268" spans="4:33" s="262" customFormat="1" x14ac:dyDescent="0.25">
      <c r="D268" s="263"/>
      <c r="K268" s="264"/>
      <c r="T268" s="89"/>
      <c r="U268" s="89"/>
      <c r="V268" s="89"/>
      <c r="W268" s="89"/>
      <c r="X268" s="89"/>
      <c r="Y268" s="89"/>
      <c r="AC268" s="372"/>
      <c r="AD268" s="373"/>
      <c r="AE268" s="372"/>
      <c r="AF268" s="372"/>
      <c r="AG268" s="372"/>
    </row>
    <row r="269" spans="4:33" s="262" customFormat="1" x14ac:dyDescent="0.25">
      <c r="D269" s="263"/>
      <c r="K269" s="264"/>
      <c r="T269" s="89"/>
      <c r="U269" s="89"/>
      <c r="V269" s="89"/>
      <c r="W269" s="89"/>
      <c r="X269" s="89"/>
      <c r="Y269" s="89"/>
      <c r="AC269" s="372"/>
      <c r="AD269" s="373"/>
      <c r="AE269" s="372"/>
      <c r="AF269" s="372"/>
      <c r="AG269" s="372"/>
    </row>
    <row r="270" spans="4:33" s="262" customFormat="1" x14ac:dyDescent="0.25">
      <c r="D270" s="263"/>
      <c r="K270" s="264"/>
      <c r="T270" s="89"/>
      <c r="U270" s="89"/>
      <c r="V270" s="89"/>
      <c r="W270" s="89"/>
      <c r="X270" s="89"/>
      <c r="Y270" s="89"/>
      <c r="AC270" s="372"/>
      <c r="AD270" s="373"/>
      <c r="AE270" s="372"/>
      <c r="AF270" s="372"/>
      <c r="AG270" s="372"/>
    </row>
    <row r="271" spans="4:33" s="262" customFormat="1" x14ac:dyDescent="0.25">
      <c r="D271" s="263"/>
      <c r="K271" s="264"/>
      <c r="T271" s="89"/>
      <c r="U271" s="89"/>
      <c r="V271" s="89"/>
      <c r="W271" s="89"/>
      <c r="X271" s="89"/>
      <c r="Y271" s="89"/>
      <c r="AC271" s="372"/>
      <c r="AD271" s="373"/>
      <c r="AE271" s="372"/>
      <c r="AF271" s="372"/>
      <c r="AG271" s="372"/>
    </row>
    <row r="272" spans="4:33" s="262" customFormat="1" x14ac:dyDescent="0.25">
      <c r="D272" s="263"/>
      <c r="K272" s="264"/>
      <c r="T272" s="89"/>
      <c r="U272" s="89"/>
      <c r="V272" s="89"/>
      <c r="W272" s="89"/>
      <c r="X272" s="89"/>
      <c r="Y272" s="89"/>
      <c r="AC272" s="372"/>
      <c r="AD272" s="373"/>
      <c r="AE272" s="372"/>
      <c r="AF272" s="372"/>
      <c r="AG272" s="372"/>
    </row>
    <row r="273" spans="4:33" s="262" customFormat="1" x14ac:dyDescent="0.25">
      <c r="D273" s="263"/>
      <c r="K273" s="264"/>
      <c r="T273" s="89"/>
      <c r="U273" s="89"/>
      <c r="V273" s="89"/>
      <c r="W273" s="89"/>
      <c r="X273" s="89"/>
      <c r="Y273" s="89"/>
      <c r="AC273" s="372"/>
      <c r="AD273" s="373"/>
      <c r="AE273" s="372"/>
      <c r="AF273" s="372"/>
      <c r="AG273" s="372"/>
    </row>
    <row r="274" spans="4:33" s="262" customFormat="1" x14ac:dyDescent="0.25">
      <c r="D274" s="263"/>
      <c r="K274" s="264"/>
      <c r="T274" s="89"/>
      <c r="U274" s="89"/>
      <c r="V274" s="89"/>
      <c r="W274" s="89"/>
      <c r="X274" s="89"/>
      <c r="Y274" s="89"/>
      <c r="AC274" s="372"/>
      <c r="AD274" s="373"/>
      <c r="AE274" s="372"/>
      <c r="AF274" s="372"/>
      <c r="AG274" s="372"/>
    </row>
    <row r="275" spans="4:33" s="262" customFormat="1" x14ac:dyDescent="0.25">
      <c r="D275" s="263"/>
      <c r="K275" s="264"/>
      <c r="T275" s="89"/>
      <c r="U275" s="89"/>
      <c r="V275" s="89"/>
      <c r="W275" s="89"/>
      <c r="X275" s="89"/>
      <c r="Y275" s="89"/>
      <c r="AC275" s="372"/>
      <c r="AD275" s="373"/>
      <c r="AE275" s="372"/>
      <c r="AF275" s="372"/>
      <c r="AG275" s="372"/>
    </row>
    <row r="276" spans="4:33" s="262" customFormat="1" x14ac:dyDescent="0.25">
      <c r="D276" s="263"/>
      <c r="K276" s="264"/>
      <c r="T276" s="89"/>
      <c r="U276" s="89"/>
      <c r="V276" s="89"/>
      <c r="W276" s="89"/>
      <c r="X276" s="89"/>
      <c r="Y276" s="89"/>
      <c r="AC276" s="372"/>
      <c r="AD276" s="373"/>
      <c r="AE276" s="372"/>
      <c r="AF276" s="372"/>
      <c r="AG276" s="372"/>
    </row>
    <row r="277" spans="4:33" s="262" customFormat="1" x14ac:dyDescent="0.25">
      <c r="D277" s="263"/>
      <c r="K277" s="264"/>
      <c r="T277" s="89"/>
      <c r="U277" s="89"/>
      <c r="V277" s="89"/>
      <c r="W277" s="89"/>
      <c r="X277" s="89"/>
      <c r="Y277" s="89"/>
      <c r="AC277" s="372"/>
      <c r="AD277" s="373"/>
      <c r="AE277" s="372"/>
      <c r="AF277" s="372"/>
      <c r="AG277" s="372"/>
    </row>
    <row r="278" spans="4:33" s="262" customFormat="1" x14ac:dyDescent="0.25">
      <c r="D278" s="263"/>
      <c r="K278" s="264"/>
      <c r="T278" s="89"/>
      <c r="U278" s="89"/>
      <c r="V278" s="89"/>
      <c r="W278" s="89"/>
      <c r="X278" s="89"/>
      <c r="Y278" s="89"/>
      <c r="AC278" s="372"/>
      <c r="AD278" s="373"/>
      <c r="AE278" s="372"/>
      <c r="AF278" s="372"/>
      <c r="AG278" s="372"/>
    </row>
    <row r="279" spans="4:33" s="262" customFormat="1" x14ac:dyDescent="0.25">
      <c r="D279" s="263"/>
      <c r="K279" s="264"/>
      <c r="T279" s="89"/>
      <c r="U279" s="89"/>
      <c r="V279" s="89"/>
      <c r="W279" s="89"/>
      <c r="X279" s="89"/>
      <c r="Y279" s="89"/>
      <c r="AC279" s="372"/>
      <c r="AD279" s="373"/>
      <c r="AE279" s="372"/>
      <c r="AF279" s="372"/>
      <c r="AG279" s="372"/>
    </row>
    <row r="280" spans="4:33" s="262" customFormat="1" x14ac:dyDescent="0.25">
      <c r="D280" s="263"/>
      <c r="K280" s="264"/>
      <c r="T280" s="89"/>
      <c r="U280" s="89"/>
      <c r="V280" s="89"/>
      <c r="W280" s="89"/>
      <c r="X280" s="89"/>
      <c r="Y280" s="89"/>
      <c r="AC280" s="372"/>
      <c r="AD280" s="373"/>
      <c r="AE280" s="372"/>
      <c r="AF280" s="372"/>
      <c r="AG280" s="372"/>
    </row>
    <row r="281" spans="4:33" s="262" customFormat="1" x14ac:dyDescent="0.25">
      <c r="D281" s="263"/>
      <c r="K281" s="264"/>
      <c r="T281" s="89"/>
      <c r="U281" s="89"/>
      <c r="V281" s="89"/>
      <c r="W281" s="89"/>
      <c r="X281" s="89"/>
      <c r="Y281" s="89"/>
      <c r="AC281" s="372"/>
      <c r="AD281" s="373"/>
      <c r="AE281" s="372"/>
      <c r="AF281" s="372"/>
      <c r="AG281" s="372"/>
    </row>
    <row r="282" spans="4:33" s="262" customFormat="1" x14ac:dyDescent="0.25">
      <c r="D282" s="263"/>
      <c r="K282" s="264"/>
      <c r="T282" s="89"/>
      <c r="U282" s="89"/>
      <c r="V282" s="89"/>
      <c r="W282" s="89"/>
      <c r="X282" s="89"/>
      <c r="Y282" s="89"/>
      <c r="AC282" s="372"/>
      <c r="AD282" s="373"/>
      <c r="AE282" s="372"/>
      <c r="AF282" s="372"/>
      <c r="AG282" s="372"/>
    </row>
    <row r="283" spans="4:33" s="262" customFormat="1" x14ac:dyDescent="0.25">
      <c r="D283" s="263"/>
      <c r="K283" s="264"/>
      <c r="T283" s="89"/>
      <c r="U283" s="89"/>
      <c r="V283" s="89"/>
      <c r="W283" s="89"/>
      <c r="X283" s="89"/>
      <c r="Y283" s="89"/>
      <c r="AC283" s="372"/>
      <c r="AD283" s="373"/>
      <c r="AE283" s="372"/>
      <c r="AF283" s="372"/>
      <c r="AG283" s="372"/>
    </row>
    <row r="284" spans="4:33" s="262" customFormat="1" x14ac:dyDescent="0.25">
      <c r="D284" s="263"/>
      <c r="K284" s="264"/>
      <c r="T284" s="89"/>
      <c r="U284" s="89"/>
      <c r="V284" s="89"/>
      <c r="W284" s="89"/>
      <c r="X284" s="89"/>
      <c r="Y284" s="89"/>
      <c r="AC284" s="372"/>
      <c r="AD284" s="373"/>
      <c r="AE284" s="372"/>
      <c r="AF284" s="372"/>
      <c r="AG284" s="372"/>
    </row>
    <row r="285" spans="4:33" s="262" customFormat="1" x14ac:dyDescent="0.25">
      <c r="D285" s="263"/>
      <c r="K285" s="264"/>
      <c r="T285" s="89"/>
      <c r="U285" s="89"/>
      <c r="V285" s="89"/>
      <c r="W285" s="89"/>
      <c r="X285" s="89"/>
      <c r="Y285" s="89"/>
      <c r="AC285" s="372"/>
      <c r="AD285" s="373"/>
      <c r="AE285" s="372"/>
      <c r="AF285" s="372"/>
      <c r="AG285" s="372"/>
    </row>
    <row r="286" spans="4:33" s="262" customFormat="1" x14ac:dyDescent="0.25">
      <c r="D286" s="263"/>
      <c r="K286" s="264"/>
      <c r="T286" s="89"/>
      <c r="U286" s="89"/>
      <c r="V286" s="89"/>
      <c r="W286" s="89"/>
      <c r="X286" s="89"/>
      <c r="Y286" s="89"/>
      <c r="AC286" s="372"/>
      <c r="AD286" s="373"/>
      <c r="AE286" s="372"/>
      <c r="AF286" s="372"/>
      <c r="AG286" s="372"/>
    </row>
    <row r="287" spans="4:33" s="262" customFormat="1" x14ac:dyDescent="0.25">
      <c r="D287" s="263"/>
      <c r="K287" s="264"/>
      <c r="T287" s="89"/>
      <c r="U287" s="89"/>
      <c r="V287" s="89"/>
      <c r="W287" s="89"/>
      <c r="X287" s="89"/>
      <c r="Y287" s="89"/>
      <c r="AC287" s="372"/>
      <c r="AD287" s="373"/>
      <c r="AE287" s="372"/>
      <c r="AF287" s="372"/>
      <c r="AG287" s="372"/>
    </row>
    <row r="288" spans="4:33" s="262" customFormat="1" x14ac:dyDescent="0.25">
      <c r="D288" s="263"/>
      <c r="K288" s="264"/>
      <c r="T288" s="89"/>
      <c r="U288" s="89"/>
      <c r="V288" s="89"/>
      <c r="W288" s="89"/>
      <c r="X288" s="89"/>
      <c r="Y288" s="89"/>
      <c r="AC288" s="372"/>
      <c r="AD288" s="373"/>
      <c r="AE288" s="372"/>
      <c r="AF288" s="372"/>
      <c r="AG288" s="372"/>
    </row>
    <row r="289" spans="4:33" s="262" customFormat="1" x14ac:dyDescent="0.25">
      <c r="D289" s="263"/>
      <c r="K289" s="264"/>
      <c r="T289" s="89"/>
      <c r="U289" s="89"/>
      <c r="V289" s="89"/>
      <c r="W289" s="89"/>
      <c r="X289" s="89"/>
      <c r="Y289" s="89"/>
      <c r="AC289" s="372"/>
      <c r="AD289" s="373"/>
      <c r="AE289" s="372"/>
      <c r="AF289" s="372"/>
      <c r="AG289" s="372"/>
    </row>
    <row r="290" spans="4:33" s="262" customFormat="1" x14ac:dyDescent="0.25">
      <c r="D290" s="263"/>
      <c r="K290" s="264"/>
      <c r="T290" s="89"/>
      <c r="U290" s="89"/>
      <c r="V290" s="89"/>
      <c r="W290" s="89"/>
      <c r="X290" s="89"/>
      <c r="Y290" s="89"/>
      <c r="AC290" s="372"/>
      <c r="AD290" s="373"/>
      <c r="AE290" s="372"/>
      <c r="AF290" s="372"/>
      <c r="AG290" s="372"/>
    </row>
    <row r="291" spans="4:33" s="262" customFormat="1" x14ac:dyDescent="0.25">
      <c r="D291" s="263"/>
      <c r="K291" s="264"/>
      <c r="T291" s="89"/>
      <c r="U291" s="89"/>
      <c r="V291" s="89"/>
      <c r="W291" s="89"/>
      <c r="X291" s="89"/>
      <c r="Y291" s="89"/>
      <c r="AC291" s="372"/>
      <c r="AD291" s="373"/>
      <c r="AE291" s="372"/>
      <c r="AF291" s="372"/>
      <c r="AG291" s="372"/>
    </row>
    <row r="292" spans="4:33" s="262" customFormat="1" x14ac:dyDescent="0.25">
      <c r="D292" s="263"/>
      <c r="K292" s="264"/>
      <c r="T292" s="89"/>
      <c r="U292" s="89"/>
      <c r="V292" s="89"/>
      <c r="W292" s="89"/>
      <c r="X292" s="89"/>
      <c r="Y292" s="89"/>
      <c r="AC292" s="372"/>
      <c r="AD292" s="373"/>
      <c r="AE292" s="372"/>
      <c r="AF292" s="372"/>
      <c r="AG292" s="372"/>
    </row>
    <row r="293" spans="4:33" s="262" customFormat="1" x14ac:dyDescent="0.25">
      <c r="D293" s="263"/>
      <c r="K293" s="264"/>
      <c r="T293" s="89"/>
      <c r="U293" s="89"/>
      <c r="V293" s="89"/>
      <c r="W293" s="89"/>
      <c r="X293" s="89"/>
      <c r="Y293" s="89"/>
      <c r="AC293" s="372"/>
      <c r="AD293" s="373"/>
      <c r="AE293" s="372"/>
      <c r="AF293" s="372"/>
      <c r="AG293" s="372"/>
    </row>
    <row r="294" spans="4:33" s="262" customFormat="1" x14ac:dyDescent="0.25">
      <c r="D294" s="263"/>
      <c r="K294" s="264"/>
      <c r="T294" s="89"/>
      <c r="U294" s="89"/>
      <c r="V294" s="89"/>
      <c r="W294" s="89"/>
      <c r="X294" s="89"/>
      <c r="Y294" s="89"/>
      <c r="AC294" s="372"/>
      <c r="AD294" s="373"/>
      <c r="AE294" s="372"/>
      <c r="AF294" s="372"/>
      <c r="AG294" s="372"/>
    </row>
    <row r="295" spans="4:33" s="262" customFormat="1" x14ac:dyDescent="0.25">
      <c r="D295" s="263"/>
      <c r="K295" s="264"/>
      <c r="T295" s="89"/>
      <c r="U295" s="89"/>
      <c r="V295" s="89"/>
      <c r="W295" s="89"/>
      <c r="X295" s="89"/>
      <c r="Y295" s="89"/>
      <c r="AC295" s="372"/>
      <c r="AD295" s="373"/>
      <c r="AE295" s="372"/>
      <c r="AF295" s="372"/>
      <c r="AG295" s="372"/>
    </row>
    <row r="296" spans="4:33" s="262" customFormat="1" x14ac:dyDescent="0.25">
      <c r="D296" s="263"/>
      <c r="K296" s="264"/>
      <c r="T296" s="89"/>
      <c r="U296" s="89"/>
      <c r="V296" s="89"/>
      <c r="W296" s="89"/>
      <c r="X296" s="89"/>
      <c r="Y296" s="89"/>
      <c r="AC296" s="372"/>
      <c r="AD296" s="373"/>
      <c r="AE296" s="372"/>
      <c r="AF296" s="372"/>
      <c r="AG296" s="372"/>
    </row>
    <row r="297" spans="4:33" s="262" customFormat="1" x14ac:dyDescent="0.25">
      <c r="D297" s="263"/>
      <c r="K297" s="264"/>
      <c r="T297" s="89"/>
      <c r="U297" s="89"/>
      <c r="V297" s="89"/>
      <c r="W297" s="89"/>
      <c r="X297" s="89"/>
      <c r="Y297" s="89"/>
      <c r="AC297" s="372"/>
      <c r="AD297" s="373"/>
      <c r="AE297" s="372"/>
      <c r="AF297" s="372"/>
      <c r="AG297" s="372"/>
    </row>
    <row r="298" spans="4:33" s="262" customFormat="1" x14ac:dyDescent="0.25">
      <c r="D298" s="263"/>
      <c r="K298" s="264"/>
      <c r="T298" s="89"/>
      <c r="U298" s="89"/>
      <c r="V298" s="89"/>
      <c r="W298" s="89"/>
      <c r="X298" s="89"/>
      <c r="Y298" s="89"/>
      <c r="AC298" s="372"/>
      <c r="AD298" s="373"/>
      <c r="AE298" s="372"/>
      <c r="AF298" s="372"/>
      <c r="AG298" s="372"/>
    </row>
    <row r="299" spans="4:33" s="262" customFormat="1" x14ac:dyDescent="0.25">
      <c r="D299" s="263"/>
      <c r="K299" s="264"/>
      <c r="T299" s="89"/>
      <c r="U299" s="89"/>
      <c r="V299" s="89"/>
      <c r="W299" s="89"/>
      <c r="X299" s="89"/>
      <c r="Y299" s="89"/>
      <c r="AC299" s="372"/>
      <c r="AD299" s="373"/>
      <c r="AE299" s="372"/>
      <c r="AF299" s="372"/>
      <c r="AG299" s="372"/>
    </row>
    <row r="300" spans="4:33" s="262" customFormat="1" x14ac:dyDescent="0.25">
      <c r="D300" s="263"/>
      <c r="K300" s="264"/>
      <c r="T300" s="89"/>
      <c r="U300" s="89"/>
      <c r="V300" s="89"/>
      <c r="W300" s="89"/>
      <c r="X300" s="89"/>
      <c r="Y300" s="89"/>
      <c r="AC300" s="372"/>
      <c r="AD300" s="373"/>
      <c r="AE300" s="372"/>
      <c r="AF300" s="372"/>
      <c r="AG300" s="372"/>
    </row>
    <row r="301" spans="4:33" s="262" customFormat="1" x14ac:dyDescent="0.25">
      <c r="D301" s="263"/>
      <c r="K301" s="264"/>
      <c r="T301" s="89"/>
      <c r="U301" s="89"/>
      <c r="V301" s="89"/>
      <c r="W301" s="89"/>
      <c r="X301" s="89"/>
      <c r="Y301" s="89"/>
      <c r="AC301" s="372"/>
      <c r="AD301" s="373"/>
      <c r="AE301" s="372"/>
      <c r="AF301" s="372"/>
      <c r="AG301" s="372"/>
    </row>
    <row r="302" spans="4:33" s="262" customFormat="1" x14ac:dyDescent="0.25">
      <c r="D302" s="263"/>
      <c r="K302" s="264"/>
      <c r="T302" s="89"/>
      <c r="U302" s="89"/>
      <c r="V302" s="89"/>
      <c r="W302" s="89"/>
      <c r="X302" s="89"/>
      <c r="Y302" s="89"/>
      <c r="AC302" s="372"/>
      <c r="AD302" s="373"/>
      <c r="AE302" s="372"/>
      <c r="AF302" s="372"/>
      <c r="AG302" s="372"/>
    </row>
    <row r="303" spans="4:33" s="262" customFormat="1" x14ac:dyDescent="0.25">
      <c r="D303" s="263"/>
      <c r="K303" s="264"/>
      <c r="T303" s="89"/>
      <c r="U303" s="89"/>
      <c r="V303" s="89"/>
      <c r="W303" s="89"/>
      <c r="X303" s="89"/>
      <c r="Y303" s="89"/>
      <c r="AC303" s="372"/>
      <c r="AD303" s="373"/>
      <c r="AE303" s="372"/>
      <c r="AF303" s="372"/>
      <c r="AG303" s="372"/>
    </row>
    <row r="304" spans="4:33" s="262" customFormat="1" x14ac:dyDescent="0.25">
      <c r="D304" s="263"/>
      <c r="K304" s="264"/>
      <c r="T304" s="89"/>
      <c r="U304" s="89"/>
      <c r="V304" s="89"/>
      <c r="W304" s="89"/>
      <c r="X304" s="89"/>
      <c r="Y304" s="89"/>
      <c r="AC304" s="372"/>
      <c r="AD304" s="373"/>
      <c r="AE304" s="372"/>
      <c r="AF304" s="372"/>
      <c r="AG304" s="372"/>
    </row>
    <row r="305" spans="4:33" s="262" customFormat="1" x14ac:dyDescent="0.25">
      <c r="D305" s="263"/>
      <c r="K305" s="264"/>
      <c r="T305" s="89"/>
      <c r="U305" s="89"/>
      <c r="V305" s="89"/>
      <c r="W305" s="89"/>
      <c r="X305" s="89"/>
      <c r="Y305" s="89"/>
      <c r="AC305" s="372"/>
      <c r="AD305" s="373"/>
      <c r="AE305" s="372"/>
      <c r="AF305" s="372"/>
      <c r="AG305" s="372"/>
    </row>
    <row r="306" spans="4:33" s="262" customFormat="1" x14ac:dyDescent="0.25">
      <c r="D306" s="263"/>
      <c r="K306" s="264"/>
      <c r="T306" s="89"/>
      <c r="U306" s="89"/>
      <c r="V306" s="89"/>
      <c r="W306" s="89"/>
      <c r="X306" s="89"/>
      <c r="Y306" s="89"/>
      <c r="AC306" s="372"/>
      <c r="AD306" s="373"/>
      <c r="AE306" s="372"/>
      <c r="AF306" s="372"/>
      <c r="AG306" s="372"/>
    </row>
    <row r="307" spans="4:33" s="262" customFormat="1" x14ac:dyDescent="0.25">
      <c r="D307" s="263"/>
      <c r="K307" s="264"/>
      <c r="T307" s="89"/>
      <c r="U307" s="89"/>
      <c r="V307" s="89"/>
      <c r="W307" s="89"/>
      <c r="X307" s="89"/>
      <c r="Y307" s="89"/>
      <c r="AC307" s="372"/>
      <c r="AD307" s="373"/>
      <c r="AE307" s="372"/>
      <c r="AF307" s="372"/>
      <c r="AG307" s="372"/>
    </row>
    <row r="308" spans="4:33" s="262" customFormat="1" x14ac:dyDescent="0.25">
      <c r="D308" s="263"/>
      <c r="K308" s="264"/>
      <c r="T308" s="89"/>
      <c r="U308" s="89"/>
      <c r="V308" s="89"/>
      <c r="W308" s="89"/>
      <c r="X308" s="89"/>
      <c r="Y308" s="89"/>
      <c r="AC308" s="372"/>
      <c r="AD308" s="373"/>
      <c r="AE308" s="372"/>
      <c r="AF308" s="372"/>
      <c r="AG308" s="372"/>
    </row>
    <row r="309" spans="4:33" s="262" customFormat="1" x14ac:dyDescent="0.25">
      <c r="D309" s="263"/>
      <c r="K309" s="264"/>
      <c r="T309" s="89"/>
      <c r="U309" s="89"/>
      <c r="V309" s="89"/>
      <c r="W309" s="89"/>
      <c r="X309" s="89"/>
      <c r="Y309" s="89"/>
      <c r="AC309" s="372"/>
      <c r="AD309" s="373"/>
      <c r="AE309" s="372"/>
      <c r="AF309" s="372"/>
      <c r="AG309" s="372"/>
    </row>
    <row r="310" spans="4:33" s="262" customFormat="1" x14ac:dyDescent="0.25">
      <c r="D310" s="263"/>
      <c r="K310" s="264"/>
      <c r="T310" s="89"/>
      <c r="U310" s="89"/>
      <c r="V310" s="89"/>
      <c r="W310" s="89"/>
      <c r="X310" s="89"/>
      <c r="Y310" s="89"/>
      <c r="AC310" s="372"/>
      <c r="AD310" s="373"/>
      <c r="AE310" s="372"/>
      <c r="AF310" s="372"/>
      <c r="AG310" s="372"/>
    </row>
    <row r="311" spans="4:33" s="262" customFormat="1" x14ac:dyDescent="0.25">
      <c r="D311" s="263"/>
      <c r="K311" s="264"/>
      <c r="T311" s="89"/>
      <c r="U311" s="89"/>
      <c r="V311" s="89"/>
      <c r="W311" s="89"/>
      <c r="X311" s="89"/>
      <c r="Y311" s="89"/>
      <c r="AC311" s="372"/>
      <c r="AD311" s="373"/>
      <c r="AE311" s="372"/>
      <c r="AF311" s="372"/>
      <c r="AG311" s="372"/>
    </row>
    <row r="312" spans="4:33" s="262" customFormat="1" x14ac:dyDescent="0.25">
      <c r="D312" s="263"/>
      <c r="K312" s="264"/>
      <c r="T312" s="89"/>
      <c r="U312" s="89"/>
      <c r="V312" s="89"/>
      <c r="W312" s="89"/>
      <c r="X312" s="89"/>
      <c r="Y312" s="89"/>
      <c r="AC312" s="372"/>
      <c r="AD312" s="373"/>
      <c r="AE312" s="372"/>
      <c r="AF312" s="372"/>
      <c r="AG312" s="372"/>
    </row>
    <row r="313" spans="4:33" s="262" customFormat="1" x14ac:dyDescent="0.25">
      <c r="D313" s="263"/>
      <c r="K313" s="264"/>
      <c r="T313" s="89"/>
      <c r="U313" s="89"/>
      <c r="V313" s="89"/>
      <c r="W313" s="89"/>
      <c r="X313" s="89"/>
      <c r="Y313" s="89"/>
      <c r="AC313" s="372"/>
      <c r="AD313" s="373"/>
      <c r="AE313" s="372"/>
      <c r="AF313" s="372"/>
      <c r="AG313" s="372"/>
    </row>
    <row r="314" spans="4:33" s="262" customFormat="1" x14ac:dyDescent="0.25">
      <c r="D314" s="263"/>
      <c r="K314" s="264"/>
      <c r="T314" s="89"/>
      <c r="U314" s="89"/>
      <c r="V314" s="89"/>
      <c r="W314" s="89"/>
      <c r="X314" s="89"/>
      <c r="Y314" s="89"/>
      <c r="AC314" s="372"/>
      <c r="AD314" s="373"/>
      <c r="AE314" s="372"/>
      <c r="AF314" s="372"/>
      <c r="AG314" s="372"/>
    </row>
    <row r="315" spans="4:33" s="262" customFormat="1" x14ac:dyDescent="0.25">
      <c r="D315" s="263"/>
      <c r="K315" s="264"/>
      <c r="T315" s="89"/>
      <c r="U315" s="89"/>
      <c r="V315" s="89"/>
      <c r="W315" s="89"/>
      <c r="X315" s="89"/>
      <c r="Y315" s="89"/>
      <c r="AC315" s="372"/>
      <c r="AD315" s="373"/>
      <c r="AE315" s="372"/>
      <c r="AF315" s="372"/>
      <c r="AG315" s="372"/>
    </row>
    <row r="316" spans="4:33" s="262" customFormat="1" x14ac:dyDescent="0.25">
      <c r="D316" s="263"/>
      <c r="K316" s="264"/>
      <c r="T316" s="89"/>
      <c r="U316" s="89"/>
      <c r="V316" s="89"/>
      <c r="W316" s="89"/>
      <c r="X316" s="89"/>
      <c r="Y316" s="89"/>
      <c r="AC316" s="372"/>
      <c r="AD316" s="373"/>
      <c r="AE316" s="372"/>
      <c r="AF316" s="372"/>
      <c r="AG316" s="372"/>
    </row>
    <row r="317" spans="4:33" s="262" customFormat="1" x14ac:dyDescent="0.25">
      <c r="D317" s="263"/>
      <c r="K317" s="264"/>
      <c r="T317" s="89"/>
      <c r="U317" s="89"/>
      <c r="V317" s="89"/>
      <c r="W317" s="89"/>
      <c r="X317" s="89"/>
      <c r="Y317" s="89"/>
      <c r="AC317" s="372"/>
      <c r="AD317" s="373"/>
      <c r="AE317" s="372"/>
      <c r="AF317" s="372"/>
      <c r="AG317" s="372"/>
    </row>
    <row r="318" spans="4:33" s="262" customFormat="1" x14ac:dyDescent="0.25">
      <c r="D318" s="263"/>
      <c r="K318" s="264"/>
      <c r="T318" s="89"/>
      <c r="U318" s="89"/>
      <c r="V318" s="89"/>
      <c r="W318" s="89"/>
      <c r="X318" s="89"/>
      <c r="Y318" s="89"/>
      <c r="AC318" s="372"/>
      <c r="AD318" s="373"/>
      <c r="AE318" s="372"/>
      <c r="AF318" s="372"/>
      <c r="AG318" s="372"/>
    </row>
    <row r="319" spans="4:33" s="262" customFormat="1" x14ac:dyDescent="0.25">
      <c r="D319" s="263"/>
      <c r="K319" s="264"/>
      <c r="T319" s="89"/>
      <c r="U319" s="89"/>
      <c r="V319" s="89"/>
      <c r="W319" s="89"/>
      <c r="X319" s="89"/>
      <c r="Y319" s="89"/>
      <c r="AC319" s="372"/>
      <c r="AD319" s="373"/>
      <c r="AE319" s="372"/>
      <c r="AF319" s="372"/>
      <c r="AG319" s="372"/>
    </row>
    <row r="320" spans="4:33" s="262" customFormat="1" x14ac:dyDescent="0.25">
      <c r="D320" s="263"/>
      <c r="K320" s="264"/>
      <c r="T320" s="89"/>
      <c r="U320" s="89"/>
      <c r="V320" s="89"/>
      <c r="W320" s="89"/>
      <c r="X320" s="89"/>
      <c r="Y320" s="89"/>
      <c r="AC320" s="372"/>
      <c r="AD320" s="373"/>
      <c r="AE320" s="372"/>
      <c r="AF320" s="372"/>
      <c r="AG320" s="372"/>
    </row>
    <row r="321" spans="4:33" s="262" customFormat="1" x14ac:dyDescent="0.25">
      <c r="D321" s="263"/>
      <c r="K321" s="264"/>
      <c r="T321" s="89"/>
      <c r="U321" s="89"/>
      <c r="V321" s="89"/>
      <c r="W321" s="89"/>
      <c r="X321" s="89"/>
      <c r="Y321" s="89"/>
      <c r="AC321" s="372"/>
      <c r="AD321" s="373"/>
      <c r="AE321" s="372"/>
      <c r="AF321" s="372"/>
      <c r="AG321" s="372"/>
    </row>
    <row r="322" spans="4:33" s="262" customFormat="1" x14ac:dyDescent="0.25">
      <c r="D322" s="263"/>
      <c r="K322" s="264"/>
      <c r="T322" s="89"/>
      <c r="U322" s="89"/>
      <c r="V322" s="89"/>
      <c r="W322" s="89"/>
      <c r="X322" s="89"/>
      <c r="Y322" s="89"/>
      <c r="AC322" s="372"/>
      <c r="AD322" s="373"/>
      <c r="AE322" s="372"/>
      <c r="AF322" s="372"/>
      <c r="AG322" s="372"/>
    </row>
    <row r="323" spans="4:33" s="262" customFormat="1" x14ac:dyDescent="0.25">
      <c r="D323" s="263"/>
      <c r="K323" s="264"/>
      <c r="T323" s="89"/>
      <c r="U323" s="89"/>
      <c r="V323" s="89"/>
      <c r="W323" s="89"/>
      <c r="X323" s="89"/>
      <c r="Y323" s="89"/>
      <c r="AC323" s="372"/>
      <c r="AD323" s="373"/>
      <c r="AE323" s="372"/>
      <c r="AF323" s="372"/>
      <c r="AG323" s="372"/>
    </row>
    <row r="324" spans="4:33" s="262" customFormat="1" x14ac:dyDescent="0.25">
      <c r="D324" s="263"/>
      <c r="K324" s="264"/>
      <c r="T324" s="89"/>
      <c r="U324" s="89"/>
      <c r="V324" s="89"/>
      <c r="W324" s="89"/>
      <c r="X324" s="89"/>
      <c r="Y324" s="89"/>
      <c r="AC324" s="372"/>
      <c r="AD324" s="373"/>
      <c r="AE324" s="372"/>
      <c r="AF324" s="372"/>
      <c r="AG324" s="372"/>
    </row>
    <row r="325" spans="4:33" s="262" customFormat="1" x14ac:dyDescent="0.25">
      <c r="D325" s="263"/>
      <c r="K325" s="264"/>
      <c r="T325" s="89"/>
      <c r="U325" s="89"/>
      <c r="V325" s="89"/>
      <c r="W325" s="89"/>
      <c r="X325" s="89"/>
      <c r="Y325" s="89"/>
      <c r="AC325" s="372"/>
      <c r="AD325" s="373"/>
      <c r="AE325" s="372"/>
      <c r="AF325" s="372"/>
      <c r="AG325" s="372"/>
    </row>
    <row r="326" spans="4:33" s="262" customFormat="1" x14ac:dyDescent="0.25">
      <c r="D326" s="263"/>
      <c r="K326" s="264"/>
      <c r="T326" s="89"/>
      <c r="U326" s="89"/>
      <c r="V326" s="89"/>
      <c r="W326" s="89"/>
      <c r="X326" s="89"/>
      <c r="Y326" s="89"/>
      <c r="AC326" s="372"/>
      <c r="AD326" s="373"/>
      <c r="AE326" s="372"/>
      <c r="AF326" s="372"/>
      <c r="AG326" s="372"/>
    </row>
    <row r="327" spans="4:33" s="262" customFormat="1" x14ac:dyDescent="0.25">
      <c r="D327" s="263"/>
      <c r="K327" s="264"/>
      <c r="T327" s="89"/>
      <c r="U327" s="89"/>
      <c r="V327" s="89"/>
      <c r="W327" s="89"/>
      <c r="X327" s="89"/>
      <c r="Y327" s="89"/>
      <c r="AC327" s="372"/>
      <c r="AD327" s="373"/>
      <c r="AE327" s="372"/>
      <c r="AF327" s="372"/>
      <c r="AG327" s="372"/>
    </row>
    <row r="328" spans="4:33" s="262" customFormat="1" x14ac:dyDescent="0.25">
      <c r="D328" s="263"/>
      <c r="K328" s="264"/>
      <c r="T328" s="89"/>
      <c r="U328" s="89"/>
      <c r="V328" s="89"/>
      <c r="W328" s="89"/>
      <c r="X328" s="89"/>
      <c r="Y328" s="89"/>
      <c r="AC328" s="372"/>
      <c r="AD328" s="373"/>
      <c r="AE328" s="372"/>
      <c r="AF328" s="372"/>
      <c r="AG328" s="372"/>
    </row>
    <row r="329" spans="4:33" s="262" customFormat="1" x14ac:dyDescent="0.25">
      <c r="D329" s="263"/>
      <c r="K329" s="264"/>
      <c r="T329" s="89"/>
      <c r="U329" s="89"/>
      <c r="V329" s="89"/>
      <c r="W329" s="89"/>
      <c r="X329" s="89"/>
      <c r="Y329" s="89"/>
      <c r="AC329" s="372"/>
      <c r="AD329" s="373"/>
      <c r="AE329" s="372"/>
      <c r="AF329" s="372"/>
      <c r="AG329" s="372"/>
    </row>
    <row r="330" spans="4:33" s="262" customFormat="1" x14ac:dyDescent="0.25">
      <c r="D330" s="263"/>
      <c r="K330" s="264"/>
      <c r="T330" s="89"/>
      <c r="U330" s="89"/>
      <c r="V330" s="89"/>
      <c r="W330" s="89"/>
      <c r="X330" s="89"/>
      <c r="Y330" s="89"/>
      <c r="AC330" s="372"/>
      <c r="AD330" s="373"/>
      <c r="AE330" s="372"/>
      <c r="AF330" s="372"/>
      <c r="AG330" s="372"/>
    </row>
    <row r="331" spans="4:33" s="262" customFormat="1" x14ac:dyDescent="0.25">
      <c r="D331" s="263"/>
      <c r="K331" s="264"/>
      <c r="T331" s="89"/>
      <c r="U331" s="89"/>
      <c r="V331" s="89"/>
      <c r="W331" s="89"/>
      <c r="X331" s="89"/>
      <c r="Y331" s="89"/>
      <c r="AC331" s="372"/>
      <c r="AD331" s="373"/>
      <c r="AE331" s="372"/>
      <c r="AF331" s="372"/>
      <c r="AG331" s="372"/>
    </row>
    <row r="332" spans="4:33" s="262" customFormat="1" x14ac:dyDescent="0.25">
      <c r="D332" s="263"/>
      <c r="K332" s="264"/>
      <c r="T332" s="89"/>
      <c r="U332" s="89"/>
      <c r="V332" s="89"/>
      <c r="W332" s="89"/>
      <c r="X332" s="89"/>
      <c r="Y332" s="89"/>
      <c r="AC332" s="372"/>
      <c r="AD332" s="373"/>
      <c r="AE332" s="372"/>
      <c r="AF332" s="372"/>
      <c r="AG332" s="372"/>
    </row>
    <row r="333" spans="4:33" s="262" customFormat="1" x14ac:dyDescent="0.25">
      <c r="D333" s="263"/>
      <c r="K333" s="264"/>
      <c r="T333" s="89"/>
      <c r="U333" s="89"/>
      <c r="V333" s="89"/>
      <c r="W333" s="89"/>
      <c r="X333" s="89"/>
      <c r="Y333" s="89"/>
      <c r="AC333" s="372"/>
      <c r="AD333" s="373"/>
      <c r="AE333" s="372"/>
      <c r="AF333" s="372"/>
      <c r="AG333" s="372"/>
    </row>
    <row r="334" spans="4:33" s="262" customFormat="1" x14ac:dyDescent="0.25">
      <c r="D334" s="263"/>
      <c r="K334" s="264"/>
      <c r="T334" s="89"/>
      <c r="U334" s="89"/>
      <c r="V334" s="89"/>
      <c r="W334" s="89"/>
      <c r="X334" s="89"/>
      <c r="Y334" s="89"/>
      <c r="AC334" s="372"/>
      <c r="AD334" s="373"/>
      <c r="AE334" s="372"/>
      <c r="AF334" s="372"/>
      <c r="AG334" s="372"/>
    </row>
    <row r="335" spans="4:33" s="262" customFormat="1" x14ac:dyDescent="0.25">
      <c r="D335" s="263"/>
      <c r="K335" s="264"/>
      <c r="T335" s="89"/>
      <c r="U335" s="89"/>
      <c r="V335" s="89"/>
      <c r="W335" s="89"/>
      <c r="X335" s="89"/>
      <c r="Y335" s="89"/>
      <c r="AC335" s="372"/>
      <c r="AD335" s="373"/>
      <c r="AE335" s="372"/>
      <c r="AF335" s="372"/>
      <c r="AG335" s="372"/>
    </row>
    <row r="336" spans="4:33" s="262" customFormat="1" x14ac:dyDescent="0.25">
      <c r="D336" s="263"/>
      <c r="K336" s="264"/>
      <c r="T336" s="89"/>
      <c r="U336" s="89"/>
      <c r="V336" s="89"/>
      <c r="W336" s="89"/>
      <c r="X336" s="89"/>
      <c r="Y336" s="89"/>
      <c r="AC336" s="372"/>
      <c r="AD336" s="373"/>
      <c r="AE336" s="372"/>
      <c r="AF336" s="372"/>
      <c r="AG336" s="372"/>
    </row>
    <row r="337" spans="4:33" s="262" customFormat="1" x14ac:dyDescent="0.25">
      <c r="D337" s="263"/>
      <c r="K337" s="264"/>
      <c r="T337" s="89"/>
      <c r="U337" s="89"/>
      <c r="V337" s="89"/>
      <c r="W337" s="89"/>
      <c r="X337" s="89"/>
      <c r="Y337" s="89"/>
      <c r="AC337" s="372"/>
      <c r="AD337" s="373"/>
      <c r="AE337" s="372"/>
      <c r="AF337" s="372"/>
      <c r="AG337" s="372"/>
    </row>
    <row r="338" spans="4:33" s="262" customFormat="1" x14ac:dyDescent="0.25">
      <c r="D338" s="263"/>
      <c r="K338" s="264"/>
      <c r="T338" s="89"/>
      <c r="U338" s="89"/>
      <c r="V338" s="89"/>
      <c r="W338" s="89"/>
      <c r="X338" s="89"/>
      <c r="Y338" s="89"/>
      <c r="AC338" s="372"/>
      <c r="AD338" s="373"/>
      <c r="AE338" s="372"/>
      <c r="AF338" s="372"/>
      <c r="AG338" s="372"/>
    </row>
    <row r="339" spans="4:33" s="262" customFormat="1" x14ac:dyDescent="0.25">
      <c r="D339" s="263"/>
      <c r="K339" s="264"/>
      <c r="T339" s="89"/>
      <c r="U339" s="89"/>
      <c r="V339" s="89"/>
      <c r="W339" s="89"/>
      <c r="X339" s="89"/>
      <c r="Y339" s="89"/>
      <c r="AC339" s="372"/>
      <c r="AD339" s="373"/>
      <c r="AE339" s="372"/>
      <c r="AF339" s="372"/>
      <c r="AG339" s="372"/>
    </row>
    <row r="340" spans="4:33" s="262" customFormat="1" x14ac:dyDescent="0.25">
      <c r="D340" s="263"/>
      <c r="K340" s="264"/>
      <c r="T340" s="89"/>
      <c r="U340" s="89"/>
      <c r="V340" s="89"/>
      <c r="W340" s="89"/>
      <c r="X340" s="89"/>
      <c r="Y340" s="89"/>
      <c r="AC340" s="372"/>
      <c r="AD340" s="373"/>
      <c r="AE340" s="372"/>
      <c r="AF340" s="372"/>
      <c r="AG340" s="372"/>
    </row>
    <row r="341" spans="4:33" s="262" customFormat="1" x14ac:dyDescent="0.25">
      <c r="D341" s="263"/>
      <c r="K341" s="264"/>
      <c r="T341" s="89"/>
      <c r="U341" s="89"/>
      <c r="V341" s="89"/>
      <c r="W341" s="89"/>
      <c r="X341" s="89"/>
      <c r="Y341" s="89"/>
      <c r="AC341" s="372"/>
      <c r="AD341" s="373"/>
      <c r="AE341" s="372"/>
      <c r="AF341" s="372"/>
      <c r="AG341" s="372"/>
    </row>
    <row r="342" spans="4:33" s="262" customFormat="1" x14ac:dyDescent="0.25">
      <c r="D342" s="263"/>
      <c r="K342" s="264"/>
      <c r="T342" s="89"/>
      <c r="U342" s="89"/>
      <c r="V342" s="89"/>
      <c r="W342" s="89"/>
      <c r="X342" s="89"/>
      <c r="Y342" s="89"/>
      <c r="AC342" s="372"/>
      <c r="AD342" s="373"/>
      <c r="AE342" s="372"/>
      <c r="AF342" s="372"/>
      <c r="AG342" s="372"/>
    </row>
    <row r="343" spans="4:33" s="262" customFormat="1" x14ac:dyDescent="0.25">
      <c r="D343" s="263"/>
      <c r="K343" s="264"/>
      <c r="T343" s="89"/>
      <c r="U343" s="89"/>
      <c r="V343" s="89"/>
      <c r="W343" s="89"/>
      <c r="X343" s="89"/>
      <c r="Y343" s="89"/>
      <c r="AC343" s="372"/>
      <c r="AD343" s="373"/>
      <c r="AE343" s="372"/>
      <c r="AF343" s="372"/>
      <c r="AG343" s="372"/>
    </row>
    <row r="344" spans="4:33" s="262" customFormat="1" x14ac:dyDescent="0.25">
      <c r="D344" s="263"/>
      <c r="K344" s="264"/>
      <c r="T344" s="89"/>
      <c r="U344" s="89"/>
      <c r="V344" s="89"/>
      <c r="W344" s="89"/>
      <c r="X344" s="89"/>
      <c r="Y344" s="89"/>
      <c r="AC344" s="372"/>
      <c r="AD344" s="373"/>
      <c r="AE344" s="372"/>
      <c r="AF344" s="372"/>
      <c r="AG344" s="372"/>
    </row>
    <row r="345" spans="4:33" s="262" customFormat="1" x14ac:dyDescent="0.25">
      <c r="D345" s="263"/>
      <c r="K345" s="264"/>
      <c r="T345" s="89"/>
      <c r="U345" s="89"/>
      <c r="V345" s="89"/>
      <c r="W345" s="89"/>
      <c r="X345" s="89"/>
      <c r="Y345" s="89"/>
      <c r="AC345" s="372"/>
      <c r="AD345" s="373"/>
      <c r="AE345" s="372"/>
      <c r="AF345" s="372"/>
      <c r="AG345" s="372"/>
    </row>
    <row r="346" spans="4:33" s="262" customFormat="1" x14ac:dyDescent="0.25">
      <c r="D346" s="263"/>
      <c r="K346" s="264"/>
      <c r="T346" s="89"/>
      <c r="U346" s="89"/>
      <c r="V346" s="89"/>
      <c r="W346" s="89"/>
      <c r="X346" s="89"/>
      <c r="Y346" s="89"/>
      <c r="AC346" s="372"/>
      <c r="AD346" s="373"/>
      <c r="AE346" s="372"/>
      <c r="AF346" s="372"/>
      <c r="AG346" s="372"/>
    </row>
    <row r="347" spans="4:33" s="262" customFormat="1" x14ac:dyDescent="0.25">
      <c r="D347" s="263"/>
      <c r="K347" s="264"/>
      <c r="T347" s="89"/>
      <c r="U347" s="89"/>
      <c r="V347" s="89"/>
      <c r="W347" s="89"/>
      <c r="X347" s="89"/>
      <c r="Y347" s="89"/>
      <c r="AC347" s="372"/>
      <c r="AD347" s="373"/>
      <c r="AE347" s="372"/>
      <c r="AF347" s="372"/>
      <c r="AG347" s="372"/>
    </row>
    <row r="348" spans="4:33" s="262" customFormat="1" x14ac:dyDescent="0.25">
      <c r="D348" s="263"/>
      <c r="K348" s="264"/>
      <c r="T348" s="89"/>
      <c r="U348" s="89"/>
      <c r="V348" s="89"/>
      <c r="W348" s="89"/>
      <c r="X348" s="89"/>
      <c r="Y348" s="89"/>
      <c r="AC348" s="372"/>
      <c r="AD348" s="373"/>
      <c r="AE348" s="372"/>
      <c r="AF348" s="372"/>
      <c r="AG348" s="372"/>
    </row>
    <row r="349" spans="4:33" s="262" customFormat="1" x14ac:dyDescent="0.25">
      <c r="D349" s="263"/>
      <c r="K349" s="264"/>
      <c r="T349" s="89"/>
      <c r="U349" s="89"/>
      <c r="V349" s="89"/>
      <c r="W349" s="89"/>
      <c r="X349" s="89"/>
      <c r="Y349" s="89"/>
      <c r="AC349" s="372"/>
      <c r="AD349" s="373"/>
      <c r="AE349" s="372"/>
      <c r="AF349" s="372"/>
      <c r="AG349" s="372"/>
    </row>
    <row r="350" spans="4:33" s="262" customFormat="1" x14ac:dyDescent="0.25">
      <c r="D350" s="263"/>
      <c r="K350" s="264"/>
      <c r="T350" s="89"/>
      <c r="U350" s="89"/>
      <c r="V350" s="89"/>
      <c r="W350" s="89"/>
      <c r="X350" s="89"/>
      <c r="Y350" s="89"/>
      <c r="AC350" s="372"/>
      <c r="AD350" s="373"/>
      <c r="AE350" s="372"/>
      <c r="AF350" s="372"/>
      <c r="AG350" s="372"/>
    </row>
    <row r="351" spans="4:33" s="262" customFormat="1" x14ac:dyDescent="0.25">
      <c r="D351" s="263"/>
      <c r="K351" s="264"/>
      <c r="T351" s="89"/>
      <c r="U351" s="89"/>
      <c r="V351" s="89"/>
      <c r="W351" s="89"/>
      <c r="X351" s="89"/>
      <c r="Y351" s="89"/>
      <c r="AC351" s="372"/>
      <c r="AD351" s="373"/>
      <c r="AE351" s="372"/>
      <c r="AF351" s="372"/>
      <c r="AG351" s="372"/>
    </row>
    <row r="352" spans="4:33" s="262" customFormat="1" x14ac:dyDescent="0.25">
      <c r="D352" s="263"/>
      <c r="K352" s="264"/>
      <c r="T352" s="89"/>
      <c r="U352" s="89"/>
      <c r="V352" s="89"/>
      <c r="W352" s="89"/>
      <c r="X352" s="89"/>
      <c r="Y352" s="89"/>
      <c r="AC352" s="372"/>
      <c r="AD352" s="373"/>
      <c r="AE352" s="372"/>
      <c r="AF352" s="372"/>
      <c r="AG352" s="372"/>
    </row>
    <row r="353" spans="4:33" s="262" customFormat="1" x14ac:dyDescent="0.25">
      <c r="D353" s="263"/>
      <c r="K353" s="264"/>
      <c r="T353" s="89"/>
      <c r="U353" s="89"/>
      <c r="V353" s="89"/>
      <c r="W353" s="89"/>
      <c r="X353" s="89"/>
      <c r="Y353" s="89"/>
      <c r="AC353" s="372"/>
      <c r="AD353" s="373"/>
      <c r="AE353" s="372"/>
      <c r="AF353" s="372"/>
      <c r="AG353" s="372"/>
    </row>
    <row r="354" spans="4:33" s="262" customFormat="1" x14ac:dyDescent="0.25">
      <c r="D354" s="263"/>
      <c r="K354" s="264"/>
      <c r="T354" s="89"/>
      <c r="U354" s="89"/>
      <c r="V354" s="89"/>
      <c r="W354" s="89"/>
      <c r="X354" s="89"/>
      <c r="Y354" s="89"/>
      <c r="AC354" s="372"/>
      <c r="AD354" s="373"/>
      <c r="AE354" s="372"/>
      <c r="AF354" s="372"/>
      <c r="AG354" s="372"/>
    </row>
    <row r="355" spans="4:33" s="262" customFormat="1" x14ac:dyDescent="0.25">
      <c r="D355" s="263"/>
      <c r="K355" s="264"/>
      <c r="T355" s="89"/>
      <c r="U355" s="89"/>
      <c r="V355" s="89"/>
      <c r="W355" s="89"/>
      <c r="X355" s="89"/>
      <c r="Y355" s="89"/>
      <c r="AC355" s="372"/>
      <c r="AD355" s="373"/>
      <c r="AE355" s="372"/>
      <c r="AF355" s="372"/>
      <c r="AG355" s="372"/>
    </row>
    <row r="356" spans="4:33" s="262" customFormat="1" x14ac:dyDescent="0.25">
      <c r="D356" s="263"/>
      <c r="K356" s="264"/>
      <c r="T356" s="89"/>
      <c r="U356" s="89"/>
      <c r="V356" s="89"/>
      <c r="W356" s="89"/>
      <c r="X356" s="89"/>
      <c r="Y356" s="89"/>
      <c r="AC356" s="372"/>
      <c r="AD356" s="373"/>
      <c r="AE356" s="372"/>
      <c r="AF356" s="372"/>
      <c r="AG356" s="372"/>
    </row>
    <row r="357" spans="4:33" s="262" customFormat="1" x14ac:dyDescent="0.25">
      <c r="D357" s="263"/>
      <c r="K357" s="264"/>
      <c r="T357" s="89"/>
      <c r="U357" s="89"/>
      <c r="V357" s="89"/>
      <c r="W357" s="89"/>
      <c r="X357" s="89"/>
      <c r="Y357" s="89"/>
      <c r="AC357" s="372"/>
      <c r="AD357" s="373"/>
      <c r="AE357" s="372"/>
      <c r="AF357" s="372"/>
      <c r="AG357" s="372"/>
    </row>
    <row r="358" spans="4:33" s="262" customFormat="1" x14ac:dyDescent="0.25">
      <c r="D358" s="263"/>
      <c r="K358" s="264"/>
      <c r="T358" s="89"/>
      <c r="U358" s="89"/>
      <c r="V358" s="89"/>
      <c r="W358" s="89"/>
      <c r="X358" s="89"/>
      <c r="Y358" s="89"/>
      <c r="AC358" s="372"/>
      <c r="AD358" s="373"/>
      <c r="AE358" s="372"/>
      <c r="AF358" s="372"/>
      <c r="AG358" s="372"/>
    </row>
    <row r="359" spans="4:33" s="262" customFormat="1" x14ac:dyDescent="0.25">
      <c r="D359" s="263"/>
      <c r="K359" s="264"/>
      <c r="T359" s="89"/>
      <c r="U359" s="89"/>
      <c r="V359" s="89"/>
      <c r="W359" s="89"/>
      <c r="X359" s="89"/>
      <c r="Y359" s="89"/>
      <c r="AC359" s="372"/>
      <c r="AD359" s="373"/>
      <c r="AE359" s="372"/>
      <c r="AF359" s="372"/>
      <c r="AG359" s="372"/>
    </row>
    <row r="360" spans="4:33" s="262" customFormat="1" x14ac:dyDescent="0.25">
      <c r="D360" s="263"/>
      <c r="K360" s="264"/>
      <c r="T360" s="89"/>
      <c r="U360" s="89"/>
      <c r="V360" s="89"/>
      <c r="W360" s="89"/>
      <c r="X360" s="89"/>
      <c r="Y360" s="89"/>
      <c r="AC360" s="372"/>
      <c r="AD360" s="373"/>
      <c r="AE360" s="372"/>
      <c r="AF360" s="372"/>
      <c r="AG360" s="372"/>
    </row>
    <row r="361" spans="4:33" s="262" customFormat="1" x14ac:dyDescent="0.25">
      <c r="D361" s="263"/>
      <c r="K361" s="264"/>
      <c r="T361" s="89"/>
      <c r="U361" s="89"/>
      <c r="V361" s="89"/>
      <c r="W361" s="89"/>
      <c r="X361" s="89"/>
      <c r="Y361" s="89"/>
      <c r="AC361" s="372"/>
      <c r="AD361" s="373"/>
      <c r="AE361" s="372"/>
      <c r="AF361" s="372"/>
      <c r="AG361" s="372"/>
    </row>
    <row r="362" spans="4:33" s="262" customFormat="1" x14ac:dyDescent="0.25">
      <c r="D362" s="263"/>
      <c r="K362" s="264"/>
      <c r="T362" s="89"/>
      <c r="U362" s="89"/>
      <c r="V362" s="89"/>
      <c r="W362" s="89"/>
      <c r="X362" s="89"/>
      <c r="Y362" s="89"/>
      <c r="AC362" s="372"/>
      <c r="AD362" s="373"/>
      <c r="AE362" s="372"/>
      <c r="AF362" s="372"/>
      <c r="AG362" s="372"/>
    </row>
    <row r="363" spans="4:33" s="262" customFormat="1" x14ac:dyDescent="0.25">
      <c r="D363" s="263"/>
      <c r="K363" s="264"/>
      <c r="T363" s="89"/>
      <c r="U363" s="89"/>
      <c r="V363" s="89"/>
      <c r="W363" s="89"/>
      <c r="X363" s="89"/>
      <c r="Y363" s="89"/>
      <c r="AC363" s="372"/>
      <c r="AD363" s="373"/>
      <c r="AE363" s="372"/>
      <c r="AF363" s="372"/>
      <c r="AG363" s="372"/>
    </row>
    <row r="364" spans="4:33" s="262" customFormat="1" x14ac:dyDescent="0.25">
      <c r="D364" s="263"/>
      <c r="K364" s="264"/>
      <c r="T364" s="89"/>
      <c r="U364" s="89"/>
      <c r="V364" s="89"/>
      <c r="W364" s="89"/>
      <c r="X364" s="89"/>
      <c r="Y364" s="89"/>
      <c r="AC364" s="372"/>
      <c r="AD364" s="373"/>
      <c r="AE364" s="372"/>
      <c r="AF364" s="372"/>
      <c r="AG364" s="372"/>
    </row>
    <row r="365" spans="4:33" s="262" customFormat="1" x14ac:dyDescent="0.25">
      <c r="D365" s="263"/>
      <c r="K365" s="264"/>
      <c r="T365" s="89"/>
      <c r="U365" s="89"/>
      <c r="V365" s="89"/>
      <c r="W365" s="89"/>
      <c r="X365" s="89"/>
      <c r="Y365" s="89"/>
      <c r="AC365" s="372"/>
      <c r="AD365" s="373"/>
      <c r="AE365" s="372"/>
      <c r="AF365" s="372"/>
      <c r="AG365" s="372"/>
    </row>
    <row r="366" spans="4:33" s="262" customFormat="1" x14ac:dyDescent="0.25">
      <c r="D366" s="263"/>
      <c r="K366" s="264"/>
      <c r="T366" s="89"/>
      <c r="U366" s="89"/>
      <c r="V366" s="89"/>
      <c r="W366" s="89"/>
      <c r="X366" s="89"/>
      <c r="Y366" s="89"/>
      <c r="AC366" s="372"/>
      <c r="AD366" s="373"/>
      <c r="AE366" s="372"/>
      <c r="AF366" s="372"/>
      <c r="AG366" s="372"/>
    </row>
    <row r="367" spans="4:33" s="262" customFormat="1" x14ac:dyDescent="0.25">
      <c r="D367" s="263"/>
      <c r="K367" s="264"/>
      <c r="T367" s="89"/>
      <c r="U367" s="89"/>
      <c r="V367" s="89"/>
      <c r="W367" s="89"/>
      <c r="X367" s="89"/>
      <c r="Y367" s="89"/>
      <c r="AC367" s="372"/>
      <c r="AD367" s="373"/>
      <c r="AE367" s="372"/>
      <c r="AF367" s="372"/>
      <c r="AG367" s="372"/>
    </row>
    <row r="368" spans="4:33" s="262" customFormat="1" x14ac:dyDescent="0.25">
      <c r="D368" s="263"/>
      <c r="K368" s="264"/>
      <c r="T368" s="89"/>
      <c r="U368" s="89"/>
      <c r="V368" s="89"/>
      <c r="W368" s="89"/>
      <c r="X368" s="89"/>
      <c r="Y368" s="89"/>
      <c r="AC368" s="372"/>
      <c r="AD368" s="373"/>
      <c r="AE368" s="372"/>
      <c r="AF368" s="372"/>
      <c r="AG368" s="372"/>
    </row>
    <row r="369" spans="4:33" s="262" customFormat="1" x14ac:dyDescent="0.25">
      <c r="D369" s="263"/>
      <c r="K369" s="264"/>
      <c r="T369" s="89"/>
      <c r="U369" s="89"/>
      <c r="V369" s="89"/>
      <c r="W369" s="89"/>
      <c r="X369" s="89"/>
      <c r="Y369" s="89"/>
      <c r="AC369" s="372"/>
      <c r="AD369" s="373"/>
      <c r="AE369" s="372"/>
      <c r="AF369" s="372"/>
      <c r="AG369" s="372"/>
    </row>
    <row r="370" spans="4:33" s="262" customFormat="1" x14ac:dyDescent="0.25">
      <c r="D370" s="263"/>
      <c r="K370" s="264"/>
      <c r="T370" s="89"/>
      <c r="U370" s="89"/>
      <c r="V370" s="89"/>
      <c r="W370" s="89"/>
      <c r="X370" s="89"/>
      <c r="Y370" s="89"/>
      <c r="AC370" s="372"/>
      <c r="AD370" s="373"/>
      <c r="AE370" s="372"/>
      <c r="AF370" s="372"/>
      <c r="AG370" s="372"/>
    </row>
    <row r="371" spans="4:33" s="262" customFormat="1" x14ac:dyDescent="0.25">
      <c r="D371" s="263"/>
      <c r="K371" s="264"/>
      <c r="T371" s="89"/>
      <c r="U371" s="89"/>
      <c r="V371" s="89"/>
      <c r="W371" s="89"/>
      <c r="X371" s="89"/>
      <c r="Y371" s="89"/>
      <c r="AC371" s="372"/>
      <c r="AD371" s="373"/>
      <c r="AE371" s="372"/>
      <c r="AF371" s="372"/>
      <c r="AG371" s="372"/>
    </row>
    <row r="372" spans="4:33" s="262" customFormat="1" x14ac:dyDescent="0.25">
      <c r="D372" s="263"/>
      <c r="K372" s="264"/>
      <c r="T372" s="89"/>
      <c r="U372" s="89"/>
      <c r="V372" s="89"/>
      <c r="W372" s="89"/>
      <c r="X372" s="89"/>
      <c r="Y372" s="89"/>
      <c r="AC372" s="372"/>
      <c r="AD372" s="373"/>
      <c r="AE372" s="372"/>
      <c r="AF372" s="372"/>
      <c r="AG372" s="372"/>
    </row>
    <row r="373" spans="4:33" s="262" customFormat="1" x14ac:dyDescent="0.25">
      <c r="D373" s="263"/>
      <c r="K373" s="264"/>
      <c r="T373" s="89"/>
      <c r="U373" s="89"/>
      <c r="V373" s="89"/>
      <c r="W373" s="89"/>
      <c r="X373" s="89"/>
      <c r="Y373" s="89"/>
      <c r="AC373" s="372"/>
      <c r="AD373" s="373"/>
      <c r="AE373" s="372"/>
      <c r="AF373" s="372"/>
      <c r="AG373" s="372"/>
    </row>
    <row r="374" spans="4:33" s="262" customFormat="1" x14ac:dyDescent="0.25">
      <c r="D374" s="263"/>
      <c r="K374" s="264"/>
      <c r="T374" s="89"/>
      <c r="U374" s="89"/>
      <c r="V374" s="89"/>
      <c r="W374" s="89"/>
      <c r="X374" s="89"/>
      <c r="Y374" s="89"/>
      <c r="AC374" s="372"/>
      <c r="AD374" s="373"/>
      <c r="AE374" s="372"/>
      <c r="AF374" s="372"/>
      <c r="AG374" s="372"/>
    </row>
    <row r="375" spans="4:33" s="262" customFormat="1" x14ac:dyDescent="0.25">
      <c r="D375" s="263"/>
      <c r="K375" s="264"/>
      <c r="T375" s="89"/>
      <c r="U375" s="89"/>
      <c r="V375" s="89"/>
      <c r="W375" s="89"/>
      <c r="X375" s="89"/>
      <c r="Y375" s="89"/>
      <c r="AC375" s="372"/>
      <c r="AD375" s="373"/>
      <c r="AE375" s="372"/>
      <c r="AF375" s="372"/>
      <c r="AG375" s="372"/>
    </row>
    <row r="376" spans="4:33" s="262" customFormat="1" x14ac:dyDescent="0.25">
      <c r="D376" s="263"/>
      <c r="K376" s="264"/>
      <c r="T376" s="89"/>
      <c r="U376" s="89"/>
      <c r="V376" s="89"/>
      <c r="W376" s="89"/>
      <c r="X376" s="89"/>
      <c r="Y376" s="89"/>
      <c r="AC376" s="372"/>
      <c r="AD376" s="373"/>
      <c r="AE376" s="372"/>
      <c r="AF376" s="372"/>
      <c r="AG376" s="372"/>
    </row>
    <row r="377" spans="4:33" s="262" customFormat="1" x14ac:dyDescent="0.25">
      <c r="D377" s="263"/>
      <c r="K377" s="264"/>
      <c r="T377" s="89"/>
      <c r="U377" s="89"/>
      <c r="V377" s="89"/>
      <c r="W377" s="89"/>
      <c r="X377" s="89"/>
      <c r="Y377" s="89"/>
      <c r="AC377" s="372"/>
      <c r="AD377" s="373"/>
      <c r="AE377" s="372"/>
      <c r="AF377" s="372"/>
      <c r="AG377" s="372"/>
    </row>
    <row r="378" spans="4:33" s="262" customFormat="1" x14ac:dyDescent="0.25">
      <c r="D378" s="263"/>
      <c r="K378" s="264"/>
      <c r="T378" s="89"/>
      <c r="U378" s="89"/>
      <c r="V378" s="89"/>
      <c r="W378" s="89"/>
      <c r="X378" s="89"/>
      <c r="Y378" s="89"/>
      <c r="AC378" s="372"/>
      <c r="AD378" s="373"/>
      <c r="AE378" s="372"/>
      <c r="AF378" s="372"/>
      <c r="AG378" s="372"/>
    </row>
    <row r="379" spans="4:33" s="262" customFormat="1" x14ac:dyDescent="0.25">
      <c r="D379" s="263"/>
      <c r="K379" s="264"/>
      <c r="T379" s="89"/>
      <c r="U379" s="89"/>
      <c r="V379" s="89"/>
      <c r="W379" s="89"/>
      <c r="X379" s="89"/>
      <c r="Y379" s="89"/>
      <c r="AC379" s="372"/>
      <c r="AD379" s="373"/>
      <c r="AE379" s="372"/>
      <c r="AF379" s="372"/>
      <c r="AG379" s="372"/>
    </row>
    <row r="380" spans="4:33" s="262" customFormat="1" x14ac:dyDescent="0.25">
      <c r="D380" s="263"/>
      <c r="K380" s="264"/>
      <c r="T380" s="89"/>
      <c r="U380" s="89"/>
      <c r="V380" s="89"/>
      <c r="W380" s="89"/>
      <c r="X380" s="89"/>
      <c r="Y380" s="89"/>
      <c r="AC380" s="372"/>
      <c r="AD380" s="373"/>
      <c r="AE380" s="372"/>
      <c r="AF380" s="372"/>
      <c r="AG380" s="372"/>
    </row>
    <row r="381" spans="4:33" s="262" customFormat="1" x14ac:dyDescent="0.25">
      <c r="D381" s="263"/>
      <c r="K381" s="264"/>
      <c r="T381" s="89"/>
      <c r="U381" s="89"/>
      <c r="V381" s="89"/>
      <c r="W381" s="89"/>
      <c r="X381" s="89"/>
      <c r="Y381" s="89"/>
      <c r="AC381" s="372"/>
      <c r="AD381" s="373"/>
      <c r="AE381" s="372"/>
      <c r="AF381" s="372"/>
      <c r="AG381" s="372"/>
    </row>
    <row r="382" spans="4:33" s="262" customFormat="1" x14ac:dyDescent="0.25">
      <c r="D382" s="263"/>
      <c r="K382" s="264"/>
      <c r="T382" s="89"/>
      <c r="U382" s="89"/>
      <c r="V382" s="89"/>
      <c r="W382" s="89"/>
      <c r="X382" s="89"/>
      <c r="Y382" s="89"/>
      <c r="AC382" s="372"/>
      <c r="AD382" s="373"/>
      <c r="AE382" s="372"/>
      <c r="AF382" s="372"/>
      <c r="AG382" s="372"/>
    </row>
    <row r="383" spans="4:33" s="262" customFormat="1" x14ac:dyDescent="0.25">
      <c r="D383" s="263"/>
      <c r="K383" s="264"/>
      <c r="T383" s="89"/>
      <c r="U383" s="89"/>
      <c r="V383" s="89"/>
      <c r="W383" s="89"/>
      <c r="X383" s="89"/>
      <c r="Y383" s="89"/>
      <c r="AC383" s="372"/>
      <c r="AD383" s="373"/>
      <c r="AE383" s="372"/>
      <c r="AF383" s="372"/>
      <c r="AG383" s="372"/>
    </row>
    <row r="384" spans="4:33" s="262" customFormat="1" x14ac:dyDescent="0.25">
      <c r="D384" s="263"/>
      <c r="K384" s="264"/>
      <c r="T384" s="89"/>
      <c r="U384" s="89"/>
      <c r="V384" s="89"/>
      <c r="W384" s="89"/>
      <c r="X384" s="89"/>
      <c r="Y384" s="89"/>
      <c r="AC384" s="372"/>
      <c r="AD384" s="373"/>
      <c r="AE384" s="372"/>
      <c r="AF384" s="372"/>
      <c r="AG384" s="372"/>
    </row>
    <row r="385" spans="4:33" s="262" customFormat="1" x14ac:dyDescent="0.25">
      <c r="D385" s="263"/>
      <c r="K385" s="264"/>
      <c r="T385" s="89"/>
      <c r="U385" s="89"/>
      <c r="V385" s="89"/>
      <c r="W385" s="89"/>
      <c r="X385" s="89"/>
      <c r="Y385" s="89"/>
      <c r="AC385" s="372"/>
      <c r="AD385" s="373"/>
      <c r="AE385" s="372"/>
      <c r="AF385" s="372"/>
      <c r="AG385" s="372"/>
    </row>
    <row r="386" spans="4:33" s="262" customFormat="1" x14ac:dyDescent="0.25">
      <c r="D386" s="263"/>
      <c r="K386" s="264"/>
      <c r="T386" s="89"/>
      <c r="U386" s="89"/>
      <c r="V386" s="89"/>
      <c r="W386" s="89"/>
      <c r="X386" s="89"/>
      <c r="Y386" s="89"/>
      <c r="AC386" s="372"/>
      <c r="AD386" s="373"/>
      <c r="AE386" s="372"/>
      <c r="AF386" s="372"/>
      <c r="AG386" s="372"/>
    </row>
    <row r="387" spans="4:33" s="262" customFormat="1" x14ac:dyDescent="0.25">
      <c r="D387" s="263"/>
      <c r="K387" s="264"/>
      <c r="T387" s="89"/>
      <c r="U387" s="89"/>
      <c r="V387" s="89"/>
      <c r="W387" s="89"/>
      <c r="X387" s="89"/>
      <c r="Y387" s="89"/>
      <c r="AC387" s="372"/>
      <c r="AD387" s="373"/>
      <c r="AE387" s="372"/>
      <c r="AF387" s="372"/>
      <c r="AG387" s="372"/>
    </row>
    <row r="388" spans="4:33" s="262" customFormat="1" x14ac:dyDescent="0.25">
      <c r="D388" s="263"/>
      <c r="K388" s="264"/>
      <c r="T388" s="89"/>
      <c r="U388" s="89"/>
      <c r="V388" s="89"/>
      <c r="W388" s="89"/>
      <c r="X388" s="89"/>
      <c r="Y388" s="89"/>
      <c r="AC388" s="372"/>
      <c r="AD388" s="373"/>
      <c r="AE388" s="372"/>
      <c r="AF388" s="372"/>
      <c r="AG388" s="372"/>
    </row>
    <row r="389" spans="4:33" s="262" customFormat="1" x14ac:dyDescent="0.25">
      <c r="D389" s="263"/>
      <c r="K389" s="264"/>
      <c r="T389" s="89"/>
      <c r="U389" s="89"/>
      <c r="V389" s="89"/>
      <c r="W389" s="89"/>
      <c r="X389" s="89"/>
      <c r="Y389" s="89"/>
      <c r="AC389" s="372"/>
      <c r="AD389" s="373"/>
      <c r="AE389" s="372"/>
      <c r="AF389" s="372"/>
      <c r="AG389" s="372"/>
    </row>
    <row r="390" spans="4:33" s="262" customFormat="1" x14ac:dyDescent="0.25">
      <c r="D390" s="263"/>
      <c r="K390" s="264"/>
      <c r="T390" s="89"/>
      <c r="U390" s="89"/>
      <c r="V390" s="89"/>
      <c r="W390" s="89"/>
      <c r="X390" s="89"/>
      <c r="Y390" s="89"/>
      <c r="AC390" s="372"/>
      <c r="AD390" s="373"/>
      <c r="AE390" s="372"/>
      <c r="AF390" s="372"/>
      <c r="AG390" s="372"/>
    </row>
    <row r="391" spans="4:33" s="262" customFormat="1" x14ac:dyDescent="0.25">
      <c r="D391" s="263"/>
      <c r="K391" s="264"/>
      <c r="T391" s="89"/>
      <c r="U391" s="89"/>
      <c r="V391" s="89"/>
      <c r="W391" s="89"/>
      <c r="X391" s="89"/>
      <c r="Y391" s="89"/>
      <c r="AC391" s="372"/>
      <c r="AD391" s="373"/>
      <c r="AE391" s="372"/>
      <c r="AF391" s="372"/>
      <c r="AG391" s="372"/>
    </row>
    <row r="392" spans="4:33" s="262" customFormat="1" x14ac:dyDescent="0.25">
      <c r="D392" s="263"/>
      <c r="K392" s="264"/>
      <c r="T392" s="89"/>
      <c r="U392" s="89"/>
      <c r="V392" s="89"/>
      <c r="W392" s="89"/>
      <c r="X392" s="89"/>
      <c r="Y392" s="89"/>
      <c r="AC392" s="372"/>
      <c r="AD392" s="373"/>
      <c r="AE392" s="372"/>
      <c r="AF392" s="372"/>
      <c r="AG392" s="372"/>
    </row>
    <row r="393" spans="4:33" s="262" customFormat="1" x14ac:dyDescent="0.25">
      <c r="D393" s="263"/>
      <c r="K393" s="264"/>
      <c r="T393" s="89"/>
      <c r="U393" s="89"/>
      <c r="V393" s="89"/>
      <c r="W393" s="89"/>
      <c r="X393" s="89"/>
      <c r="Y393" s="89"/>
      <c r="AC393" s="372"/>
      <c r="AD393" s="373"/>
      <c r="AE393" s="372"/>
      <c r="AF393" s="372"/>
      <c r="AG393" s="372"/>
    </row>
    <row r="394" spans="4:33" s="262" customFormat="1" x14ac:dyDescent="0.25">
      <c r="D394" s="263"/>
      <c r="K394" s="264"/>
      <c r="T394" s="89"/>
      <c r="U394" s="89"/>
      <c r="V394" s="89"/>
      <c r="W394" s="89"/>
      <c r="X394" s="89"/>
      <c r="Y394" s="89"/>
      <c r="AC394" s="372"/>
      <c r="AD394" s="373"/>
      <c r="AE394" s="372"/>
      <c r="AF394" s="372"/>
      <c r="AG394" s="372"/>
    </row>
    <row r="395" spans="4:33" s="262" customFormat="1" x14ac:dyDescent="0.25">
      <c r="D395" s="263"/>
      <c r="K395" s="264"/>
      <c r="T395" s="89"/>
      <c r="U395" s="89"/>
      <c r="V395" s="89"/>
      <c r="W395" s="89"/>
      <c r="X395" s="89"/>
      <c r="Y395" s="89"/>
      <c r="AC395" s="372"/>
      <c r="AD395" s="373"/>
      <c r="AE395" s="372"/>
      <c r="AF395" s="372"/>
      <c r="AG395" s="372"/>
    </row>
    <row r="396" spans="4:33" s="262" customFormat="1" x14ac:dyDescent="0.25">
      <c r="D396" s="263"/>
      <c r="K396" s="264"/>
      <c r="T396" s="89"/>
      <c r="U396" s="89"/>
      <c r="V396" s="89"/>
      <c r="W396" s="89"/>
      <c r="X396" s="89"/>
      <c r="Y396" s="89"/>
      <c r="AC396" s="372"/>
      <c r="AD396" s="373"/>
      <c r="AE396" s="372"/>
      <c r="AF396" s="372"/>
      <c r="AG396" s="372"/>
    </row>
    <row r="397" spans="4:33" s="262" customFormat="1" x14ac:dyDescent="0.25">
      <c r="D397" s="263"/>
      <c r="K397" s="264"/>
      <c r="T397" s="89"/>
      <c r="U397" s="89"/>
      <c r="V397" s="89"/>
      <c r="W397" s="89"/>
      <c r="X397" s="89"/>
      <c r="Y397" s="89"/>
      <c r="AC397" s="372"/>
      <c r="AD397" s="373"/>
      <c r="AE397" s="372"/>
      <c r="AF397" s="372"/>
      <c r="AG397" s="372"/>
    </row>
    <row r="398" spans="4:33" s="262" customFormat="1" x14ac:dyDescent="0.25">
      <c r="D398" s="263"/>
      <c r="K398" s="264"/>
      <c r="T398" s="89"/>
      <c r="U398" s="89"/>
      <c r="V398" s="89"/>
      <c r="W398" s="89"/>
      <c r="X398" s="89"/>
      <c r="Y398" s="89"/>
      <c r="AC398" s="372"/>
      <c r="AD398" s="373"/>
      <c r="AE398" s="372"/>
      <c r="AF398" s="372"/>
      <c r="AG398" s="372"/>
    </row>
    <row r="399" spans="4:33" s="262" customFormat="1" x14ac:dyDescent="0.25">
      <c r="D399" s="263"/>
      <c r="K399" s="264"/>
      <c r="T399" s="89"/>
      <c r="U399" s="89"/>
      <c r="V399" s="89"/>
      <c r="W399" s="89"/>
      <c r="X399" s="89"/>
      <c r="Y399" s="89"/>
      <c r="AC399" s="372"/>
      <c r="AD399" s="373"/>
      <c r="AE399" s="372"/>
      <c r="AF399" s="372"/>
      <c r="AG399" s="372"/>
    </row>
    <row r="400" spans="4:33" s="262" customFormat="1" x14ac:dyDescent="0.25">
      <c r="D400" s="263"/>
      <c r="K400" s="264"/>
      <c r="T400" s="89"/>
      <c r="U400" s="89"/>
      <c r="V400" s="89"/>
      <c r="W400" s="89"/>
      <c r="X400" s="89"/>
      <c r="Y400" s="89"/>
      <c r="AC400" s="372"/>
      <c r="AD400" s="373"/>
      <c r="AE400" s="372"/>
      <c r="AF400" s="372"/>
      <c r="AG400" s="372"/>
    </row>
    <row r="401" spans="4:33" s="262" customFormat="1" x14ac:dyDescent="0.25">
      <c r="D401" s="263"/>
      <c r="K401" s="264"/>
      <c r="T401" s="89"/>
      <c r="U401" s="89"/>
      <c r="V401" s="89"/>
      <c r="W401" s="89"/>
      <c r="X401" s="89"/>
      <c r="Y401" s="89"/>
      <c r="AC401" s="372"/>
      <c r="AD401" s="373"/>
      <c r="AE401" s="372"/>
      <c r="AF401" s="372"/>
      <c r="AG401" s="372"/>
    </row>
    <row r="402" spans="4:33" s="262" customFormat="1" x14ac:dyDescent="0.25">
      <c r="D402" s="263"/>
      <c r="K402" s="264"/>
      <c r="T402" s="89"/>
      <c r="U402" s="89"/>
      <c r="V402" s="89"/>
      <c r="W402" s="89"/>
      <c r="X402" s="89"/>
      <c r="Y402" s="89"/>
      <c r="AC402" s="372"/>
      <c r="AD402" s="373"/>
      <c r="AE402" s="372"/>
      <c r="AF402" s="372"/>
      <c r="AG402" s="372"/>
    </row>
    <row r="403" spans="4:33" s="262" customFormat="1" x14ac:dyDescent="0.25">
      <c r="D403" s="263"/>
      <c r="K403" s="264"/>
      <c r="T403" s="89"/>
      <c r="U403" s="89"/>
      <c r="V403" s="89"/>
      <c r="W403" s="89"/>
      <c r="X403" s="89"/>
      <c r="Y403" s="89"/>
      <c r="AC403" s="372"/>
      <c r="AD403" s="373"/>
      <c r="AE403" s="372"/>
      <c r="AF403" s="372"/>
      <c r="AG403" s="372"/>
    </row>
    <row r="404" spans="4:33" s="262" customFormat="1" x14ac:dyDescent="0.25">
      <c r="D404" s="263"/>
      <c r="K404" s="264"/>
      <c r="T404" s="89"/>
      <c r="U404" s="89"/>
      <c r="V404" s="89"/>
      <c r="W404" s="89"/>
      <c r="X404" s="89"/>
      <c r="Y404" s="89"/>
      <c r="AC404" s="372"/>
      <c r="AD404" s="373"/>
      <c r="AE404" s="372"/>
      <c r="AF404" s="372"/>
      <c r="AG404" s="372"/>
    </row>
    <row r="405" spans="4:33" s="262" customFormat="1" x14ac:dyDescent="0.25">
      <c r="D405" s="263"/>
      <c r="K405" s="264"/>
      <c r="T405" s="89"/>
      <c r="U405" s="89"/>
      <c r="V405" s="89"/>
      <c r="W405" s="89"/>
      <c r="X405" s="89"/>
      <c r="Y405" s="89"/>
      <c r="AC405" s="372"/>
      <c r="AD405" s="373"/>
      <c r="AE405" s="372"/>
      <c r="AF405" s="372"/>
      <c r="AG405" s="372"/>
    </row>
    <row r="406" spans="4:33" s="262" customFormat="1" x14ac:dyDescent="0.25">
      <c r="D406" s="263"/>
      <c r="K406" s="264"/>
      <c r="T406" s="89"/>
      <c r="U406" s="89"/>
      <c r="V406" s="89"/>
      <c r="W406" s="89"/>
      <c r="X406" s="89"/>
      <c r="Y406" s="89"/>
      <c r="AC406" s="372"/>
      <c r="AD406" s="373"/>
      <c r="AE406" s="372"/>
      <c r="AF406" s="372"/>
      <c r="AG406" s="372"/>
    </row>
    <row r="407" spans="4:33" s="262" customFormat="1" x14ac:dyDescent="0.25">
      <c r="D407" s="263"/>
      <c r="K407" s="264"/>
      <c r="T407" s="89"/>
      <c r="U407" s="89"/>
      <c r="V407" s="89"/>
      <c r="W407" s="89"/>
      <c r="X407" s="89"/>
      <c r="Y407" s="89"/>
      <c r="AC407" s="372"/>
      <c r="AD407" s="373"/>
      <c r="AE407" s="372"/>
      <c r="AF407" s="372"/>
      <c r="AG407" s="372"/>
    </row>
    <row r="408" spans="4:33" s="262" customFormat="1" x14ac:dyDescent="0.25">
      <c r="D408" s="263"/>
      <c r="K408" s="264"/>
      <c r="T408" s="89"/>
      <c r="U408" s="89"/>
      <c r="V408" s="89"/>
      <c r="W408" s="89"/>
      <c r="X408" s="89"/>
      <c r="Y408" s="89"/>
      <c r="AC408" s="372"/>
      <c r="AD408" s="373"/>
      <c r="AE408" s="372"/>
      <c r="AF408" s="372"/>
      <c r="AG408" s="372"/>
    </row>
    <row r="409" spans="4:33" s="262" customFormat="1" x14ac:dyDescent="0.25">
      <c r="D409" s="263"/>
      <c r="K409" s="264"/>
      <c r="T409" s="89"/>
      <c r="U409" s="89"/>
      <c r="V409" s="89"/>
      <c r="W409" s="89"/>
      <c r="X409" s="89"/>
      <c r="Y409" s="89"/>
      <c r="AC409" s="372"/>
      <c r="AD409" s="373"/>
      <c r="AE409" s="372"/>
      <c r="AF409" s="372"/>
      <c r="AG409" s="372"/>
    </row>
    <row r="410" spans="4:33" s="262" customFormat="1" x14ac:dyDescent="0.25">
      <c r="D410" s="263"/>
      <c r="K410" s="264"/>
      <c r="T410" s="89"/>
      <c r="U410" s="89"/>
      <c r="V410" s="89"/>
      <c r="W410" s="89"/>
      <c r="X410" s="89"/>
      <c r="Y410" s="89"/>
      <c r="AC410" s="372"/>
      <c r="AD410" s="373"/>
      <c r="AE410" s="372"/>
      <c r="AF410" s="372"/>
      <c r="AG410" s="372"/>
    </row>
    <row r="411" spans="4:33" s="262" customFormat="1" x14ac:dyDescent="0.25">
      <c r="D411" s="263"/>
      <c r="K411" s="264"/>
      <c r="T411" s="89"/>
      <c r="U411" s="89"/>
      <c r="V411" s="89"/>
      <c r="W411" s="89"/>
      <c r="X411" s="89"/>
      <c r="Y411" s="89"/>
      <c r="AC411" s="372"/>
      <c r="AD411" s="373"/>
      <c r="AE411" s="372"/>
      <c r="AF411" s="372"/>
      <c r="AG411" s="372"/>
    </row>
    <row r="412" spans="4:33" s="262" customFormat="1" x14ac:dyDescent="0.25">
      <c r="D412" s="263"/>
      <c r="K412" s="264"/>
      <c r="T412" s="89"/>
      <c r="U412" s="89"/>
      <c r="V412" s="89"/>
      <c r="W412" s="89"/>
      <c r="X412" s="89"/>
      <c r="Y412" s="89"/>
      <c r="AC412" s="372"/>
      <c r="AD412" s="373"/>
      <c r="AE412" s="372"/>
      <c r="AF412" s="372"/>
      <c r="AG412" s="372"/>
    </row>
    <row r="413" spans="4:33" s="262" customFormat="1" x14ac:dyDescent="0.25">
      <c r="D413" s="263"/>
      <c r="K413" s="264"/>
      <c r="T413" s="89"/>
      <c r="U413" s="89"/>
      <c r="V413" s="89"/>
      <c r="W413" s="89"/>
      <c r="X413" s="89"/>
      <c r="Y413" s="89"/>
      <c r="AC413" s="372"/>
      <c r="AD413" s="373"/>
      <c r="AE413" s="372"/>
      <c r="AF413" s="372"/>
      <c r="AG413" s="372"/>
    </row>
    <row r="414" spans="4:33" s="262" customFormat="1" x14ac:dyDescent="0.25">
      <c r="D414" s="263"/>
      <c r="K414" s="264"/>
      <c r="T414" s="89"/>
      <c r="U414" s="89"/>
      <c r="V414" s="89"/>
      <c r="W414" s="89"/>
      <c r="X414" s="89"/>
      <c r="Y414" s="89"/>
      <c r="AC414" s="372"/>
      <c r="AD414" s="373"/>
      <c r="AE414" s="372"/>
      <c r="AF414" s="372"/>
      <c r="AG414" s="372"/>
    </row>
    <row r="415" spans="4:33" s="262" customFormat="1" x14ac:dyDescent="0.25">
      <c r="D415" s="263"/>
      <c r="K415" s="264"/>
      <c r="T415" s="89"/>
      <c r="U415" s="89"/>
      <c r="V415" s="89"/>
      <c r="W415" s="89"/>
      <c r="X415" s="89"/>
      <c r="Y415" s="89"/>
      <c r="AC415" s="372"/>
      <c r="AD415" s="373"/>
      <c r="AE415" s="372"/>
      <c r="AF415" s="372"/>
      <c r="AG415" s="372"/>
    </row>
    <row r="416" spans="4:33" s="262" customFormat="1" x14ac:dyDescent="0.25">
      <c r="D416" s="263"/>
      <c r="K416" s="264"/>
      <c r="T416" s="89"/>
      <c r="U416" s="89"/>
      <c r="V416" s="89"/>
      <c r="W416" s="89"/>
      <c r="X416" s="89"/>
      <c r="Y416" s="89"/>
      <c r="AC416" s="372"/>
      <c r="AD416" s="373"/>
      <c r="AE416" s="372"/>
      <c r="AF416" s="372"/>
      <c r="AG416" s="372"/>
    </row>
    <row r="417" spans="4:33" s="262" customFormat="1" x14ac:dyDescent="0.25">
      <c r="D417" s="263"/>
      <c r="K417" s="264"/>
      <c r="T417" s="89"/>
      <c r="U417" s="89"/>
      <c r="V417" s="89"/>
      <c r="W417" s="89"/>
      <c r="X417" s="89"/>
      <c r="Y417" s="89"/>
      <c r="AC417" s="372"/>
      <c r="AD417" s="373"/>
      <c r="AE417" s="372"/>
      <c r="AF417" s="372"/>
      <c r="AG417" s="372"/>
    </row>
    <row r="418" spans="4:33" s="262" customFormat="1" x14ac:dyDescent="0.25">
      <c r="D418" s="263"/>
      <c r="K418" s="264"/>
      <c r="T418" s="89"/>
      <c r="U418" s="89"/>
      <c r="V418" s="89"/>
      <c r="W418" s="89"/>
      <c r="X418" s="89"/>
      <c r="Y418" s="89"/>
      <c r="AC418" s="372"/>
      <c r="AD418" s="373"/>
      <c r="AE418" s="372"/>
      <c r="AF418" s="372"/>
      <c r="AG418" s="372"/>
    </row>
    <row r="419" spans="4:33" s="262" customFormat="1" x14ac:dyDescent="0.25">
      <c r="D419" s="263"/>
      <c r="K419" s="264"/>
      <c r="T419" s="89"/>
      <c r="U419" s="89"/>
      <c r="V419" s="89"/>
      <c r="W419" s="89"/>
      <c r="X419" s="89"/>
      <c r="Y419" s="89"/>
      <c r="AC419" s="372"/>
      <c r="AD419" s="373"/>
      <c r="AE419" s="372"/>
      <c r="AF419" s="372"/>
      <c r="AG419" s="372"/>
    </row>
    <row r="420" spans="4:33" s="262" customFormat="1" x14ac:dyDescent="0.25">
      <c r="D420" s="263"/>
      <c r="K420" s="264"/>
      <c r="T420" s="89"/>
      <c r="U420" s="89"/>
      <c r="V420" s="89"/>
      <c r="W420" s="89"/>
      <c r="X420" s="89"/>
      <c r="Y420" s="89"/>
      <c r="AC420" s="372"/>
      <c r="AD420" s="373"/>
      <c r="AE420" s="372"/>
      <c r="AF420" s="372"/>
      <c r="AG420" s="372"/>
    </row>
    <row r="421" spans="4:33" s="262" customFormat="1" x14ac:dyDescent="0.25">
      <c r="D421" s="263"/>
      <c r="K421" s="264"/>
      <c r="T421" s="89"/>
      <c r="U421" s="89"/>
      <c r="V421" s="89"/>
      <c r="W421" s="89"/>
      <c r="X421" s="89"/>
      <c r="Y421" s="89"/>
      <c r="AC421" s="372"/>
      <c r="AD421" s="373"/>
      <c r="AE421" s="372"/>
      <c r="AF421" s="372"/>
      <c r="AG421" s="372"/>
    </row>
    <row r="422" spans="4:33" s="262" customFormat="1" x14ac:dyDescent="0.25">
      <c r="D422" s="263"/>
      <c r="K422" s="264"/>
      <c r="T422" s="89"/>
      <c r="U422" s="89"/>
      <c r="V422" s="89"/>
      <c r="W422" s="89"/>
      <c r="X422" s="89"/>
      <c r="Y422" s="89"/>
      <c r="AC422" s="372"/>
      <c r="AD422" s="373"/>
      <c r="AE422" s="372"/>
      <c r="AF422" s="372"/>
      <c r="AG422" s="372"/>
    </row>
    <row r="423" spans="4:33" s="262" customFormat="1" x14ac:dyDescent="0.25">
      <c r="D423" s="263"/>
      <c r="K423" s="264"/>
      <c r="T423" s="89"/>
      <c r="U423" s="89"/>
      <c r="V423" s="89"/>
      <c r="W423" s="89"/>
      <c r="X423" s="89"/>
      <c r="Y423" s="89"/>
      <c r="AC423" s="372"/>
      <c r="AD423" s="373"/>
      <c r="AE423" s="372"/>
      <c r="AF423" s="372"/>
      <c r="AG423" s="372"/>
    </row>
    <row r="424" spans="4:33" s="262" customFormat="1" x14ac:dyDescent="0.25">
      <c r="D424" s="263"/>
      <c r="K424" s="264"/>
      <c r="T424" s="89"/>
      <c r="U424" s="89"/>
      <c r="V424" s="89"/>
      <c r="W424" s="89"/>
      <c r="X424" s="89"/>
      <c r="Y424" s="89"/>
      <c r="AC424" s="372"/>
      <c r="AD424" s="373"/>
      <c r="AE424" s="372"/>
      <c r="AF424" s="372"/>
      <c r="AG424" s="372"/>
    </row>
    <row r="425" spans="4:33" s="262" customFormat="1" x14ac:dyDescent="0.25">
      <c r="D425" s="263"/>
      <c r="K425" s="264"/>
      <c r="T425" s="89"/>
      <c r="U425" s="89"/>
      <c r="V425" s="89"/>
      <c r="W425" s="89"/>
      <c r="X425" s="89"/>
      <c r="Y425" s="89"/>
      <c r="AC425" s="372"/>
      <c r="AD425" s="373"/>
      <c r="AE425" s="372"/>
      <c r="AF425" s="372"/>
      <c r="AG425" s="372"/>
    </row>
    <row r="426" spans="4:33" s="262" customFormat="1" x14ac:dyDescent="0.25">
      <c r="D426" s="263"/>
      <c r="K426" s="264"/>
      <c r="T426" s="89"/>
      <c r="U426" s="89"/>
      <c r="V426" s="89"/>
      <c r="W426" s="89"/>
      <c r="X426" s="89"/>
      <c r="Y426" s="89"/>
      <c r="AC426" s="372"/>
      <c r="AD426" s="373"/>
      <c r="AE426" s="372"/>
      <c r="AF426" s="372"/>
      <c r="AG426" s="372"/>
    </row>
    <row r="427" spans="4:33" s="262" customFormat="1" x14ac:dyDescent="0.25">
      <c r="D427" s="263"/>
      <c r="K427" s="264"/>
      <c r="T427" s="89"/>
      <c r="U427" s="89"/>
      <c r="V427" s="89"/>
      <c r="W427" s="89"/>
      <c r="X427" s="89"/>
      <c r="Y427" s="89"/>
      <c r="AC427" s="372"/>
      <c r="AD427" s="373"/>
      <c r="AE427" s="372"/>
      <c r="AF427" s="372"/>
      <c r="AG427" s="372"/>
    </row>
    <row r="428" spans="4:33" s="262" customFormat="1" x14ac:dyDescent="0.25">
      <c r="D428" s="263"/>
      <c r="K428" s="264"/>
      <c r="T428" s="89"/>
      <c r="U428" s="89"/>
      <c r="V428" s="89"/>
      <c r="W428" s="89"/>
      <c r="X428" s="89"/>
      <c r="Y428" s="89"/>
      <c r="AC428" s="372"/>
      <c r="AD428" s="373"/>
      <c r="AE428" s="372"/>
      <c r="AF428" s="372"/>
      <c r="AG428" s="372"/>
    </row>
    <row r="429" spans="4:33" s="262" customFormat="1" x14ac:dyDescent="0.25">
      <c r="D429" s="263"/>
      <c r="K429" s="264"/>
      <c r="T429" s="89"/>
      <c r="U429" s="89"/>
      <c r="V429" s="89"/>
      <c r="W429" s="89"/>
      <c r="X429" s="89"/>
      <c r="Y429" s="89"/>
      <c r="AC429" s="372"/>
      <c r="AD429" s="373"/>
      <c r="AE429" s="372"/>
      <c r="AF429" s="372"/>
      <c r="AG429" s="372"/>
    </row>
    <row r="430" spans="4:33" s="262" customFormat="1" x14ac:dyDescent="0.25">
      <c r="D430" s="263"/>
      <c r="K430" s="264"/>
      <c r="T430" s="89"/>
      <c r="U430" s="89"/>
      <c r="V430" s="89"/>
      <c r="W430" s="89"/>
      <c r="X430" s="89"/>
      <c r="Y430" s="89"/>
      <c r="AC430" s="372"/>
      <c r="AD430" s="373"/>
      <c r="AE430" s="372"/>
      <c r="AF430" s="372"/>
      <c r="AG430" s="372"/>
    </row>
    <row r="431" spans="4:33" s="262" customFormat="1" x14ac:dyDescent="0.25">
      <c r="D431" s="263"/>
      <c r="K431" s="264"/>
      <c r="T431" s="89"/>
      <c r="U431" s="89"/>
      <c r="V431" s="89"/>
      <c r="W431" s="89"/>
      <c r="X431" s="89"/>
      <c r="Y431" s="89"/>
      <c r="AC431" s="372"/>
      <c r="AD431" s="373"/>
      <c r="AE431" s="372"/>
      <c r="AF431" s="372"/>
      <c r="AG431" s="372"/>
    </row>
    <row r="432" spans="4:33" s="262" customFormat="1" x14ac:dyDescent="0.25">
      <c r="D432" s="263"/>
      <c r="K432" s="264"/>
      <c r="T432" s="89"/>
      <c r="U432" s="89"/>
      <c r="V432" s="89"/>
      <c r="W432" s="89"/>
      <c r="X432" s="89"/>
      <c r="Y432" s="89"/>
      <c r="AC432" s="372"/>
      <c r="AD432" s="373"/>
      <c r="AE432" s="372"/>
      <c r="AF432" s="372"/>
      <c r="AG432" s="372"/>
    </row>
    <row r="433" spans="4:33" s="262" customFormat="1" x14ac:dyDescent="0.25">
      <c r="D433" s="263"/>
      <c r="K433" s="264"/>
      <c r="T433" s="89"/>
      <c r="U433" s="89"/>
      <c r="V433" s="89"/>
      <c r="W433" s="89"/>
      <c r="X433" s="89"/>
      <c r="Y433" s="89"/>
      <c r="AC433" s="372"/>
      <c r="AD433" s="373"/>
      <c r="AE433" s="372"/>
      <c r="AF433" s="372"/>
      <c r="AG433" s="372"/>
    </row>
    <row r="434" spans="4:33" s="262" customFormat="1" x14ac:dyDescent="0.25">
      <c r="D434" s="263"/>
      <c r="K434" s="264"/>
      <c r="T434" s="89"/>
      <c r="U434" s="89"/>
      <c r="V434" s="89"/>
      <c r="W434" s="89"/>
      <c r="X434" s="89"/>
      <c r="Y434" s="89"/>
      <c r="AC434" s="372"/>
      <c r="AD434" s="373"/>
      <c r="AE434" s="372"/>
      <c r="AF434" s="372"/>
      <c r="AG434" s="372"/>
    </row>
    <row r="435" spans="4:33" s="262" customFormat="1" x14ac:dyDescent="0.25">
      <c r="D435" s="263"/>
      <c r="K435" s="264"/>
      <c r="T435" s="89"/>
      <c r="U435" s="89"/>
      <c r="V435" s="89"/>
      <c r="W435" s="89"/>
      <c r="X435" s="89"/>
      <c r="Y435" s="89"/>
      <c r="AC435" s="372"/>
      <c r="AD435" s="373"/>
      <c r="AE435" s="372"/>
      <c r="AF435" s="372"/>
      <c r="AG435" s="372"/>
    </row>
    <row r="436" spans="4:33" s="262" customFormat="1" x14ac:dyDescent="0.25">
      <c r="D436" s="263"/>
      <c r="K436" s="264"/>
      <c r="T436" s="89"/>
      <c r="U436" s="89"/>
      <c r="V436" s="89"/>
      <c r="W436" s="89"/>
      <c r="X436" s="89"/>
      <c r="Y436" s="89"/>
      <c r="AC436" s="372"/>
      <c r="AD436" s="373"/>
      <c r="AE436" s="372"/>
      <c r="AF436" s="372"/>
      <c r="AG436" s="372"/>
    </row>
    <row r="437" spans="4:33" s="262" customFormat="1" x14ac:dyDescent="0.25">
      <c r="D437" s="263"/>
      <c r="K437" s="264"/>
      <c r="T437" s="89"/>
      <c r="U437" s="89"/>
      <c r="V437" s="89"/>
      <c r="W437" s="89"/>
      <c r="X437" s="89"/>
      <c r="Y437" s="89"/>
      <c r="AC437" s="372"/>
      <c r="AD437" s="373"/>
      <c r="AE437" s="372"/>
      <c r="AF437" s="372"/>
      <c r="AG437" s="372"/>
    </row>
    <row r="438" spans="4:33" s="262" customFormat="1" x14ac:dyDescent="0.25">
      <c r="D438" s="263"/>
      <c r="K438" s="264"/>
      <c r="T438" s="89"/>
      <c r="U438" s="89"/>
      <c r="V438" s="89"/>
      <c r="W438" s="89"/>
      <c r="X438" s="89"/>
      <c r="Y438" s="89"/>
      <c r="AC438" s="372"/>
      <c r="AD438" s="373"/>
      <c r="AE438" s="372"/>
      <c r="AF438" s="372"/>
      <c r="AG438" s="372"/>
    </row>
    <row r="439" spans="4:33" s="262" customFormat="1" x14ac:dyDescent="0.25">
      <c r="D439" s="263"/>
      <c r="K439" s="264"/>
      <c r="T439" s="89"/>
      <c r="U439" s="89"/>
      <c r="V439" s="89"/>
      <c r="W439" s="89"/>
      <c r="X439" s="89"/>
      <c r="Y439" s="89"/>
      <c r="AC439" s="372"/>
      <c r="AD439" s="373"/>
      <c r="AE439" s="372"/>
      <c r="AF439" s="372"/>
      <c r="AG439" s="372"/>
    </row>
    <row r="440" spans="4:33" s="262" customFormat="1" x14ac:dyDescent="0.25">
      <c r="D440" s="263"/>
      <c r="K440" s="264"/>
      <c r="T440" s="89"/>
      <c r="U440" s="89"/>
      <c r="V440" s="89"/>
      <c r="W440" s="89"/>
      <c r="X440" s="89"/>
      <c r="Y440" s="89"/>
      <c r="AC440" s="372"/>
      <c r="AD440" s="373"/>
      <c r="AE440" s="372"/>
      <c r="AF440" s="372"/>
      <c r="AG440" s="372"/>
    </row>
    <row r="441" spans="4:33" s="262" customFormat="1" x14ac:dyDescent="0.25">
      <c r="D441" s="263"/>
      <c r="K441" s="264"/>
      <c r="T441" s="89"/>
      <c r="U441" s="89"/>
      <c r="V441" s="89"/>
      <c r="W441" s="89"/>
      <c r="X441" s="89"/>
      <c r="Y441" s="89"/>
      <c r="AC441" s="372"/>
      <c r="AD441" s="373"/>
      <c r="AE441" s="372"/>
      <c r="AF441" s="372"/>
      <c r="AG441" s="372"/>
    </row>
    <row r="442" spans="4:33" s="262" customFormat="1" x14ac:dyDescent="0.25">
      <c r="D442" s="263"/>
      <c r="K442" s="264"/>
      <c r="T442" s="89"/>
      <c r="U442" s="89"/>
      <c r="V442" s="89"/>
      <c r="W442" s="89"/>
      <c r="X442" s="89"/>
      <c r="Y442" s="89"/>
      <c r="AC442" s="372"/>
      <c r="AD442" s="373"/>
      <c r="AE442" s="372"/>
      <c r="AF442" s="372"/>
      <c r="AG442" s="372"/>
    </row>
    <row r="443" spans="4:33" s="262" customFormat="1" x14ac:dyDescent="0.25">
      <c r="D443" s="263"/>
      <c r="K443" s="264"/>
      <c r="T443" s="89"/>
      <c r="U443" s="89"/>
      <c r="V443" s="89"/>
      <c r="W443" s="89"/>
      <c r="X443" s="89"/>
      <c r="Y443" s="89"/>
      <c r="AC443" s="372"/>
      <c r="AD443" s="373"/>
      <c r="AE443" s="372"/>
      <c r="AF443" s="372"/>
      <c r="AG443" s="372"/>
    </row>
    <row r="444" spans="4:33" s="262" customFormat="1" x14ac:dyDescent="0.25">
      <c r="D444" s="263"/>
      <c r="K444" s="264"/>
      <c r="T444" s="89"/>
      <c r="U444" s="89"/>
      <c r="V444" s="89"/>
      <c r="W444" s="89"/>
      <c r="X444" s="89"/>
      <c r="Y444" s="89"/>
      <c r="AC444" s="372"/>
      <c r="AD444" s="373"/>
      <c r="AE444" s="372"/>
      <c r="AF444" s="372"/>
      <c r="AG444" s="372"/>
    </row>
    <row r="445" spans="4:33" s="262" customFormat="1" x14ac:dyDescent="0.25">
      <c r="D445" s="263"/>
      <c r="K445" s="264"/>
      <c r="T445" s="89"/>
      <c r="U445" s="89"/>
      <c r="V445" s="89"/>
      <c r="W445" s="89"/>
      <c r="X445" s="89"/>
      <c r="Y445" s="89"/>
      <c r="AC445" s="372"/>
      <c r="AD445" s="373"/>
      <c r="AE445" s="372"/>
      <c r="AF445" s="372"/>
      <c r="AG445" s="372"/>
    </row>
    <row r="446" spans="4:33" s="262" customFormat="1" x14ac:dyDescent="0.25">
      <c r="D446" s="263"/>
      <c r="K446" s="264"/>
      <c r="T446" s="89"/>
      <c r="U446" s="89"/>
      <c r="V446" s="89"/>
      <c r="W446" s="89"/>
      <c r="X446" s="89"/>
      <c r="Y446" s="89"/>
      <c r="AC446" s="372"/>
      <c r="AD446" s="373"/>
      <c r="AE446" s="372"/>
      <c r="AF446" s="372"/>
      <c r="AG446" s="372"/>
    </row>
    <row r="447" spans="4:33" s="262" customFormat="1" x14ac:dyDescent="0.25">
      <c r="D447" s="263"/>
      <c r="K447" s="264"/>
      <c r="T447" s="89"/>
      <c r="U447" s="89"/>
      <c r="V447" s="89"/>
      <c r="W447" s="89"/>
      <c r="X447" s="89"/>
      <c r="Y447" s="89"/>
      <c r="AC447" s="372"/>
      <c r="AD447" s="373"/>
      <c r="AE447" s="372"/>
      <c r="AF447" s="372"/>
      <c r="AG447" s="372"/>
    </row>
    <row r="448" spans="4:33" s="262" customFormat="1" x14ac:dyDescent="0.25">
      <c r="D448" s="263"/>
      <c r="K448" s="264"/>
      <c r="T448" s="89"/>
      <c r="U448" s="89"/>
      <c r="V448" s="89"/>
      <c r="W448" s="89"/>
      <c r="X448" s="89"/>
      <c r="Y448" s="89"/>
      <c r="AC448" s="372"/>
      <c r="AD448" s="373"/>
      <c r="AE448" s="372"/>
      <c r="AF448" s="372"/>
      <c r="AG448" s="372"/>
    </row>
    <row r="449" spans="4:33" s="262" customFormat="1" x14ac:dyDescent="0.25">
      <c r="D449" s="263"/>
      <c r="K449" s="264"/>
      <c r="T449" s="89"/>
      <c r="U449" s="89"/>
      <c r="V449" s="89"/>
      <c r="W449" s="89"/>
      <c r="X449" s="89"/>
      <c r="Y449" s="89"/>
      <c r="AC449" s="372"/>
      <c r="AD449" s="373"/>
      <c r="AE449" s="372"/>
      <c r="AF449" s="372"/>
      <c r="AG449" s="372"/>
    </row>
    <row r="450" spans="4:33" s="262" customFormat="1" x14ac:dyDescent="0.25">
      <c r="D450" s="263"/>
      <c r="K450" s="264"/>
      <c r="T450" s="89"/>
      <c r="U450" s="89"/>
      <c r="V450" s="89"/>
      <c r="W450" s="89"/>
      <c r="X450" s="89"/>
      <c r="Y450" s="89"/>
      <c r="AC450" s="372"/>
      <c r="AD450" s="373"/>
      <c r="AE450" s="372"/>
      <c r="AF450" s="372"/>
      <c r="AG450" s="372"/>
    </row>
    <row r="451" spans="4:33" s="262" customFormat="1" x14ac:dyDescent="0.25">
      <c r="D451" s="263"/>
      <c r="K451" s="264"/>
      <c r="T451" s="89"/>
      <c r="U451" s="89"/>
      <c r="V451" s="89"/>
      <c r="W451" s="89"/>
      <c r="X451" s="89"/>
      <c r="Y451" s="89"/>
      <c r="AC451" s="372"/>
      <c r="AD451" s="373"/>
      <c r="AE451" s="372"/>
      <c r="AF451" s="372"/>
      <c r="AG451" s="372"/>
    </row>
    <row r="452" spans="4:33" s="262" customFormat="1" x14ac:dyDescent="0.25">
      <c r="D452" s="263"/>
      <c r="K452" s="264"/>
      <c r="T452" s="89"/>
      <c r="U452" s="89"/>
      <c r="V452" s="89"/>
      <c r="W452" s="89"/>
      <c r="X452" s="89"/>
      <c r="Y452" s="89"/>
      <c r="AC452" s="372"/>
      <c r="AD452" s="373"/>
      <c r="AE452" s="372"/>
      <c r="AF452" s="372"/>
      <c r="AG452" s="372"/>
    </row>
    <row r="453" spans="4:33" s="262" customFormat="1" x14ac:dyDescent="0.25">
      <c r="D453" s="263"/>
      <c r="K453" s="264"/>
      <c r="T453" s="89"/>
      <c r="U453" s="89"/>
      <c r="V453" s="89"/>
      <c r="W453" s="89"/>
      <c r="X453" s="89"/>
      <c r="Y453" s="89"/>
      <c r="AC453" s="372"/>
      <c r="AD453" s="373"/>
      <c r="AE453" s="372"/>
      <c r="AF453" s="372"/>
      <c r="AG453" s="372"/>
    </row>
    <row r="454" spans="4:33" s="262" customFormat="1" x14ac:dyDescent="0.25">
      <c r="D454" s="263"/>
      <c r="K454" s="264"/>
      <c r="T454" s="89"/>
      <c r="U454" s="89"/>
      <c r="V454" s="89"/>
      <c r="W454" s="89"/>
      <c r="X454" s="89"/>
      <c r="Y454" s="89"/>
      <c r="AC454" s="372"/>
      <c r="AD454" s="373"/>
      <c r="AE454" s="372"/>
      <c r="AF454" s="372"/>
      <c r="AG454" s="372"/>
    </row>
    <row r="455" spans="4:33" s="262" customFormat="1" x14ac:dyDescent="0.25">
      <c r="D455" s="263"/>
      <c r="K455" s="264"/>
      <c r="T455" s="89"/>
      <c r="U455" s="89"/>
      <c r="V455" s="89"/>
      <c r="W455" s="89"/>
      <c r="X455" s="89"/>
      <c r="Y455" s="89"/>
      <c r="AC455" s="372"/>
      <c r="AD455" s="373"/>
      <c r="AE455" s="372"/>
      <c r="AF455" s="372"/>
      <c r="AG455" s="372"/>
    </row>
    <row r="456" spans="4:33" s="262" customFormat="1" x14ac:dyDescent="0.25">
      <c r="D456" s="263"/>
      <c r="K456" s="264"/>
      <c r="T456" s="89"/>
      <c r="U456" s="89"/>
      <c r="V456" s="89"/>
      <c r="W456" s="89"/>
      <c r="X456" s="89"/>
      <c r="Y456" s="89"/>
      <c r="AC456" s="372"/>
      <c r="AD456" s="373"/>
      <c r="AE456" s="372"/>
      <c r="AF456" s="372"/>
      <c r="AG456" s="372"/>
    </row>
    <row r="457" spans="4:33" s="262" customFormat="1" x14ac:dyDescent="0.25">
      <c r="D457" s="263"/>
      <c r="K457" s="264"/>
      <c r="T457" s="89"/>
      <c r="U457" s="89"/>
      <c r="V457" s="89"/>
      <c r="W457" s="89"/>
      <c r="X457" s="89"/>
      <c r="Y457" s="89"/>
      <c r="AC457" s="372"/>
      <c r="AD457" s="373"/>
      <c r="AE457" s="372"/>
      <c r="AF457" s="372"/>
      <c r="AG457" s="372"/>
    </row>
    <row r="458" spans="4:33" s="262" customFormat="1" x14ac:dyDescent="0.25">
      <c r="D458" s="263"/>
      <c r="K458" s="264"/>
      <c r="T458" s="89"/>
      <c r="U458" s="89"/>
      <c r="V458" s="89"/>
      <c r="W458" s="89"/>
      <c r="X458" s="89"/>
      <c r="Y458" s="89"/>
      <c r="AC458" s="372"/>
      <c r="AD458" s="373"/>
      <c r="AE458" s="372"/>
      <c r="AF458" s="372"/>
      <c r="AG458" s="372"/>
    </row>
    <row r="459" spans="4:33" s="262" customFormat="1" x14ac:dyDescent="0.25">
      <c r="D459" s="263"/>
      <c r="K459" s="264"/>
      <c r="T459" s="89"/>
      <c r="U459" s="89"/>
      <c r="V459" s="89"/>
      <c r="W459" s="89"/>
      <c r="X459" s="89"/>
      <c r="Y459" s="89"/>
      <c r="AC459" s="372"/>
      <c r="AD459" s="373"/>
      <c r="AE459" s="372"/>
      <c r="AF459" s="372"/>
      <c r="AG459" s="372"/>
    </row>
    <row r="460" spans="4:33" s="262" customFormat="1" x14ac:dyDescent="0.25">
      <c r="D460" s="263"/>
      <c r="K460" s="264"/>
      <c r="T460" s="89"/>
      <c r="U460" s="89"/>
      <c r="V460" s="89"/>
      <c r="W460" s="89"/>
      <c r="X460" s="89"/>
      <c r="Y460" s="89"/>
      <c r="AC460" s="372"/>
      <c r="AD460" s="373"/>
      <c r="AE460" s="372"/>
      <c r="AF460" s="372"/>
      <c r="AG460" s="372"/>
    </row>
    <row r="461" spans="4:33" s="262" customFormat="1" x14ac:dyDescent="0.25">
      <c r="D461" s="263"/>
      <c r="K461" s="264"/>
      <c r="T461" s="89"/>
      <c r="U461" s="89"/>
      <c r="V461" s="89"/>
      <c r="W461" s="89"/>
      <c r="X461" s="89"/>
      <c r="Y461" s="89"/>
      <c r="AC461" s="372"/>
      <c r="AD461" s="373"/>
      <c r="AE461" s="372"/>
      <c r="AF461" s="372"/>
      <c r="AG461" s="372"/>
    </row>
    <row r="462" spans="4:33" s="262" customFormat="1" x14ac:dyDescent="0.25">
      <c r="D462" s="263"/>
      <c r="K462" s="264"/>
      <c r="T462" s="89"/>
      <c r="U462" s="89"/>
      <c r="V462" s="89"/>
      <c r="W462" s="89"/>
      <c r="X462" s="89"/>
      <c r="Y462" s="89"/>
      <c r="AC462" s="372"/>
      <c r="AD462" s="373"/>
      <c r="AE462" s="372"/>
      <c r="AF462" s="372"/>
      <c r="AG462" s="372"/>
    </row>
    <row r="463" spans="4:33" s="262" customFormat="1" x14ac:dyDescent="0.25">
      <c r="D463" s="263"/>
      <c r="K463" s="264"/>
      <c r="T463" s="89"/>
      <c r="U463" s="89"/>
      <c r="V463" s="89"/>
      <c r="W463" s="89"/>
      <c r="X463" s="89"/>
      <c r="Y463" s="89"/>
      <c r="AC463" s="372"/>
      <c r="AD463" s="373"/>
      <c r="AE463" s="372"/>
      <c r="AF463" s="372"/>
      <c r="AG463" s="372"/>
    </row>
    <row r="464" spans="4:33" s="262" customFormat="1" x14ac:dyDescent="0.25">
      <c r="D464" s="263"/>
      <c r="K464" s="264"/>
      <c r="T464" s="89"/>
      <c r="U464" s="89"/>
      <c r="V464" s="89"/>
      <c r="W464" s="89"/>
      <c r="X464" s="89"/>
      <c r="Y464" s="89"/>
      <c r="AC464" s="372"/>
      <c r="AD464" s="373"/>
      <c r="AE464" s="372"/>
      <c r="AF464" s="372"/>
      <c r="AG464" s="372"/>
    </row>
    <row r="465" spans="4:33" s="262" customFormat="1" x14ac:dyDescent="0.25">
      <c r="D465" s="263"/>
      <c r="K465" s="264"/>
      <c r="T465" s="89"/>
      <c r="U465" s="89"/>
      <c r="V465" s="89"/>
      <c r="W465" s="89"/>
      <c r="X465" s="89"/>
      <c r="Y465" s="89"/>
      <c r="AC465" s="372"/>
      <c r="AD465" s="373"/>
      <c r="AE465" s="372"/>
      <c r="AF465" s="372"/>
      <c r="AG465" s="372"/>
    </row>
    <row r="466" spans="4:33" s="262" customFormat="1" x14ac:dyDescent="0.25">
      <c r="D466" s="263"/>
      <c r="K466" s="264"/>
      <c r="T466" s="89"/>
      <c r="U466" s="89"/>
      <c r="V466" s="89"/>
      <c r="W466" s="89"/>
      <c r="X466" s="89"/>
      <c r="Y466" s="89"/>
      <c r="AC466" s="372"/>
      <c r="AD466" s="373"/>
      <c r="AE466" s="372"/>
      <c r="AF466" s="372"/>
      <c r="AG466" s="372"/>
    </row>
    <row r="467" spans="4:33" s="262" customFormat="1" x14ac:dyDescent="0.25">
      <c r="D467" s="263"/>
      <c r="K467" s="264"/>
      <c r="T467" s="89"/>
      <c r="U467" s="89"/>
      <c r="V467" s="89"/>
      <c r="W467" s="89"/>
      <c r="X467" s="89"/>
      <c r="Y467" s="89"/>
      <c r="AC467" s="372"/>
      <c r="AD467" s="373"/>
      <c r="AE467" s="372"/>
      <c r="AF467" s="372"/>
      <c r="AG467" s="372"/>
    </row>
    <row r="468" spans="4:33" s="262" customFormat="1" x14ac:dyDescent="0.25">
      <c r="D468" s="263"/>
      <c r="K468" s="264"/>
      <c r="T468" s="89"/>
      <c r="U468" s="89"/>
      <c r="V468" s="89"/>
      <c r="W468" s="89"/>
      <c r="X468" s="89"/>
      <c r="Y468" s="89"/>
      <c r="AC468" s="372"/>
      <c r="AD468" s="373"/>
      <c r="AE468" s="372"/>
      <c r="AF468" s="372"/>
      <c r="AG468" s="372"/>
    </row>
    <row r="469" spans="4:33" s="262" customFormat="1" x14ac:dyDescent="0.25">
      <c r="D469" s="263"/>
      <c r="K469" s="264"/>
      <c r="T469" s="89"/>
      <c r="U469" s="89"/>
      <c r="V469" s="89"/>
      <c r="W469" s="89"/>
      <c r="X469" s="89"/>
      <c r="Y469" s="89"/>
      <c r="AC469" s="372"/>
      <c r="AD469" s="373"/>
      <c r="AE469" s="372"/>
      <c r="AF469" s="372"/>
      <c r="AG469" s="372"/>
    </row>
    <row r="470" spans="4:33" s="262" customFormat="1" x14ac:dyDescent="0.25">
      <c r="D470" s="263"/>
      <c r="K470" s="264"/>
      <c r="T470" s="89"/>
      <c r="U470" s="89"/>
      <c r="V470" s="89"/>
      <c r="W470" s="89"/>
      <c r="X470" s="89"/>
      <c r="Y470" s="89"/>
      <c r="AC470" s="372"/>
      <c r="AD470" s="373"/>
      <c r="AE470" s="372"/>
      <c r="AF470" s="372"/>
      <c r="AG470" s="372"/>
    </row>
    <row r="471" spans="4:33" s="262" customFormat="1" x14ac:dyDescent="0.25">
      <c r="D471" s="263"/>
      <c r="K471" s="264"/>
      <c r="T471" s="89"/>
      <c r="U471" s="89"/>
      <c r="V471" s="89"/>
      <c r="W471" s="89"/>
      <c r="X471" s="89"/>
      <c r="Y471" s="89"/>
      <c r="AC471" s="372"/>
      <c r="AD471" s="373"/>
      <c r="AE471" s="372"/>
      <c r="AF471" s="372"/>
      <c r="AG471" s="372"/>
    </row>
    <row r="472" spans="4:33" s="262" customFormat="1" x14ac:dyDescent="0.25">
      <c r="D472" s="263"/>
      <c r="K472" s="264"/>
      <c r="T472" s="89"/>
      <c r="U472" s="89"/>
      <c r="V472" s="89"/>
      <c r="W472" s="89"/>
      <c r="X472" s="89"/>
      <c r="Y472" s="89"/>
      <c r="AC472" s="372"/>
      <c r="AD472" s="373"/>
      <c r="AE472" s="372"/>
      <c r="AF472" s="372"/>
      <c r="AG472" s="372"/>
    </row>
    <row r="473" spans="4:33" s="262" customFormat="1" x14ac:dyDescent="0.25">
      <c r="D473" s="263"/>
      <c r="K473" s="264"/>
      <c r="T473" s="89"/>
      <c r="U473" s="89"/>
      <c r="V473" s="89"/>
      <c r="W473" s="89"/>
      <c r="X473" s="89"/>
      <c r="Y473" s="89"/>
      <c r="AC473" s="372"/>
      <c r="AD473" s="373"/>
      <c r="AE473" s="372"/>
      <c r="AF473" s="372"/>
      <c r="AG473" s="372"/>
    </row>
    <row r="474" spans="4:33" s="262" customFormat="1" x14ac:dyDescent="0.25">
      <c r="D474" s="263"/>
      <c r="K474" s="264"/>
      <c r="T474" s="89"/>
      <c r="U474" s="89"/>
      <c r="V474" s="89"/>
      <c r="W474" s="89"/>
      <c r="X474" s="89"/>
      <c r="Y474" s="89"/>
      <c r="AC474" s="372"/>
      <c r="AD474" s="373"/>
      <c r="AE474" s="372"/>
      <c r="AF474" s="372"/>
      <c r="AG474" s="372"/>
    </row>
    <row r="475" spans="4:33" s="262" customFormat="1" x14ac:dyDescent="0.25">
      <c r="D475" s="263"/>
      <c r="K475" s="264"/>
      <c r="T475" s="89"/>
      <c r="U475" s="89"/>
      <c r="V475" s="89"/>
      <c r="W475" s="89"/>
      <c r="X475" s="89"/>
      <c r="Y475" s="89"/>
      <c r="AC475" s="372"/>
      <c r="AD475" s="373"/>
      <c r="AE475" s="372"/>
      <c r="AF475" s="372"/>
      <c r="AG475" s="372"/>
    </row>
    <row r="476" spans="4:33" s="262" customFormat="1" x14ac:dyDescent="0.25">
      <c r="D476" s="263"/>
      <c r="K476" s="264"/>
      <c r="T476" s="89"/>
      <c r="U476" s="89"/>
      <c r="V476" s="89"/>
      <c r="W476" s="89"/>
      <c r="X476" s="89"/>
      <c r="Y476" s="89"/>
      <c r="AC476" s="372"/>
      <c r="AD476" s="373"/>
      <c r="AE476" s="372"/>
      <c r="AF476" s="372"/>
      <c r="AG476" s="372"/>
    </row>
    <row r="477" spans="4:33" s="262" customFormat="1" x14ac:dyDescent="0.25">
      <c r="D477" s="263"/>
      <c r="K477" s="264"/>
      <c r="T477" s="89"/>
      <c r="U477" s="89"/>
      <c r="V477" s="89"/>
      <c r="W477" s="89"/>
      <c r="X477" s="89"/>
      <c r="Y477" s="89"/>
      <c r="AC477" s="372"/>
      <c r="AD477" s="373"/>
      <c r="AE477" s="372"/>
      <c r="AF477" s="372"/>
      <c r="AG477" s="372"/>
    </row>
    <row r="478" spans="4:33" s="262" customFormat="1" x14ac:dyDescent="0.25">
      <c r="D478" s="263"/>
      <c r="K478" s="264"/>
      <c r="T478" s="89"/>
      <c r="U478" s="89"/>
      <c r="V478" s="89"/>
      <c r="W478" s="89"/>
      <c r="X478" s="89"/>
      <c r="Y478" s="89"/>
      <c r="AC478" s="372"/>
      <c r="AD478" s="373"/>
      <c r="AE478" s="372"/>
      <c r="AF478" s="372"/>
      <c r="AG478" s="372"/>
    </row>
    <row r="479" spans="4:33" s="262" customFormat="1" x14ac:dyDescent="0.25">
      <c r="D479" s="263"/>
      <c r="K479" s="264"/>
      <c r="T479" s="89"/>
      <c r="U479" s="89"/>
      <c r="V479" s="89"/>
      <c r="W479" s="89"/>
      <c r="X479" s="89"/>
      <c r="Y479" s="89"/>
      <c r="AC479" s="372"/>
      <c r="AD479" s="373"/>
      <c r="AE479" s="372"/>
      <c r="AF479" s="372"/>
      <c r="AG479" s="372"/>
    </row>
    <row r="480" spans="4:33" s="262" customFormat="1" x14ac:dyDescent="0.25">
      <c r="D480" s="263"/>
      <c r="K480" s="264"/>
      <c r="T480" s="89"/>
      <c r="U480" s="89"/>
      <c r="V480" s="89"/>
      <c r="W480" s="89"/>
      <c r="X480" s="89"/>
      <c r="Y480" s="89"/>
      <c r="AC480" s="372"/>
      <c r="AD480" s="373"/>
      <c r="AE480" s="372"/>
      <c r="AF480" s="372"/>
      <c r="AG480" s="372"/>
    </row>
    <row r="481" spans="1:33" s="262" customFormat="1" x14ac:dyDescent="0.25">
      <c r="D481" s="263"/>
      <c r="K481" s="264"/>
      <c r="T481" s="89"/>
      <c r="U481" s="89"/>
      <c r="V481" s="89"/>
      <c r="W481" s="89"/>
      <c r="X481" s="89"/>
      <c r="Y481" s="89"/>
      <c r="AC481" s="372"/>
      <c r="AD481" s="373"/>
      <c r="AE481" s="372"/>
      <c r="AF481" s="372"/>
      <c r="AG481" s="372"/>
    </row>
    <row r="482" spans="1:33" s="262" customFormat="1" x14ac:dyDescent="0.25">
      <c r="D482" s="263"/>
      <c r="K482" s="264"/>
      <c r="T482" s="89"/>
      <c r="U482" s="89"/>
      <c r="V482" s="89"/>
      <c r="W482" s="89"/>
      <c r="X482" s="89"/>
      <c r="Y482" s="89"/>
      <c r="AC482" s="372"/>
      <c r="AD482" s="373"/>
      <c r="AE482" s="372"/>
      <c r="AF482" s="372"/>
      <c r="AG482" s="372"/>
    </row>
    <row r="483" spans="1:33" s="262" customFormat="1" x14ac:dyDescent="0.25">
      <c r="D483" s="263"/>
      <c r="K483" s="264"/>
      <c r="T483" s="89"/>
      <c r="U483" s="89"/>
      <c r="V483" s="89"/>
      <c r="W483" s="89"/>
      <c r="X483" s="89"/>
      <c r="Y483" s="89"/>
      <c r="AC483" s="372"/>
      <c r="AD483" s="373"/>
      <c r="AE483" s="372"/>
      <c r="AF483" s="372"/>
      <c r="AG483" s="372"/>
    </row>
    <row r="484" spans="1:33" s="262" customFormat="1" x14ac:dyDescent="0.25">
      <c r="D484" s="263"/>
      <c r="K484" s="264"/>
      <c r="T484" s="89"/>
      <c r="U484" s="89"/>
      <c r="V484" s="89"/>
      <c r="W484" s="89"/>
      <c r="X484" s="89"/>
      <c r="Y484" s="89"/>
      <c r="AC484" s="372"/>
      <c r="AD484" s="373"/>
      <c r="AE484" s="372"/>
      <c r="AF484" s="372"/>
      <c r="AG484" s="372"/>
    </row>
    <row r="485" spans="1:33" s="262" customFormat="1" x14ac:dyDescent="0.25">
      <c r="D485" s="263"/>
      <c r="K485" s="264"/>
      <c r="T485" s="89"/>
      <c r="U485" s="89"/>
      <c r="V485" s="89"/>
      <c r="W485" s="89"/>
      <c r="X485" s="89"/>
      <c r="Y485" s="89"/>
      <c r="AC485" s="372"/>
      <c r="AD485" s="373"/>
      <c r="AE485" s="372"/>
      <c r="AF485" s="372"/>
      <c r="AG485" s="372"/>
    </row>
    <row r="486" spans="1:33" s="262" customFormat="1" x14ac:dyDescent="0.25">
      <c r="D486" s="263"/>
      <c r="K486" s="264"/>
      <c r="T486" s="89"/>
      <c r="U486" s="89"/>
      <c r="V486" s="89"/>
      <c r="W486" s="89"/>
      <c r="X486" s="89"/>
      <c r="Y486" s="89"/>
      <c r="AC486" s="372"/>
      <c r="AD486" s="373"/>
      <c r="AE486" s="372"/>
      <c r="AF486" s="372"/>
      <c r="AG486" s="372"/>
    </row>
    <row r="487" spans="1:33" s="262" customFormat="1" x14ac:dyDescent="0.25">
      <c r="D487" s="263"/>
      <c r="K487" s="264"/>
      <c r="T487" s="89"/>
      <c r="U487" s="89"/>
      <c r="V487" s="89"/>
      <c r="W487" s="89"/>
      <c r="X487" s="89"/>
      <c r="Y487" s="89"/>
      <c r="AC487" s="372"/>
      <c r="AD487" s="373"/>
      <c r="AE487" s="372"/>
      <c r="AF487" s="372"/>
      <c r="AG487" s="372"/>
    </row>
    <row r="488" spans="1:33" s="262" customFormat="1" x14ac:dyDescent="0.25">
      <c r="D488" s="263"/>
      <c r="K488" s="264"/>
      <c r="T488" s="89"/>
      <c r="U488" s="89"/>
      <c r="V488" s="89"/>
      <c r="W488" s="89"/>
      <c r="X488" s="89"/>
      <c r="Y488" s="89"/>
      <c r="AC488" s="372"/>
      <c r="AD488" s="373"/>
      <c r="AE488" s="372"/>
      <c r="AF488" s="372"/>
      <c r="AG488" s="372"/>
    </row>
    <row r="489" spans="1:33" s="262" customFormat="1" x14ac:dyDescent="0.25">
      <c r="D489" s="263"/>
      <c r="K489" s="264"/>
      <c r="T489" s="89"/>
      <c r="U489" s="89"/>
      <c r="V489" s="89"/>
      <c r="W489" s="89"/>
      <c r="X489" s="89"/>
      <c r="Y489" s="89"/>
      <c r="AC489" s="372"/>
      <c r="AD489" s="373"/>
      <c r="AE489" s="372"/>
      <c r="AF489" s="372"/>
      <c r="AG489" s="372"/>
    </row>
    <row r="490" spans="1:33" s="262" customFormat="1" x14ac:dyDescent="0.25">
      <c r="D490" s="263"/>
      <c r="K490" s="264"/>
      <c r="T490" s="89"/>
      <c r="U490" s="89"/>
      <c r="V490" s="89"/>
      <c r="W490" s="89"/>
      <c r="X490" s="89"/>
      <c r="Y490" s="89"/>
      <c r="AC490" s="372"/>
      <c r="AD490" s="373"/>
      <c r="AE490" s="372"/>
      <c r="AF490" s="372"/>
      <c r="AG490" s="372"/>
    </row>
    <row r="491" spans="1:33" x14ac:dyDescent="0.25">
      <c r="A491" s="262"/>
      <c r="Z491" s="262"/>
      <c r="AA491" s="262"/>
      <c r="AB491" s="262"/>
    </row>
  </sheetData>
  <sheetProtection formatCells="0" formatColumns="0" formatRows="0"/>
  <mergeCells count="58">
    <mergeCell ref="Q32:T32"/>
    <mergeCell ref="H33:I33"/>
    <mergeCell ref="Q33:T33"/>
    <mergeCell ref="H34:I34"/>
    <mergeCell ref="Q34:T34"/>
    <mergeCell ref="H38:I38"/>
    <mergeCell ref="Q38:T38"/>
    <mergeCell ref="H35:I35"/>
    <mergeCell ref="Q35:T35"/>
    <mergeCell ref="H36:I36"/>
    <mergeCell ref="Q36:T36"/>
    <mergeCell ref="H37:I37"/>
    <mergeCell ref="Q37:T37"/>
    <mergeCell ref="AM27:AM28"/>
    <mergeCell ref="AN27:AN28"/>
    <mergeCell ref="F17:F24"/>
    <mergeCell ref="F27:F28"/>
    <mergeCell ref="K17:AJ17"/>
    <mergeCell ref="K18:AJ18"/>
    <mergeCell ref="K19:AJ19"/>
    <mergeCell ref="AF27:AJ27"/>
    <mergeCell ref="K23:AJ24"/>
    <mergeCell ref="H5:R5"/>
    <mergeCell ref="H14:I15"/>
    <mergeCell ref="K14:K15"/>
    <mergeCell ref="K27:K28"/>
    <mergeCell ref="H27:I28"/>
    <mergeCell ref="M27:M28"/>
    <mergeCell ref="H17:I18"/>
    <mergeCell ref="H20:I21"/>
    <mergeCell ref="H23:I24"/>
    <mergeCell ref="H26:AJ26"/>
    <mergeCell ref="K20:AJ20"/>
    <mergeCell ref="K21:AJ21"/>
    <mergeCell ref="K22:AJ22"/>
    <mergeCell ref="B40:P40"/>
    <mergeCell ref="V27:V28"/>
    <mergeCell ref="AL27:AL28"/>
    <mergeCell ref="AB27:AB28"/>
    <mergeCell ref="X27:X28"/>
    <mergeCell ref="Y27:Y28"/>
    <mergeCell ref="O27:O28"/>
    <mergeCell ref="Q27:T28"/>
    <mergeCell ref="AD27:AD28"/>
    <mergeCell ref="H29:I29"/>
    <mergeCell ref="H30:I30"/>
    <mergeCell ref="H31:I31"/>
    <mergeCell ref="Q31:T31"/>
    <mergeCell ref="H32:I32"/>
    <mergeCell ref="Q29:T29"/>
    <mergeCell ref="Q30:T30"/>
    <mergeCell ref="A1:E3"/>
    <mergeCell ref="F1:L1"/>
    <mergeCell ref="N1:O1"/>
    <mergeCell ref="F2:L2"/>
    <mergeCell ref="N2:O2"/>
    <mergeCell ref="F3:L3"/>
    <mergeCell ref="M3:O3"/>
  </mergeCells>
  <conditionalFormatting sqref="I11">
    <cfRule type="expression" dxfId="613" priority="10">
      <formula>+IF($K$9="Sede Direccion General",1,0)</formula>
    </cfRule>
    <cfRule type="expression" dxfId="612" priority="11">
      <formula>+IF($K$9="",1,0)</formula>
    </cfRule>
  </conditionalFormatting>
  <conditionalFormatting sqref="K11">
    <cfRule type="expression" dxfId="611" priority="1">
      <formula>OR(AND(K9="NACIONAL",K11&lt;&gt;"NO APLICA"),AND(K9="REGIONAL",K11="NO APLICA"))</formula>
    </cfRule>
    <cfRule type="expression" dxfId="610" priority="3">
      <formula>COUNTIF(INDIRECT($K$10),$K$11)&lt;1=TRUE</formula>
    </cfRule>
  </conditionalFormatting>
  <conditionalFormatting sqref="K10">
    <cfRule type="expression" dxfId="609" priority="2">
      <formula>OR(AND(K9="NACIONAL",K10&lt;&gt;"NO APLICA"),AND(K9="REGIONAL",K10="NO APLICA"))</formula>
    </cfRule>
  </conditionalFormatting>
  <dataValidations count="2">
    <dataValidation type="list" allowBlank="1" showInputMessage="1" showErrorMessage="1" sqref="K8 H29:I38" xr:uid="{00000000-0002-0000-0000-000000000000}">
      <formula1>PROCESO</formula1>
    </dataValidation>
    <dataValidation type="list" allowBlank="1" showInputMessage="1" showErrorMessage="1" sqref="F29:G38" xr:uid="{00000000-0002-0000-0000-000001000000}">
      <formula1>EJE</formula1>
    </dataValidation>
  </dataValidations>
  <pageMargins left="0.70866141732283472" right="0.70866141732283472" top="0.74803149606299213" bottom="0.74803149606299213" header="0.31496062992125984" footer="0.31496062992125984"/>
  <pageSetup orientation="portrait" horizontalDpi="300" verticalDpi="300" r:id="rId1"/>
  <drawing r:id="rId2"/>
  <legacyDrawing r:id="rId3"/>
  <controls>
    <mc:AlternateContent xmlns:mc="http://schemas.openxmlformats.org/markup-compatibility/2006">
      <mc:Choice Requires="x14">
        <control shapeId="1068" r:id="rId4" name="CmdCProceso">
          <controlPr defaultSize="0" print="0" autoLine="0" r:id="rId5">
            <anchor>
              <from>
                <xdr:col>10</xdr:col>
                <xdr:colOff>0</xdr:colOff>
                <xdr:row>22</xdr:row>
                <xdr:rowOff>0</xdr:rowOff>
              </from>
              <to>
                <xdr:col>10</xdr:col>
                <xdr:colOff>342900</xdr:colOff>
                <xdr:row>22</xdr:row>
                <xdr:rowOff>314325</xdr:rowOff>
              </to>
            </anchor>
          </controlPr>
        </control>
      </mc:Choice>
      <mc:Fallback>
        <control shapeId="1068" r:id="rId4" name="CmdCProceso"/>
      </mc:Fallback>
    </mc:AlternateContent>
    <mc:AlternateContent xmlns:mc="http://schemas.openxmlformats.org/markup-compatibility/2006">
      <mc:Choice Requires="x14">
        <control shapeId="1052" r:id="rId6" name="CmdCExterno">
          <controlPr defaultSize="0" print="0" autoLine="0" r:id="rId7">
            <anchor>
              <from>
                <xdr:col>10</xdr:col>
                <xdr:colOff>0</xdr:colOff>
                <xdr:row>16</xdr:row>
                <xdr:rowOff>0</xdr:rowOff>
              </from>
              <to>
                <xdr:col>10</xdr:col>
                <xdr:colOff>342900</xdr:colOff>
                <xdr:row>16</xdr:row>
                <xdr:rowOff>295275</xdr:rowOff>
              </to>
            </anchor>
          </controlPr>
        </control>
      </mc:Choice>
      <mc:Fallback>
        <control shapeId="1052" r:id="rId6" name="CmdCExterno"/>
      </mc:Fallback>
    </mc:AlternateContent>
    <mc:AlternateContent xmlns:mc="http://schemas.openxmlformats.org/markup-compatibility/2006">
      <mc:Choice Requires="x14">
        <control shapeId="1049" r:id="rId8" name="CmdCInterno">
          <controlPr defaultSize="0" print="0" autoLine="0" r:id="rId9">
            <anchor>
              <from>
                <xdr:col>10</xdr:col>
                <xdr:colOff>0</xdr:colOff>
                <xdr:row>19</xdr:row>
                <xdr:rowOff>0</xdr:rowOff>
              </from>
              <to>
                <xdr:col>10</xdr:col>
                <xdr:colOff>361950</xdr:colOff>
                <xdr:row>19</xdr:row>
                <xdr:rowOff>371475</xdr:rowOff>
              </to>
            </anchor>
          </controlPr>
        </control>
      </mc:Choice>
      <mc:Fallback>
        <control shapeId="1049" r:id="rId8" name="CmdCInterno"/>
      </mc:Fallback>
    </mc:AlternateContent>
    <mc:AlternateContent xmlns:mc="http://schemas.openxmlformats.org/markup-compatibility/2006">
      <mc:Choice Requires="x14">
        <control shapeId="1060" r:id="rId10" name="CmdVCorrupcion">
          <controlPr defaultSize="0" autoLine="0" r:id="rId11">
            <anchor moveWithCells="1">
              <from>
                <xdr:col>23</xdr:col>
                <xdr:colOff>0</xdr:colOff>
                <xdr:row>28</xdr:row>
                <xdr:rowOff>0</xdr:rowOff>
              </from>
              <to>
                <xdr:col>23</xdr:col>
                <xdr:colOff>361950</xdr:colOff>
                <xdr:row>28</xdr:row>
                <xdr:rowOff>285750</xdr:rowOff>
              </to>
            </anchor>
          </controlPr>
        </control>
      </mc:Choice>
      <mc:Fallback>
        <control shapeId="1060" r:id="rId10" name="CmdVCorrupcion"/>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V41:V42 V29:V39</xm:sqref>
        </x14:dataValidation>
        <x14:dataValidation type="list" allowBlank="1" showInputMessage="1" showErrorMessage="1" xr:uid="{00000000-0002-0000-0000-000008000000}">
          <x14:formula1>
            <xm:f>'C:\Users\JoseH.GonzalezR\Desktop\[12 Servicios Administrativos.xlsm]DATOS'!#REF!</xm:f>
          </x14:formula1>
          <xm:sqref>V40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E145"/>
  <sheetViews>
    <sheetView showGridLines="0" workbookViewId="0">
      <selection activeCell="E4" sqref="E4"/>
    </sheetView>
  </sheetViews>
  <sheetFormatPr baseColWidth="10" defaultRowHeight="15" x14ac:dyDescent="0.25"/>
  <cols>
    <col min="2" max="2" width="59.7109375" customWidth="1"/>
    <col min="3" max="3" width="29.28515625" customWidth="1"/>
  </cols>
  <sheetData>
    <row r="1" spans="2:5" ht="15.75" thickBot="1" x14ac:dyDescent="0.3"/>
    <row r="2" spans="2:5" ht="15.75" thickBot="1" x14ac:dyDescent="0.3">
      <c r="B2" s="165" t="s">
        <v>1481</v>
      </c>
      <c r="C2" s="166" t="s">
        <v>314</v>
      </c>
    </row>
    <row r="3" spans="2:5" ht="16.5" thickTop="1" thickBot="1" x14ac:dyDescent="0.3">
      <c r="B3" s="167" t="s">
        <v>1334</v>
      </c>
      <c r="C3" s="546" t="s">
        <v>1335</v>
      </c>
    </row>
    <row r="4" spans="2:5" ht="15.75" thickBot="1" x14ac:dyDescent="0.3">
      <c r="B4" s="167" t="s">
        <v>1336</v>
      </c>
      <c r="C4" s="547"/>
    </row>
    <row r="5" spans="2:5" ht="15.75" thickBot="1" x14ac:dyDescent="0.3">
      <c r="B5" s="167" t="s">
        <v>1337</v>
      </c>
      <c r="C5" s="547"/>
    </row>
    <row r="6" spans="2:5" ht="15.75" thickBot="1" x14ac:dyDescent="0.3">
      <c r="B6" s="167" t="s">
        <v>1338</v>
      </c>
      <c r="C6" s="547"/>
    </row>
    <row r="7" spans="2:5" ht="15.75" thickBot="1" x14ac:dyDescent="0.3">
      <c r="B7" s="167" t="s">
        <v>1339</v>
      </c>
      <c r="C7" s="547"/>
    </row>
    <row r="8" spans="2:5" ht="15.75" thickBot="1" x14ac:dyDescent="0.3">
      <c r="B8" s="167" t="s">
        <v>1340</v>
      </c>
      <c r="C8" s="547"/>
    </row>
    <row r="9" spans="2:5" ht="15.75" thickBot="1" x14ac:dyDescent="0.3">
      <c r="B9" s="167" t="s">
        <v>1341</v>
      </c>
      <c r="C9" s="547"/>
    </row>
    <row r="10" spans="2:5" ht="15.75" thickBot="1" x14ac:dyDescent="0.3">
      <c r="B10" s="167" t="s">
        <v>1342</v>
      </c>
      <c r="C10" s="547"/>
    </row>
    <row r="11" spans="2:5" ht="15.75" thickBot="1" x14ac:dyDescent="0.3">
      <c r="B11" s="167" t="s">
        <v>1343</v>
      </c>
      <c r="C11" s="547"/>
    </row>
    <row r="12" spans="2:5" ht="15.75" thickBot="1" x14ac:dyDescent="0.3">
      <c r="B12" s="167" t="s">
        <v>1344</v>
      </c>
      <c r="C12" s="547"/>
    </row>
    <row r="13" spans="2:5" ht="15.75" thickBot="1" x14ac:dyDescent="0.3">
      <c r="B13" s="167" t="s">
        <v>1345</v>
      </c>
      <c r="C13" s="547"/>
    </row>
    <row r="14" spans="2:5" ht="15.75" thickBot="1" x14ac:dyDescent="0.3">
      <c r="B14" s="167" t="s">
        <v>1346</v>
      </c>
      <c r="C14" s="547"/>
    </row>
    <row r="15" spans="2:5" ht="15.75" thickBot="1" x14ac:dyDescent="0.3">
      <c r="B15" s="167" t="s">
        <v>1347</v>
      </c>
      <c r="C15" s="547"/>
    </row>
    <row r="16" spans="2:5" ht="15.75" thickBot="1" x14ac:dyDescent="0.3">
      <c r="B16" s="167" t="s">
        <v>1348</v>
      </c>
      <c r="C16" s="547"/>
    </row>
    <row r="17" spans="2:3" ht="15.75" thickBot="1" x14ac:dyDescent="0.3">
      <c r="B17" s="167" t="s">
        <v>1349</v>
      </c>
      <c r="C17" s="547"/>
    </row>
    <row r="18" spans="2:3" ht="15.75" thickBot="1" x14ac:dyDescent="0.3">
      <c r="B18" s="167" t="s">
        <v>1350</v>
      </c>
      <c r="C18" s="547"/>
    </row>
    <row r="19" spans="2:3" ht="15.75" thickBot="1" x14ac:dyDescent="0.3">
      <c r="B19" s="167" t="s">
        <v>1351</v>
      </c>
      <c r="C19" s="547"/>
    </row>
    <row r="20" spans="2:3" ht="15.75" thickBot="1" x14ac:dyDescent="0.3">
      <c r="B20" s="167" t="s">
        <v>1352</v>
      </c>
      <c r="C20" s="547"/>
    </row>
    <row r="21" spans="2:3" ht="15.75" thickBot="1" x14ac:dyDescent="0.3">
      <c r="B21" s="167" t="s">
        <v>1353</v>
      </c>
      <c r="C21" s="547"/>
    </row>
    <row r="22" spans="2:3" ht="15.75" thickBot="1" x14ac:dyDescent="0.3">
      <c r="B22" s="167" t="s">
        <v>1354</v>
      </c>
      <c r="C22" s="547"/>
    </row>
    <row r="23" spans="2:3" ht="15.75" thickBot="1" x14ac:dyDescent="0.3">
      <c r="B23" s="167" t="s">
        <v>1355</v>
      </c>
      <c r="C23" s="547"/>
    </row>
    <row r="24" spans="2:3" ht="15.75" thickBot="1" x14ac:dyDescent="0.3">
      <c r="B24" s="167" t="s">
        <v>1356</v>
      </c>
      <c r="C24" s="547"/>
    </row>
    <row r="25" spans="2:3" ht="15.75" thickBot="1" x14ac:dyDescent="0.3">
      <c r="B25" s="167" t="s">
        <v>1357</v>
      </c>
      <c r="C25" s="547"/>
    </row>
    <row r="26" spans="2:3" ht="15.75" thickBot="1" x14ac:dyDescent="0.3">
      <c r="B26" s="167" t="s">
        <v>1358</v>
      </c>
      <c r="C26" s="547"/>
    </row>
    <row r="27" spans="2:3" ht="15.75" thickBot="1" x14ac:dyDescent="0.3">
      <c r="B27" s="167" t="s">
        <v>1359</v>
      </c>
      <c r="C27" s="547"/>
    </row>
    <row r="28" spans="2:3" ht="15.75" thickBot="1" x14ac:dyDescent="0.3">
      <c r="B28" s="167" t="s">
        <v>1360</v>
      </c>
      <c r="C28" s="547"/>
    </row>
    <row r="29" spans="2:3" ht="26.25" thickBot="1" x14ac:dyDescent="0.3">
      <c r="B29" s="167" t="s">
        <v>1361</v>
      </c>
      <c r="C29" s="547"/>
    </row>
    <row r="30" spans="2:3" ht="26.25" thickBot="1" x14ac:dyDescent="0.3">
      <c r="B30" s="167" t="s">
        <v>1362</v>
      </c>
      <c r="C30" s="547"/>
    </row>
    <row r="31" spans="2:3" ht="15.75" thickBot="1" x14ac:dyDescent="0.3">
      <c r="B31" s="167" t="s">
        <v>1363</v>
      </c>
      <c r="C31" s="547"/>
    </row>
    <row r="32" spans="2:3" ht="15.75" thickBot="1" x14ac:dyDescent="0.3">
      <c r="B32" s="167" t="s">
        <v>1364</v>
      </c>
      <c r="C32" s="547"/>
    </row>
    <row r="33" spans="2:3" ht="15.75" thickBot="1" x14ac:dyDescent="0.3">
      <c r="B33" s="167" t="s">
        <v>1365</v>
      </c>
      <c r="C33" s="547"/>
    </row>
    <row r="34" spans="2:3" ht="15.75" thickBot="1" x14ac:dyDescent="0.3">
      <c r="B34" s="167" t="s">
        <v>1366</v>
      </c>
      <c r="C34" s="547"/>
    </row>
    <row r="35" spans="2:3" ht="15.75" thickBot="1" x14ac:dyDescent="0.3">
      <c r="B35" s="167" t="s">
        <v>1367</v>
      </c>
      <c r="C35" s="547"/>
    </row>
    <row r="36" spans="2:3" ht="26.25" thickBot="1" x14ac:dyDescent="0.3">
      <c r="B36" s="167" t="s">
        <v>1368</v>
      </c>
      <c r="C36" s="547"/>
    </row>
    <row r="37" spans="2:3" ht="15.75" thickBot="1" x14ac:dyDescent="0.3">
      <c r="B37" s="167" t="s">
        <v>1369</v>
      </c>
      <c r="C37" s="547"/>
    </row>
    <row r="38" spans="2:3" ht="15.75" thickBot="1" x14ac:dyDescent="0.3">
      <c r="B38" s="167" t="s">
        <v>1370</v>
      </c>
      <c r="C38" s="548"/>
    </row>
    <row r="39" spans="2:3" ht="26.25" thickBot="1" x14ac:dyDescent="0.3">
      <c r="B39" s="167" t="s">
        <v>1371</v>
      </c>
      <c r="C39" s="549" t="s">
        <v>1555</v>
      </c>
    </row>
    <row r="40" spans="2:3" ht="15.75" thickBot="1" x14ac:dyDescent="0.3">
      <c r="B40" s="167" t="s">
        <v>1372</v>
      </c>
      <c r="C40" s="547"/>
    </row>
    <row r="41" spans="2:3" ht="15.75" thickBot="1" x14ac:dyDescent="0.3">
      <c r="B41" s="167" t="s">
        <v>1373</v>
      </c>
      <c r="C41" s="547"/>
    </row>
    <row r="42" spans="2:3" ht="26.25" thickBot="1" x14ac:dyDescent="0.3">
      <c r="B42" s="167" t="s">
        <v>1374</v>
      </c>
      <c r="C42" s="547"/>
    </row>
    <row r="43" spans="2:3" ht="26.25" thickBot="1" x14ac:dyDescent="0.3">
      <c r="B43" s="167" t="s">
        <v>1375</v>
      </c>
      <c r="C43" s="547"/>
    </row>
    <row r="44" spans="2:3" ht="15.75" thickBot="1" x14ac:dyDescent="0.3">
      <c r="B44" s="167" t="s">
        <v>1376</v>
      </c>
      <c r="C44" s="547"/>
    </row>
    <row r="45" spans="2:3" ht="26.25" thickBot="1" x14ac:dyDescent="0.3">
      <c r="B45" s="167" t="s">
        <v>1377</v>
      </c>
      <c r="C45" s="547"/>
    </row>
    <row r="46" spans="2:3" ht="20.25" customHeight="1" thickBot="1" x14ac:dyDescent="0.3">
      <c r="B46" s="167" t="s">
        <v>1378</v>
      </c>
      <c r="C46" s="547"/>
    </row>
    <row r="47" spans="2:3" ht="26.25" thickBot="1" x14ac:dyDescent="0.3">
      <c r="B47" s="167" t="s">
        <v>1379</v>
      </c>
      <c r="C47" s="547"/>
    </row>
    <row r="48" spans="2:3" ht="26.25" thickBot="1" x14ac:dyDescent="0.3">
      <c r="B48" s="167" t="s">
        <v>1380</v>
      </c>
      <c r="C48" s="547"/>
    </row>
    <row r="49" spans="2:3" ht="15.75" thickBot="1" x14ac:dyDescent="0.3">
      <c r="B49" s="167" t="s">
        <v>1381</v>
      </c>
      <c r="C49" s="547"/>
    </row>
    <row r="50" spans="2:3" ht="15.75" thickBot="1" x14ac:dyDescent="0.3">
      <c r="B50" s="167" t="s">
        <v>1382</v>
      </c>
      <c r="C50" s="547"/>
    </row>
    <row r="51" spans="2:3" ht="15.75" thickBot="1" x14ac:dyDescent="0.3">
      <c r="B51" s="167" t="s">
        <v>1383</v>
      </c>
      <c r="C51" s="547"/>
    </row>
    <row r="52" spans="2:3" ht="15.75" thickBot="1" x14ac:dyDescent="0.3">
      <c r="B52" s="167" t="s">
        <v>1384</v>
      </c>
      <c r="C52" s="547"/>
    </row>
    <row r="53" spans="2:3" ht="15.75" thickBot="1" x14ac:dyDescent="0.3">
      <c r="B53" s="167" t="s">
        <v>1385</v>
      </c>
      <c r="C53" s="547"/>
    </row>
    <row r="54" spans="2:3" ht="15.75" thickBot="1" x14ac:dyDescent="0.3">
      <c r="B54" s="167" t="s">
        <v>1386</v>
      </c>
      <c r="C54" s="547"/>
    </row>
    <row r="55" spans="2:3" ht="15.75" thickBot="1" x14ac:dyDescent="0.3">
      <c r="B55" s="167" t="s">
        <v>1688</v>
      </c>
      <c r="C55" s="547"/>
    </row>
    <row r="56" spans="2:3" ht="15.75" thickBot="1" x14ac:dyDescent="0.3">
      <c r="B56" s="167" t="s">
        <v>1387</v>
      </c>
      <c r="C56" s="547"/>
    </row>
    <row r="57" spans="2:3" ht="15.75" thickBot="1" x14ac:dyDescent="0.3">
      <c r="B57" s="167" t="s">
        <v>1388</v>
      </c>
      <c r="C57" s="547"/>
    </row>
    <row r="58" spans="2:3" ht="26.25" thickBot="1" x14ac:dyDescent="0.3">
      <c r="B58" s="167" t="s">
        <v>1389</v>
      </c>
      <c r="C58" s="547"/>
    </row>
    <row r="59" spans="2:3" ht="15.75" thickBot="1" x14ac:dyDescent="0.3">
      <c r="B59" s="167" t="s">
        <v>1390</v>
      </c>
      <c r="C59" s="547"/>
    </row>
    <row r="60" spans="2:3" ht="15.75" thickBot="1" x14ac:dyDescent="0.3">
      <c r="B60" s="167" t="s">
        <v>1391</v>
      </c>
      <c r="C60" s="547"/>
    </row>
    <row r="61" spans="2:3" ht="15.75" thickBot="1" x14ac:dyDescent="0.3">
      <c r="B61" s="167" t="s">
        <v>1392</v>
      </c>
      <c r="C61" s="547"/>
    </row>
    <row r="62" spans="2:3" ht="15.75" thickBot="1" x14ac:dyDescent="0.3">
      <c r="B62" s="167" t="s">
        <v>1393</v>
      </c>
      <c r="C62" s="547"/>
    </row>
    <row r="63" spans="2:3" ht="26.25" thickBot="1" x14ac:dyDescent="0.3">
      <c r="B63" s="167" t="s">
        <v>1394</v>
      </c>
      <c r="C63" s="547"/>
    </row>
    <row r="64" spans="2:3" ht="15.75" thickBot="1" x14ac:dyDescent="0.3">
      <c r="B64" s="167" t="s">
        <v>1395</v>
      </c>
      <c r="C64" s="547"/>
    </row>
    <row r="65" spans="2:3" ht="15.75" thickBot="1" x14ac:dyDescent="0.3">
      <c r="B65" s="167" t="s">
        <v>1396</v>
      </c>
      <c r="C65" s="547"/>
    </row>
    <row r="66" spans="2:3" ht="15.75" thickBot="1" x14ac:dyDescent="0.3">
      <c r="B66" s="167" t="s">
        <v>1397</v>
      </c>
      <c r="C66" s="548"/>
    </row>
    <row r="67" spans="2:3" ht="15.75" thickBot="1" x14ac:dyDescent="0.3">
      <c r="B67" s="168" t="s">
        <v>1405</v>
      </c>
      <c r="C67" s="553" t="s">
        <v>1406</v>
      </c>
    </row>
    <row r="68" spans="2:3" ht="15.75" thickBot="1" x14ac:dyDescent="0.3">
      <c r="B68" s="167" t="s">
        <v>1407</v>
      </c>
      <c r="C68" s="554"/>
    </row>
    <row r="69" spans="2:3" ht="15.75" thickBot="1" x14ac:dyDescent="0.3">
      <c r="B69" s="167" t="s">
        <v>1408</v>
      </c>
      <c r="C69" s="554"/>
    </row>
    <row r="70" spans="2:3" ht="15.75" thickBot="1" x14ac:dyDescent="0.3">
      <c r="B70" s="167" t="s">
        <v>1409</v>
      </c>
      <c r="C70" s="554"/>
    </row>
    <row r="71" spans="2:3" ht="15.75" thickBot="1" x14ac:dyDescent="0.3">
      <c r="B71" s="167" t="s">
        <v>1410</v>
      </c>
      <c r="C71" s="554"/>
    </row>
    <row r="72" spans="2:3" ht="15.75" thickBot="1" x14ac:dyDescent="0.3">
      <c r="B72" s="167" t="s">
        <v>1411</v>
      </c>
      <c r="C72" s="554"/>
    </row>
    <row r="73" spans="2:3" ht="15.75" thickBot="1" x14ac:dyDescent="0.3">
      <c r="B73" s="167" t="s">
        <v>1412</v>
      </c>
      <c r="C73" s="554"/>
    </row>
    <row r="74" spans="2:3" ht="15.75" thickBot="1" x14ac:dyDescent="0.3">
      <c r="B74" s="167" t="s">
        <v>1413</v>
      </c>
      <c r="C74" s="554"/>
    </row>
    <row r="75" spans="2:3" ht="15.75" thickBot="1" x14ac:dyDescent="0.3">
      <c r="B75" s="167" t="s">
        <v>1414</v>
      </c>
      <c r="C75" s="554"/>
    </row>
    <row r="76" spans="2:3" ht="15.75" thickBot="1" x14ac:dyDescent="0.3">
      <c r="B76" s="167" t="s">
        <v>1415</v>
      </c>
      <c r="C76" s="554"/>
    </row>
    <row r="77" spans="2:3" ht="15.75" thickBot="1" x14ac:dyDescent="0.3">
      <c r="B77" s="167" t="s">
        <v>1416</v>
      </c>
      <c r="C77" s="554"/>
    </row>
    <row r="78" spans="2:3" ht="15.75" thickBot="1" x14ac:dyDescent="0.3">
      <c r="B78" s="167" t="s">
        <v>1417</v>
      </c>
      <c r="C78" s="554"/>
    </row>
    <row r="79" spans="2:3" ht="15.75" thickBot="1" x14ac:dyDescent="0.3">
      <c r="B79" s="167" t="s">
        <v>1418</v>
      </c>
      <c r="C79" s="554"/>
    </row>
    <row r="80" spans="2:3" ht="15.75" thickBot="1" x14ac:dyDescent="0.3">
      <c r="B80" s="167" t="s">
        <v>1419</v>
      </c>
      <c r="C80" s="554"/>
    </row>
    <row r="81" spans="2:3" ht="15.75" thickBot="1" x14ac:dyDescent="0.3">
      <c r="B81" s="167" t="s">
        <v>1420</v>
      </c>
      <c r="C81" s="554"/>
    </row>
    <row r="82" spans="2:3" ht="15.75" thickBot="1" x14ac:dyDescent="0.3">
      <c r="B82" s="167" t="s">
        <v>1421</v>
      </c>
      <c r="C82" s="554"/>
    </row>
    <row r="83" spans="2:3" ht="15.75" thickBot="1" x14ac:dyDescent="0.3">
      <c r="B83" s="167" t="s">
        <v>1422</v>
      </c>
      <c r="C83" s="554"/>
    </row>
    <row r="84" spans="2:3" ht="15.75" thickBot="1" x14ac:dyDescent="0.3">
      <c r="B84" s="167" t="s">
        <v>1423</v>
      </c>
      <c r="C84" s="555"/>
    </row>
    <row r="85" spans="2:3" ht="15.75" thickBot="1" x14ac:dyDescent="0.3">
      <c r="B85" s="167" t="s">
        <v>1424</v>
      </c>
      <c r="C85" s="553" t="s">
        <v>1425</v>
      </c>
    </row>
    <row r="86" spans="2:3" ht="15.75" thickBot="1" x14ac:dyDescent="0.3">
      <c r="B86" s="167" t="s">
        <v>1426</v>
      </c>
      <c r="C86" s="554"/>
    </row>
    <row r="87" spans="2:3" ht="15.75" thickBot="1" x14ac:dyDescent="0.3">
      <c r="B87" s="167" t="s">
        <v>1427</v>
      </c>
      <c r="C87" s="554"/>
    </row>
    <row r="88" spans="2:3" ht="15.75" thickBot="1" x14ac:dyDescent="0.3">
      <c r="B88" s="167" t="s">
        <v>1428</v>
      </c>
      <c r="C88" s="554"/>
    </row>
    <row r="89" spans="2:3" ht="15.75" thickBot="1" x14ac:dyDescent="0.3">
      <c r="B89" s="167" t="s">
        <v>1429</v>
      </c>
      <c r="C89" s="554"/>
    </row>
    <row r="90" spans="2:3" ht="15.75" thickBot="1" x14ac:dyDescent="0.3">
      <c r="B90" s="167" t="s">
        <v>1430</v>
      </c>
      <c r="C90" s="554"/>
    </row>
    <row r="91" spans="2:3" ht="15.75" thickBot="1" x14ac:dyDescent="0.3">
      <c r="B91" s="167" t="s">
        <v>1431</v>
      </c>
      <c r="C91" s="555"/>
    </row>
    <row r="92" spans="2:3" ht="15.75" thickBot="1" x14ac:dyDescent="0.3">
      <c r="B92" s="167" t="s">
        <v>1398</v>
      </c>
      <c r="C92" s="553" t="s">
        <v>1399</v>
      </c>
    </row>
    <row r="93" spans="2:3" ht="15.75" thickBot="1" x14ac:dyDescent="0.3">
      <c r="B93" s="167" t="s">
        <v>1400</v>
      </c>
      <c r="C93" s="554"/>
    </row>
    <row r="94" spans="2:3" ht="15.75" thickBot="1" x14ac:dyDescent="0.3">
      <c r="B94" s="167" t="s">
        <v>1401</v>
      </c>
      <c r="C94" s="554"/>
    </row>
    <row r="95" spans="2:3" ht="15.75" thickBot="1" x14ac:dyDescent="0.3">
      <c r="B95" s="167" t="s">
        <v>1402</v>
      </c>
      <c r="C95" s="554"/>
    </row>
    <row r="96" spans="2:3" ht="15.75" thickBot="1" x14ac:dyDescent="0.3">
      <c r="B96" s="167" t="s">
        <v>1403</v>
      </c>
      <c r="C96" s="554"/>
    </row>
    <row r="97" spans="2:3" ht="26.25" thickBot="1" x14ac:dyDescent="0.3">
      <c r="B97" s="167" t="s">
        <v>1404</v>
      </c>
      <c r="C97" s="555"/>
    </row>
    <row r="98" spans="2:3" ht="16.5" customHeight="1" thickBot="1" x14ac:dyDescent="0.3">
      <c r="B98" s="168" t="s">
        <v>1432</v>
      </c>
      <c r="C98" s="553" t="s">
        <v>1433</v>
      </c>
    </row>
    <row r="99" spans="2:3" ht="15.75" thickBot="1" x14ac:dyDescent="0.3">
      <c r="B99" s="168" t="s">
        <v>1434</v>
      </c>
      <c r="C99" s="554"/>
    </row>
    <row r="100" spans="2:3" ht="15.75" thickBot="1" x14ac:dyDescent="0.3">
      <c r="B100" s="168" t="s">
        <v>1435</v>
      </c>
      <c r="C100" s="554"/>
    </row>
    <row r="101" spans="2:3" ht="15.75" thickBot="1" x14ac:dyDescent="0.3">
      <c r="B101" s="168" t="s">
        <v>1436</v>
      </c>
      <c r="C101" s="554"/>
    </row>
    <row r="102" spans="2:3" ht="15.75" thickBot="1" x14ac:dyDescent="0.3">
      <c r="B102" s="168" t="s">
        <v>1437</v>
      </c>
      <c r="C102" s="554"/>
    </row>
    <row r="103" spans="2:3" ht="15.75" thickBot="1" x14ac:dyDescent="0.3">
      <c r="B103" s="168" t="s">
        <v>1438</v>
      </c>
      <c r="C103" s="554"/>
    </row>
    <row r="104" spans="2:3" ht="15.75" thickBot="1" x14ac:dyDescent="0.3">
      <c r="B104" s="168" t="s">
        <v>1439</v>
      </c>
      <c r="C104" s="554"/>
    </row>
    <row r="105" spans="2:3" ht="15.75" thickBot="1" x14ac:dyDescent="0.3">
      <c r="B105" s="168" t="s">
        <v>1440</v>
      </c>
      <c r="C105" s="554"/>
    </row>
    <row r="106" spans="2:3" ht="15.75" thickBot="1" x14ac:dyDescent="0.3">
      <c r="B106" s="168" t="s">
        <v>1441</v>
      </c>
      <c r="C106" s="555"/>
    </row>
    <row r="107" spans="2:3" ht="15.75" thickBot="1" x14ac:dyDescent="0.3">
      <c r="B107" s="168" t="s">
        <v>1442</v>
      </c>
      <c r="C107" s="553" t="s">
        <v>1443</v>
      </c>
    </row>
    <row r="108" spans="2:3" ht="15.75" thickBot="1" x14ac:dyDescent="0.3">
      <c r="B108" s="168" t="s">
        <v>1444</v>
      </c>
      <c r="C108" s="554"/>
    </row>
    <row r="109" spans="2:3" ht="15.75" thickBot="1" x14ac:dyDescent="0.3">
      <c r="B109" s="168" t="s">
        <v>1445</v>
      </c>
      <c r="C109" s="554"/>
    </row>
    <row r="110" spans="2:3" ht="15.75" thickBot="1" x14ac:dyDescent="0.3">
      <c r="B110" s="168" t="s">
        <v>1446</v>
      </c>
      <c r="C110" s="554"/>
    </row>
    <row r="111" spans="2:3" ht="15.75" thickBot="1" x14ac:dyDescent="0.3">
      <c r="B111" s="168" t="s">
        <v>1447</v>
      </c>
      <c r="C111" s="554"/>
    </row>
    <row r="112" spans="2:3" ht="15.75" thickBot="1" x14ac:dyDescent="0.3">
      <c r="B112" s="168" t="s">
        <v>1448</v>
      </c>
      <c r="C112" s="554"/>
    </row>
    <row r="113" spans="2:3" ht="15.75" thickBot="1" x14ac:dyDescent="0.3">
      <c r="B113" s="168" t="s">
        <v>1449</v>
      </c>
      <c r="C113" s="554"/>
    </row>
    <row r="114" spans="2:3" ht="15.75" thickBot="1" x14ac:dyDescent="0.3">
      <c r="B114" s="168" t="s">
        <v>1448</v>
      </c>
      <c r="C114" s="555"/>
    </row>
    <row r="115" spans="2:3" ht="15.75" thickBot="1" x14ac:dyDescent="0.3">
      <c r="B115" s="168" t="s">
        <v>1450</v>
      </c>
      <c r="C115" s="553" t="s">
        <v>1451</v>
      </c>
    </row>
    <row r="116" spans="2:3" ht="15.75" thickBot="1" x14ac:dyDescent="0.3">
      <c r="B116" s="168" t="s">
        <v>1452</v>
      </c>
      <c r="C116" s="554"/>
    </row>
    <row r="117" spans="2:3" ht="15.75" thickBot="1" x14ac:dyDescent="0.3">
      <c r="B117" s="168" t="s">
        <v>1453</v>
      </c>
      <c r="C117" s="554"/>
    </row>
    <row r="118" spans="2:3" ht="15.75" thickBot="1" x14ac:dyDescent="0.3">
      <c r="B118" s="168" t="s">
        <v>1454</v>
      </c>
      <c r="C118" s="554"/>
    </row>
    <row r="119" spans="2:3" ht="15.75" thickBot="1" x14ac:dyDescent="0.3">
      <c r="B119" s="168" t="s">
        <v>1455</v>
      </c>
      <c r="C119" s="554"/>
    </row>
    <row r="120" spans="2:3" ht="15.75" thickBot="1" x14ac:dyDescent="0.3">
      <c r="B120" s="168" t="s">
        <v>1456</v>
      </c>
      <c r="C120" s="554"/>
    </row>
    <row r="121" spans="2:3" ht="15.75" thickBot="1" x14ac:dyDescent="0.3">
      <c r="B121" s="168" t="s">
        <v>1457</v>
      </c>
      <c r="C121" s="554"/>
    </row>
    <row r="122" spans="2:3" ht="15.75" thickBot="1" x14ac:dyDescent="0.3">
      <c r="B122" s="168" t="s">
        <v>1458</v>
      </c>
      <c r="C122" s="554"/>
    </row>
    <row r="123" spans="2:3" ht="15.75" thickBot="1" x14ac:dyDescent="0.3">
      <c r="B123" s="168" t="s">
        <v>1556</v>
      </c>
      <c r="C123" s="555"/>
    </row>
    <row r="124" spans="2:3" ht="15.75" thickBot="1" x14ac:dyDescent="0.3">
      <c r="B124" s="168" t="s">
        <v>1459</v>
      </c>
      <c r="C124" s="553" t="s">
        <v>1460</v>
      </c>
    </row>
    <row r="125" spans="2:3" ht="15.75" thickBot="1" x14ac:dyDescent="0.3">
      <c r="B125" s="168" t="s">
        <v>1461</v>
      </c>
      <c r="C125" s="554"/>
    </row>
    <row r="126" spans="2:3" ht="15.75" thickBot="1" x14ac:dyDescent="0.3">
      <c r="B126" s="168" t="s">
        <v>1462</v>
      </c>
      <c r="C126" s="554"/>
    </row>
    <row r="127" spans="2:3" ht="15.75" thickBot="1" x14ac:dyDescent="0.3">
      <c r="B127" s="168" t="s">
        <v>1463</v>
      </c>
      <c r="C127" s="554"/>
    </row>
    <row r="128" spans="2:3" ht="15.75" thickBot="1" x14ac:dyDescent="0.3">
      <c r="B128" s="168" t="s">
        <v>1464</v>
      </c>
      <c r="C128" s="554"/>
    </row>
    <row r="129" spans="2:3" ht="15.75" thickBot="1" x14ac:dyDescent="0.3">
      <c r="B129" s="168" t="s">
        <v>1465</v>
      </c>
      <c r="C129" s="554"/>
    </row>
    <row r="130" spans="2:3" ht="15.75" thickBot="1" x14ac:dyDescent="0.3">
      <c r="B130" s="168" t="s">
        <v>1466</v>
      </c>
      <c r="C130" s="554"/>
    </row>
    <row r="131" spans="2:3" ht="15.75" thickBot="1" x14ac:dyDescent="0.3">
      <c r="B131" s="168" t="s">
        <v>1467</v>
      </c>
      <c r="C131" s="554"/>
    </row>
    <row r="132" spans="2:3" ht="15.75" thickBot="1" x14ac:dyDescent="0.3">
      <c r="B132" s="168" t="s">
        <v>1468</v>
      </c>
      <c r="C132" s="554"/>
    </row>
    <row r="133" spans="2:3" ht="15.75" thickBot="1" x14ac:dyDescent="0.3">
      <c r="B133" s="168" t="s">
        <v>1469</v>
      </c>
      <c r="C133" s="554"/>
    </row>
    <row r="134" spans="2:3" ht="15.75" thickBot="1" x14ac:dyDescent="0.3">
      <c r="B134" s="168" t="s">
        <v>1470</v>
      </c>
      <c r="C134" s="554"/>
    </row>
    <row r="135" spans="2:3" ht="15.75" thickBot="1" x14ac:dyDescent="0.3">
      <c r="B135" s="168" t="s">
        <v>1471</v>
      </c>
      <c r="C135" s="554"/>
    </row>
    <row r="136" spans="2:3" ht="15.75" thickBot="1" x14ac:dyDescent="0.3">
      <c r="B136" s="168" t="s">
        <v>1472</v>
      </c>
      <c r="C136" s="554"/>
    </row>
    <row r="137" spans="2:3" ht="15.75" thickBot="1" x14ac:dyDescent="0.3">
      <c r="B137" s="168" t="s">
        <v>1473</v>
      </c>
      <c r="C137" s="555"/>
    </row>
    <row r="138" spans="2:3" ht="15.75" thickBot="1" x14ac:dyDescent="0.3">
      <c r="B138" s="168" t="s">
        <v>1474</v>
      </c>
      <c r="C138" s="550" t="s">
        <v>1475</v>
      </c>
    </row>
    <row r="139" spans="2:3" ht="15.75" thickBot="1" x14ac:dyDescent="0.3">
      <c r="B139" s="168" t="s">
        <v>1476</v>
      </c>
      <c r="C139" s="551"/>
    </row>
    <row r="140" spans="2:3" ht="15.75" thickBot="1" x14ac:dyDescent="0.3">
      <c r="B140" s="168" t="s">
        <v>1477</v>
      </c>
      <c r="C140" s="551"/>
    </row>
    <row r="141" spans="2:3" ht="15.75" thickBot="1" x14ac:dyDescent="0.3">
      <c r="B141" s="168" t="s">
        <v>1478</v>
      </c>
      <c r="C141" s="551"/>
    </row>
    <row r="142" spans="2:3" ht="15.75" thickBot="1" x14ac:dyDescent="0.3">
      <c r="B142" s="168" t="s">
        <v>1479</v>
      </c>
      <c r="C142" s="551"/>
    </row>
    <row r="143" spans="2:3" ht="15.75" thickBot="1" x14ac:dyDescent="0.3">
      <c r="B143" s="168" t="s">
        <v>1480</v>
      </c>
      <c r="C143" s="551"/>
    </row>
    <row r="144" spans="2:3" ht="15.75" thickBot="1" x14ac:dyDescent="0.3">
      <c r="B144" s="168" t="s">
        <v>1457</v>
      </c>
      <c r="C144" s="551"/>
    </row>
    <row r="145" spans="2:3" ht="15.75" thickBot="1" x14ac:dyDescent="0.3">
      <c r="B145" s="168" t="s">
        <v>1458</v>
      </c>
      <c r="C145" s="552"/>
    </row>
  </sheetData>
  <sheetProtection insertRows="0"/>
  <mergeCells count="10">
    <mergeCell ref="C3:C38"/>
    <mergeCell ref="C39:C66"/>
    <mergeCell ref="C138:C145"/>
    <mergeCell ref="C124:C137"/>
    <mergeCell ref="C115:C123"/>
    <mergeCell ref="C107:C114"/>
    <mergeCell ref="C98:C106"/>
    <mergeCell ref="C92:C97"/>
    <mergeCell ref="C85:C91"/>
    <mergeCell ref="C67:C8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D40"/>
  <sheetViews>
    <sheetView showGridLines="0" zoomScaleNormal="100" workbookViewId="0">
      <selection activeCell="B8" sqref="B8"/>
    </sheetView>
  </sheetViews>
  <sheetFormatPr baseColWidth="10" defaultRowHeight="15" x14ac:dyDescent="0.25"/>
  <cols>
    <col min="2" max="2" width="58.7109375" customWidth="1"/>
  </cols>
  <sheetData>
    <row r="3" spans="2:4" ht="15.75" thickBot="1" x14ac:dyDescent="0.3"/>
    <row r="4" spans="2:4" ht="15.75" thickBot="1" x14ac:dyDescent="0.3">
      <c r="B4" s="100" t="s">
        <v>1333</v>
      </c>
    </row>
    <row r="5" spans="2:4" ht="16.5" thickTop="1" thickBot="1" x14ac:dyDescent="0.3">
      <c r="B5" s="101" t="s">
        <v>1303</v>
      </c>
    </row>
    <row r="6" spans="2:4" ht="15.75" thickBot="1" x14ac:dyDescent="0.3">
      <c r="B6" s="101" t="s">
        <v>1290</v>
      </c>
    </row>
    <row r="7" spans="2:4" ht="19.5" customHeight="1" thickBot="1" x14ac:dyDescent="0.3">
      <c r="B7" s="101" t="s">
        <v>1522</v>
      </c>
    </row>
    <row r="8" spans="2:4" ht="15.75" thickBot="1" x14ac:dyDescent="0.3">
      <c r="B8" s="101" t="s">
        <v>1523</v>
      </c>
    </row>
    <row r="9" spans="2:4" ht="15.75" thickBot="1" x14ac:dyDescent="0.3">
      <c r="B9" s="101" t="s">
        <v>1524</v>
      </c>
    </row>
    <row r="10" spans="2:4" ht="15.75" thickBot="1" x14ac:dyDescent="0.3">
      <c r="B10" s="101" t="s">
        <v>1298</v>
      </c>
    </row>
    <row r="11" spans="2:4" ht="15.75" thickBot="1" x14ac:dyDescent="0.3">
      <c r="B11" s="101" t="s">
        <v>1299</v>
      </c>
    </row>
    <row r="12" spans="2:4" ht="15.75" thickBot="1" x14ac:dyDescent="0.3">
      <c r="B12" s="101" t="s">
        <v>1525</v>
      </c>
    </row>
    <row r="13" spans="2:4" ht="15.75" thickBot="1" x14ac:dyDescent="0.3">
      <c r="B13" s="101" t="s">
        <v>1526</v>
      </c>
    </row>
    <row r="14" spans="2:4" ht="15.75" thickBot="1" x14ac:dyDescent="0.3">
      <c r="B14" s="101" t="s">
        <v>1301</v>
      </c>
    </row>
    <row r="15" spans="2:4" ht="15.75" thickBot="1" x14ac:dyDescent="0.3">
      <c r="B15" s="101" t="s">
        <v>1527</v>
      </c>
    </row>
    <row r="16" spans="2:4" ht="15.75" thickBot="1" x14ac:dyDescent="0.3">
      <c r="B16" s="101" t="s">
        <v>1528</v>
      </c>
    </row>
    <row r="17" spans="2:2" ht="15.75" thickBot="1" x14ac:dyDescent="0.3">
      <c r="B17" s="101" t="s">
        <v>1288</v>
      </c>
    </row>
    <row r="18" spans="2:2" ht="15.75" thickBot="1" x14ac:dyDescent="0.3">
      <c r="B18" s="101" t="s">
        <v>1529</v>
      </c>
    </row>
    <row r="19" spans="2:2" ht="15.75" thickBot="1" x14ac:dyDescent="0.3">
      <c r="B19" s="101" t="s">
        <v>1294</v>
      </c>
    </row>
    <row r="20" spans="2:2" ht="15.75" thickBot="1" x14ac:dyDescent="0.3">
      <c r="B20" s="101" t="s">
        <v>1302</v>
      </c>
    </row>
    <row r="21" spans="2:2" ht="15.75" thickBot="1" x14ac:dyDescent="0.3">
      <c r="B21" s="101" t="s">
        <v>1530</v>
      </c>
    </row>
    <row r="22" spans="2:2" ht="15.75" thickBot="1" x14ac:dyDescent="0.3">
      <c r="B22" s="101" t="s">
        <v>1300</v>
      </c>
    </row>
    <row r="23" spans="2:2" ht="15.75" thickBot="1" x14ac:dyDescent="0.3">
      <c r="B23" s="101" t="s">
        <v>1531</v>
      </c>
    </row>
    <row r="24" spans="2:2" ht="15.75" thickBot="1" x14ac:dyDescent="0.3">
      <c r="B24" s="101" t="s">
        <v>1292</v>
      </c>
    </row>
    <row r="25" spans="2:2" ht="15.75" thickBot="1" x14ac:dyDescent="0.3">
      <c r="B25" s="101" t="s">
        <v>1295</v>
      </c>
    </row>
    <row r="26" spans="2:2" ht="15.75" thickBot="1" x14ac:dyDescent="0.3">
      <c r="B26" s="101" t="s">
        <v>1532</v>
      </c>
    </row>
    <row r="27" spans="2:2" ht="15.75" thickBot="1" x14ac:dyDescent="0.3">
      <c r="B27" s="101" t="s">
        <v>1533</v>
      </c>
    </row>
    <row r="28" spans="2:2" ht="15.75" thickBot="1" x14ac:dyDescent="0.3">
      <c r="B28" s="101" t="s">
        <v>1293</v>
      </c>
    </row>
    <row r="29" spans="2:2" ht="15.75" thickBot="1" x14ac:dyDescent="0.3">
      <c r="B29" s="101" t="s">
        <v>1534</v>
      </c>
    </row>
    <row r="30" spans="2:2" ht="15.75" thickBot="1" x14ac:dyDescent="0.3">
      <c r="B30" s="101" t="s">
        <v>1535</v>
      </c>
    </row>
    <row r="31" spans="2:2" ht="15.75" thickBot="1" x14ac:dyDescent="0.3">
      <c r="B31" s="101" t="s">
        <v>1536</v>
      </c>
    </row>
    <row r="32" spans="2:2" ht="15.75" thickBot="1" x14ac:dyDescent="0.3">
      <c r="B32" s="101" t="s">
        <v>1537</v>
      </c>
    </row>
    <row r="33" spans="2:2" ht="15.75" thickBot="1" x14ac:dyDescent="0.3">
      <c r="B33" s="101" t="s">
        <v>330</v>
      </c>
    </row>
    <row r="34" spans="2:2" ht="15.75" thickBot="1" x14ac:dyDescent="0.3">
      <c r="B34" s="101" t="s">
        <v>1297</v>
      </c>
    </row>
    <row r="35" spans="2:2" ht="15.75" thickBot="1" x14ac:dyDescent="0.3">
      <c r="B35" s="101" t="s">
        <v>1296</v>
      </c>
    </row>
    <row r="36" spans="2:2" ht="15.75" thickBot="1" x14ac:dyDescent="0.3">
      <c r="B36" s="101" t="s">
        <v>1538</v>
      </c>
    </row>
    <row r="37" spans="2:2" ht="15.75" thickBot="1" x14ac:dyDescent="0.3">
      <c r="B37" s="101" t="s">
        <v>1539</v>
      </c>
    </row>
    <row r="38" spans="2:2" ht="15.75" thickBot="1" x14ac:dyDescent="0.3">
      <c r="B38" s="101" t="s">
        <v>1540</v>
      </c>
    </row>
    <row r="39" spans="2:2" ht="15.75" thickBot="1" x14ac:dyDescent="0.3">
      <c r="B39" s="101" t="s">
        <v>1289</v>
      </c>
    </row>
    <row r="40" spans="2:2" ht="15.75" thickBot="1" x14ac:dyDescent="0.3">
      <c r="B40" s="101" t="s">
        <v>1291</v>
      </c>
    </row>
  </sheetData>
  <sheetProtection insertRows="0"/>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CL554"/>
  <sheetViews>
    <sheetView showGridLines="0" zoomScale="85" zoomScaleNormal="85" zoomScalePageLayoutView="115" workbookViewId="0">
      <selection activeCell="S2" sqref="S2"/>
    </sheetView>
  </sheetViews>
  <sheetFormatPr baseColWidth="10" defaultColWidth="11.42578125" defaultRowHeight="12" x14ac:dyDescent="0.25"/>
  <cols>
    <col min="1" max="1" width="1.28515625" style="89" customWidth="1"/>
    <col min="2" max="3" width="1" style="89" customWidth="1"/>
    <col min="4" max="4" width="15.28515625" style="267" customWidth="1"/>
    <col min="5" max="5" width="0.7109375" style="89" customWidth="1"/>
    <col min="6" max="6" width="26.7109375" style="89" customWidth="1"/>
    <col min="7" max="7" width="0.7109375" style="89" customWidth="1"/>
    <col min="8" max="8" width="32.42578125" style="89" customWidth="1"/>
    <col min="9" max="9" width="24.28515625" style="89" bestFit="1" customWidth="1"/>
    <col min="10" max="10" width="0.7109375" style="89" customWidth="1"/>
    <col min="11" max="11" width="9.5703125" style="89" hidden="1" customWidth="1"/>
    <col min="12" max="12" width="16.28515625" style="271" customWidth="1"/>
    <col min="13" max="13" width="0.7109375" style="89" customWidth="1"/>
    <col min="14" max="14" width="12.28515625" style="89" customWidth="1"/>
    <col min="15" max="15" width="0.7109375" style="89" customWidth="1"/>
    <col min="16" max="16" width="20.7109375" style="89" customWidth="1"/>
    <col min="17" max="17" width="0.7109375" style="89" customWidth="1"/>
    <col min="18" max="18" width="7.28515625" style="89" hidden="1" customWidth="1"/>
    <col min="19" max="19" width="33.7109375" style="89" customWidth="1"/>
    <col min="20" max="25" width="22.28515625" style="89" hidden="1" customWidth="1"/>
    <col min="26" max="26" width="17.5703125" style="89" hidden="1" customWidth="1"/>
    <col min="27" max="27" width="0.7109375" style="89" customWidth="1"/>
    <col min="28" max="28" width="16.7109375" style="89" customWidth="1"/>
    <col min="29" max="29" width="0.7109375" style="89" customWidth="1"/>
    <col min="30" max="30" width="7.28515625" style="89" hidden="1" customWidth="1"/>
    <col min="31" max="31" width="19.28515625" style="89" customWidth="1"/>
    <col min="32" max="33" width="9.5703125" style="89" hidden="1" customWidth="1"/>
    <col min="34" max="34" width="0.7109375" style="89" customWidth="1"/>
    <col min="35" max="35" width="28.28515625" style="89" customWidth="1"/>
    <col min="36" max="36" width="0.7109375" style="89" customWidth="1"/>
    <col min="37" max="37" width="19.28515625" style="89" customWidth="1"/>
    <col min="38" max="38" width="0.7109375" style="89" customWidth="1"/>
    <col min="39" max="39" width="17" style="272" customWidth="1"/>
    <col min="40" max="40" width="0.7109375" style="272" customWidth="1"/>
    <col min="41" max="41" width="20.5703125" style="272" customWidth="1"/>
    <col min="42" max="42" width="0.7109375" style="272" customWidth="1"/>
    <col min="43" max="43" width="17.42578125" style="89" customWidth="1"/>
    <col min="44" max="44" width="0.7109375" style="89" customWidth="1"/>
    <col min="45" max="45" width="17.42578125" style="89" customWidth="1"/>
    <col min="46" max="46" width="0.7109375" style="89" customWidth="1"/>
    <col min="47" max="47" width="10.7109375" style="273" hidden="1" customWidth="1"/>
    <col min="48" max="48" width="10.7109375" style="89" hidden="1" customWidth="1"/>
    <col min="49" max="49" width="18.7109375" style="89" customWidth="1"/>
    <col min="50" max="51" width="9.5703125" style="89" hidden="1" customWidth="1"/>
    <col min="52" max="52" width="0.7109375" style="89" customWidth="1"/>
    <col min="53" max="53" width="42.28515625" style="89" customWidth="1"/>
    <col min="54" max="54" width="0.7109375" style="381" customWidth="1"/>
    <col min="55" max="55" width="37.7109375" style="89" customWidth="1"/>
    <col min="56" max="56" width="0.7109375" style="381" customWidth="1"/>
    <col min="57" max="57" width="13.28515625" style="89" customWidth="1"/>
    <col min="58" max="58" width="0.7109375" style="381" customWidth="1"/>
    <col min="59" max="59" width="21.42578125" style="89" customWidth="1"/>
    <col min="60" max="60" width="0.7109375" style="381" customWidth="1"/>
    <col min="61" max="61" width="24.28515625" style="89" customWidth="1"/>
    <col min="62" max="62" width="0.7109375" style="89" customWidth="1"/>
    <col min="63" max="63" width="24.28515625" style="89" customWidth="1"/>
    <col min="64" max="64" width="0.7109375" style="89" customWidth="1"/>
    <col min="65" max="72" width="7.5703125" style="89" customWidth="1"/>
    <col min="73" max="73" width="0.7109375" style="89" customWidth="1"/>
    <col min="74" max="80" width="11.42578125" style="89"/>
    <col min="81" max="81" width="11.42578125" style="89" customWidth="1"/>
    <col min="82" max="82" width="0.7109375" style="89" customWidth="1"/>
    <col min="83" max="16384" width="11.42578125" style="89"/>
  </cols>
  <sheetData>
    <row r="1" spans="1:90" s="388" customFormat="1" ht="30" customHeight="1" x14ac:dyDescent="0.25">
      <c r="A1" s="485"/>
      <c r="B1" s="485"/>
      <c r="C1" s="485"/>
      <c r="D1" s="485"/>
      <c r="E1" s="485"/>
      <c r="F1" s="486" t="s">
        <v>3</v>
      </c>
      <c r="G1" s="486"/>
      <c r="H1" s="486"/>
      <c r="I1" s="486"/>
      <c r="J1" s="486"/>
      <c r="K1" s="486"/>
      <c r="L1" s="486"/>
      <c r="M1" s="486"/>
      <c r="N1" s="486"/>
      <c r="O1" s="486"/>
      <c r="P1" s="488" t="s">
        <v>1694</v>
      </c>
      <c r="Q1" s="488"/>
      <c r="R1" s="473"/>
      <c r="S1" s="437">
        <v>43441</v>
      </c>
      <c r="AM1" s="390"/>
      <c r="AN1" s="390"/>
      <c r="AO1" s="390"/>
      <c r="AP1" s="390"/>
      <c r="AU1" s="391"/>
      <c r="BB1" s="127"/>
      <c r="BD1" s="127"/>
      <c r="BF1" s="127"/>
      <c r="BH1" s="127"/>
    </row>
    <row r="2" spans="1:90" s="388" customFormat="1" ht="30" customHeight="1" x14ac:dyDescent="0.25">
      <c r="A2" s="485"/>
      <c r="B2" s="485"/>
      <c r="C2" s="485"/>
      <c r="D2" s="485"/>
      <c r="E2" s="485"/>
      <c r="F2" s="489" t="s">
        <v>1689</v>
      </c>
      <c r="G2" s="489"/>
      <c r="H2" s="489"/>
      <c r="I2" s="489"/>
      <c r="J2" s="489"/>
      <c r="K2" s="489"/>
      <c r="L2" s="489"/>
      <c r="M2" s="489"/>
      <c r="N2" s="489"/>
      <c r="O2" s="489"/>
      <c r="P2" s="488" t="s">
        <v>1762</v>
      </c>
      <c r="Q2" s="488"/>
      <c r="R2" s="473"/>
      <c r="S2" s="444" t="s">
        <v>1764</v>
      </c>
      <c r="AM2" s="390"/>
      <c r="AN2" s="390"/>
      <c r="AO2" s="390"/>
      <c r="AP2" s="390"/>
      <c r="AU2" s="391"/>
      <c r="BB2" s="127"/>
      <c r="BD2" s="127"/>
      <c r="BF2" s="127"/>
      <c r="BH2" s="127"/>
    </row>
    <row r="3" spans="1:90" s="388" customFormat="1" ht="30" customHeight="1" x14ac:dyDescent="0.25">
      <c r="A3" s="485"/>
      <c r="B3" s="485"/>
      <c r="C3" s="485"/>
      <c r="D3" s="485"/>
      <c r="E3" s="485"/>
      <c r="F3" s="490" t="s">
        <v>1831</v>
      </c>
      <c r="G3" s="490"/>
      <c r="H3" s="490"/>
      <c r="I3" s="490"/>
      <c r="J3" s="490"/>
      <c r="K3" s="490"/>
      <c r="L3" s="490"/>
      <c r="M3" s="490"/>
      <c r="N3" s="490"/>
      <c r="O3" s="490"/>
      <c r="P3" s="556" t="s">
        <v>1690</v>
      </c>
      <c r="Q3" s="488"/>
      <c r="R3" s="488"/>
      <c r="S3" s="488"/>
      <c r="AM3" s="390"/>
      <c r="AN3" s="390"/>
      <c r="AO3" s="390"/>
      <c r="AP3" s="390"/>
      <c r="AU3" s="391"/>
      <c r="BB3" s="127"/>
      <c r="BD3" s="127"/>
      <c r="BF3" s="127"/>
      <c r="BH3" s="127"/>
    </row>
    <row r="4" spans="1:90" s="388" customFormat="1" x14ac:dyDescent="0.25">
      <c r="B4" s="392"/>
      <c r="C4" s="392"/>
      <c r="D4" s="393"/>
      <c r="E4" s="392"/>
      <c r="F4" s="392"/>
      <c r="G4" s="392"/>
      <c r="H4" s="394"/>
      <c r="I4" s="394"/>
      <c r="J4" s="394"/>
      <c r="K4" s="394"/>
      <c r="L4" s="395"/>
      <c r="M4" s="392"/>
      <c r="N4" s="394"/>
      <c r="O4" s="392"/>
      <c r="P4" s="392"/>
      <c r="Q4" s="392"/>
      <c r="R4" s="392"/>
      <c r="S4" s="392"/>
      <c r="T4" s="392"/>
      <c r="U4" s="392"/>
      <c r="V4" s="392"/>
      <c r="W4" s="392"/>
      <c r="X4" s="392"/>
      <c r="Y4" s="392"/>
      <c r="Z4" s="392"/>
      <c r="AA4" s="392"/>
      <c r="AB4" s="392"/>
      <c r="AC4" s="392"/>
      <c r="AD4" s="392"/>
      <c r="AE4" s="392"/>
      <c r="AF4" s="392"/>
      <c r="AG4" s="392"/>
      <c r="AH4" s="392"/>
      <c r="AI4" s="392"/>
      <c r="AJ4" s="392"/>
      <c r="AK4" s="392"/>
      <c r="AL4" s="392"/>
      <c r="AM4" s="396"/>
      <c r="AN4" s="396"/>
      <c r="AO4" s="396"/>
      <c r="AP4" s="396"/>
      <c r="AQ4" s="392"/>
      <c r="AR4" s="392"/>
      <c r="AS4" s="392"/>
      <c r="AT4" s="392"/>
      <c r="AU4" s="397"/>
      <c r="AV4" s="392"/>
      <c r="AW4" s="392"/>
      <c r="AX4" s="392"/>
      <c r="AY4" s="392"/>
      <c r="AZ4" s="398"/>
      <c r="BA4" s="392"/>
      <c r="BB4" s="392"/>
      <c r="BC4" s="392"/>
      <c r="BD4" s="392"/>
      <c r="BE4" s="392"/>
      <c r="BF4" s="392"/>
      <c r="BG4" s="392"/>
      <c r="BH4" s="392"/>
      <c r="BI4" s="392"/>
      <c r="BJ4" s="392"/>
      <c r="BK4" s="392"/>
      <c r="BL4" s="392"/>
      <c r="BM4" s="392"/>
      <c r="BN4" s="392"/>
      <c r="BO4" s="392"/>
      <c r="BP4" s="392"/>
      <c r="BQ4" s="392"/>
      <c r="BR4" s="392"/>
      <c r="BS4" s="392"/>
      <c r="BT4" s="392"/>
      <c r="BU4" s="392"/>
    </row>
    <row r="5" spans="1:90" s="388" customFormat="1" ht="15.75" hidden="1" customHeight="1" x14ac:dyDescent="0.25">
      <c r="B5" s="389"/>
      <c r="C5" s="389"/>
      <c r="D5" s="399"/>
      <c r="E5" s="389"/>
      <c r="F5" s="389"/>
      <c r="G5" s="389"/>
      <c r="H5" s="560" t="s">
        <v>1693</v>
      </c>
      <c r="I5" s="560"/>
      <c r="J5" s="560"/>
      <c r="K5" s="560"/>
      <c r="L5" s="560"/>
      <c r="M5" s="560"/>
      <c r="N5" s="560"/>
      <c r="O5" s="560"/>
      <c r="P5" s="560"/>
      <c r="Q5" s="560"/>
      <c r="R5" s="560"/>
      <c r="S5" s="560"/>
      <c r="T5" s="560"/>
      <c r="U5" s="560"/>
      <c r="V5" s="560"/>
      <c r="W5" s="560"/>
      <c r="X5" s="560"/>
      <c r="Y5" s="560"/>
      <c r="Z5" s="560"/>
      <c r="AA5" s="560"/>
      <c r="AB5" s="560"/>
      <c r="AC5" s="560"/>
      <c r="AD5" s="560"/>
      <c r="AE5" s="560"/>
      <c r="AF5" s="400"/>
      <c r="AG5" s="400"/>
      <c r="AH5" s="400"/>
      <c r="AI5" s="400"/>
      <c r="AJ5" s="400"/>
      <c r="AK5" s="400"/>
      <c r="AL5" s="400"/>
      <c r="AM5" s="400"/>
      <c r="AN5" s="400"/>
      <c r="AO5" s="400"/>
      <c r="AP5" s="400"/>
      <c r="AQ5" s="400"/>
      <c r="AR5" s="400"/>
      <c r="AS5" s="400"/>
      <c r="AT5" s="400"/>
      <c r="AU5" s="400"/>
      <c r="AV5" s="400"/>
      <c r="AW5" s="400"/>
      <c r="AX5" s="400"/>
      <c r="AY5" s="400"/>
      <c r="AZ5" s="401"/>
      <c r="BB5" s="127"/>
      <c r="BD5" s="127"/>
      <c r="BF5" s="127"/>
      <c r="BH5" s="127"/>
    </row>
    <row r="6" spans="1:90" s="388" customFormat="1" hidden="1" x14ac:dyDescent="0.25">
      <c r="B6" s="392"/>
      <c r="C6" s="392"/>
      <c r="D6" s="393"/>
      <c r="E6" s="392"/>
      <c r="F6" s="392"/>
      <c r="G6" s="392"/>
      <c r="H6" s="394"/>
      <c r="I6" s="394"/>
      <c r="J6" s="394"/>
      <c r="K6" s="394"/>
      <c r="L6" s="395"/>
      <c r="M6" s="392"/>
      <c r="N6" s="394"/>
      <c r="O6" s="392"/>
      <c r="P6" s="392"/>
      <c r="Q6" s="392"/>
      <c r="R6" s="392"/>
      <c r="S6" s="392"/>
      <c r="T6" s="392"/>
      <c r="U6" s="392"/>
      <c r="V6" s="392"/>
      <c r="W6" s="392"/>
      <c r="X6" s="392"/>
      <c r="Y6" s="392"/>
      <c r="Z6" s="392"/>
      <c r="AA6" s="392"/>
      <c r="AB6" s="392"/>
      <c r="AC6" s="392"/>
      <c r="AD6" s="392"/>
      <c r="AE6" s="392"/>
      <c r="AF6" s="392"/>
      <c r="AG6" s="392"/>
      <c r="AH6" s="392"/>
      <c r="AI6" s="392"/>
      <c r="AJ6" s="392"/>
      <c r="AK6" s="392"/>
      <c r="AL6" s="392"/>
      <c r="AM6" s="396"/>
      <c r="AN6" s="396"/>
      <c r="AO6" s="396"/>
      <c r="AP6" s="396"/>
      <c r="AQ6" s="392"/>
      <c r="AR6" s="392"/>
      <c r="AS6" s="392"/>
      <c r="AT6" s="392"/>
      <c r="AU6" s="397"/>
      <c r="AV6" s="392"/>
      <c r="AW6" s="392"/>
      <c r="AX6" s="392"/>
      <c r="AY6" s="392"/>
      <c r="AZ6" s="398"/>
      <c r="BA6" s="392"/>
      <c r="BB6" s="392"/>
      <c r="BC6" s="392"/>
      <c r="BD6" s="392"/>
      <c r="BE6" s="392"/>
      <c r="BF6" s="392"/>
      <c r="BG6" s="392"/>
      <c r="BH6" s="392"/>
      <c r="BI6" s="392"/>
      <c r="BJ6" s="392"/>
      <c r="BK6" s="392"/>
      <c r="BL6" s="392"/>
      <c r="BM6" s="392"/>
      <c r="BN6" s="392"/>
      <c r="BO6" s="392"/>
      <c r="BP6" s="392"/>
      <c r="BQ6" s="392"/>
      <c r="BR6" s="392"/>
      <c r="BS6" s="392"/>
      <c r="BT6" s="392"/>
      <c r="BU6" s="392"/>
    </row>
    <row r="7" spans="1:90" s="389" customFormat="1" x14ac:dyDescent="0.25">
      <c r="B7" s="323"/>
      <c r="C7" s="323"/>
      <c r="D7" s="326"/>
      <c r="E7" s="323"/>
      <c r="F7" s="323"/>
      <c r="G7" s="323"/>
      <c r="H7" s="323"/>
      <c r="I7" s="323"/>
      <c r="J7" s="323"/>
      <c r="K7" s="323"/>
      <c r="L7" s="402"/>
      <c r="M7" s="323"/>
      <c r="N7" s="323"/>
      <c r="O7" s="403"/>
      <c r="P7" s="403"/>
      <c r="Q7" s="403"/>
      <c r="R7" s="403"/>
      <c r="S7" s="403"/>
      <c r="T7" s="403"/>
      <c r="U7" s="403"/>
      <c r="V7" s="403"/>
      <c r="W7" s="403"/>
      <c r="X7" s="403"/>
      <c r="Y7" s="403"/>
      <c r="Z7" s="403"/>
      <c r="AA7" s="403"/>
      <c r="AB7" s="403"/>
      <c r="AC7" s="403"/>
      <c r="AD7" s="403"/>
      <c r="AE7" s="403"/>
      <c r="AF7" s="403"/>
      <c r="AG7" s="403"/>
      <c r="AH7" s="403"/>
      <c r="AI7" s="403"/>
      <c r="AJ7" s="403"/>
      <c r="AK7" s="403"/>
      <c r="AL7" s="403"/>
      <c r="AM7" s="404"/>
      <c r="AN7" s="404"/>
      <c r="AO7" s="404"/>
      <c r="AP7" s="404"/>
      <c r="AQ7" s="403"/>
      <c r="AR7" s="403"/>
      <c r="AS7" s="403"/>
      <c r="AT7" s="403"/>
      <c r="AU7" s="405"/>
      <c r="AV7" s="403"/>
      <c r="AW7" s="403"/>
      <c r="AX7" s="403"/>
      <c r="AY7" s="403"/>
      <c r="AZ7" s="323"/>
      <c r="BA7" s="403"/>
      <c r="BB7" s="403"/>
      <c r="BC7" s="403"/>
      <c r="BD7" s="403"/>
      <c r="BE7" s="403"/>
      <c r="BF7" s="403"/>
      <c r="BG7" s="403"/>
      <c r="BH7" s="403"/>
      <c r="BI7" s="403"/>
      <c r="BJ7" s="403"/>
      <c r="BK7" s="403"/>
      <c r="BL7" s="403"/>
      <c r="BM7" s="403"/>
      <c r="BN7" s="403"/>
      <c r="BO7" s="403"/>
      <c r="BP7" s="403"/>
      <c r="BQ7" s="403"/>
      <c r="BR7" s="403"/>
      <c r="BS7" s="403"/>
      <c r="BT7" s="403"/>
      <c r="BU7" s="403"/>
    </row>
    <row r="8" spans="1:90" s="389" customFormat="1" x14ac:dyDescent="0.25">
      <c r="B8" s="323"/>
      <c r="C8" s="323"/>
      <c r="D8" s="326"/>
      <c r="E8" s="323"/>
      <c r="F8" s="323"/>
      <c r="G8" s="323"/>
      <c r="H8" s="406" t="s">
        <v>3</v>
      </c>
      <c r="I8" s="322" t="str">
        <f>IF('1. IDENTIFICACION DEL RIESGO'!K8="","",'1. IDENTIFICACION DEL RIESGO'!K8)</f>
        <v>Evaluación Independiente</v>
      </c>
      <c r="J8" s="407"/>
      <c r="K8" s="408"/>
      <c r="L8" s="402"/>
      <c r="M8" s="323"/>
      <c r="N8" s="407"/>
      <c r="O8" s="409"/>
      <c r="P8" s="409"/>
      <c r="Q8" s="409"/>
      <c r="R8" s="409"/>
      <c r="S8" s="409"/>
      <c r="T8" s="409"/>
      <c r="U8" s="409"/>
      <c r="V8" s="409"/>
      <c r="W8" s="409"/>
      <c r="X8" s="409"/>
      <c r="Y8" s="409"/>
      <c r="Z8" s="409"/>
      <c r="AA8" s="409"/>
      <c r="AB8" s="409"/>
      <c r="AC8" s="409"/>
      <c r="AD8" s="409"/>
      <c r="AE8" s="409"/>
      <c r="AF8" s="409"/>
      <c r="AG8" s="409"/>
      <c r="AH8" s="409"/>
      <c r="AI8" s="409"/>
      <c r="AJ8" s="409"/>
      <c r="AK8" s="409"/>
      <c r="AL8" s="409"/>
      <c r="AM8" s="404"/>
      <c r="AN8" s="404"/>
      <c r="AO8" s="404"/>
      <c r="AP8" s="404"/>
      <c r="AQ8" s="403"/>
      <c r="AR8" s="403"/>
      <c r="AS8" s="403"/>
      <c r="AT8" s="409"/>
      <c r="AU8" s="410"/>
      <c r="AV8" s="403"/>
      <c r="AW8" s="403"/>
      <c r="AX8" s="403"/>
      <c r="AY8" s="403"/>
      <c r="AZ8" s="323"/>
      <c r="BA8" s="403"/>
      <c r="BB8" s="403"/>
      <c r="BC8" s="403"/>
      <c r="BD8" s="403"/>
      <c r="BE8" s="403"/>
      <c r="BF8" s="403"/>
      <c r="BG8" s="403"/>
      <c r="BH8" s="403"/>
      <c r="BI8" s="403"/>
      <c r="BJ8" s="403"/>
      <c r="BK8" s="403"/>
      <c r="BL8" s="403"/>
      <c r="BM8" s="403"/>
      <c r="BN8" s="403"/>
      <c r="BO8" s="403"/>
      <c r="BP8" s="403"/>
      <c r="BQ8" s="403"/>
      <c r="BR8" s="403"/>
      <c r="BS8" s="403"/>
      <c r="BT8" s="403"/>
      <c r="BU8" s="403"/>
    </row>
    <row r="9" spans="1:90" s="389" customFormat="1" x14ac:dyDescent="0.25">
      <c r="B9" s="323"/>
      <c r="C9" s="323"/>
      <c r="D9" s="326"/>
      <c r="E9" s="323"/>
      <c r="F9" s="323"/>
      <c r="G9" s="323"/>
      <c r="H9" s="323"/>
      <c r="I9" s="407"/>
      <c r="J9" s="407"/>
      <c r="K9" s="407"/>
      <c r="L9" s="411"/>
      <c r="M9" s="323"/>
      <c r="N9" s="407"/>
      <c r="O9" s="409"/>
      <c r="P9" s="409"/>
      <c r="Q9" s="409"/>
      <c r="R9" s="409"/>
      <c r="S9" s="409"/>
      <c r="T9" s="409"/>
      <c r="U9" s="409"/>
      <c r="V9" s="409"/>
      <c r="W9" s="409"/>
      <c r="X9" s="409"/>
      <c r="Y9" s="409"/>
      <c r="Z9" s="409"/>
      <c r="AA9" s="409"/>
      <c r="AB9" s="409"/>
      <c r="AC9" s="409"/>
      <c r="AD9" s="409"/>
      <c r="AE9" s="409"/>
      <c r="AF9" s="409"/>
      <c r="AG9" s="409"/>
      <c r="AH9" s="409"/>
      <c r="AI9" s="409"/>
      <c r="AJ9" s="409"/>
      <c r="AK9" s="409"/>
      <c r="AL9" s="409"/>
      <c r="AM9" s="404"/>
      <c r="AN9" s="404"/>
      <c r="AO9" s="404"/>
      <c r="AP9" s="404"/>
      <c r="AQ9" s="403"/>
      <c r="AR9" s="403"/>
      <c r="AS9" s="403"/>
      <c r="AT9" s="409"/>
      <c r="AU9" s="410"/>
      <c r="AV9" s="403"/>
      <c r="AW9" s="403"/>
      <c r="AX9" s="403"/>
      <c r="AY9" s="403"/>
      <c r="AZ9" s="323"/>
      <c r="BA9" s="403"/>
      <c r="BB9" s="403"/>
      <c r="BC9" s="403"/>
      <c r="BD9" s="403"/>
      <c r="BE9" s="403"/>
      <c r="BF9" s="403"/>
      <c r="BG9" s="403"/>
      <c r="BH9" s="403"/>
      <c r="BI9" s="403"/>
      <c r="BJ9" s="403"/>
      <c r="BK9" s="403"/>
      <c r="BL9" s="403"/>
      <c r="BM9" s="403"/>
      <c r="BN9" s="403"/>
      <c r="BO9" s="403"/>
      <c r="BP9" s="403"/>
      <c r="BQ9" s="403"/>
      <c r="BR9" s="403"/>
      <c r="BS9" s="403"/>
      <c r="BT9" s="403"/>
      <c r="BU9" s="403"/>
    </row>
    <row r="10" spans="1:90" s="389" customFormat="1" x14ac:dyDescent="0.25">
      <c r="B10" s="323"/>
      <c r="C10" s="323"/>
      <c r="D10" s="326"/>
      <c r="E10" s="323"/>
      <c r="F10" s="323"/>
      <c r="G10" s="323"/>
      <c r="H10" s="323"/>
      <c r="I10" s="412"/>
      <c r="J10" s="407"/>
      <c r="K10" s="407"/>
      <c r="L10" s="411"/>
      <c r="M10" s="323"/>
      <c r="N10" s="403"/>
      <c r="O10" s="403"/>
      <c r="P10" s="403"/>
      <c r="Q10" s="403"/>
      <c r="R10" s="403"/>
      <c r="S10" s="403"/>
      <c r="T10" s="403"/>
      <c r="U10" s="403"/>
      <c r="V10" s="403"/>
      <c r="W10" s="403"/>
      <c r="X10" s="403"/>
      <c r="Y10" s="403"/>
      <c r="Z10" s="403"/>
      <c r="AA10" s="403"/>
      <c r="AB10" s="403"/>
      <c r="AC10" s="403"/>
      <c r="AD10" s="403"/>
      <c r="AE10" s="403"/>
      <c r="AF10" s="403"/>
      <c r="AG10" s="403"/>
      <c r="AH10" s="403"/>
      <c r="AI10" s="403"/>
      <c r="AJ10" s="403"/>
      <c r="AK10" s="403"/>
      <c r="AL10" s="403"/>
      <c r="AM10" s="404"/>
      <c r="AN10" s="404"/>
      <c r="AO10" s="404"/>
      <c r="AP10" s="404"/>
      <c r="AQ10" s="403"/>
      <c r="AR10" s="403"/>
      <c r="AS10" s="403"/>
      <c r="AT10" s="403"/>
      <c r="AU10" s="405"/>
      <c r="AV10" s="403"/>
      <c r="AW10" s="403"/>
      <c r="AX10" s="403"/>
      <c r="AY10" s="403"/>
      <c r="AZ10" s="323"/>
      <c r="BA10" s="403"/>
      <c r="BB10" s="403"/>
      <c r="BC10" s="403"/>
      <c r="BD10" s="403"/>
      <c r="BE10" s="403"/>
      <c r="BF10" s="403"/>
      <c r="BG10" s="403"/>
      <c r="BH10" s="403"/>
      <c r="BI10" s="403"/>
      <c r="BJ10" s="403"/>
      <c r="BK10" s="403"/>
      <c r="BL10" s="403"/>
      <c r="BM10" s="403"/>
      <c r="BN10" s="403"/>
      <c r="BO10" s="403"/>
      <c r="BP10" s="403"/>
      <c r="BQ10" s="403"/>
      <c r="BR10" s="403"/>
      <c r="BS10" s="403"/>
      <c r="BT10" s="403"/>
      <c r="BU10" s="403"/>
    </row>
    <row r="11" spans="1:90" s="389" customFormat="1" x14ac:dyDescent="0.25">
      <c r="B11" s="323"/>
      <c r="C11" s="323"/>
      <c r="D11" s="326"/>
      <c r="E11" s="323"/>
      <c r="F11" s="323"/>
      <c r="G11" s="323"/>
      <c r="H11" s="413" t="s">
        <v>1285</v>
      </c>
      <c r="I11" s="414">
        <f>'1. IDENTIFICACION DEL RIESGO'!K14</f>
        <v>43424</v>
      </c>
      <c r="J11" s="407"/>
      <c r="K11" s="407"/>
      <c r="L11" s="411"/>
      <c r="M11" s="323"/>
      <c r="N11" s="403"/>
      <c r="O11" s="403"/>
      <c r="P11" s="403"/>
      <c r="Q11" s="403"/>
      <c r="R11" s="403"/>
      <c r="S11" s="403"/>
      <c r="T11" s="403"/>
      <c r="U11" s="403"/>
      <c r="V11" s="403"/>
      <c r="W11" s="403"/>
      <c r="X11" s="403"/>
      <c r="Y11" s="403"/>
      <c r="Z11" s="403"/>
      <c r="AA11" s="403"/>
      <c r="AB11" s="403"/>
      <c r="AC11" s="403"/>
      <c r="AD11" s="403"/>
      <c r="AE11" s="403"/>
      <c r="AF11" s="403"/>
      <c r="AG11" s="403"/>
      <c r="AH11" s="403"/>
      <c r="AI11" s="403"/>
      <c r="AJ11" s="403"/>
      <c r="AK11" s="403"/>
      <c r="AL11" s="403"/>
      <c r="AM11" s="415"/>
      <c r="AN11" s="415"/>
      <c r="AO11" s="415"/>
      <c r="AP11" s="415"/>
      <c r="AQ11" s="323"/>
      <c r="AR11" s="323"/>
      <c r="AS11" s="323"/>
      <c r="AT11" s="403"/>
      <c r="AU11" s="405"/>
      <c r="AV11" s="403"/>
      <c r="AW11" s="323"/>
      <c r="AX11" s="416"/>
      <c r="AY11" s="416"/>
      <c r="AZ11" s="323"/>
      <c r="BA11" s="403"/>
      <c r="BB11" s="403"/>
      <c r="BC11" s="403"/>
      <c r="BD11" s="403"/>
      <c r="BE11" s="403"/>
      <c r="BF11" s="403"/>
      <c r="BG11" s="403"/>
      <c r="BH11" s="403"/>
      <c r="BI11" s="403"/>
      <c r="BJ11" s="403"/>
      <c r="BK11" s="403"/>
      <c r="BL11" s="403"/>
      <c r="BM11" s="403"/>
      <c r="BN11" s="403"/>
      <c r="BO11" s="403"/>
      <c r="BP11" s="403"/>
      <c r="BQ11" s="403"/>
      <c r="BR11" s="403"/>
      <c r="BS11" s="403"/>
      <c r="BT11" s="403"/>
      <c r="BU11" s="403"/>
    </row>
    <row r="12" spans="1:90" s="389" customFormat="1" x14ac:dyDescent="0.25">
      <c r="B12" s="323"/>
      <c r="C12" s="323"/>
      <c r="D12" s="326"/>
      <c r="E12" s="403"/>
      <c r="F12" s="323"/>
      <c r="G12" s="323"/>
      <c r="H12" s="403"/>
      <c r="I12" s="403"/>
      <c r="J12" s="407"/>
      <c r="K12" s="407"/>
      <c r="L12" s="411"/>
      <c r="M12" s="323"/>
      <c r="N12" s="403"/>
      <c r="O12" s="403"/>
      <c r="P12" s="403"/>
      <c r="Q12" s="403"/>
      <c r="R12" s="403"/>
      <c r="S12" s="403"/>
      <c r="T12" s="403"/>
      <c r="U12" s="403"/>
      <c r="V12" s="403"/>
      <c r="W12" s="403"/>
      <c r="X12" s="403"/>
      <c r="Y12" s="403"/>
      <c r="Z12" s="403"/>
      <c r="AA12" s="403"/>
      <c r="AB12" s="403"/>
      <c r="AC12" s="403"/>
      <c r="AD12" s="403"/>
      <c r="AE12" s="403"/>
      <c r="AF12" s="403"/>
      <c r="AG12" s="403"/>
      <c r="AH12" s="403"/>
      <c r="AI12" s="403"/>
      <c r="AJ12" s="403"/>
      <c r="AK12" s="403"/>
      <c r="AL12" s="323"/>
      <c r="AM12" s="323"/>
      <c r="AN12" s="323"/>
      <c r="AO12" s="323"/>
      <c r="AP12" s="323"/>
      <c r="AQ12" s="323"/>
      <c r="AR12" s="323"/>
      <c r="AS12" s="323"/>
      <c r="AT12" s="323"/>
      <c r="AU12" s="323"/>
      <c r="AV12" s="323"/>
      <c r="AW12" s="323"/>
      <c r="AX12" s="323"/>
      <c r="AY12" s="323"/>
      <c r="AZ12" s="323"/>
      <c r="BA12" s="323"/>
      <c r="BB12" s="323"/>
      <c r="BC12" s="323"/>
      <c r="BD12" s="323"/>
      <c r="BE12" s="323"/>
      <c r="BF12" s="323"/>
      <c r="BG12" s="323"/>
      <c r="BH12" s="323"/>
      <c r="BI12" s="323"/>
      <c r="BJ12" s="323"/>
      <c r="BK12" s="323"/>
      <c r="BL12" s="323"/>
      <c r="BM12" s="323"/>
      <c r="BN12" s="323"/>
      <c r="BO12" s="323"/>
      <c r="BP12" s="323"/>
      <c r="BQ12" s="323"/>
      <c r="BR12" s="323"/>
      <c r="BS12" s="323"/>
      <c r="BT12" s="323"/>
      <c r="BU12" s="323"/>
    </row>
    <row r="13" spans="1:90" s="389" customFormat="1" x14ac:dyDescent="0.25">
      <c r="B13" s="323"/>
      <c r="C13" s="323"/>
      <c r="D13" s="326"/>
      <c r="E13" s="323"/>
      <c r="F13" s="323"/>
      <c r="G13" s="323"/>
      <c r="H13" s="323"/>
      <c r="I13" s="323"/>
      <c r="J13" s="323"/>
      <c r="K13" s="323"/>
      <c r="L13" s="402"/>
      <c r="M13" s="323"/>
      <c r="N13" s="323"/>
      <c r="O13" s="323"/>
      <c r="P13" s="323"/>
      <c r="Q13" s="323"/>
      <c r="R13" s="323"/>
      <c r="S13" s="323"/>
      <c r="T13" s="323"/>
      <c r="U13" s="323"/>
      <c r="V13" s="323"/>
      <c r="W13" s="323"/>
      <c r="X13" s="323"/>
      <c r="Y13" s="323"/>
      <c r="Z13" s="323"/>
      <c r="AA13" s="323"/>
      <c r="AB13" s="323"/>
      <c r="AC13" s="323"/>
      <c r="AD13" s="323"/>
      <c r="AE13" s="323"/>
      <c r="AF13" s="323"/>
      <c r="AG13" s="323"/>
      <c r="AH13" s="323"/>
      <c r="AI13" s="323"/>
      <c r="AJ13" s="323"/>
      <c r="AK13" s="417"/>
      <c r="AL13" s="417"/>
      <c r="AM13" s="417"/>
      <c r="AN13" s="417"/>
      <c r="AO13" s="417"/>
      <c r="AP13" s="417"/>
      <c r="AQ13" s="417"/>
      <c r="AR13" s="417"/>
      <c r="AS13" s="417"/>
      <c r="AT13" s="417"/>
      <c r="AU13" s="417"/>
      <c r="AV13" s="417"/>
      <c r="AW13" s="417"/>
      <c r="AX13" s="417"/>
      <c r="AY13" s="417"/>
      <c r="AZ13" s="417"/>
      <c r="BA13" s="417"/>
      <c r="BB13" s="417"/>
      <c r="BC13" s="417"/>
      <c r="BD13" s="417"/>
      <c r="BE13" s="417"/>
      <c r="BF13" s="417"/>
      <c r="BG13" s="417"/>
      <c r="BH13" s="417"/>
      <c r="BI13" s="417"/>
      <c r="BJ13" s="417"/>
      <c r="BK13" s="417"/>
      <c r="BL13" s="417"/>
      <c r="BM13" s="417"/>
      <c r="BN13" s="417"/>
      <c r="BO13" s="417"/>
      <c r="BP13" s="417"/>
      <c r="BQ13" s="417"/>
      <c r="BR13" s="417"/>
      <c r="BS13" s="417"/>
      <c r="BT13" s="417"/>
      <c r="BU13" s="417"/>
    </row>
    <row r="14" spans="1:90" s="389" customFormat="1" ht="15" x14ac:dyDescent="0.25">
      <c r="B14" s="323"/>
      <c r="C14" s="323"/>
      <c r="D14" s="326"/>
      <c r="E14" s="418"/>
      <c r="F14" s="331"/>
      <c r="G14" s="331"/>
      <c r="H14" s="569" t="s">
        <v>1644</v>
      </c>
      <c r="I14" s="569"/>
      <c r="J14" s="569"/>
      <c r="K14" s="569"/>
      <c r="L14" s="569"/>
      <c r="M14" s="569"/>
      <c r="N14" s="569"/>
      <c r="O14" s="569"/>
      <c r="P14" s="569"/>
      <c r="Q14" s="569"/>
      <c r="R14" s="569"/>
      <c r="S14" s="569"/>
      <c r="T14" s="569"/>
      <c r="U14" s="569"/>
      <c r="V14" s="569"/>
      <c r="W14" s="569"/>
      <c r="X14" s="569"/>
      <c r="Y14" s="569"/>
      <c r="Z14" s="569"/>
      <c r="AA14" s="569"/>
      <c r="AB14" s="569"/>
      <c r="AC14" s="569"/>
      <c r="AD14" s="569"/>
      <c r="AE14" s="569"/>
      <c r="AF14" s="331"/>
      <c r="AG14" s="331"/>
      <c r="AH14" s="331"/>
      <c r="AI14" s="568" t="s">
        <v>1645</v>
      </c>
      <c r="AJ14" s="568"/>
      <c r="AK14" s="568"/>
      <c r="AL14" s="568"/>
      <c r="AM14" s="568"/>
      <c r="AN14" s="568"/>
      <c r="AO14" s="568"/>
      <c r="AP14" s="568"/>
      <c r="AQ14" s="568"/>
      <c r="AR14" s="568"/>
      <c r="AS14" s="568"/>
      <c r="AT14" s="568"/>
      <c r="AU14" s="568"/>
      <c r="AV14" s="568"/>
      <c r="AW14" s="568"/>
      <c r="AX14" s="419"/>
      <c r="AY14" s="419"/>
      <c r="AZ14" s="419"/>
      <c r="BA14" s="573" t="s">
        <v>1646</v>
      </c>
      <c r="BB14" s="573"/>
      <c r="BC14" s="573"/>
      <c r="BD14" s="573"/>
      <c r="BE14" s="573"/>
      <c r="BF14" s="573"/>
      <c r="BG14" s="573"/>
      <c r="BH14" s="573"/>
      <c r="BI14" s="573"/>
      <c r="BJ14" s="573"/>
      <c r="BK14" s="573"/>
      <c r="BM14" s="557" t="s">
        <v>1698</v>
      </c>
      <c r="BN14" s="557"/>
      <c r="BO14" s="557"/>
      <c r="BP14" s="557"/>
      <c r="BQ14" s="557"/>
      <c r="BR14" s="557"/>
      <c r="BS14" s="557"/>
      <c r="BT14" s="557"/>
      <c r="BV14" s="557" t="s">
        <v>1699</v>
      </c>
      <c r="BW14" s="557"/>
      <c r="BX14" s="557"/>
      <c r="BY14" s="557"/>
      <c r="BZ14" s="557"/>
      <c r="CA14" s="557"/>
      <c r="CB14" s="557"/>
      <c r="CC14" s="557"/>
      <c r="CE14" s="557" t="s">
        <v>1700</v>
      </c>
      <c r="CF14" s="557"/>
      <c r="CG14" s="557"/>
      <c r="CH14" s="557"/>
      <c r="CI14" s="557"/>
      <c r="CJ14" s="557"/>
      <c r="CK14" s="557"/>
      <c r="CL14" s="557"/>
    </row>
    <row r="15" spans="1:90" s="389" customFormat="1" ht="30" customHeight="1" x14ac:dyDescent="0.25">
      <c r="B15" s="323"/>
      <c r="C15" s="323"/>
      <c r="D15" s="326"/>
      <c r="E15" s="330"/>
      <c r="F15" s="574" t="s">
        <v>1271</v>
      </c>
      <c r="G15" s="86"/>
      <c r="H15" s="566" t="s">
        <v>3</v>
      </c>
      <c r="I15" s="567"/>
      <c r="J15" s="420"/>
      <c r="K15" s="87"/>
      <c r="L15" s="565" t="s">
        <v>1274</v>
      </c>
      <c r="M15" s="420"/>
      <c r="N15" s="565" t="s">
        <v>1304</v>
      </c>
      <c r="O15" s="421"/>
      <c r="P15" s="536" t="s">
        <v>1278</v>
      </c>
      <c r="Q15" s="536"/>
      <c r="R15" s="536"/>
      <c r="S15" s="536"/>
      <c r="T15" s="536"/>
      <c r="U15" s="536"/>
      <c r="V15" s="536"/>
      <c r="W15" s="536"/>
      <c r="X15" s="536"/>
      <c r="Y15" s="536"/>
      <c r="Z15" s="536"/>
      <c r="AA15" s="536"/>
      <c r="AB15" s="536"/>
      <c r="AC15" s="536"/>
      <c r="AD15" s="536"/>
      <c r="AE15" s="536"/>
      <c r="AF15" s="536" t="s">
        <v>1304</v>
      </c>
      <c r="AG15" s="558" t="s">
        <v>1504</v>
      </c>
      <c r="AH15" s="422"/>
      <c r="AI15" s="562" t="s">
        <v>1279</v>
      </c>
      <c r="AJ15" s="423"/>
      <c r="AK15" s="561" t="s">
        <v>1501</v>
      </c>
      <c r="AL15" s="423"/>
      <c r="AM15" s="562" t="s">
        <v>1310</v>
      </c>
      <c r="AN15" s="423"/>
      <c r="AO15" s="561" t="s">
        <v>1518</v>
      </c>
      <c r="AP15" s="423"/>
      <c r="AQ15" s="561" t="s">
        <v>1312</v>
      </c>
      <c r="AR15" s="423"/>
      <c r="AS15" s="562" t="s">
        <v>1313</v>
      </c>
      <c r="AT15" s="422"/>
      <c r="AU15" s="558" t="s">
        <v>1503</v>
      </c>
      <c r="AV15" s="558" t="s">
        <v>1502</v>
      </c>
      <c r="AW15" s="562" t="s">
        <v>1314</v>
      </c>
      <c r="AX15" s="536" t="s">
        <v>1304</v>
      </c>
      <c r="AY15" s="558" t="s">
        <v>1504</v>
      </c>
      <c r="AZ15" s="331"/>
      <c r="BA15" s="536"/>
      <c r="BB15" s="536"/>
      <c r="BC15" s="536"/>
      <c r="BD15" s="536"/>
      <c r="BE15" s="536"/>
      <c r="BF15" s="536"/>
      <c r="BG15" s="536"/>
      <c r="BH15" s="536"/>
      <c r="BI15" s="536"/>
      <c r="BJ15" s="536"/>
      <c r="BK15" s="536"/>
      <c r="BM15" s="558"/>
      <c r="BN15" s="558"/>
      <c r="BO15" s="558"/>
      <c r="BP15" s="558"/>
      <c r="BQ15" s="558"/>
      <c r="BR15" s="558"/>
      <c r="BS15" s="558"/>
      <c r="BT15" s="558"/>
      <c r="BV15" s="558"/>
      <c r="BW15" s="558"/>
      <c r="BX15" s="558"/>
      <c r="BY15" s="558"/>
      <c r="BZ15" s="558"/>
      <c r="CA15" s="558"/>
      <c r="CB15" s="558"/>
      <c r="CC15" s="558"/>
      <c r="CE15" s="558"/>
      <c r="CF15" s="558"/>
      <c r="CG15" s="558"/>
      <c r="CH15" s="558"/>
      <c r="CI15" s="558"/>
      <c r="CJ15" s="558"/>
      <c r="CK15" s="558"/>
      <c r="CL15" s="558"/>
    </row>
    <row r="16" spans="1:90" s="389" customFormat="1" ht="30" customHeight="1" x14ac:dyDescent="0.25">
      <c r="B16" s="323"/>
      <c r="C16" s="323"/>
      <c r="D16" s="326"/>
      <c r="E16" s="330"/>
      <c r="F16" s="574"/>
      <c r="G16" s="86"/>
      <c r="H16" s="566"/>
      <c r="I16" s="567"/>
      <c r="J16" s="420"/>
      <c r="K16" s="87"/>
      <c r="L16" s="565"/>
      <c r="M16" s="420"/>
      <c r="N16" s="565"/>
      <c r="O16" s="421"/>
      <c r="P16" s="424" t="s">
        <v>5</v>
      </c>
      <c r="Q16" s="422"/>
      <c r="R16" s="424" t="s">
        <v>1103</v>
      </c>
      <c r="S16" s="425" t="s">
        <v>1552</v>
      </c>
      <c r="T16" s="370" t="s">
        <v>1636</v>
      </c>
      <c r="U16" s="370" t="s">
        <v>1637</v>
      </c>
      <c r="V16" s="370" t="s">
        <v>1638</v>
      </c>
      <c r="W16" s="370" t="s">
        <v>1640</v>
      </c>
      <c r="X16" s="370" t="s">
        <v>1639</v>
      </c>
      <c r="Y16" s="370"/>
      <c r="Z16" s="370" t="s">
        <v>1635</v>
      </c>
      <c r="AA16" s="422"/>
      <c r="AB16" s="424" t="s">
        <v>6</v>
      </c>
      <c r="AC16" s="422"/>
      <c r="AD16" s="426" t="s">
        <v>1104</v>
      </c>
      <c r="AE16" s="424" t="s">
        <v>1277</v>
      </c>
      <c r="AF16" s="536"/>
      <c r="AG16" s="558"/>
      <c r="AH16" s="422"/>
      <c r="AI16" s="562"/>
      <c r="AJ16" s="423"/>
      <c r="AK16" s="561"/>
      <c r="AL16" s="423"/>
      <c r="AM16" s="562"/>
      <c r="AN16" s="423"/>
      <c r="AO16" s="561"/>
      <c r="AP16" s="423"/>
      <c r="AQ16" s="561"/>
      <c r="AR16" s="423"/>
      <c r="AS16" s="562"/>
      <c r="AT16" s="422"/>
      <c r="AU16" s="559"/>
      <c r="AV16" s="559"/>
      <c r="AW16" s="562"/>
      <c r="AX16" s="536"/>
      <c r="AY16" s="558"/>
      <c r="AZ16" s="334"/>
      <c r="BA16" s="425" t="s">
        <v>1315</v>
      </c>
      <c r="BB16" s="127"/>
      <c r="BC16" s="425" t="s">
        <v>1281</v>
      </c>
      <c r="BD16" s="127"/>
      <c r="BE16" s="425" t="s">
        <v>1283</v>
      </c>
      <c r="BF16" s="127"/>
      <c r="BG16" s="425" t="s">
        <v>1282</v>
      </c>
      <c r="BH16" s="86"/>
      <c r="BI16" s="424" t="s">
        <v>12</v>
      </c>
      <c r="BK16" s="424" t="s">
        <v>1679</v>
      </c>
      <c r="BM16" s="559"/>
      <c r="BN16" s="559"/>
      <c r="BO16" s="559"/>
      <c r="BP16" s="559"/>
      <c r="BQ16" s="559"/>
      <c r="BR16" s="559"/>
      <c r="BS16" s="559"/>
      <c r="BT16" s="559"/>
      <c r="BV16" s="559"/>
      <c r="BW16" s="559"/>
      <c r="BX16" s="559"/>
      <c r="BY16" s="559"/>
      <c r="BZ16" s="559"/>
      <c r="CA16" s="559"/>
      <c r="CB16" s="559"/>
      <c r="CC16" s="559"/>
      <c r="CE16" s="559"/>
      <c r="CF16" s="559"/>
      <c r="CG16" s="559"/>
      <c r="CH16" s="559"/>
      <c r="CI16" s="559"/>
      <c r="CJ16" s="559"/>
      <c r="CK16" s="559"/>
      <c r="CL16" s="559"/>
    </row>
    <row r="17" spans="1:90" s="88" customFormat="1" ht="232.5" customHeight="1" x14ac:dyDescent="0.25">
      <c r="A17" s="389"/>
      <c r="B17" s="323"/>
      <c r="C17" s="323"/>
      <c r="D17" s="326"/>
      <c r="E17" s="330"/>
      <c r="F17" s="427" t="str">
        <f>+IF('1. IDENTIFICACION DEL RIESGO'!F29="","",'1. IDENTIFICACION DEL RIESGO'!F29)</f>
        <v>Eje de Calidad</v>
      </c>
      <c r="G17" s="126"/>
      <c r="H17" s="563" t="str">
        <f>+IF('1. IDENTIFICACION DEL RIESGO'!H29="","",'1. IDENTIFICACION DEL RIESGO'!H29)</f>
        <v>Evaluación Independiente</v>
      </c>
      <c r="I17" s="564"/>
      <c r="J17" s="118"/>
      <c r="K17" s="87"/>
      <c r="L17" s="428" t="str">
        <f>+IF('1. IDENTIFICACION DEL RIESGO'!O29="","",'1. IDENTIFICACION DEL RIESGO'!O29)</f>
        <v xml:space="preserve">Falta de decisión por parte de la Alta Dirección frente a temas priorizados en el Plan Anual de Auditoria, elaborado inicialmente con base en la metodología de enfoque en riesgos institucionales.  </v>
      </c>
      <c r="M17" s="119"/>
      <c r="N17" s="429" t="str">
        <f>+IF('1. IDENTIFICACION DEL RIESGO'!AB29="","",'1. IDENTIFICACION DEL RIESGO'!AB29)</f>
        <v>EI1</v>
      </c>
      <c r="O17" s="269"/>
      <c r="P17" s="384" t="s">
        <v>1099</v>
      </c>
      <c r="Q17" s="83"/>
      <c r="R17" s="126">
        <f>IF(F17=DATOS!BL$4,VLOOKUP(P17,Tabla42C,2,0),VLOOKUP(P17,Tabla42[],2,0))</f>
        <v>2</v>
      </c>
      <c r="S17" s="178" t="s">
        <v>1789</v>
      </c>
      <c r="T17" s="179">
        <v>3</v>
      </c>
      <c r="U17" s="179">
        <v>4</v>
      </c>
      <c r="V17" s="179"/>
      <c r="W17" s="179"/>
      <c r="X17" s="179"/>
      <c r="Y17" s="179">
        <v>2</v>
      </c>
      <c r="Z17" s="341">
        <f>+IF(F17=DATOS!BL$4,'2. ANALISIS DEL RIESGO'!Y17,AVERAGE(AVERAGE('2. ANALISIS DEL RIESGO'!T17:X17),'2. ANALISIS DEL RIESGO'!Y17))</f>
        <v>2.75</v>
      </c>
      <c r="AA17" s="83"/>
      <c r="AB17" s="427" t="str">
        <f>IF(F17="","",IF(F17=DATOS!$BL$4,IF(Z17&gt;=12,DATOS!$AW$6,IF(Z17&gt;=6,DATOS!$AW$5,IF(Z17&gt;=1,DATOS!$AW$4,""))),IF(Z17&gt;4,DATOS!$AW$6,IF(Z17&gt;3,DATOS!$AW$5,IF(Z17&gt;2,DATOS!$AW$4,IF(Z17&gt;1,DATOS!$AW$3,IF(Z17&gt;0,DATOS!$AW$2,"")))))))</f>
        <v xml:space="preserve">MODERADO </v>
      </c>
      <c r="AC17" s="82"/>
      <c r="AD17" s="277">
        <f>IF(F17=DATOS!$BL$4,VLOOKUP(AB17,Tabla44C,2,0),VLOOKUP(AB17,Tabla44[],2,0))</f>
        <v>3</v>
      </c>
      <c r="AE17" s="431" t="str">
        <f>IF(OR(P17="",S17=""),"",IF(F17=DATOS!$BL$4,INDEX(MATRIZ_RIESGOS_CORRUPCION,'2. ANALISIS DEL RIESGO'!R17,'2. ANALISIS DEL RIESGO'!AD17),INDEX(MATRIZ_RIESGOS,'2. ANALISIS DEL RIESGO'!R17,'2. ANALISIS DEL RIESGO'!AD17)))</f>
        <v>ALTA-IMPORTANTE 12</v>
      </c>
      <c r="AF17" s="385" t="str">
        <f>N17</f>
        <v>EI1</v>
      </c>
      <c r="AG17" s="385">
        <f>IFERROR(IF(F17=DATOS!$BL$4,INDEX(DATOS!$BD$26:$BF$30,'2. ANALISIS DEL RIESGO'!R17,'2. ANALISIS DEL RIESGO'!AD17),INDEX(DATOS!$BD$12:$BH$16,'2. ANALISIS DEL RIESGO'!R17,'2. ANALISIS DEL RIESGO'!AD17)),"")</f>
        <v>12</v>
      </c>
      <c r="AH17" s="82"/>
      <c r="AI17" s="432" t="str">
        <f>concatenateif(Tabla46[ID RIESGO],N17,Tabla46[DESCRIPCION DEL CONTROL],CHAR(10))</f>
        <v/>
      </c>
      <c r="AJ17" s="83"/>
      <c r="AK17" s="433" t="str">
        <f>IFERROR(IF(AVERAGEIFS(Tabla46[SOLIDEZ INDIVIDUAL DE CADA CONTROL],Tabla46[ID RIESGO],N17)=0,"",AVERAGEIFS(Tabla46[SOLIDEZ INDIVIDUAL DE CADA CONTROL],Tabla46[ID RIESGO],N17)),"")</f>
        <v/>
      </c>
      <c r="AL17" s="83"/>
      <c r="AM17" s="434" t="str">
        <f>IF(OR(AK17="",ISTEXT(AK17)),"",IF(AK17=100,DATOS!$AR$79,IF(AK17&gt;=50,DATOS!$AR$80,DATOS!$AR$81)))</f>
        <v/>
      </c>
      <c r="AN17" s="342"/>
      <c r="AO17" s="435" t="str">
        <f>IF(AM17="","",VLOOKUP(AM17,DATOS!$AR$79:$AS$81,2,0))</f>
        <v/>
      </c>
      <c r="AP17" s="270"/>
      <c r="AQ17" s="125" t="s">
        <v>1735</v>
      </c>
      <c r="AR17" s="93"/>
      <c r="AS17" s="386" t="s">
        <v>1735</v>
      </c>
      <c r="AT17" s="82"/>
      <c r="AU17" s="343">
        <f t="shared" ref="AU17:AU28" si="0">IFERROR(MIN(IF(AQ17="","",IF(AND(AQ17="Directamente",AM17="FUERTE"),MIN(R17+2,5),IF(AND(AQ17="Directamente",AM17="MODERADO"),MIN(R17+1,5),R17))),5),"")</f>
        <v>2</v>
      </c>
      <c r="AV17" s="344">
        <f t="shared" ref="AV17:AV28" si="1">IFERROR(MIN(IF(AS17="","",IF(AND(AS17="Directamente",AM17="FUERTE"),MAX(AD17-2,1),IF(AND(AS17="Indirectamente",AM17="FUERTE"),MAX(AD17-1,1),IF(AND(AS17="Directamente",AM17="MODERADO"),MAX(AD17-1,1),AD17)))),5),"")</f>
        <v>3</v>
      </c>
      <c r="AW17" s="430" t="str">
        <f>IF(OR(AU17="",AV17=""),"",IF(F17=DATOS!$BL$4,INDEX(MATRIZ_RIESGOS_CORRUPCION,'2. ANALISIS DEL RIESGO'!AU17,'2. ANALISIS DEL RIESGO'!AV17),INDEX(MATRIZ_RIESGOS,'2. ANALISIS DEL RIESGO'!AU17,'2. ANALISIS DEL RIESGO'!AV17)))</f>
        <v>ALTA-IMPORTANTE 12</v>
      </c>
      <c r="AX17" s="37" t="str">
        <f>N17</f>
        <v>EI1</v>
      </c>
      <c r="AY17" s="91">
        <f>IFERROR(IF(F17=DATOS!$BL$4,INDEX(DATOS!$BD$26:$BF$30,'2. ANALISIS DEL RIESGO'!AU17,'2. ANALISIS DEL RIESGO'!AV17),INDEX(DATOS!$BD$12:$BH$16,'2. ANALISIS DEL RIESGO'!AU17,'2. ANALISIS DEL RIESGO'!AV17)),"")</f>
        <v>12</v>
      </c>
      <c r="AZ17" s="6"/>
      <c r="BA17" s="178" t="s">
        <v>1811</v>
      </c>
      <c r="BB17" s="83"/>
      <c r="BC17" s="178" t="s">
        <v>1812</v>
      </c>
      <c r="BD17" s="83"/>
      <c r="BE17" s="284" t="s">
        <v>1818</v>
      </c>
      <c r="BF17" s="83"/>
      <c r="BG17" s="365" t="s">
        <v>1819</v>
      </c>
      <c r="BH17" s="83"/>
      <c r="BI17" s="178" t="s">
        <v>1817</v>
      </c>
      <c r="BK17" s="178" t="s">
        <v>1820</v>
      </c>
      <c r="BM17" s="570"/>
      <c r="BN17" s="571"/>
      <c r="BO17" s="571"/>
      <c r="BP17" s="571"/>
      <c r="BQ17" s="571"/>
      <c r="BR17" s="571"/>
      <c r="BS17" s="571"/>
      <c r="BT17" s="572"/>
      <c r="BV17" s="570"/>
      <c r="BW17" s="571"/>
      <c r="BX17" s="571"/>
      <c r="BY17" s="571"/>
      <c r="BZ17" s="571"/>
      <c r="CA17" s="571"/>
      <c r="CB17" s="571"/>
      <c r="CC17" s="572"/>
      <c r="CE17" s="570"/>
      <c r="CF17" s="571"/>
      <c r="CG17" s="571"/>
      <c r="CH17" s="571"/>
      <c r="CI17" s="571"/>
      <c r="CJ17" s="571"/>
      <c r="CK17" s="571"/>
      <c r="CL17" s="572"/>
    </row>
    <row r="18" spans="1:90" s="88" customFormat="1" ht="186" customHeight="1" x14ac:dyDescent="0.25">
      <c r="A18" s="389"/>
      <c r="B18" s="323"/>
      <c r="C18" s="323"/>
      <c r="D18" s="326"/>
      <c r="E18" s="330"/>
      <c r="F18" s="427" t="str">
        <f>+IF('1. IDENTIFICACION DEL RIESGO'!F30="","",'1. IDENTIFICACION DEL RIESGO'!F30)</f>
        <v>Eje de Calidad (Corrupción)</v>
      </c>
      <c r="G18" s="126"/>
      <c r="H18" s="563" t="str">
        <f>+IF('1. IDENTIFICACION DEL RIESGO'!H30="","",'1. IDENTIFICACION DEL RIESGO'!H30)</f>
        <v>Evaluación Independiente</v>
      </c>
      <c r="I18" s="564"/>
      <c r="J18" s="118"/>
      <c r="K18" s="87"/>
      <c r="L18" s="428" t="str">
        <f>+IF('1. IDENTIFICACION DEL RIESGO'!O30="","",'1. IDENTIFICACION DEL RIESGO'!O30)</f>
        <v>Conflicto de intereses</v>
      </c>
      <c r="M18" s="119"/>
      <c r="N18" s="429" t="str">
        <f>+IF('1. IDENTIFICACION DEL RIESGO'!AB30="","",'1. IDENTIFICACION DEL RIESGO'!AB30)</f>
        <v>EI2+</v>
      </c>
      <c r="O18" s="269"/>
      <c r="P18" s="384" t="s">
        <v>1095</v>
      </c>
      <c r="Q18" s="83"/>
      <c r="R18" s="126">
        <f>IF(F18=DATOS!BL$4,VLOOKUP(P18,Tabla42C,2,0),VLOOKUP(P18,Tabla42[],2,0))</f>
        <v>4</v>
      </c>
      <c r="S18" s="178" t="s">
        <v>1790</v>
      </c>
      <c r="T18" s="179"/>
      <c r="U18" s="179"/>
      <c r="V18" s="179"/>
      <c r="W18" s="179"/>
      <c r="X18" s="179"/>
      <c r="Y18" s="179">
        <v>9</v>
      </c>
      <c r="Z18" s="341">
        <f>+IF(F18=DATOS!BL$4,'2. ANALISIS DEL RIESGO'!Y18,AVERAGE(AVERAGE('2. ANALISIS DEL RIESGO'!T18:X18),'2. ANALISIS DEL RIESGO'!Y18))</f>
        <v>9</v>
      </c>
      <c r="AA18" s="83"/>
      <c r="AB18" s="427" t="str">
        <f>IF(F18="","",IF(F18=DATOS!$BL$4,IF(Z18&gt;=12,DATOS!$AW$6,IF(Z18&gt;=6,DATOS!$AW$5,IF(Z18&gt;=1,DATOS!$AW$4,""))),IF(Z18&gt;4,DATOS!$AW$6,IF(Z18&gt;3,DATOS!$AW$5,IF(Z18&gt;2,DATOS!$AW$4,IF(Z18&gt;1,DATOS!$AW$3,IF(Z18&gt;0,DATOS!$AW$2,"")))))))</f>
        <v>MAYOR</v>
      </c>
      <c r="AC18" s="82"/>
      <c r="AD18" s="277">
        <f>IF(F18=DATOS!$BL$4,VLOOKUP(AB18,Tabla44C,2,0),VLOOKUP(AB18,Tabla44[],2,0))</f>
        <v>2</v>
      </c>
      <c r="AE18" s="431" t="str">
        <f>IF(OR(P18="",S18=""),"",IF(F18=DATOS!$BL$4,INDEX(MATRIZ_RIESGOS_CORRUPCION,'2. ANALISIS DEL RIESGO'!R18,'2. ANALISIS DEL RIESGO'!AD18),INDEX(MATRIZ_RIESGOS,'2. ANALISIS DEL RIESGO'!R18,'2. ANALISIS DEL RIESGO'!AD18)))</f>
        <v>MODERADA 20</v>
      </c>
      <c r="AF18" s="385" t="str">
        <f t="shared" ref="AF18:AF28" si="2">N18</f>
        <v>EI2+</v>
      </c>
      <c r="AG18" s="385">
        <f>IFERROR(IF(F18=DATOS!$BL$4,INDEX(DATOS!$BD$26:$BF$30,'2. ANALISIS DEL RIESGO'!R18,'2. ANALISIS DEL RIESGO'!AD18),INDEX(DATOS!$BD$12:$BH$16,'2. ANALISIS DEL RIESGO'!R18,'2. ANALISIS DEL RIESGO'!AD18)),"")</f>
        <v>34</v>
      </c>
      <c r="AH18" s="82"/>
      <c r="AI18" s="432" t="str">
        <f>concatenateif(Tabla46[ID RIESGO],N18,Tabla46[DESCRIPCION DEL CONTROL],CHAR(10))</f>
        <v>Socialización del Código de Etica del Auditor Interno
Suscripción del Compromiso de Confidencialidad
Suscripción de la Declaración de Cumplimiento del Código de Etica</v>
      </c>
      <c r="AJ18" s="83"/>
      <c r="AK18" s="433">
        <f>IFERROR(IF(AVERAGEIFS(Tabla46[SOLIDEZ INDIVIDUAL DE CADA CONTROL],Tabla46[ID RIESGO],N18)=0,"",AVERAGEIFS(Tabla46[SOLIDEZ INDIVIDUAL DE CADA CONTROL],Tabla46[ID RIESGO],N18)),"")</f>
        <v>100</v>
      </c>
      <c r="AL18" s="83"/>
      <c r="AM18" s="434" t="str">
        <f>IF(OR(AK18="",ISTEXT(AK18)),"",IF(AK18=100,DATOS!$AR$79,IF(AK18&gt;=50,DATOS!$AR$80,DATOS!$AR$81)))</f>
        <v>FUERTE</v>
      </c>
      <c r="AN18" s="342"/>
      <c r="AO18" s="435" t="str">
        <f>IF(AM18="","",VLOOKUP(AM18,DATOS!$AR$79:$AS$81,2,0))</f>
        <v>El conjunto de controles mitiga el riesgo asociado y no requieren de acciones adicionales para su tratamiento.</v>
      </c>
      <c r="AP18" s="270"/>
      <c r="AQ18" s="125" t="s">
        <v>1734</v>
      </c>
      <c r="AR18" s="93"/>
      <c r="AS18" s="386" t="s">
        <v>1736</v>
      </c>
      <c r="AT18" s="82"/>
      <c r="AU18" s="343">
        <f t="shared" si="0"/>
        <v>5</v>
      </c>
      <c r="AV18" s="344">
        <f t="shared" si="1"/>
        <v>1</v>
      </c>
      <c r="AW18" s="430" t="str">
        <f>IF(OR(AU18="",AV18=""),"",IF(F18=DATOS!$BL$4,INDEX(MATRIZ_RIESGOS_CORRUPCION,'2. ANALISIS DEL RIESGO'!AU18,'2. ANALISIS DEL RIESGO'!AV18),INDEX(MATRIZ_RIESGOS,'2. ANALISIS DEL RIESGO'!AU18,'2. ANALISIS DEL RIESGO'!AV18)))</f>
        <v>BAJA 5</v>
      </c>
      <c r="AX18" s="37" t="str">
        <f t="shared" ref="AX18:AX28" si="3">N18</f>
        <v>EI2+</v>
      </c>
      <c r="AY18" s="91">
        <f>IFERROR(IF(F18=DATOS!$BL$4,INDEX(DATOS!$BD$26:$BF$30,'2. ANALISIS DEL RIESGO'!AU18,'2. ANALISIS DEL RIESGO'!AV18),INDEX(DATOS!$BD$12:$BH$16,'2. ANALISIS DEL RIESGO'!AU18,'2. ANALISIS DEL RIESGO'!AV18)),"")</f>
        <v>30</v>
      </c>
      <c r="AZ18" s="6"/>
      <c r="BA18" s="178" t="s">
        <v>1809</v>
      </c>
      <c r="BB18" s="83"/>
      <c r="BC18" s="178" t="s">
        <v>1810</v>
      </c>
      <c r="BD18" s="83"/>
      <c r="BE18" s="284" t="s">
        <v>1813</v>
      </c>
      <c r="BF18" s="83"/>
      <c r="BG18" s="365" t="s">
        <v>1814</v>
      </c>
      <c r="BH18" s="83"/>
      <c r="BI18" s="178" t="s">
        <v>1815</v>
      </c>
      <c r="BK18" s="178" t="s">
        <v>1816</v>
      </c>
      <c r="BM18" s="570"/>
      <c r="BN18" s="571"/>
      <c r="BO18" s="571"/>
      <c r="BP18" s="571"/>
      <c r="BQ18" s="571"/>
      <c r="BR18" s="571"/>
      <c r="BS18" s="571"/>
      <c r="BT18" s="572"/>
      <c r="BV18" s="570"/>
      <c r="BW18" s="571"/>
      <c r="BX18" s="571"/>
      <c r="BY18" s="571"/>
      <c r="BZ18" s="571"/>
      <c r="CA18" s="571"/>
      <c r="CB18" s="571"/>
      <c r="CC18" s="572"/>
      <c r="CE18" s="570"/>
      <c r="CF18" s="571"/>
      <c r="CG18" s="571"/>
      <c r="CH18" s="571"/>
      <c r="CI18" s="571"/>
      <c r="CJ18" s="571"/>
      <c r="CK18" s="571"/>
      <c r="CL18" s="572"/>
    </row>
    <row r="19" spans="1:90" s="88" customFormat="1" ht="197.25" customHeight="1" x14ac:dyDescent="0.25">
      <c r="A19" s="389"/>
      <c r="B19" s="323"/>
      <c r="C19" s="323"/>
      <c r="D19" s="326"/>
      <c r="E19" s="330"/>
      <c r="F19" s="427" t="str">
        <f>+IF('1. IDENTIFICACION DEL RIESGO'!F31="","",'1. IDENTIFICACION DEL RIESGO'!F31)</f>
        <v>Eje de Calidad (Corrupción)</v>
      </c>
      <c r="G19" s="126"/>
      <c r="H19" s="563" t="str">
        <f>+IF('1. IDENTIFICACION DEL RIESGO'!H31="","",'1. IDENTIFICACION DEL RIESGO'!H31)</f>
        <v>Evaluación Independiente</v>
      </c>
      <c r="I19" s="564"/>
      <c r="J19" s="118"/>
      <c r="K19" s="87"/>
      <c r="L19" s="428" t="str">
        <f>+IF('1. IDENTIFICACION DEL RIESGO'!O31="","",'1. IDENTIFICACION DEL RIESGO'!O31)</f>
        <v>Revelación o entrega de información confidencial</v>
      </c>
      <c r="M19" s="119"/>
      <c r="N19" s="429" t="str">
        <f>+IF('1. IDENTIFICACION DEL RIESGO'!AB31="","",'1. IDENTIFICACION DEL RIESGO'!AB31)</f>
        <v>EI3+</v>
      </c>
      <c r="O19" s="269"/>
      <c r="P19" s="384" t="s">
        <v>1095</v>
      </c>
      <c r="Q19" s="83"/>
      <c r="R19" s="126">
        <f>IF(F19=DATOS!BL$4,VLOOKUP(P19,Tabla42C,2,0),VLOOKUP(P19,Tabla42[],2,0))</f>
        <v>4</v>
      </c>
      <c r="S19" s="178" t="s">
        <v>1791</v>
      </c>
      <c r="T19" s="179"/>
      <c r="U19" s="179"/>
      <c r="V19" s="179"/>
      <c r="W19" s="179"/>
      <c r="X19" s="179"/>
      <c r="Y19" s="179">
        <v>9</v>
      </c>
      <c r="Z19" s="341">
        <f>+IF(F19=DATOS!BL$4,'2. ANALISIS DEL RIESGO'!Y19,AVERAGE(AVERAGE('2. ANALISIS DEL RIESGO'!T19:X19),'2. ANALISIS DEL RIESGO'!Y19))</f>
        <v>9</v>
      </c>
      <c r="AA19" s="83"/>
      <c r="AB19" s="427" t="str">
        <f>IF(F19="","",IF(F19=DATOS!$BL$4,IF(Z19&gt;=12,DATOS!$AW$6,IF(Z19&gt;=6,DATOS!$AW$5,IF(Z19&gt;=1,DATOS!$AW$4,""))),IF(Z19&gt;4,DATOS!$AW$6,IF(Z19&gt;3,DATOS!$AW$5,IF(Z19&gt;2,DATOS!$AW$4,IF(Z19&gt;1,DATOS!$AW$3,IF(Z19&gt;0,DATOS!$AW$2,"")))))))</f>
        <v>MAYOR</v>
      </c>
      <c r="AC19" s="82"/>
      <c r="AD19" s="277">
        <f>IF(F19=DATOS!$BL$4,VLOOKUP(AB19,Tabla44C,2,0),VLOOKUP(AB19,Tabla44[],2,0))</f>
        <v>2</v>
      </c>
      <c r="AE19" s="431" t="str">
        <f>IF(OR(P19="",S19=""),"",IF(F19=DATOS!$BL$4,INDEX(MATRIZ_RIESGOS_CORRUPCION,'2. ANALISIS DEL RIESGO'!R19,'2. ANALISIS DEL RIESGO'!AD19),INDEX(MATRIZ_RIESGOS,'2. ANALISIS DEL RIESGO'!R19,'2. ANALISIS DEL RIESGO'!AD19)))</f>
        <v>MODERADA 20</v>
      </c>
      <c r="AF19" s="385" t="str">
        <f t="shared" si="2"/>
        <v>EI3+</v>
      </c>
      <c r="AG19" s="385">
        <f>IFERROR(IF(F19=DATOS!$BL$4,INDEX(DATOS!$BD$26:$BF$30,'2. ANALISIS DEL RIESGO'!R19,'2. ANALISIS DEL RIESGO'!AD19),INDEX(DATOS!$BD$12:$BH$16,'2. ANALISIS DEL RIESGO'!R19,'2. ANALISIS DEL RIESGO'!AD19)),"")</f>
        <v>34</v>
      </c>
      <c r="AH19" s="82"/>
      <c r="AI19" s="432" t="str">
        <f>concatenateif(Tabla46[ID RIESGO],N19,Tabla46[DESCRIPCION DEL CONTROL],CHAR(10))</f>
        <v>Suscripción del Compromiso de Confidencialidad</v>
      </c>
      <c r="AJ19" s="83"/>
      <c r="AK19" s="433">
        <f>IFERROR(IF(AVERAGEIFS(Tabla46[SOLIDEZ INDIVIDUAL DE CADA CONTROL],Tabla46[ID RIESGO],N19)=0,"",AVERAGEIFS(Tabla46[SOLIDEZ INDIVIDUAL DE CADA CONTROL],Tabla46[ID RIESGO],N19)),"")</f>
        <v>100</v>
      </c>
      <c r="AL19" s="83"/>
      <c r="AM19" s="434" t="str">
        <f>IF(OR(AK19="",ISTEXT(AK19)),"",IF(AK19=100,DATOS!$AR$79,IF(AK19&gt;=50,DATOS!$AR$80,DATOS!$AR$81)))</f>
        <v>FUERTE</v>
      </c>
      <c r="AN19" s="342"/>
      <c r="AO19" s="435" t="str">
        <f>IF(AM19="","",VLOOKUP(AM19,DATOS!$AR$79:$AS$81,2,0))</f>
        <v>El conjunto de controles mitiga el riesgo asociado y no requieren de acciones adicionales para su tratamiento.</v>
      </c>
      <c r="AP19" s="270"/>
      <c r="AQ19" s="125" t="s">
        <v>1734</v>
      </c>
      <c r="AR19" s="93"/>
      <c r="AS19" s="386" t="s">
        <v>1736</v>
      </c>
      <c r="AT19" s="82"/>
      <c r="AU19" s="343">
        <f t="shared" si="0"/>
        <v>5</v>
      </c>
      <c r="AV19" s="344">
        <f t="shared" si="1"/>
        <v>1</v>
      </c>
      <c r="AW19" s="430" t="str">
        <f>IF(OR(AU19="",AV19=""),"",IF(F19=DATOS!$BL$4,INDEX(MATRIZ_RIESGOS_CORRUPCION,'2. ANALISIS DEL RIESGO'!AU19,'2. ANALISIS DEL RIESGO'!AV19),INDEX(MATRIZ_RIESGOS,'2. ANALISIS DEL RIESGO'!AU19,'2. ANALISIS DEL RIESGO'!AV19)))</f>
        <v>BAJA 5</v>
      </c>
      <c r="AX19" s="37" t="str">
        <f t="shared" si="3"/>
        <v>EI3+</v>
      </c>
      <c r="AY19" s="91">
        <f>IFERROR(IF(F19=DATOS!$BL$4,INDEX(DATOS!$BD$26:$BF$30,'2. ANALISIS DEL RIESGO'!AU19,'2. ANALISIS DEL RIESGO'!AV19),INDEX(DATOS!$BD$12:$BH$16,'2. ANALISIS DEL RIESGO'!AU19,'2. ANALISIS DEL RIESGO'!AV19)),"")</f>
        <v>30</v>
      </c>
      <c r="AZ19" s="6"/>
      <c r="BA19" s="178" t="s">
        <v>1807</v>
      </c>
      <c r="BB19" s="83"/>
      <c r="BC19" s="178" t="s">
        <v>1808</v>
      </c>
      <c r="BD19" s="83"/>
      <c r="BE19" s="284" t="s">
        <v>1813</v>
      </c>
      <c r="BF19" s="83"/>
      <c r="BG19" s="365" t="s">
        <v>1814</v>
      </c>
      <c r="BH19" s="83"/>
      <c r="BI19" s="178" t="s">
        <v>1815</v>
      </c>
      <c r="BK19" s="178" t="s">
        <v>1816</v>
      </c>
      <c r="BM19" s="570"/>
      <c r="BN19" s="571"/>
      <c r="BO19" s="571"/>
      <c r="BP19" s="571"/>
      <c r="BQ19" s="571"/>
      <c r="BR19" s="571"/>
      <c r="BS19" s="571"/>
      <c r="BT19" s="572"/>
      <c r="BV19" s="570"/>
      <c r="BW19" s="571"/>
      <c r="BX19" s="571"/>
      <c r="BY19" s="571"/>
      <c r="BZ19" s="571"/>
      <c r="CA19" s="571"/>
      <c r="CB19" s="571"/>
      <c r="CC19" s="572"/>
      <c r="CE19" s="570"/>
      <c r="CF19" s="571"/>
      <c r="CG19" s="571"/>
      <c r="CH19" s="571"/>
      <c r="CI19" s="571"/>
      <c r="CJ19" s="571"/>
      <c r="CK19" s="571"/>
      <c r="CL19" s="572"/>
    </row>
    <row r="20" spans="1:90" s="88" customFormat="1" ht="276.75" customHeight="1" x14ac:dyDescent="0.25">
      <c r="A20" s="389"/>
      <c r="B20" s="323"/>
      <c r="C20" s="323"/>
      <c r="D20" s="326"/>
      <c r="E20" s="330"/>
      <c r="F20" s="427" t="str">
        <f>+IF('1. IDENTIFICACION DEL RIESGO'!F32="","",'1. IDENTIFICACION DEL RIESGO'!F32)</f>
        <v>Eje de Calidad</v>
      </c>
      <c r="G20" s="126"/>
      <c r="H20" s="563" t="str">
        <f>+IF('1. IDENTIFICACION DEL RIESGO'!H32="","",'1. IDENTIFICACION DEL RIESGO'!H32)</f>
        <v>Evaluación Independiente</v>
      </c>
      <c r="I20" s="564"/>
      <c r="J20" s="118"/>
      <c r="K20" s="87"/>
      <c r="L20" s="428" t="str">
        <f>+IF('1. IDENTIFICACION DEL RIESGO'!O32="","",'1. IDENTIFICACION DEL RIESGO'!O32)</f>
        <v xml:space="preserve">Inconsistencias en informes de auditorias internas. </v>
      </c>
      <c r="M20" s="119"/>
      <c r="N20" s="429" t="str">
        <f>+IF('1. IDENTIFICACION DEL RIESGO'!AB32="","",'1. IDENTIFICACION DEL RIESGO'!AB32)</f>
        <v>EI4</v>
      </c>
      <c r="O20" s="269"/>
      <c r="P20" s="384" t="s">
        <v>1099</v>
      </c>
      <c r="Q20" s="83"/>
      <c r="R20" s="126">
        <f>IF(F20=DATOS!BL$4,VLOOKUP(P20,Tabla42C,2,0),VLOOKUP(P20,Tabla42[],2,0))</f>
        <v>2</v>
      </c>
      <c r="S20" s="178" t="s">
        <v>1789</v>
      </c>
      <c r="T20" s="179">
        <v>4</v>
      </c>
      <c r="U20" s="179">
        <v>5</v>
      </c>
      <c r="V20" s="179"/>
      <c r="W20" s="179"/>
      <c r="X20" s="179"/>
      <c r="Y20" s="179">
        <v>2</v>
      </c>
      <c r="Z20" s="341">
        <f>+IF(F20=DATOS!BL$4,'2. ANALISIS DEL RIESGO'!Y20,AVERAGE(AVERAGE('2. ANALISIS DEL RIESGO'!T20:X20),'2. ANALISIS DEL RIESGO'!Y20))</f>
        <v>3.25</v>
      </c>
      <c r="AA20" s="83"/>
      <c r="AB20" s="427" t="str">
        <f>IF(F20="","",IF(F20=DATOS!$BL$4,IF(Z20&gt;=12,DATOS!$AW$6,IF(Z20&gt;=6,DATOS!$AW$5,IF(Z20&gt;=1,DATOS!$AW$4,""))),IF(Z20&gt;4,DATOS!$AW$6,IF(Z20&gt;3,DATOS!$AW$5,IF(Z20&gt;2,DATOS!$AW$4,IF(Z20&gt;1,DATOS!$AW$3,IF(Z20&gt;0,DATOS!$AW$2,"")))))))</f>
        <v>MAYOR</v>
      </c>
      <c r="AC20" s="82"/>
      <c r="AD20" s="277">
        <f>IF(F20=DATOS!$BL$4,VLOOKUP(AB20,Tabla44C,2,0),VLOOKUP(AB20,Tabla44[],2,0))</f>
        <v>4</v>
      </c>
      <c r="AE20" s="431" t="str">
        <f>IF(OR(P20="",S20=""),"",IF(F20=DATOS!$BL$4,INDEX(MATRIZ_RIESGOS_CORRUPCION,'2. ANALISIS DEL RIESGO'!R20,'2. ANALISIS DEL RIESGO'!AD20),INDEX(MATRIZ_RIESGOS,'2. ANALISIS DEL RIESGO'!R20,'2. ANALISIS DEL RIESGO'!AD20)))</f>
        <v>EXTREMA-INACEPTABLE 16</v>
      </c>
      <c r="AF20" s="385" t="str">
        <f t="shared" si="2"/>
        <v>EI4</v>
      </c>
      <c r="AG20" s="385">
        <f>IFERROR(IF(F20=DATOS!$BL$4,INDEX(DATOS!$BD$26:$BF$30,'2. ANALISIS DEL RIESGO'!R20,'2. ANALISIS DEL RIESGO'!AD20),INDEX(DATOS!$BD$12:$BH$16,'2. ANALISIS DEL RIESGO'!R20,'2. ANALISIS DEL RIESGO'!AD20)),"")</f>
        <v>17</v>
      </c>
      <c r="AH20" s="82"/>
      <c r="AI20" s="432" t="str">
        <f>concatenateif(Tabla46[ID RIESGO],N20,Tabla46[DESCRIPCION DEL CONTROL],CHAR(10))</f>
        <v>Acompañamiento y entrenamiento como auditor en formación 
Revisión por parte de los Profesionales con funciones de coordinación y aprobación de los informes por parte del Jefe de Oficina</v>
      </c>
      <c r="AJ20" s="83"/>
      <c r="AK20" s="433">
        <f>IFERROR(IF(AVERAGEIFS(Tabla46[SOLIDEZ INDIVIDUAL DE CADA CONTROL],Tabla46[ID RIESGO],N20)=0,"",AVERAGEIFS(Tabla46[SOLIDEZ INDIVIDUAL DE CADA CONTROL],Tabla46[ID RIESGO],N20)),"")</f>
        <v>100</v>
      </c>
      <c r="AL20" s="83"/>
      <c r="AM20" s="434" t="str">
        <f>IF(OR(AK20="",ISTEXT(AK20)),"",IF(AK20=100,DATOS!$AR$79,IF(AK20&gt;=50,DATOS!$AR$80,DATOS!$AR$81)))</f>
        <v>FUERTE</v>
      </c>
      <c r="AN20" s="342"/>
      <c r="AO20" s="435" t="str">
        <f>IF(AM20="","",VLOOKUP(AM20,DATOS!$AR$79:$AS$81,2,0))</f>
        <v>El conjunto de controles mitiga el riesgo asociado y no requieren de acciones adicionales para su tratamiento.</v>
      </c>
      <c r="AP20" s="270"/>
      <c r="AQ20" s="125" t="s">
        <v>1734</v>
      </c>
      <c r="AR20" s="93"/>
      <c r="AS20" s="386" t="s">
        <v>1736</v>
      </c>
      <c r="AT20" s="82"/>
      <c r="AU20" s="343">
        <f t="shared" si="0"/>
        <v>4</v>
      </c>
      <c r="AV20" s="344">
        <f t="shared" si="1"/>
        <v>3</v>
      </c>
      <c r="AW20" s="430" t="str">
        <f>IF(OR(AU20="",AV20=""),"",IF(F20=DATOS!$BL$4,INDEX(MATRIZ_RIESGOS_CORRUPCION,'2. ANALISIS DEL RIESGO'!AU20,'2. ANALISIS DEL RIESGO'!AV20),INDEX(MATRIZ_RIESGOS,'2. ANALISIS DEL RIESGO'!AU20,'2. ANALISIS DEL RIESGO'!AV20)))</f>
        <v>MODERADO 6</v>
      </c>
      <c r="AX20" s="37" t="str">
        <f t="shared" si="3"/>
        <v>EI4</v>
      </c>
      <c r="AY20" s="91">
        <f>IFERROR(IF(F20=DATOS!$BL$4,INDEX(DATOS!$BD$26:$BF$30,'2. ANALISIS DEL RIESGO'!AU20,'2. ANALISIS DEL RIESGO'!AV20),INDEX(DATOS!$BD$12:$BH$16,'2. ANALISIS DEL RIESGO'!AU20,'2. ANALISIS DEL RIESGO'!AV20)),"")</f>
        <v>14</v>
      </c>
      <c r="AZ20" s="6"/>
      <c r="BA20" s="178" t="s">
        <v>1821</v>
      </c>
      <c r="BB20" s="83"/>
      <c r="BC20" s="178" t="s">
        <v>1824</v>
      </c>
      <c r="BD20" s="83"/>
      <c r="BE20" s="284" t="s">
        <v>1822</v>
      </c>
      <c r="BF20" s="83"/>
      <c r="BG20" s="365" t="s">
        <v>1823</v>
      </c>
      <c r="BH20" s="83"/>
      <c r="BI20" s="178" t="s">
        <v>1826</v>
      </c>
      <c r="BK20" s="178" t="s">
        <v>1825</v>
      </c>
      <c r="BM20" s="570"/>
      <c r="BN20" s="571"/>
      <c r="BO20" s="571"/>
      <c r="BP20" s="571"/>
      <c r="BQ20" s="571"/>
      <c r="BR20" s="571"/>
      <c r="BS20" s="571"/>
      <c r="BT20" s="572"/>
      <c r="BV20" s="570"/>
      <c r="BW20" s="571"/>
      <c r="BX20" s="571"/>
      <c r="BY20" s="571"/>
      <c r="BZ20" s="571"/>
      <c r="CA20" s="571"/>
      <c r="CB20" s="571"/>
      <c r="CC20" s="572"/>
      <c r="CE20" s="570"/>
      <c r="CF20" s="571"/>
      <c r="CG20" s="571"/>
      <c r="CH20" s="571"/>
      <c r="CI20" s="571"/>
      <c r="CJ20" s="571"/>
      <c r="CK20" s="571"/>
      <c r="CL20" s="572"/>
    </row>
    <row r="21" spans="1:90" s="88" customFormat="1" ht="276.75" customHeight="1" x14ac:dyDescent="0.25">
      <c r="A21" s="389"/>
      <c r="B21" s="323"/>
      <c r="C21" s="323"/>
      <c r="D21" s="326"/>
      <c r="E21" s="330"/>
      <c r="F21" s="427" t="str">
        <f>+IF('1. IDENTIFICACION DEL RIESGO'!F33="","",'1. IDENTIFICACION DEL RIESGO'!F33)</f>
        <v/>
      </c>
      <c r="G21" s="126"/>
      <c r="H21" s="563" t="str">
        <f>+IF('1. IDENTIFICACION DEL RIESGO'!H33="","",'1. IDENTIFICACION DEL RIESGO'!H33)</f>
        <v/>
      </c>
      <c r="I21" s="564"/>
      <c r="J21" s="118"/>
      <c r="K21" s="87"/>
      <c r="L21" s="428" t="str">
        <f>+IF('1. IDENTIFICACION DEL RIESGO'!O33="","",'1. IDENTIFICACION DEL RIESGO'!O33)</f>
        <v/>
      </c>
      <c r="M21" s="119"/>
      <c r="N21" s="429" t="str">
        <f>+IF('1. IDENTIFICACION DEL RIESGO'!AB33="","",'1. IDENTIFICACION DEL RIESGO'!AB33)</f>
        <v/>
      </c>
      <c r="O21" s="269"/>
      <c r="P21" s="384"/>
      <c r="Q21" s="83"/>
      <c r="R21" s="126" t="e">
        <f>IF(F21=DATOS!BL$4,VLOOKUP(P21,Tabla42C,2,0),VLOOKUP(P21,Tabla42[],2,0))</f>
        <v>#N/A</v>
      </c>
      <c r="S21" s="178"/>
      <c r="T21" s="179">
        <v>5</v>
      </c>
      <c r="U21" s="179"/>
      <c r="V21" s="179"/>
      <c r="W21" s="179"/>
      <c r="X21" s="179"/>
      <c r="Y21" s="179">
        <v>1</v>
      </c>
      <c r="Z21" s="341">
        <f>+IF(F21=DATOS!BL$4,'2. ANALISIS DEL RIESGO'!Y21,AVERAGE(AVERAGE('2. ANALISIS DEL RIESGO'!T21:X21),'2. ANALISIS DEL RIESGO'!Y21))</f>
        <v>3</v>
      </c>
      <c r="AA21" s="83"/>
      <c r="AB21" s="427" t="str">
        <f>IF(F21="","",IF(F21=DATOS!$BL$4,IF(Z21&gt;=12,DATOS!$AW$6,IF(Z21&gt;=6,DATOS!$AW$5,IF(Z21&gt;=1,DATOS!$AW$4,""))),IF(Z21&gt;4,DATOS!$AW$6,IF(Z21&gt;3,DATOS!$AW$5,IF(Z21&gt;2,DATOS!$AW$4,IF(Z21&gt;1,DATOS!$AW$3,IF(Z21&gt;0,DATOS!$AW$2,"")))))))</f>
        <v/>
      </c>
      <c r="AC21" s="82"/>
      <c r="AD21" s="277" t="e">
        <f>IF(F21=DATOS!$BL$4,VLOOKUP(AB21,Tabla44C,2,0),VLOOKUP(AB21,Tabla44[],2,0))</f>
        <v>#N/A</v>
      </c>
      <c r="AE21" s="431" t="str">
        <f>IF(OR(P21="",S21=""),"",IF(F21=DATOS!$BL$4,INDEX(MATRIZ_RIESGOS_CORRUPCION,'2. ANALISIS DEL RIESGO'!R21,'2. ANALISIS DEL RIESGO'!AD21),INDEX(MATRIZ_RIESGOS,'2. ANALISIS DEL RIESGO'!R21,'2. ANALISIS DEL RIESGO'!AD21)))</f>
        <v/>
      </c>
      <c r="AF21" s="385" t="str">
        <f t="shared" si="2"/>
        <v/>
      </c>
      <c r="AG21" s="385" t="str">
        <f>IFERROR(IF(F21=DATOS!$BL$4,INDEX(DATOS!$BD$26:$BF$30,'2. ANALISIS DEL RIESGO'!R21,'2. ANALISIS DEL RIESGO'!AD21),INDEX(DATOS!$BD$12:$BH$16,'2. ANALISIS DEL RIESGO'!R21,'2. ANALISIS DEL RIESGO'!AD21)),"")</f>
        <v/>
      </c>
      <c r="AH21" s="82"/>
      <c r="AI21" s="432" t="str">
        <f>concatenateif(Tabla46[ID RIESGO],N21,Tabla46[DESCRIPCION DEL CONTROL],CHAR(10))</f>
        <v xml:space="preserve">
</v>
      </c>
      <c r="AJ21" s="83"/>
      <c r="AK21" s="433" t="str">
        <f>IFERROR(IF(AVERAGEIFS(Tabla46[SOLIDEZ INDIVIDUAL DE CADA CONTROL],Tabla46[ID RIESGO],N21)=0,"",AVERAGEIFS(Tabla46[SOLIDEZ INDIVIDUAL DE CADA CONTROL],Tabla46[ID RIESGO],N21)),"")</f>
        <v/>
      </c>
      <c r="AL21" s="83"/>
      <c r="AM21" s="434" t="str">
        <f>IF(OR(AK21="",ISTEXT(AK21)),"",IF(AK21=100,DATOS!$AR$79,IF(AK21&gt;=50,DATOS!$AR$80,DATOS!$AR$81)))</f>
        <v/>
      </c>
      <c r="AN21" s="342"/>
      <c r="AO21" s="435" t="str">
        <f>IF(AM21="","",VLOOKUP(AM21,DATOS!$AR$79:$AS$81,2,0))</f>
        <v/>
      </c>
      <c r="AP21" s="270"/>
      <c r="AQ21" s="125"/>
      <c r="AR21" s="93"/>
      <c r="AS21" s="386"/>
      <c r="AT21" s="82"/>
      <c r="AU21" s="343" t="str">
        <f t="shared" si="0"/>
        <v/>
      </c>
      <c r="AV21" s="344" t="str">
        <f t="shared" si="1"/>
        <v/>
      </c>
      <c r="AW21" s="430" t="str">
        <f>IF(OR(AU21="",AV21=""),"",IF(F21=DATOS!$BL$4,INDEX(MATRIZ_RIESGOS_CORRUPCION,'2. ANALISIS DEL RIESGO'!AU21,'2. ANALISIS DEL RIESGO'!AV21),INDEX(MATRIZ_RIESGOS,'2. ANALISIS DEL RIESGO'!AU21,'2. ANALISIS DEL RIESGO'!AV21)))</f>
        <v/>
      </c>
      <c r="AX21" s="37" t="str">
        <f t="shared" si="3"/>
        <v/>
      </c>
      <c r="AY21" s="91" t="str">
        <f>IFERROR(IF(F21=DATOS!$BL$4,INDEX(DATOS!$BD$26:$BF$30,'2. ANALISIS DEL RIESGO'!AU21,'2. ANALISIS DEL RIESGO'!AV21),INDEX(DATOS!$BD$12:$BH$16,'2. ANALISIS DEL RIESGO'!AU21,'2. ANALISIS DEL RIESGO'!AV21)),"")</f>
        <v/>
      </c>
      <c r="AZ21" s="6"/>
      <c r="BA21" s="178"/>
      <c r="BB21" s="83"/>
      <c r="BC21" s="178"/>
      <c r="BD21" s="83"/>
      <c r="BE21" s="284"/>
      <c r="BF21" s="83"/>
      <c r="BG21" s="365"/>
      <c r="BH21" s="83"/>
      <c r="BI21" s="178"/>
      <c r="BK21" s="178"/>
      <c r="BM21" s="570"/>
      <c r="BN21" s="571"/>
      <c r="BO21" s="571"/>
      <c r="BP21" s="571"/>
      <c r="BQ21" s="571"/>
      <c r="BR21" s="571"/>
      <c r="BS21" s="571"/>
      <c r="BT21" s="572"/>
      <c r="BV21" s="570"/>
      <c r="BW21" s="571"/>
      <c r="BX21" s="571"/>
      <c r="BY21" s="571"/>
      <c r="BZ21" s="571"/>
      <c r="CA21" s="571"/>
      <c r="CB21" s="571"/>
      <c r="CC21" s="572"/>
      <c r="CE21" s="570"/>
      <c r="CF21" s="571"/>
      <c r="CG21" s="571"/>
      <c r="CH21" s="571"/>
      <c r="CI21" s="571"/>
      <c r="CJ21" s="571"/>
      <c r="CK21" s="571"/>
      <c r="CL21" s="572"/>
    </row>
    <row r="22" spans="1:90" s="88" customFormat="1" ht="276.75" customHeight="1" x14ac:dyDescent="0.25">
      <c r="A22" s="389"/>
      <c r="B22" s="323"/>
      <c r="C22" s="323"/>
      <c r="D22" s="326"/>
      <c r="E22" s="330"/>
      <c r="F22" s="427" t="str">
        <f>+IF('1. IDENTIFICACION DEL RIESGO'!F34="","",'1. IDENTIFICACION DEL RIESGO'!F34)</f>
        <v/>
      </c>
      <c r="G22" s="126"/>
      <c r="H22" s="563" t="str">
        <f>+IF('1. IDENTIFICACION DEL RIESGO'!H34="","",'1. IDENTIFICACION DEL RIESGO'!H34)</f>
        <v/>
      </c>
      <c r="I22" s="564"/>
      <c r="J22" s="118"/>
      <c r="K22" s="87"/>
      <c r="L22" s="428" t="str">
        <f>+IF('1. IDENTIFICACION DEL RIESGO'!O34="","",'1. IDENTIFICACION DEL RIESGO'!O34)</f>
        <v/>
      </c>
      <c r="M22" s="119"/>
      <c r="N22" s="429" t="str">
        <f>+IF('1. IDENTIFICACION DEL RIESGO'!AB34="","",'1. IDENTIFICACION DEL RIESGO'!AB34)</f>
        <v/>
      </c>
      <c r="O22" s="269"/>
      <c r="P22" s="384"/>
      <c r="Q22" s="83"/>
      <c r="R22" s="126" t="e">
        <f>IF(F22=DATOS!BL$4,VLOOKUP(P22,Tabla42C,2,0),VLOOKUP(P22,Tabla42[],2,0))</f>
        <v>#N/A</v>
      </c>
      <c r="S22" s="178"/>
      <c r="T22" s="179">
        <v>5</v>
      </c>
      <c r="U22" s="179"/>
      <c r="V22" s="179"/>
      <c r="W22" s="179"/>
      <c r="X22" s="179"/>
      <c r="Y22" s="179">
        <v>1</v>
      </c>
      <c r="Z22" s="341">
        <f>+IF(F22=DATOS!BL$4,'2. ANALISIS DEL RIESGO'!Y22,AVERAGE(AVERAGE('2. ANALISIS DEL RIESGO'!T22:X22),'2. ANALISIS DEL RIESGO'!Y22))</f>
        <v>3</v>
      </c>
      <c r="AA22" s="83"/>
      <c r="AB22" s="427" t="str">
        <f>IF(F22="","",IF(F22=DATOS!$BL$4,IF(Z22&gt;=12,DATOS!$AW$6,IF(Z22&gt;=6,DATOS!$AW$5,IF(Z22&gt;=1,DATOS!$AW$4,""))),IF(Z22&gt;4,DATOS!$AW$6,IF(Z22&gt;3,DATOS!$AW$5,IF(Z22&gt;2,DATOS!$AW$4,IF(Z22&gt;1,DATOS!$AW$3,IF(Z22&gt;0,DATOS!$AW$2,"")))))))</f>
        <v/>
      </c>
      <c r="AC22" s="82"/>
      <c r="AD22" s="277" t="e">
        <f>IF(F22=DATOS!$BL$4,VLOOKUP(AB22,Tabla44C,2,0),VLOOKUP(AB22,Tabla44[],2,0))</f>
        <v>#N/A</v>
      </c>
      <c r="AE22" s="431" t="str">
        <f>IF(OR(P22="",S22=""),"",IF(F22=DATOS!$BL$4,INDEX(MATRIZ_RIESGOS_CORRUPCION,'2. ANALISIS DEL RIESGO'!R22,'2. ANALISIS DEL RIESGO'!AD22),INDEX(MATRIZ_RIESGOS,'2. ANALISIS DEL RIESGO'!R22,'2. ANALISIS DEL RIESGO'!AD22)))</f>
        <v/>
      </c>
      <c r="AF22" s="385" t="str">
        <f t="shared" si="2"/>
        <v/>
      </c>
      <c r="AG22" s="385" t="str">
        <f>IFERROR(IF(F22=DATOS!$BL$4,INDEX(DATOS!$BD$26:$BF$30,'2. ANALISIS DEL RIESGO'!R22,'2. ANALISIS DEL RIESGO'!AD22),INDEX(DATOS!$BD$12:$BH$16,'2. ANALISIS DEL RIESGO'!R22,'2. ANALISIS DEL RIESGO'!AD22)),"")</f>
        <v/>
      </c>
      <c r="AH22" s="82"/>
      <c r="AI22" s="432" t="str">
        <f>concatenateif(Tabla46[ID RIESGO],N22,Tabla46[DESCRIPCION DEL CONTROL],CHAR(10))</f>
        <v xml:space="preserve">
</v>
      </c>
      <c r="AJ22" s="83"/>
      <c r="AK22" s="433" t="str">
        <f>IFERROR(IF(AVERAGEIFS(Tabla46[SOLIDEZ INDIVIDUAL DE CADA CONTROL],Tabla46[ID RIESGO],N22)=0,"",AVERAGEIFS(Tabla46[SOLIDEZ INDIVIDUAL DE CADA CONTROL],Tabla46[ID RIESGO],N22)),"")</f>
        <v/>
      </c>
      <c r="AL22" s="83"/>
      <c r="AM22" s="434" t="str">
        <f>IF(OR(AK22="",ISTEXT(AK22)),"",IF(AK22=100,DATOS!$AR$79,IF(AK22&gt;=50,DATOS!$AR$80,DATOS!$AR$81)))</f>
        <v/>
      </c>
      <c r="AN22" s="342"/>
      <c r="AO22" s="435" t="str">
        <f>IF(AM22="","",VLOOKUP(AM22,DATOS!$AR$79:$AS$81,2,0))</f>
        <v/>
      </c>
      <c r="AP22" s="270"/>
      <c r="AQ22" s="125"/>
      <c r="AR22" s="93"/>
      <c r="AS22" s="386"/>
      <c r="AT22" s="82"/>
      <c r="AU22" s="343" t="str">
        <f t="shared" si="0"/>
        <v/>
      </c>
      <c r="AV22" s="344" t="str">
        <f t="shared" si="1"/>
        <v/>
      </c>
      <c r="AW22" s="430" t="str">
        <f>IF(OR(AU22="",AV22=""),"",IF(F22=DATOS!$BL$4,INDEX(MATRIZ_RIESGOS_CORRUPCION,'2. ANALISIS DEL RIESGO'!AU22,'2. ANALISIS DEL RIESGO'!AV22),INDEX(MATRIZ_RIESGOS,'2. ANALISIS DEL RIESGO'!AU22,'2. ANALISIS DEL RIESGO'!AV22)))</f>
        <v/>
      </c>
      <c r="AX22" s="37" t="str">
        <f t="shared" si="3"/>
        <v/>
      </c>
      <c r="AY22" s="91" t="str">
        <f>IFERROR(IF(F22=DATOS!$BL$4,INDEX(DATOS!$BD$26:$BF$30,'2. ANALISIS DEL RIESGO'!AU22,'2. ANALISIS DEL RIESGO'!AV22),INDEX(DATOS!$BD$12:$BH$16,'2. ANALISIS DEL RIESGO'!AU22,'2. ANALISIS DEL RIESGO'!AV22)),"")</f>
        <v/>
      </c>
      <c r="AZ22" s="6"/>
      <c r="BA22" s="178"/>
      <c r="BB22" s="83"/>
      <c r="BC22" s="178"/>
      <c r="BD22" s="83"/>
      <c r="BE22" s="284"/>
      <c r="BF22" s="83"/>
      <c r="BG22" s="365"/>
      <c r="BH22" s="83"/>
      <c r="BI22" s="178"/>
      <c r="BK22" s="178"/>
      <c r="BM22" s="570"/>
      <c r="BN22" s="571"/>
      <c r="BO22" s="571"/>
      <c r="BP22" s="571"/>
      <c r="BQ22" s="571"/>
      <c r="BR22" s="571"/>
      <c r="BS22" s="571"/>
      <c r="BT22" s="572"/>
      <c r="BV22" s="570"/>
      <c r="BW22" s="571"/>
      <c r="BX22" s="571"/>
      <c r="BY22" s="571"/>
      <c r="BZ22" s="571"/>
      <c r="CA22" s="571"/>
      <c r="CB22" s="571"/>
      <c r="CC22" s="572"/>
      <c r="CE22" s="570"/>
      <c r="CF22" s="571"/>
      <c r="CG22" s="571"/>
      <c r="CH22" s="571"/>
      <c r="CI22" s="571"/>
      <c r="CJ22" s="571"/>
      <c r="CK22" s="571"/>
      <c r="CL22" s="572"/>
    </row>
    <row r="23" spans="1:90" s="88" customFormat="1" ht="276.75" customHeight="1" x14ac:dyDescent="0.25">
      <c r="A23" s="389"/>
      <c r="B23" s="323"/>
      <c r="C23" s="323"/>
      <c r="D23" s="326"/>
      <c r="E23" s="330"/>
      <c r="F23" s="427" t="str">
        <f>+IF('1. IDENTIFICACION DEL RIESGO'!F35="","",'1. IDENTIFICACION DEL RIESGO'!F35)</f>
        <v/>
      </c>
      <c r="G23" s="126"/>
      <c r="H23" s="563" t="str">
        <f>+IF('1. IDENTIFICACION DEL RIESGO'!H35="","",'1. IDENTIFICACION DEL RIESGO'!H35)</f>
        <v/>
      </c>
      <c r="I23" s="564"/>
      <c r="J23" s="118"/>
      <c r="K23" s="87"/>
      <c r="L23" s="428" t="str">
        <f>+IF('1. IDENTIFICACION DEL RIESGO'!O35="","",'1. IDENTIFICACION DEL RIESGO'!O35)</f>
        <v/>
      </c>
      <c r="M23" s="119"/>
      <c r="N23" s="429" t="str">
        <f>+IF('1. IDENTIFICACION DEL RIESGO'!AB35="","",'1. IDENTIFICACION DEL RIESGO'!AB35)</f>
        <v/>
      </c>
      <c r="O23" s="269"/>
      <c r="P23" s="384"/>
      <c r="Q23" s="83"/>
      <c r="R23" s="126" t="e">
        <f>IF(F23=DATOS!BL$4,VLOOKUP(P23,Tabla42C,2,0),VLOOKUP(P23,Tabla42[],2,0))</f>
        <v>#N/A</v>
      </c>
      <c r="S23" s="178"/>
      <c r="T23" s="179">
        <v>5</v>
      </c>
      <c r="U23" s="179"/>
      <c r="V23" s="179"/>
      <c r="W23" s="179"/>
      <c r="X23" s="179"/>
      <c r="Y23" s="179">
        <v>1</v>
      </c>
      <c r="Z23" s="341">
        <f>+IF(F23=DATOS!BL$4,'2. ANALISIS DEL RIESGO'!Y23,AVERAGE(AVERAGE('2. ANALISIS DEL RIESGO'!T23:X23),'2. ANALISIS DEL RIESGO'!Y23))</f>
        <v>3</v>
      </c>
      <c r="AA23" s="83"/>
      <c r="AB23" s="427" t="str">
        <f>IF(F23="","",IF(F23=DATOS!$BL$4,IF(Z23&gt;=12,DATOS!$AW$6,IF(Z23&gt;=6,DATOS!$AW$5,IF(Z23&gt;=1,DATOS!$AW$4,""))),IF(Z23&gt;4,DATOS!$AW$6,IF(Z23&gt;3,DATOS!$AW$5,IF(Z23&gt;2,DATOS!$AW$4,IF(Z23&gt;1,DATOS!$AW$3,IF(Z23&gt;0,DATOS!$AW$2,"")))))))</f>
        <v/>
      </c>
      <c r="AC23" s="82"/>
      <c r="AD23" s="277" t="e">
        <f>IF(F23=DATOS!$BL$4,VLOOKUP(AB23,Tabla44C,2,0),VLOOKUP(AB23,Tabla44[],2,0))</f>
        <v>#N/A</v>
      </c>
      <c r="AE23" s="431" t="str">
        <f>IF(OR(P23="",S23=""),"",IF(F23=DATOS!$BL$4,INDEX(MATRIZ_RIESGOS_CORRUPCION,'2. ANALISIS DEL RIESGO'!R23,'2. ANALISIS DEL RIESGO'!AD23),INDEX(MATRIZ_RIESGOS,'2. ANALISIS DEL RIESGO'!R23,'2. ANALISIS DEL RIESGO'!AD23)))</f>
        <v/>
      </c>
      <c r="AF23" s="385" t="str">
        <f t="shared" si="2"/>
        <v/>
      </c>
      <c r="AG23" s="385" t="str">
        <f>IFERROR(IF(F23=DATOS!$BL$4,INDEX(DATOS!$BD$26:$BF$30,'2. ANALISIS DEL RIESGO'!R23,'2. ANALISIS DEL RIESGO'!AD23),INDEX(DATOS!$BD$12:$BH$16,'2. ANALISIS DEL RIESGO'!R23,'2. ANALISIS DEL RIESGO'!AD23)),"")</f>
        <v/>
      </c>
      <c r="AH23" s="82"/>
      <c r="AI23" s="432" t="str">
        <f>concatenateif(Tabla46[ID RIESGO],N23,Tabla46[DESCRIPCION DEL CONTROL],CHAR(10))</f>
        <v xml:space="preserve">
</v>
      </c>
      <c r="AJ23" s="83"/>
      <c r="AK23" s="433" t="str">
        <f>IFERROR(IF(AVERAGEIFS(Tabla46[SOLIDEZ INDIVIDUAL DE CADA CONTROL],Tabla46[ID RIESGO],N23)=0,"",AVERAGEIFS(Tabla46[SOLIDEZ INDIVIDUAL DE CADA CONTROL],Tabla46[ID RIESGO],N23)),"")</f>
        <v/>
      </c>
      <c r="AL23" s="83"/>
      <c r="AM23" s="434" t="str">
        <f>IF(OR(AK23="",ISTEXT(AK23)),"",IF(AK23=100,DATOS!$AR$79,IF(AK23&gt;=50,DATOS!$AR$80,DATOS!$AR$81)))</f>
        <v/>
      </c>
      <c r="AN23" s="342"/>
      <c r="AO23" s="435" t="str">
        <f>IF(AM23="","",VLOOKUP(AM23,DATOS!$AR$79:$AS$81,2,0))</f>
        <v/>
      </c>
      <c r="AP23" s="270"/>
      <c r="AQ23" s="125"/>
      <c r="AR23" s="93"/>
      <c r="AS23" s="386"/>
      <c r="AT23" s="82"/>
      <c r="AU23" s="343" t="str">
        <f t="shared" si="0"/>
        <v/>
      </c>
      <c r="AV23" s="344" t="str">
        <f t="shared" si="1"/>
        <v/>
      </c>
      <c r="AW23" s="430" t="str">
        <f>IF(OR(AU23="",AV23=""),"",IF(F23=DATOS!$BL$4,INDEX(MATRIZ_RIESGOS_CORRUPCION,'2. ANALISIS DEL RIESGO'!AU23,'2. ANALISIS DEL RIESGO'!AV23),INDEX(MATRIZ_RIESGOS,'2. ANALISIS DEL RIESGO'!AU23,'2. ANALISIS DEL RIESGO'!AV23)))</f>
        <v/>
      </c>
      <c r="AX23" s="37" t="str">
        <f t="shared" si="3"/>
        <v/>
      </c>
      <c r="AY23" s="91" t="str">
        <f>IFERROR(IF(F23=DATOS!$BL$4,INDEX(DATOS!$BD$26:$BF$30,'2. ANALISIS DEL RIESGO'!AU23,'2. ANALISIS DEL RIESGO'!AV23),INDEX(DATOS!$BD$12:$BH$16,'2. ANALISIS DEL RIESGO'!AU23,'2. ANALISIS DEL RIESGO'!AV23)),"")</f>
        <v/>
      </c>
      <c r="AZ23" s="6"/>
      <c r="BA23" s="178"/>
      <c r="BB23" s="83"/>
      <c r="BC23" s="178"/>
      <c r="BD23" s="83"/>
      <c r="BE23" s="284"/>
      <c r="BF23" s="83"/>
      <c r="BG23" s="365"/>
      <c r="BH23" s="83"/>
      <c r="BI23" s="178"/>
      <c r="BK23" s="178"/>
      <c r="BM23" s="570"/>
      <c r="BN23" s="571"/>
      <c r="BO23" s="571"/>
      <c r="BP23" s="571"/>
      <c r="BQ23" s="571"/>
      <c r="BR23" s="571"/>
      <c r="BS23" s="571"/>
      <c r="BT23" s="572"/>
      <c r="BV23" s="570"/>
      <c r="BW23" s="571"/>
      <c r="BX23" s="571"/>
      <c r="BY23" s="571"/>
      <c r="BZ23" s="571"/>
      <c r="CA23" s="571"/>
      <c r="CB23" s="571"/>
      <c r="CC23" s="572"/>
      <c r="CE23" s="570"/>
      <c r="CF23" s="571"/>
      <c r="CG23" s="571"/>
      <c r="CH23" s="571"/>
      <c r="CI23" s="571"/>
      <c r="CJ23" s="571"/>
      <c r="CK23" s="571"/>
      <c r="CL23" s="572"/>
    </row>
    <row r="24" spans="1:90" s="88" customFormat="1" ht="276.75" customHeight="1" x14ac:dyDescent="0.25">
      <c r="A24" s="389"/>
      <c r="B24" s="323"/>
      <c r="C24" s="323"/>
      <c r="D24" s="326"/>
      <c r="E24" s="330"/>
      <c r="F24" s="427" t="str">
        <f>+IF('1. IDENTIFICACION DEL RIESGO'!F36="","",'1. IDENTIFICACION DEL RIESGO'!F36)</f>
        <v/>
      </c>
      <c r="G24" s="126"/>
      <c r="H24" s="563" t="str">
        <f>+IF('1. IDENTIFICACION DEL RIESGO'!H36="","",'1. IDENTIFICACION DEL RIESGO'!H36)</f>
        <v/>
      </c>
      <c r="I24" s="564"/>
      <c r="J24" s="118"/>
      <c r="K24" s="87"/>
      <c r="L24" s="428" t="str">
        <f>+IF('1. IDENTIFICACION DEL RIESGO'!O36="","",'1. IDENTIFICACION DEL RIESGO'!O36)</f>
        <v/>
      </c>
      <c r="M24" s="119"/>
      <c r="N24" s="429" t="str">
        <f>+IF('1. IDENTIFICACION DEL RIESGO'!AB36="","",'1. IDENTIFICACION DEL RIESGO'!AB36)</f>
        <v/>
      </c>
      <c r="O24" s="269"/>
      <c r="P24" s="384"/>
      <c r="Q24" s="83"/>
      <c r="R24" s="126" t="e">
        <f>IF(F24=DATOS!BL$4,VLOOKUP(P24,Tabla42C,2,0),VLOOKUP(P24,Tabla42[],2,0))</f>
        <v>#N/A</v>
      </c>
      <c r="S24" s="178"/>
      <c r="T24" s="179">
        <v>5</v>
      </c>
      <c r="U24" s="179"/>
      <c r="V24" s="179"/>
      <c r="W24" s="179"/>
      <c r="X24" s="179"/>
      <c r="Y24" s="179">
        <v>1</v>
      </c>
      <c r="Z24" s="341">
        <f>+IF(F24=DATOS!BL$4,'2. ANALISIS DEL RIESGO'!Y24,AVERAGE(AVERAGE('2. ANALISIS DEL RIESGO'!T24:X24),'2. ANALISIS DEL RIESGO'!Y24))</f>
        <v>3</v>
      </c>
      <c r="AA24" s="83"/>
      <c r="AB24" s="427" t="str">
        <f>IF(F24="","",IF(F24=DATOS!$BL$4,IF(Z24&gt;=12,DATOS!$AW$6,IF(Z24&gt;=6,DATOS!$AW$5,IF(Z24&gt;=1,DATOS!$AW$4,""))),IF(Z24&gt;4,DATOS!$AW$6,IF(Z24&gt;3,DATOS!$AW$5,IF(Z24&gt;2,DATOS!$AW$4,IF(Z24&gt;1,DATOS!$AW$3,IF(Z24&gt;0,DATOS!$AW$2,"")))))))</f>
        <v/>
      </c>
      <c r="AC24" s="82"/>
      <c r="AD24" s="277" t="e">
        <f>IF(F24=DATOS!$BL$4,VLOOKUP(AB24,Tabla44C,2,0),VLOOKUP(AB24,Tabla44[],2,0))</f>
        <v>#N/A</v>
      </c>
      <c r="AE24" s="431" t="str">
        <f>IF(OR(P24="",S24=""),"",IF(F24=DATOS!$BL$4,INDEX(MATRIZ_RIESGOS_CORRUPCION,'2. ANALISIS DEL RIESGO'!R24,'2. ANALISIS DEL RIESGO'!AD24),INDEX(MATRIZ_RIESGOS,'2. ANALISIS DEL RIESGO'!R24,'2. ANALISIS DEL RIESGO'!AD24)))</f>
        <v/>
      </c>
      <c r="AF24" s="385" t="str">
        <f t="shared" si="2"/>
        <v/>
      </c>
      <c r="AG24" s="385" t="str">
        <f>IFERROR(IF(F24=DATOS!$BL$4,INDEX(DATOS!$BD$26:$BF$30,'2. ANALISIS DEL RIESGO'!R24,'2. ANALISIS DEL RIESGO'!AD24),INDEX(DATOS!$BD$12:$BH$16,'2. ANALISIS DEL RIESGO'!R24,'2. ANALISIS DEL RIESGO'!AD24)),"")</f>
        <v/>
      </c>
      <c r="AH24" s="82"/>
      <c r="AI24" s="432" t="str">
        <f>concatenateif(Tabla46[ID RIESGO],N24,Tabla46[DESCRIPCION DEL CONTROL],CHAR(10))</f>
        <v xml:space="preserve">
</v>
      </c>
      <c r="AJ24" s="83"/>
      <c r="AK24" s="433" t="str">
        <f>IFERROR(IF(AVERAGEIFS(Tabla46[SOLIDEZ INDIVIDUAL DE CADA CONTROL],Tabla46[ID RIESGO],N24)=0,"",AVERAGEIFS(Tabla46[SOLIDEZ INDIVIDUAL DE CADA CONTROL],Tabla46[ID RIESGO],N24)),"")</f>
        <v/>
      </c>
      <c r="AL24" s="83"/>
      <c r="AM24" s="434" t="str">
        <f>IF(OR(AK24="",ISTEXT(AK24)),"",IF(AK24=100,DATOS!$AR$79,IF(AK24&gt;=50,DATOS!$AR$80,DATOS!$AR$81)))</f>
        <v/>
      </c>
      <c r="AN24" s="342"/>
      <c r="AO24" s="435" t="str">
        <f>IF(AM24="","",VLOOKUP(AM24,DATOS!$AR$79:$AS$81,2,0))</f>
        <v/>
      </c>
      <c r="AP24" s="270"/>
      <c r="AQ24" s="125"/>
      <c r="AR24" s="93"/>
      <c r="AS24" s="386"/>
      <c r="AT24" s="82"/>
      <c r="AU24" s="343" t="str">
        <f t="shared" si="0"/>
        <v/>
      </c>
      <c r="AV24" s="344" t="str">
        <f t="shared" si="1"/>
        <v/>
      </c>
      <c r="AW24" s="430" t="str">
        <f>IF(OR(AU24="",AV24=""),"",IF(F24=DATOS!$BL$4,INDEX(MATRIZ_RIESGOS_CORRUPCION,'2. ANALISIS DEL RIESGO'!AU24,'2. ANALISIS DEL RIESGO'!AV24),INDEX(MATRIZ_RIESGOS,'2. ANALISIS DEL RIESGO'!AU24,'2. ANALISIS DEL RIESGO'!AV24)))</f>
        <v/>
      </c>
      <c r="AX24" s="37" t="str">
        <f t="shared" si="3"/>
        <v/>
      </c>
      <c r="AY24" s="91" t="str">
        <f>IFERROR(IF(F24=DATOS!$BL$4,INDEX(DATOS!$BD$26:$BF$30,'2. ANALISIS DEL RIESGO'!AU24,'2. ANALISIS DEL RIESGO'!AV24),INDEX(DATOS!$BD$12:$BH$16,'2. ANALISIS DEL RIESGO'!AU24,'2. ANALISIS DEL RIESGO'!AV24)),"")</f>
        <v/>
      </c>
      <c r="AZ24" s="6"/>
      <c r="BA24" s="178"/>
      <c r="BB24" s="83"/>
      <c r="BC24" s="178"/>
      <c r="BD24" s="83"/>
      <c r="BE24" s="284"/>
      <c r="BF24" s="83"/>
      <c r="BG24" s="365"/>
      <c r="BH24" s="83"/>
      <c r="BI24" s="178"/>
      <c r="BK24" s="178"/>
      <c r="BM24" s="570"/>
      <c r="BN24" s="571"/>
      <c r="BO24" s="571"/>
      <c r="BP24" s="571"/>
      <c r="BQ24" s="571"/>
      <c r="BR24" s="571"/>
      <c r="BS24" s="571"/>
      <c r="BT24" s="572"/>
      <c r="BV24" s="570"/>
      <c r="BW24" s="571"/>
      <c r="BX24" s="571"/>
      <c r="BY24" s="571"/>
      <c r="BZ24" s="571"/>
      <c r="CA24" s="571"/>
      <c r="CB24" s="571"/>
      <c r="CC24" s="572"/>
      <c r="CE24" s="570"/>
      <c r="CF24" s="571"/>
      <c r="CG24" s="571"/>
      <c r="CH24" s="571"/>
      <c r="CI24" s="571"/>
      <c r="CJ24" s="571"/>
      <c r="CK24" s="571"/>
      <c r="CL24" s="572"/>
    </row>
    <row r="25" spans="1:90" s="88" customFormat="1" ht="276.75" customHeight="1" x14ac:dyDescent="0.25">
      <c r="A25" s="389"/>
      <c r="B25" s="323"/>
      <c r="C25" s="323"/>
      <c r="D25" s="326"/>
      <c r="E25" s="330"/>
      <c r="F25" s="427" t="str">
        <f>+IF('1. IDENTIFICACION DEL RIESGO'!F37="","",'1. IDENTIFICACION DEL RIESGO'!F37)</f>
        <v/>
      </c>
      <c r="G25" s="126"/>
      <c r="H25" s="563" t="str">
        <f>+IF('1. IDENTIFICACION DEL RIESGO'!H37="","",'1. IDENTIFICACION DEL RIESGO'!H37)</f>
        <v/>
      </c>
      <c r="I25" s="564"/>
      <c r="J25" s="118"/>
      <c r="K25" s="87"/>
      <c r="L25" s="428" t="str">
        <f>+IF('1. IDENTIFICACION DEL RIESGO'!O37="","",'1. IDENTIFICACION DEL RIESGO'!O37)</f>
        <v/>
      </c>
      <c r="M25" s="119"/>
      <c r="N25" s="429" t="str">
        <f>+IF('1. IDENTIFICACION DEL RIESGO'!AB37="","",'1. IDENTIFICACION DEL RIESGO'!AB37)</f>
        <v/>
      </c>
      <c r="O25" s="269"/>
      <c r="P25" s="384"/>
      <c r="Q25" s="83"/>
      <c r="R25" s="126" t="e">
        <f>IF(F25=DATOS!BL$4,VLOOKUP(P25,Tabla42C,2,0),VLOOKUP(P25,Tabla42[],2,0))</f>
        <v>#N/A</v>
      </c>
      <c r="S25" s="178"/>
      <c r="T25" s="179">
        <v>5</v>
      </c>
      <c r="U25" s="179"/>
      <c r="V25" s="179"/>
      <c r="W25" s="179"/>
      <c r="X25" s="179"/>
      <c r="Y25" s="179">
        <v>1</v>
      </c>
      <c r="Z25" s="341">
        <f>+IF(F25=DATOS!BL$4,'2. ANALISIS DEL RIESGO'!Y25,AVERAGE(AVERAGE('2. ANALISIS DEL RIESGO'!T25:X25),'2. ANALISIS DEL RIESGO'!Y25))</f>
        <v>3</v>
      </c>
      <c r="AA25" s="83"/>
      <c r="AB25" s="427" t="str">
        <f>IF(F25="","",IF(F25=DATOS!$BL$4,IF(Z25&gt;=12,DATOS!$AW$6,IF(Z25&gt;=6,DATOS!$AW$5,IF(Z25&gt;=1,DATOS!$AW$4,""))),IF(Z25&gt;4,DATOS!$AW$6,IF(Z25&gt;3,DATOS!$AW$5,IF(Z25&gt;2,DATOS!$AW$4,IF(Z25&gt;1,DATOS!$AW$3,IF(Z25&gt;0,DATOS!$AW$2,"")))))))</f>
        <v/>
      </c>
      <c r="AC25" s="82"/>
      <c r="AD25" s="277" t="e">
        <f>IF(F25=DATOS!$BL$4,VLOOKUP(AB25,Tabla44C,2,0),VLOOKUP(AB25,Tabla44[],2,0))</f>
        <v>#N/A</v>
      </c>
      <c r="AE25" s="431" t="str">
        <f>IF(OR(P25="",S25=""),"",IF(F25=DATOS!$BL$4,INDEX(MATRIZ_RIESGOS_CORRUPCION,'2. ANALISIS DEL RIESGO'!R25,'2. ANALISIS DEL RIESGO'!AD25),INDEX(MATRIZ_RIESGOS,'2. ANALISIS DEL RIESGO'!R25,'2. ANALISIS DEL RIESGO'!AD25)))</f>
        <v/>
      </c>
      <c r="AF25" s="385" t="str">
        <f t="shared" si="2"/>
        <v/>
      </c>
      <c r="AG25" s="385" t="str">
        <f>IFERROR(IF(F25=DATOS!$BL$4,INDEX(DATOS!$BD$26:$BF$30,'2. ANALISIS DEL RIESGO'!R25,'2. ANALISIS DEL RIESGO'!AD25),INDEX(DATOS!$BD$12:$BH$16,'2. ANALISIS DEL RIESGO'!R25,'2. ANALISIS DEL RIESGO'!AD25)),"")</f>
        <v/>
      </c>
      <c r="AH25" s="82"/>
      <c r="AI25" s="432" t="str">
        <f>concatenateif(Tabla46[ID RIESGO],N25,Tabla46[DESCRIPCION DEL CONTROL],CHAR(10))</f>
        <v xml:space="preserve">
</v>
      </c>
      <c r="AJ25" s="83"/>
      <c r="AK25" s="433" t="str">
        <f>IFERROR(IF(AVERAGEIFS(Tabla46[SOLIDEZ INDIVIDUAL DE CADA CONTROL],Tabla46[ID RIESGO],N25)=0,"",AVERAGEIFS(Tabla46[SOLIDEZ INDIVIDUAL DE CADA CONTROL],Tabla46[ID RIESGO],N25)),"")</f>
        <v/>
      </c>
      <c r="AL25" s="83"/>
      <c r="AM25" s="434" t="str">
        <f>IF(OR(AK25="",ISTEXT(AK25)),"",IF(AK25=100,DATOS!$AR$79,IF(AK25&gt;=50,DATOS!$AR$80,DATOS!$AR$81)))</f>
        <v/>
      </c>
      <c r="AN25" s="342"/>
      <c r="AO25" s="435" t="str">
        <f>IF(AM25="","",VLOOKUP(AM25,DATOS!$AR$79:$AS$81,2,0))</f>
        <v/>
      </c>
      <c r="AP25" s="270"/>
      <c r="AQ25" s="125"/>
      <c r="AR25" s="93"/>
      <c r="AS25" s="386"/>
      <c r="AT25" s="82"/>
      <c r="AU25" s="343" t="str">
        <f t="shared" si="0"/>
        <v/>
      </c>
      <c r="AV25" s="344" t="str">
        <f t="shared" si="1"/>
        <v/>
      </c>
      <c r="AW25" s="430" t="str">
        <f>IF(OR(AU25="",AV25=""),"",IF(F25=DATOS!$BL$4,INDEX(MATRIZ_RIESGOS_CORRUPCION,'2. ANALISIS DEL RIESGO'!AU25,'2. ANALISIS DEL RIESGO'!AV25),INDEX(MATRIZ_RIESGOS,'2. ANALISIS DEL RIESGO'!AU25,'2. ANALISIS DEL RIESGO'!AV25)))</f>
        <v/>
      </c>
      <c r="AX25" s="37" t="str">
        <f t="shared" si="3"/>
        <v/>
      </c>
      <c r="AY25" s="91" t="str">
        <f>IFERROR(IF(F25=DATOS!$BL$4,INDEX(DATOS!$BD$26:$BF$30,'2. ANALISIS DEL RIESGO'!AU25,'2. ANALISIS DEL RIESGO'!AV25),INDEX(DATOS!$BD$12:$BH$16,'2. ANALISIS DEL RIESGO'!AU25,'2. ANALISIS DEL RIESGO'!AV25)),"")</f>
        <v/>
      </c>
      <c r="AZ25" s="6"/>
      <c r="BA25" s="178"/>
      <c r="BB25" s="83"/>
      <c r="BC25" s="178"/>
      <c r="BD25" s="83"/>
      <c r="BE25" s="284"/>
      <c r="BF25" s="83"/>
      <c r="BG25" s="365"/>
      <c r="BH25" s="83"/>
      <c r="BI25" s="178"/>
      <c r="BK25" s="178"/>
      <c r="BM25" s="570"/>
      <c r="BN25" s="571"/>
      <c r="BO25" s="571"/>
      <c r="BP25" s="571"/>
      <c r="BQ25" s="571"/>
      <c r="BR25" s="571"/>
      <c r="BS25" s="571"/>
      <c r="BT25" s="572"/>
      <c r="BV25" s="570"/>
      <c r="BW25" s="571"/>
      <c r="BX25" s="571"/>
      <c r="BY25" s="571"/>
      <c r="BZ25" s="571"/>
      <c r="CA25" s="571"/>
      <c r="CB25" s="571"/>
      <c r="CC25" s="572"/>
      <c r="CE25" s="570"/>
      <c r="CF25" s="571"/>
      <c r="CG25" s="571"/>
      <c r="CH25" s="571"/>
      <c r="CI25" s="571"/>
      <c r="CJ25" s="571"/>
      <c r="CK25" s="571"/>
      <c r="CL25" s="572"/>
    </row>
    <row r="26" spans="1:90" s="88" customFormat="1" ht="276.75" customHeight="1" x14ac:dyDescent="0.25">
      <c r="A26" s="389"/>
      <c r="B26" s="323"/>
      <c r="C26" s="323"/>
      <c r="D26" s="326"/>
      <c r="E26" s="330"/>
      <c r="F26" s="427" t="str">
        <f>+IF('1. IDENTIFICACION DEL RIESGO'!F38="","",'1. IDENTIFICACION DEL RIESGO'!F38)</f>
        <v/>
      </c>
      <c r="G26" s="126"/>
      <c r="H26" s="563" t="str">
        <f>+IF('1. IDENTIFICACION DEL RIESGO'!H38="","",'1. IDENTIFICACION DEL RIESGO'!H38)</f>
        <v/>
      </c>
      <c r="I26" s="564"/>
      <c r="J26" s="118"/>
      <c r="K26" s="87"/>
      <c r="L26" s="428" t="str">
        <f>+IF('1. IDENTIFICACION DEL RIESGO'!O38="","",'1. IDENTIFICACION DEL RIESGO'!O38)</f>
        <v/>
      </c>
      <c r="M26" s="119"/>
      <c r="N26" s="429" t="str">
        <f>+IF('1. IDENTIFICACION DEL RIESGO'!AB38="","",'1. IDENTIFICACION DEL RIESGO'!AB38)</f>
        <v/>
      </c>
      <c r="O26" s="269"/>
      <c r="P26" s="384"/>
      <c r="Q26" s="83"/>
      <c r="R26" s="126" t="e">
        <f>IF(F26=DATOS!BL$4,VLOOKUP(P26,Tabla42C,2,0),VLOOKUP(P26,Tabla42[],2,0))</f>
        <v>#N/A</v>
      </c>
      <c r="S26" s="178"/>
      <c r="T26" s="179">
        <v>5</v>
      </c>
      <c r="U26" s="179"/>
      <c r="V26" s="179"/>
      <c r="W26" s="179"/>
      <c r="X26" s="179"/>
      <c r="Y26" s="179">
        <v>1</v>
      </c>
      <c r="Z26" s="341">
        <f>+IF(F26=DATOS!BL$4,'2. ANALISIS DEL RIESGO'!Y26,AVERAGE(AVERAGE('2. ANALISIS DEL RIESGO'!T26:X26),'2. ANALISIS DEL RIESGO'!Y26))</f>
        <v>3</v>
      </c>
      <c r="AA26" s="83"/>
      <c r="AB26" s="427" t="str">
        <f>IF(F26="","",IF(F26=DATOS!$BL$4,IF(Z26&gt;=12,DATOS!$AW$6,IF(Z26&gt;=6,DATOS!$AW$5,IF(Z26&gt;=1,DATOS!$AW$4,""))),IF(Z26&gt;4,DATOS!$AW$6,IF(Z26&gt;3,DATOS!$AW$5,IF(Z26&gt;2,DATOS!$AW$4,IF(Z26&gt;1,DATOS!$AW$3,IF(Z26&gt;0,DATOS!$AW$2,"")))))))</f>
        <v/>
      </c>
      <c r="AC26" s="82"/>
      <c r="AD26" s="277" t="e">
        <f>IF(F26=DATOS!$BL$4,VLOOKUP(AB26,Tabla44C,2,0),VLOOKUP(AB26,Tabla44[],2,0))</f>
        <v>#N/A</v>
      </c>
      <c r="AE26" s="431" t="str">
        <f>IF(OR(P26="",S26=""),"",IF(F26=DATOS!$BL$4,INDEX(MATRIZ_RIESGOS_CORRUPCION,'2. ANALISIS DEL RIESGO'!R26,'2. ANALISIS DEL RIESGO'!AD26),INDEX(MATRIZ_RIESGOS,'2. ANALISIS DEL RIESGO'!R26,'2. ANALISIS DEL RIESGO'!AD26)))</f>
        <v/>
      </c>
      <c r="AF26" s="385" t="str">
        <f t="shared" si="2"/>
        <v/>
      </c>
      <c r="AG26" s="385" t="str">
        <f>IFERROR(IF(F26=DATOS!$BL$4,INDEX(DATOS!$BD$26:$BF$30,'2. ANALISIS DEL RIESGO'!R26,'2. ANALISIS DEL RIESGO'!AD26),INDEX(DATOS!$BD$12:$BH$16,'2. ANALISIS DEL RIESGO'!R26,'2. ANALISIS DEL RIESGO'!AD26)),"")</f>
        <v/>
      </c>
      <c r="AH26" s="82"/>
      <c r="AI26" s="432" t="str">
        <f>concatenateif(Tabla46[ID RIESGO],N26,Tabla46[DESCRIPCION DEL CONTROL],CHAR(10))</f>
        <v xml:space="preserve">
</v>
      </c>
      <c r="AJ26" s="83"/>
      <c r="AK26" s="433" t="str">
        <f>IFERROR(IF(AVERAGEIFS(Tabla46[SOLIDEZ INDIVIDUAL DE CADA CONTROL],Tabla46[ID RIESGO],N26)=0,"",AVERAGEIFS(Tabla46[SOLIDEZ INDIVIDUAL DE CADA CONTROL],Tabla46[ID RIESGO],N26)),"")</f>
        <v/>
      </c>
      <c r="AL26" s="83"/>
      <c r="AM26" s="434" t="str">
        <f>IF(OR(AK26="",ISTEXT(AK26)),"",IF(AK26=100,DATOS!$AR$79,IF(AK26&gt;=50,DATOS!$AR$80,DATOS!$AR$81)))</f>
        <v/>
      </c>
      <c r="AN26" s="342"/>
      <c r="AO26" s="435" t="str">
        <f>IF(AM26="","",VLOOKUP(AM26,DATOS!$AR$79:$AS$81,2,0))</f>
        <v/>
      </c>
      <c r="AP26" s="270"/>
      <c r="AQ26" s="125"/>
      <c r="AR26" s="93"/>
      <c r="AS26" s="386"/>
      <c r="AT26" s="82"/>
      <c r="AU26" s="343" t="str">
        <f t="shared" si="0"/>
        <v/>
      </c>
      <c r="AV26" s="344" t="str">
        <f t="shared" si="1"/>
        <v/>
      </c>
      <c r="AW26" s="430" t="str">
        <f>IF(OR(AU26="",AV26=""),"",IF(F26=DATOS!$BL$4,INDEX(MATRIZ_RIESGOS_CORRUPCION,'2. ANALISIS DEL RIESGO'!AU26,'2. ANALISIS DEL RIESGO'!AV26),INDEX(MATRIZ_RIESGOS,'2. ANALISIS DEL RIESGO'!AU26,'2. ANALISIS DEL RIESGO'!AV26)))</f>
        <v/>
      </c>
      <c r="AX26" s="37" t="str">
        <f t="shared" si="3"/>
        <v/>
      </c>
      <c r="AY26" s="91" t="str">
        <f>IFERROR(IF(F26=DATOS!$BL$4,INDEX(DATOS!$BD$26:$BF$30,'2. ANALISIS DEL RIESGO'!AU26,'2. ANALISIS DEL RIESGO'!AV26),INDEX(DATOS!$BD$12:$BH$16,'2. ANALISIS DEL RIESGO'!AU26,'2. ANALISIS DEL RIESGO'!AV26)),"")</f>
        <v/>
      </c>
      <c r="AZ26" s="6"/>
      <c r="BA26" s="178"/>
      <c r="BB26" s="83"/>
      <c r="BC26" s="178"/>
      <c r="BD26" s="83"/>
      <c r="BE26" s="284"/>
      <c r="BF26" s="83"/>
      <c r="BG26" s="365"/>
      <c r="BH26" s="83"/>
      <c r="BI26" s="178"/>
      <c r="BK26" s="178"/>
      <c r="BM26" s="570"/>
      <c r="BN26" s="571"/>
      <c r="BO26" s="571"/>
      <c r="BP26" s="571"/>
      <c r="BQ26" s="571"/>
      <c r="BR26" s="571"/>
      <c r="BS26" s="571"/>
      <c r="BT26" s="572"/>
      <c r="BV26" s="570"/>
      <c r="BW26" s="571"/>
      <c r="BX26" s="571"/>
      <c r="BY26" s="571"/>
      <c r="BZ26" s="571"/>
      <c r="CA26" s="571"/>
      <c r="CB26" s="571"/>
      <c r="CC26" s="572"/>
      <c r="CE26" s="570"/>
      <c r="CF26" s="571"/>
      <c r="CG26" s="571"/>
      <c r="CH26" s="571"/>
      <c r="CI26" s="571"/>
      <c r="CJ26" s="571"/>
      <c r="CK26" s="571"/>
      <c r="CL26" s="572"/>
    </row>
    <row r="27" spans="1:90" s="88" customFormat="1" ht="276.75" customHeight="1" x14ac:dyDescent="0.25">
      <c r="A27" s="389"/>
      <c r="B27" s="323"/>
      <c r="C27" s="323"/>
      <c r="D27" s="326"/>
      <c r="E27" s="330"/>
      <c r="F27" s="427" t="e">
        <f>+IF('1. IDENTIFICACION DEL RIESGO'!#REF!="","",'1. IDENTIFICACION DEL RIESGO'!#REF!)</f>
        <v>#REF!</v>
      </c>
      <c r="G27" s="126"/>
      <c r="H27" s="563" t="e">
        <f>+IF('1. IDENTIFICACION DEL RIESGO'!#REF!="","",'1. IDENTIFICACION DEL RIESGO'!#REF!)</f>
        <v>#REF!</v>
      </c>
      <c r="I27" s="564"/>
      <c r="J27" s="118"/>
      <c r="K27" s="87"/>
      <c r="L27" s="428" t="e">
        <f>+IF('1. IDENTIFICACION DEL RIESGO'!#REF!="","",'1. IDENTIFICACION DEL RIESGO'!#REF!)</f>
        <v>#REF!</v>
      </c>
      <c r="M27" s="119"/>
      <c r="N27" s="429" t="e">
        <f>+IF('1. IDENTIFICACION DEL RIESGO'!#REF!="","",'1. IDENTIFICACION DEL RIESGO'!#REF!)</f>
        <v>#REF!</v>
      </c>
      <c r="O27" s="269"/>
      <c r="P27" s="384"/>
      <c r="Q27" s="83"/>
      <c r="R27" s="126" t="e">
        <f>IF(F27=DATOS!BL$4,VLOOKUP(P27,Tabla42C,2,0),VLOOKUP(P27,Tabla42[],2,0))</f>
        <v>#REF!</v>
      </c>
      <c r="S27" s="178"/>
      <c r="T27" s="179">
        <v>5</v>
      </c>
      <c r="U27" s="179"/>
      <c r="V27" s="179"/>
      <c r="W27" s="179"/>
      <c r="X27" s="179"/>
      <c r="Y27" s="179">
        <v>1</v>
      </c>
      <c r="Z27" s="341" t="e">
        <f>+IF(F27=DATOS!BL$4,'2. ANALISIS DEL RIESGO'!Y27,AVERAGE(AVERAGE('2. ANALISIS DEL RIESGO'!T27:X27),'2. ANALISIS DEL RIESGO'!Y27))</f>
        <v>#REF!</v>
      </c>
      <c r="AA27" s="83"/>
      <c r="AB27" s="427" t="e">
        <f>IF(F27="","",IF(F27=DATOS!$BL$4,IF(Z27&gt;=12,DATOS!$AW$6,IF(Z27&gt;=6,DATOS!$AW$5,IF(Z27&gt;=1,DATOS!$AW$4,""))),IF(Z27&gt;4,DATOS!$AW$6,IF(Z27&gt;3,DATOS!$AW$5,IF(Z27&gt;2,DATOS!$AW$4,IF(Z27&gt;1,DATOS!$AW$3,IF(Z27&gt;0,DATOS!$AW$2,"")))))))</f>
        <v>#REF!</v>
      </c>
      <c r="AC27" s="82"/>
      <c r="AD27" s="277" t="e">
        <f>IF(F27=DATOS!$BL$4,VLOOKUP(AB27,Tabla44C,2,0),VLOOKUP(AB27,Tabla44[],2,0))</f>
        <v>#REF!</v>
      </c>
      <c r="AE27" s="431" t="str">
        <f>IF(OR(P27="",S27=""),"",IF(F27=DATOS!$BL$4,INDEX(MATRIZ_RIESGOS_CORRUPCION,'2. ANALISIS DEL RIESGO'!R27,'2. ANALISIS DEL RIESGO'!AD27),INDEX(MATRIZ_RIESGOS,'2. ANALISIS DEL RIESGO'!R27,'2. ANALISIS DEL RIESGO'!AD27)))</f>
        <v/>
      </c>
      <c r="AF27" s="385" t="e">
        <f t="shared" si="2"/>
        <v>#REF!</v>
      </c>
      <c r="AG27" s="385" t="str">
        <f>IFERROR(IF(F27=DATOS!$BL$4,INDEX(DATOS!$BD$26:$BF$30,'2. ANALISIS DEL RIESGO'!R27,'2. ANALISIS DEL RIESGO'!AD27),INDEX(DATOS!$BD$12:$BH$16,'2. ANALISIS DEL RIESGO'!R27,'2. ANALISIS DEL RIESGO'!AD27)),"")</f>
        <v/>
      </c>
      <c r="AH27" s="82"/>
      <c r="AI27" s="432" t="e">
        <f>concatenateif(Tabla46[ID RIESGO],N27,Tabla46[DESCRIPCION DEL CONTROL],CHAR(10))</f>
        <v>#VALUE!</v>
      </c>
      <c r="AJ27" s="83"/>
      <c r="AK27" s="433" t="str">
        <f>IFERROR(IF(AVERAGEIFS(Tabla46[SOLIDEZ INDIVIDUAL DE CADA CONTROL],Tabla46[ID RIESGO],N27)=0,"",AVERAGEIFS(Tabla46[SOLIDEZ INDIVIDUAL DE CADA CONTROL],Tabla46[ID RIESGO],N27)),"")</f>
        <v/>
      </c>
      <c r="AL27" s="83"/>
      <c r="AM27" s="434" t="str">
        <f>IF(OR(AK27="",ISTEXT(AK27)),"",IF(AK27=100,DATOS!$AR$79,IF(AK27&gt;=50,DATOS!$AR$80,DATOS!$AR$81)))</f>
        <v/>
      </c>
      <c r="AN27" s="342"/>
      <c r="AO27" s="435" t="str">
        <f>IF(AM27="","",VLOOKUP(AM27,DATOS!$AR$79:$AS$81,2,0))</f>
        <v/>
      </c>
      <c r="AP27" s="270"/>
      <c r="AQ27" s="125"/>
      <c r="AR27" s="93"/>
      <c r="AS27" s="386"/>
      <c r="AT27" s="82"/>
      <c r="AU27" s="343" t="str">
        <f t="shared" si="0"/>
        <v/>
      </c>
      <c r="AV27" s="344" t="str">
        <f t="shared" si="1"/>
        <v/>
      </c>
      <c r="AW27" s="430" t="str">
        <f>IF(OR(AU27="",AV27=""),"",IF(F27=DATOS!$BL$4,INDEX(MATRIZ_RIESGOS_CORRUPCION,'2. ANALISIS DEL RIESGO'!AU27,'2. ANALISIS DEL RIESGO'!AV27),INDEX(MATRIZ_RIESGOS,'2. ANALISIS DEL RIESGO'!AU27,'2. ANALISIS DEL RIESGO'!AV27)))</f>
        <v/>
      </c>
      <c r="AX27" s="37" t="e">
        <f t="shared" si="3"/>
        <v>#REF!</v>
      </c>
      <c r="AY27" s="91" t="str">
        <f>IFERROR(IF(F27=DATOS!$BL$4,INDEX(DATOS!$BD$26:$BF$30,'2. ANALISIS DEL RIESGO'!AU27,'2. ANALISIS DEL RIESGO'!AV27),INDEX(DATOS!$BD$12:$BH$16,'2. ANALISIS DEL RIESGO'!AU27,'2. ANALISIS DEL RIESGO'!AV27)),"")</f>
        <v/>
      </c>
      <c r="AZ27" s="6"/>
      <c r="BA27" s="178"/>
      <c r="BB27" s="83"/>
      <c r="BC27" s="178"/>
      <c r="BD27" s="83"/>
      <c r="BE27" s="284"/>
      <c r="BF27" s="83"/>
      <c r="BG27" s="365"/>
      <c r="BH27" s="83"/>
      <c r="BI27" s="178"/>
      <c r="BK27" s="178"/>
      <c r="BM27" s="570"/>
      <c r="BN27" s="571"/>
      <c r="BO27" s="571"/>
      <c r="BP27" s="571"/>
      <c r="BQ27" s="571"/>
      <c r="BR27" s="571"/>
      <c r="BS27" s="571"/>
      <c r="BT27" s="572"/>
      <c r="BV27" s="570"/>
      <c r="BW27" s="571"/>
      <c r="BX27" s="571"/>
      <c r="BY27" s="571"/>
      <c r="BZ27" s="571"/>
      <c r="CA27" s="571"/>
      <c r="CB27" s="571"/>
      <c r="CC27" s="572"/>
      <c r="CE27" s="570"/>
      <c r="CF27" s="571"/>
      <c r="CG27" s="571"/>
      <c r="CH27" s="571"/>
      <c r="CI27" s="571"/>
      <c r="CJ27" s="571"/>
      <c r="CK27" s="571"/>
      <c r="CL27" s="572"/>
    </row>
    <row r="28" spans="1:90" s="88" customFormat="1" ht="276.75" customHeight="1" x14ac:dyDescent="0.25">
      <c r="A28" s="389"/>
      <c r="B28" s="323"/>
      <c r="C28" s="323"/>
      <c r="D28" s="326"/>
      <c r="E28" s="330"/>
      <c r="F28" s="427" t="e">
        <f>+IF('1. IDENTIFICACION DEL RIESGO'!#REF!="","",'1. IDENTIFICACION DEL RIESGO'!#REF!)</f>
        <v>#REF!</v>
      </c>
      <c r="G28" s="126"/>
      <c r="H28" s="563" t="e">
        <f>+IF('1. IDENTIFICACION DEL RIESGO'!#REF!="","",'1. IDENTIFICACION DEL RIESGO'!#REF!)</f>
        <v>#REF!</v>
      </c>
      <c r="I28" s="564"/>
      <c r="J28" s="118"/>
      <c r="K28" s="87"/>
      <c r="L28" s="428" t="e">
        <f>+IF('1. IDENTIFICACION DEL RIESGO'!#REF!="","",'1. IDENTIFICACION DEL RIESGO'!#REF!)</f>
        <v>#REF!</v>
      </c>
      <c r="M28" s="119"/>
      <c r="N28" s="429" t="e">
        <f>+IF('1. IDENTIFICACION DEL RIESGO'!#REF!="","",'1. IDENTIFICACION DEL RIESGO'!#REF!)</f>
        <v>#REF!</v>
      </c>
      <c r="O28" s="269"/>
      <c r="P28" s="384"/>
      <c r="Q28" s="83"/>
      <c r="R28" s="126" t="e">
        <f>IF(F28=DATOS!BL$4,VLOOKUP(P28,Tabla42C,2,0),VLOOKUP(P28,Tabla42[],2,0))</f>
        <v>#REF!</v>
      </c>
      <c r="S28" s="178"/>
      <c r="T28" s="179">
        <v>5</v>
      </c>
      <c r="U28" s="179"/>
      <c r="V28" s="179"/>
      <c r="W28" s="179"/>
      <c r="X28" s="179"/>
      <c r="Y28" s="179">
        <v>1</v>
      </c>
      <c r="Z28" s="341" t="e">
        <f>+IF(F28=DATOS!BL$4,'2. ANALISIS DEL RIESGO'!Y28,AVERAGE(AVERAGE('2. ANALISIS DEL RIESGO'!T28:X28),'2. ANALISIS DEL RIESGO'!Y28))</f>
        <v>#REF!</v>
      </c>
      <c r="AA28" s="83"/>
      <c r="AB28" s="427" t="e">
        <f>IF(F28="","",IF(F28=DATOS!$BL$4,IF(Z28&gt;=12,DATOS!$AW$6,IF(Z28&gt;=6,DATOS!$AW$5,IF(Z28&gt;=1,DATOS!$AW$4,""))),IF(Z28&gt;4,DATOS!$AW$6,IF(Z28&gt;3,DATOS!$AW$5,IF(Z28&gt;2,DATOS!$AW$4,IF(Z28&gt;1,DATOS!$AW$3,IF(Z28&gt;0,DATOS!$AW$2,"")))))))</f>
        <v>#REF!</v>
      </c>
      <c r="AC28" s="82"/>
      <c r="AD28" s="277" t="e">
        <f>IF(F28=DATOS!$BL$4,VLOOKUP(AB28,Tabla44C,2,0),VLOOKUP(AB28,Tabla44[],2,0))</f>
        <v>#REF!</v>
      </c>
      <c r="AE28" s="431" t="str">
        <f>IF(OR(P28="",S28=""),"",IF(F28=DATOS!$BL$4,INDEX(MATRIZ_RIESGOS_CORRUPCION,'2. ANALISIS DEL RIESGO'!R28,'2. ANALISIS DEL RIESGO'!AD28),INDEX(MATRIZ_RIESGOS,'2. ANALISIS DEL RIESGO'!R28,'2. ANALISIS DEL RIESGO'!AD28)))</f>
        <v/>
      </c>
      <c r="AF28" s="385" t="e">
        <f t="shared" si="2"/>
        <v>#REF!</v>
      </c>
      <c r="AG28" s="385" t="str">
        <f>IFERROR(IF(F28=DATOS!$BL$4,INDEX(DATOS!$BD$26:$BF$30,'2. ANALISIS DEL RIESGO'!R28,'2. ANALISIS DEL RIESGO'!AD28),INDEX(DATOS!$BD$12:$BH$16,'2. ANALISIS DEL RIESGO'!R28,'2. ANALISIS DEL RIESGO'!AD28)),"")</f>
        <v/>
      </c>
      <c r="AH28" s="82"/>
      <c r="AI28" s="432" t="e">
        <f>concatenateif(Tabla46[ID RIESGO],N28,Tabla46[DESCRIPCION DEL CONTROL],CHAR(10))</f>
        <v>#VALUE!</v>
      </c>
      <c r="AJ28" s="83"/>
      <c r="AK28" s="433" t="str">
        <f>IFERROR(IF(AVERAGEIFS(Tabla46[SOLIDEZ INDIVIDUAL DE CADA CONTROL],Tabla46[ID RIESGO],N28)=0,"",AVERAGEIFS(Tabla46[SOLIDEZ INDIVIDUAL DE CADA CONTROL],Tabla46[ID RIESGO],N28)),"")</f>
        <v/>
      </c>
      <c r="AL28" s="83"/>
      <c r="AM28" s="434" t="str">
        <f>IF(OR(AK28="",ISTEXT(AK28)),"",IF(AK28=100,DATOS!$AR$79,IF(AK28&gt;=50,DATOS!$AR$80,DATOS!$AR$81)))</f>
        <v/>
      </c>
      <c r="AN28" s="342"/>
      <c r="AO28" s="435" t="str">
        <f>IF(AM28="","",VLOOKUP(AM28,DATOS!$AR$79:$AS$81,2,0))</f>
        <v/>
      </c>
      <c r="AP28" s="270"/>
      <c r="AQ28" s="125"/>
      <c r="AR28" s="93"/>
      <c r="AS28" s="386"/>
      <c r="AT28" s="82"/>
      <c r="AU28" s="343" t="str">
        <f t="shared" si="0"/>
        <v/>
      </c>
      <c r="AV28" s="344" t="str">
        <f t="shared" si="1"/>
        <v/>
      </c>
      <c r="AW28" s="430" t="str">
        <f>IF(OR(AU28="",AV28=""),"",IF(F28=DATOS!$BL$4,INDEX(MATRIZ_RIESGOS_CORRUPCION,'2. ANALISIS DEL RIESGO'!AU28,'2. ANALISIS DEL RIESGO'!AV28),INDEX(MATRIZ_RIESGOS,'2. ANALISIS DEL RIESGO'!AU28,'2. ANALISIS DEL RIESGO'!AV28)))</f>
        <v/>
      </c>
      <c r="AX28" s="37" t="e">
        <f t="shared" si="3"/>
        <v>#REF!</v>
      </c>
      <c r="AY28" s="91" t="str">
        <f>IFERROR(IF(F28=DATOS!$BL$4,INDEX(DATOS!$BD$26:$BF$30,'2. ANALISIS DEL RIESGO'!AU28,'2. ANALISIS DEL RIESGO'!AV28),INDEX(DATOS!$BD$12:$BH$16,'2. ANALISIS DEL RIESGO'!AU28,'2. ANALISIS DEL RIESGO'!AV28)),"")</f>
        <v/>
      </c>
      <c r="AZ28" s="6"/>
      <c r="BA28" s="178"/>
      <c r="BB28" s="83"/>
      <c r="BC28" s="178"/>
      <c r="BD28" s="83"/>
      <c r="BE28" s="284"/>
      <c r="BF28" s="83"/>
      <c r="BG28" s="365"/>
      <c r="BH28" s="83"/>
      <c r="BI28" s="178"/>
      <c r="BK28" s="178"/>
      <c r="BM28" s="570"/>
      <c r="BN28" s="571"/>
      <c r="BO28" s="571"/>
      <c r="BP28" s="571"/>
      <c r="BQ28" s="571"/>
      <c r="BR28" s="571"/>
      <c r="BS28" s="571"/>
      <c r="BT28" s="572"/>
      <c r="BV28" s="570"/>
      <c r="BW28" s="571"/>
      <c r="BX28" s="571"/>
      <c r="BY28" s="571"/>
      <c r="BZ28" s="571"/>
      <c r="CA28" s="571"/>
      <c r="CB28" s="571"/>
      <c r="CC28" s="572"/>
      <c r="CE28" s="570"/>
      <c r="CF28" s="571"/>
      <c r="CG28" s="571"/>
      <c r="CH28" s="571"/>
      <c r="CI28" s="571"/>
      <c r="CJ28" s="571"/>
      <c r="CK28" s="571"/>
      <c r="CL28" s="572"/>
    </row>
    <row r="29" spans="1:90" ht="12.75" x14ac:dyDescent="0.25">
      <c r="O29" s="381"/>
      <c r="Q29" s="381"/>
      <c r="CE29" s="570"/>
      <c r="CF29" s="571"/>
      <c r="CG29" s="571"/>
      <c r="CH29" s="571"/>
      <c r="CI29" s="571"/>
      <c r="CJ29" s="571"/>
      <c r="CK29" s="571"/>
      <c r="CL29" s="572"/>
    </row>
    <row r="30" spans="1:90" s="262" customFormat="1" ht="34.5" customHeight="1" x14ac:dyDescent="0.25">
      <c r="B30" s="493" t="s">
        <v>1692</v>
      </c>
      <c r="C30" s="493"/>
      <c r="D30" s="493"/>
      <c r="E30" s="493"/>
      <c r="F30" s="493"/>
      <c r="G30" s="493"/>
      <c r="H30" s="493"/>
      <c r="I30" s="493"/>
      <c r="J30" s="493"/>
      <c r="K30" s="493"/>
      <c r="L30" s="493"/>
      <c r="M30" s="493"/>
      <c r="N30" s="493"/>
      <c r="O30" s="493"/>
      <c r="P30" s="493"/>
      <c r="Q30" s="493"/>
      <c r="R30" s="493"/>
      <c r="S30" s="493"/>
      <c r="T30" s="493"/>
      <c r="U30" s="493"/>
      <c r="V30" s="493"/>
      <c r="W30" s="493"/>
      <c r="X30" s="493"/>
      <c r="Y30" s="493"/>
      <c r="Z30" s="493"/>
      <c r="AA30" s="493"/>
      <c r="AB30" s="381"/>
      <c r="AC30" s="372"/>
      <c r="AD30" s="373"/>
      <c r="AE30" s="372"/>
      <c r="AF30" s="372"/>
      <c r="AG30" s="372"/>
      <c r="CE30" s="570"/>
      <c r="CF30" s="571"/>
      <c r="CG30" s="571"/>
      <c r="CH30" s="571"/>
      <c r="CI30" s="571"/>
      <c r="CJ30" s="571"/>
      <c r="CK30" s="571"/>
      <c r="CL30" s="572"/>
    </row>
    <row r="31" spans="1:90" ht="12.75" x14ac:dyDescent="0.25">
      <c r="Q31" s="381"/>
      <c r="CE31" s="570"/>
      <c r="CF31" s="571"/>
      <c r="CG31" s="571"/>
      <c r="CH31" s="571"/>
      <c r="CI31" s="571"/>
      <c r="CJ31" s="571"/>
      <c r="CK31" s="571"/>
      <c r="CL31" s="572"/>
    </row>
    <row r="32" spans="1:90" ht="12.75" x14ac:dyDescent="0.25">
      <c r="Q32" s="381"/>
      <c r="CE32" s="570"/>
      <c r="CF32" s="571"/>
      <c r="CG32" s="571"/>
      <c r="CH32" s="571"/>
      <c r="CI32" s="571"/>
      <c r="CJ32" s="571"/>
      <c r="CK32" s="571"/>
      <c r="CL32" s="572"/>
    </row>
    <row r="33" spans="83:90" ht="12.75" x14ac:dyDescent="0.25">
      <c r="CE33" s="570"/>
      <c r="CF33" s="571"/>
      <c r="CG33" s="571"/>
      <c r="CH33" s="571"/>
      <c r="CI33" s="571"/>
      <c r="CJ33" s="571"/>
      <c r="CK33" s="571"/>
      <c r="CL33" s="572"/>
    </row>
    <row r="34" spans="83:90" ht="12.75" x14ac:dyDescent="0.25">
      <c r="CE34" s="570"/>
      <c r="CF34" s="571"/>
      <c r="CG34" s="571"/>
      <c r="CH34" s="571"/>
      <c r="CI34" s="571"/>
      <c r="CJ34" s="571"/>
      <c r="CK34" s="571"/>
      <c r="CL34" s="572"/>
    </row>
    <row r="35" spans="83:90" ht="12.75" x14ac:dyDescent="0.25">
      <c r="CE35" s="570"/>
      <c r="CF35" s="571"/>
      <c r="CG35" s="571"/>
      <c r="CH35" s="571"/>
      <c r="CI35" s="571"/>
      <c r="CJ35" s="571"/>
      <c r="CK35" s="571"/>
      <c r="CL35" s="572"/>
    </row>
    <row r="36" spans="83:90" ht="12.75" x14ac:dyDescent="0.25">
      <c r="CE36" s="570"/>
      <c r="CF36" s="571"/>
      <c r="CG36" s="571"/>
      <c r="CH36" s="571"/>
      <c r="CI36" s="571"/>
      <c r="CJ36" s="571"/>
      <c r="CK36" s="571"/>
      <c r="CL36" s="572"/>
    </row>
    <row r="37" spans="83:90" ht="12.75" x14ac:dyDescent="0.25">
      <c r="CE37" s="570"/>
      <c r="CF37" s="571"/>
      <c r="CG37" s="571"/>
      <c r="CH37" s="571"/>
      <c r="CI37" s="571"/>
      <c r="CJ37" s="571"/>
      <c r="CK37" s="571"/>
      <c r="CL37" s="572"/>
    </row>
    <row r="38" spans="83:90" ht="12.75" x14ac:dyDescent="0.25">
      <c r="CE38" s="570"/>
      <c r="CF38" s="571"/>
      <c r="CG38" s="571"/>
      <c r="CH38" s="571"/>
      <c r="CI38" s="571"/>
      <c r="CJ38" s="571"/>
      <c r="CK38" s="571"/>
      <c r="CL38" s="572"/>
    </row>
    <row r="39" spans="83:90" ht="12.75" x14ac:dyDescent="0.25">
      <c r="CE39" s="570"/>
      <c r="CF39" s="571"/>
      <c r="CG39" s="571"/>
      <c r="CH39" s="571"/>
      <c r="CI39" s="571"/>
      <c r="CJ39" s="571"/>
      <c r="CK39" s="571"/>
      <c r="CL39" s="572"/>
    </row>
    <row r="40" spans="83:90" ht="12.75" x14ac:dyDescent="0.25">
      <c r="CE40" s="570"/>
      <c r="CF40" s="571"/>
      <c r="CG40" s="571"/>
      <c r="CH40" s="571"/>
      <c r="CI40" s="571"/>
      <c r="CJ40" s="571"/>
      <c r="CK40" s="571"/>
      <c r="CL40" s="572"/>
    </row>
    <row r="41" spans="83:90" ht="12.75" x14ac:dyDescent="0.25">
      <c r="CE41" s="570"/>
      <c r="CF41" s="571"/>
      <c r="CG41" s="571"/>
      <c r="CH41" s="571"/>
      <c r="CI41" s="571"/>
      <c r="CJ41" s="571"/>
      <c r="CK41" s="571"/>
      <c r="CL41" s="572"/>
    </row>
    <row r="42" spans="83:90" ht="12.75" x14ac:dyDescent="0.25">
      <c r="CE42" s="570"/>
      <c r="CF42" s="571"/>
      <c r="CG42" s="571"/>
      <c r="CH42" s="571"/>
      <c r="CI42" s="571"/>
      <c r="CJ42" s="571"/>
      <c r="CK42" s="571"/>
      <c r="CL42" s="572"/>
    </row>
    <row r="43" spans="83:90" ht="12.75" x14ac:dyDescent="0.25">
      <c r="CE43" s="570"/>
      <c r="CF43" s="571"/>
      <c r="CG43" s="571"/>
      <c r="CH43" s="571"/>
      <c r="CI43" s="571"/>
      <c r="CJ43" s="571"/>
      <c r="CK43" s="571"/>
      <c r="CL43" s="572"/>
    </row>
    <row r="44" spans="83:90" ht="12.75" x14ac:dyDescent="0.25">
      <c r="CE44" s="570"/>
      <c r="CF44" s="571"/>
      <c r="CG44" s="571"/>
      <c r="CH44" s="571"/>
      <c r="CI44" s="571"/>
      <c r="CJ44" s="571"/>
      <c r="CK44" s="571"/>
      <c r="CL44" s="572"/>
    </row>
    <row r="45" spans="83:90" ht="12.75" x14ac:dyDescent="0.25">
      <c r="CE45" s="570"/>
      <c r="CF45" s="571"/>
      <c r="CG45" s="571"/>
      <c r="CH45" s="571"/>
      <c r="CI45" s="571"/>
      <c r="CJ45" s="571"/>
      <c r="CK45" s="571"/>
      <c r="CL45" s="572"/>
    </row>
    <row r="46" spans="83:90" ht="12.75" x14ac:dyDescent="0.25">
      <c r="CE46" s="570"/>
      <c r="CF46" s="571"/>
      <c r="CG46" s="571"/>
      <c r="CH46" s="571"/>
      <c r="CI46" s="571"/>
      <c r="CJ46" s="571"/>
      <c r="CK46" s="571"/>
      <c r="CL46" s="572"/>
    </row>
    <row r="47" spans="83:90" ht="12.75" x14ac:dyDescent="0.25">
      <c r="CE47" s="570"/>
      <c r="CF47" s="571"/>
      <c r="CG47" s="571"/>
      <c r="CH47" s="571"/>
      <c r="CI47" s="571"/>
      <c r="CJ47" s="571"/>
      <c r="CK47" s="571"/>
      <c r="CL47" s="572"/>
    </row>
    <row r="48" spans="83:90" ht="12.75" x14ac:dyDescent="0.25">
      <c r="CE48" s="570"/>
      <c r="CF48" s="571"/>
      <c r="CG48" s="571"/>
      <c r="CH48" s="571"/>
      <c r="CI48" s="571"/>
      <c r="CJ48" s="571"/>
      <c r="CK48" s="571"/>
      <c r="CL48" s="572"/>
    </row>
    <row r="49" spans="83:90" ht="12.75" x14ac:dyDescent="0.25">
      <c r="CE49" s="570"/>
      <c r="CF49" s="571"/>
      <c r="CG49" s="571"/>
      <c r="CH49" s="571"/>
      <c r="CI49" s="571"/>
      <c r="CJ49" s="571"/>
      <c r="CK49" s="571"/>
      <c r="CL49" s="572"/>
    </row>
    <row r="50" spans="83:90" ht="12.75" x14ac:dyDescent="0.25">
      <c r="CE50" s="570"/>
      <c r="CF50" s="571"/>
      <c r="CG50" s="571"/>
      <c r="CH50" s="571"/>
      <c r="CI50" s="571"/>
      <c r="CJ50" s="571"/>
      <c r="CK50" s="571"/>
      <c r="CL50" s="572"/>
    </row>
    <row r="51" spans="83:90" ht="12.75" x14ac:dyDescent="0.25">
      <c r="CE51" s="570"/>
      <c r="CF51" s="571"/>
      <c r="CG51" s="571"/>
      <c r="CH51" s="571"/>
      <c r="CI51" s="571"/>
      <c r="CJ51" s="571"/>
      <c r="CK51" s="571"/>
      <c r="CL51" s="572"/>
    </row>
    <row r="52" spans="83:90" ht="12.75" x14ac:dyDescent="0.25">
      <c r="CE52" s="570"/>
      <c r="CF52" s="571"/>
      <c r="CG52" s="571"/>
      <c r="CH52" s="571"/>
      <c r="CI52" s="571"/>
      <c r="CJ52" s="571"/>
      <c r="CK52" s="571"/>
      <c r="CL52" s="572"/>
    </row>
    <row r="53" spans="83:90" ht="12.75" x14ac:dyDescent="0.25">
      <c r="CE53" s="570"/>
      <c r="CF53" s="571"/>
      <c r="CG53" s="571"/>
      <c r="CH53" s="571"/>
      <c r="CI53" s="571"/>
      <c r="CJ53" s="571"/>
      <c r="CK53" s="571"/>
      <c r="CL53" s="572"/>
    </row>
    <row r="62" spans="83:90" ht="12" customHeight="1" x14ac:dyDescent="0.25"/>
    <row r="63" spans="83:90" ht="12" customHeight="1" x14ac:dyDescent="0.25"/>
    <row r="64" spans="83:90" ht="12" customHeight="1" x14ac:dyDescent="0.25"/>
    <row r="65" spans="1:60" s="262" customFormat="1" x14ac:dyDescent="0.25">
      <c r="A65" s="89"/>
      <c r="D65" s="263"/>
      <c r="L65" s="274"/>
      <c r="AM65" s="275"/>
      <c r="AN65" s="275"/>
      <c r="AO65" s="275"/>
      <c r="AP65" s="275"/>
      <c r="AU65" s="276"/>
      <c r="BB65" s="266"/>
      <c r="BD65" s="266"/>
      <c r="BF65" s="266"/>
      <c r="BH65" s="266"/>
    </row>
    <row r="66" spans="1:60" s="262" customFormat="1" x14ac:dyDescent="0.25">
      <c r="D66" s="263"/>
      <c r="L66" s="274"/>
      <c r="AM66" s="275"/>
      <c r="AN66" s="275"/>
      <c r="AO66" s="275"/>
      <c r="AP66" s="275"/>
      <c r="AU66" s="276"/>
      <c r="BB66" s="266"/>
      <c r="BD66" s="266"/>
      <c r="BF66" s="266"/>
      <c r="BH66" s="266"/>
    </row>
    <row r="67" spans="1:60" s="262" customFormat="1" x14ac:dyDescent="0.25">
      <c r="D67" s="263"/>
      <c r="L67" s="274"/>
      <c r="AM67" s="275"/>
      <c r="AN67" s="275"/>
      <c r="AO67" s="275"/>
      <c r="AP67" s="275"/>
      <c r="AU67" s="276"/>
      <c r="BB67" s="266"/>
      <c r="BD67" s="266"/>
      <c r="BF67" s="266"/>
      <c r="BH67" s="266"/>
    </row>
    <row r="68" spans="1:60" s="262" customFormat="1" x14ac:dyDescent="0.25">
      <c r="D68" s="263"/>
      <c r="L68" s="274"/>
      <c r="AM68" s="275"/>
      <c r="AN68" s="275"/>
      <c r="AO68" s="275"/>
      <c r="AP68" s="275"/>
      <c r="AU68" s="276"/>
      <c r="BB68" s="266"/>
      <c r="BD68" s="266"/>
      <c r="BF68" s="266"/>
      <c r="BH68" s="266"/>
    </row>
    <row r="69" spans="1:60" s="262" customFormat="1" x14ac:dyDescent="0.25">
      <c r="D69" s="263"/>
      <c r="L69" s="274"/>
      <c r="AM69" s="275"/>
      <c r="AN69" s="275"/>
      <c r="AO69" s="275"/>
      <c r="AP69" s="275"/>
      <c r="AU69" s="276"/>
      <c r="BB69" s="266"/>
      <c r="BD69" s="266"/>
      <c r="BF69" s="266"/>
      <c r="BH69" s="266"/>
    </row>
    <row r="70" spans="1:60" s="262" customFormat="1" x14ac:dyDescent="0.25">
      <c r="D70" s="263"/>
      <c r="L70" s="274"/>
      <c r="AM70" s="275"/>
      <c r="AN70" s="275"/>
      <c r="AO70" s="275"/>
      <c r="AP70" s="275"/>
      <c r="AU70" s="276"/>
      <c r="BB70" s="266"/>
      <c r="BD70" s="266"/>
      <c r="BF70" s="266"/>
      <c r="BH70" s="266"/>
    </row>
    <row r="71" spans="1:60" s="262" customFormat="1" x14ac:dyDescent="0.25">
      <c r="D71" s="263"/>
      <c r="L71" s="274"/>
      <c r="AM71" s="275"/>
      <c r="AN71" s="275"/>
      <c r="AO71" s="275"/>
      <c r="AP71" s="275"/>
      <c r="AU71" s="276"/>
      <c r="BB71" s="266"/>
      <c r="BD71" s="266"/>
      <c r="BF71" s="266"/>
      <c r="BH71" s="266"/>
    </row>
    <row r="72" spans="1:60" s="262" customFormat="1" x14ac:dyDescent="0.25">
      <c r="D72" s="263"/>
      <c r="L72" s="274"/>
      <c r="AM72" s="275"/>
      <c r="AN72" s="275"/>
      <c r="AO72" s="275"/>
      <c r="AP72" s="275"/>
      <c r="AU72" s="276"/>
      <c r="BB72" s="266"/>
      <c r="BD72" s="266"/>
      <c r="BF72" s="266"/>
      <c r="BH72" s="266"/>
    </row>
    <row r="73" spans="1:60" s="262" customFormat="1" x14ac:dyDescent="0.25">
      <c r="D73" s="263"/>
      <c r="L73" s="274"/>
      <c r="AM73" s="275"/>
      <c r="AN73" s="275"/>
      <c r="AO73" s="275"/>
      <c r="AP73" s="275"/>
      <c r="AU73" s="276"/>
      <c r="BB73" s="266"/>
      <c r="BD73" s="266"/>
      <c r="BF73" s="266"/>
      <c r="BH73" s="266"/>
    </row>
    <row r="74" spans="1:60" s="262" customFormat="1" x14ac:dyDescent="0.25">
      <c r="D74" s="263"/>
      <c r="L74" s="274"/>
      <c r="AM74" s="275"/>
      <c r="AN74" s="275"/>
      <c r="AO74" s="275"/>
      <c r="AP74" s="275"/>
      <c r="AU74" s="276"/>
      <c r="BB74" s="266"/>
      <c r="BD74" s="266"/>
      <c r="BF74" s="266"/>
      <c r="BH74" s="266"/>
    </row>
    <row r="75" spans="1:60" s="262" customFormat="1" x14ac:dyDescent="0.25">
      <c r="D75" s="263"/>
      <c r="L75" s="274"/>
      <c r="AM75" s="275"/>
      <c r="AN75" s="275"/>
      <c r="AO75" s="275"/>
      <c r="AP75" s="275"/>
      <c r="AU75" s="276"/>
      <c r="BB75" s="266"/>
      <c r="BD75" s="266"/>
      <c r="BF75" s="266"/>
      <c r="BH75" s="266"/>
    </row>
    <row r="76" spans="1:60" s="262" customFormat="1" x14ac:dyDescent="0.25">
      <c r="D76" s="263"/>
      <c r="L76" s="274"/>
      <c r="AM76" s="275"/>
      <c r="AN76" s="275"/>
      <c r="AO76" s="275"/>
      <c r="AP76" s="275"/>
      <c r="AU76" s="276"/>
      <c r="BB76" s="266"/>
      <c r="BD76" s="266"/>
      <c r="BF76" s="266"/>
      <c r="BH76" s="266"/>
    </row>
    <row r="77" spans="1:60" s="262" customFormat="1" x14ac:dyDescent="0.25">
      <c r="D77" s="263"/>
      <c r="L77" s="274"/>
      <c r="AM77" s="275"/>
      <c r="AN77" s="275"/>
      <c r="AO77" s="275"/>
      <c r="AP77" s="275"/>
      <c r="AU77" s="276"/>
      <c r="BB77" s="266"/>
      <c r="BD77" s="266"/>
      <c r="BF77" s="266"/>
      <c r="BH77" s="266"/>
    </row>
    <row r="78" spans="1:60" s="262" customFormat="1" x14ac:dyDescent="0.25">
      <c r="D78" s="263"/>
      <c r="L78" s="274"/>
      <c r="AM78" s="275"/>
      <c r="AN78" s="275"/>
      <c r="AO78" s="275"/>
      <c r="AP78" s="275"/>
      <c r="AU78" s="276"/>
      <c r="BB78" s="266"/>
      <c r="BD78" s="266"/>
      <c r="BF78" s="266"/>
      <c r="BH78" s="266"/>
    </row>
    <row r="79" spans="1:60" s="262" customFormat="1" x14ac:dyDescent="0.25">
      <c r="D79" s="263"/>
      <c r="L79" s="274"/>
      <c r="AM79" s="275"/>
      <c r="AN79" s="275"/>
      <c r="AO79" s="275"/>
      <c r="AP79" s="275"/>
      <c r="AU79" s="276"/>
      <c r="BB79" s="266"/>
      <c r="BD79" s="266"/>
      <c r="BF79" s="266"/>
      <c r="BH79" s="266"/>
    </row>
    <row r="80" spans="1:60" s="262" customFormat="1" x14ac:dyDescent="0.25">
      <c r="D80" s="263"/>
      <c r="L80" s="274"/>
      <c r="AM80" s="275"/>
      <c r="AN80" s="275"/>
      <c r="AO80" s="275"/>
      <c r="AP80" s="275"/>
      <c r="AU80" s="276"/>
      <c r="BB80" s="266"/>
      <c r="BD80" s="266"/>
      <c r="BF80" s="266"/>
      <c r="BH80" s="266"/>
    </row>
    <row r="81" spans="4:60" s="262" customFormat="1" x14ac:dyDescent="0.25">
      <c r="D81" s="263"/>
      <c r="L81" s="274"/>
      <c r="AM81" s="275"/>
      <c r="AN81" s="275"/>
      <c r="AO81" s="275"/>
      <c r="AP81" s="275"/>
      <c r="AU81" s="276"/>
      <c r="BB81" s="266"/>
      <c r="BD81" s="266"/>
      <c r="BF81" s="266"/>
      <c r="BH81" s="266"/>
    </row>
    <row r="82" spans="4:60" s="262" customFormat="1" x14ac:dyDescent="0.25">
      <c r="D82" s="263"/>
      <c r="L82" s="274"/>
      <c r="AM82" s="275"/>
      <c r="AN82" s="275"/>
      <c r="AO82" s="275"/>
      <c r="AP82" s="275"/>
      <c r="AU82" s="276"/>
      <c r="BB82" s="266"/>
      <c r="BD82" s="266"/>
      <c r="BF82" s="266"/>
      <c r="BH82" s="266"/>
    </row>
    <row r="83" spans="4:60" s="262" customFormat="1" x14ac:dyDescent="0.25">
      <c r="D83" s="263"/>
      <c r="L83" s="274"/>
      <c r="AM83" s="275"/>
      <c r="AN83" s="275"/>
      <c r="AO83" s="275"/>
      <c r="AP83" s="275"/>
      <c r="AU83" s="276"/>
      <c r="BB83" s="266"/>
      <c r="BD83" s="266"/>
      <c r="BF83" s="266"/>
      <c r="BH83" s="266"/>
    </row>
    <row r="84" spans="4:60" s="262" customFormat="1" x14ac:dyDescent="0.25">
      <c r="D84" s="263"/>
      <c r="L84" s="274"/>
      <c r="AM84" s="275"/>
      <c r="AN84" s="275"/>
      <c r="AO84" s="275"/>
      <c r="AP84" s="275"/>
      <c r="AU84" s="276"/>
      <c r="BB84" s="266"/>
      <c r="BD84" s="266"/>
      <c r="BF84" s="266"/>
      <c r="BH84" s="266"/>
    </row>
    <row r="85" spans="4:60" s="262" customFormat="1" x14ac:dyDescent="0.25">
      <c r="D85" s="263"/>
      <c r="L85" s="274"/>
      <c r="AM85" s="275"/>
      <c r="AN85" s="275"/>
      <c r="AO85" s="275"/>
      <c r="AP85" s="275"/>
      <c r="AU85" s="276"/>
      <c r="BB85" s="266"/>
      <c r="BD85" s="266"/>
      <c r="BF85" s="266"/>
      <c r="BH85" s="266"/>
    </row>
    <row r="86" spans="4:60" s="262" customFormat="1" x14ac:dyDescent="0.25">
      <c r="D86" s="263"/>
      <c r="L86" s="274"/>
      <c r="AM86" s="275"/>
      <c r="AN86" s="275"/>
      <c r="AO86" s="275"/>
      <c r="AP86" s="275"/>
      <c r="AU86" s="276"/>
      <c r="BB86" s="266"/>
      <c r="BD86" s="266"/>
      <c r="BF86" s="266"/>
      <c r="BH86" s="266"/>
    </row>
    <row r="87" spans="4:60" s="262" customFormat="1" x14ac:dyDescent="0.25">
      <c r="D87" s="263"/>
      <c r="L87" s="274"/>
      <c r="AM87" s="275"/>
      <c r="AN87" s="275"/>
      <c r="AO87" s="275"/>
      <c r="AP87" s="275"/>
      <c r="AU87" s="276"/>
      <c r="BB87" s="266"/>
      <c r="BD87" s="266"/>
      <c r="BF87" s="266"/>
      <c r="BH87" s="266"/>
    </row>
    <row r="88" spans="4:60" s="262" customFormat="1" x14ac:dyDescent="0.25">
      <c r="D88" s="263"/>
      <c r="L88" s="274"/>
      <c r="AM88" s="275"/>
      <c r="AN88" s="275"/>
      <c r="AO88" s="275"/>
      <c r="AP88" s="275"/>
      <c r="AU88" s="276"/>
      <c r="BB88" s="266"/>
      <c r="BD88" s="266"/>
      <c r="BF88" s="266"/>
      <c r="BH88" s="266"/>
    </row>
    <row r="89" spans="4:60" s="262" customFormat="1" x14ac:dyDescent="0.25">
      <c r="D89" s="263"/>
      <c r="L89" s="274"/>
      <c r="AM89" s="275"/>
      <c r="AN89" s="275"/>
      <c r="AO89" s="275"/>
      <c r="AP89" s="275"/>
      <c r="AU89" s="276"/>
      <c r="BB89" s="266"/>
      <c r="BD89" s="266"/>
      <c r="BF89" s="266"/>
      <c r="BH89" s="266"/>
    </row>
    <row r="90" spans="4:60" s="262" customFormat="1" x14ac:dyDescent="0.25">
      <c r="D90" s="263"/>
      <c r="L90" s="274"/>
      <c r="AM90" s="275"/>
      <c r="AN90" s="275"/>
      <c r="AO90" s="275"/>
      <c r="AP90" s="275"/>
      <c r="AU90" s="276"/>
      <c r="BB90" s="266"/>
      <c r="BD90" s="266"/>
      <c r="BF90" s="266"/>
      <c r="BH90" s="266"/>
    </row>
    <row r="91" spans="4:60" s="262" customFormat="1" x14ac:dyDescent="0.25">
      <c r="D91" s="263"/>
      <c r="L91" s="274"/>
      <c r="AM91" s="275"/>
      <c r="AN91" s="275"/>
      <c r="AO91" s="275"/>
      <c r="AP91" s="275"/>
      <c r="AU91" s="276"/>
      <c r="BB91" s="266"/>
      <c r="BD91" s="266"/>
      <c r="BF91" s="266"/>
      <c r="BH91" s="266"/>
    </row>
    <row r="92" spans="4:60" s="262" customFormat="1" x14ac:dyDescent="0.25">
      <c r="D92" s="263"/>
      <c r="L92" s="274"/>
      <c r="AM92" s="275"/>
      <c r="AN92" s="275"/>
      <c r="AO92" s="275"/>
      <c r="AP92" s="275"/>
      <c r="AU92" s="276"/>
      <c r="BB92" s="266"/>
      <c r="BD92" s="266"/>
      <c r="BF92" s="266"/>
      <c r="BH92" s="266"/>
    </row>
    <row r="93" spans="4:60" s="262" customFormat="1" x14ac:dyDescent="0.25">
      <c r="D93" s="263"/>
      <c r="L93" s="274"/>
      <c r="AM93" s="275"/>
      <c r="AN93" s="275"/>
      <c r="AO93" s="275"/>
      <c r="AP93" s="275"/>
      <c r="AU93" s="276"/>
      <c r="BB93" s="266"/>
      <c r="BD93" s="266"/>
      <c r="BF93" s="266"/>
      <c r="BH93" s="266"/>
    </row>
    <row r="94" spans="4:60" s="262" customFormat="1" x14ac:dyDescent="0.25">
      <c r="D94" s="263"/>
      <c r="L94" s="274"/>
      <c r="AM94" s="275"/>
      <c r="AN94" s="275"/>
      <c r="AO94" s="275"/>
      <c r="AP94" s="275"/>
      <c r="AU94" s="276"/>
      <c r="BB94" s="266"/>
      <c r="BD94" s="266"/>
      <c r="BF94" s="266"/>
      <c r="BH94" s="266"/>
    </row>
    <row r="95" spans="4:60" s="262" customFormat="1" x14ac:dyDescent="0.25">
      <c r="D95" s="263"/>
      <c r="L95" s="274"/>
      <c r="AM95" s="275"/>
      <c r="AN95" s="275"/>
      <c r="AO95" s="275"/>
      <c r="AP95" s="275"/>
      <c r="AU95" s="276"/>
      <c r="BB95" s="266"/>
      <c r="BD95" s="266"/>
      <c r="BF95" s="266"/>
      <c r="BH95" s="266"/>
    </row>
    <row r="96" spans="4:60" s="262" customFormat="1" x14ac:dyDescent="0.25">
      <c r="D96" s="263"/>
      <c r="L96" s="274"/>
      <c r="AM96" s="275"/>
      <c r="AN96" s="275"/>
      <c r="AO96" s="275"/>
      <c r="AP96" s="275"/>
      <c r="AU96" s="276"/>
      <c r="BB96" s="266"/>
      <c r="BD96" s="266"/>
      <c r="BF96" s="266"/>
      <c r="BH96" s="266"/>
    </row>
    <row r="97" spans="4:60" s="262" customFormat="1" x14ac:dyDescent="0.25">
      <c r="D97" s="263"/>
      <c r="L97" s="274"/>
      <c r="AM97" s="275"/>
      <c r="AN97" s="275"/>
      <c r="AO97" s="275"/>
      <c r="AP97" s="275"/>
      <c r="AU97" s="276"/>
      <c r="BB97" s="266"/>
      <c r="BD97" s="266"/>
      <c r="BF97" s="266"/>
      <c r="BH97" s="266"/>
    </row>
    <row r="98" spans="4:60" s="262" customFormat="1" x14ac:dyDescent="0.25">
      <c r="D98" s="263"/>
      <c r="L98" s="274"/>
      <c r="AM98" s="275"/>
      <c r="AN98" s="275"/>
      <c r="AO98" s="275"/>
      <c r="AP98" s="275"/>
      <c r="AU98" s="276"/>
      <c r="BB98" s="266"/>
      <c r="BD98" s="266"/>
      <c r="BF98" s="266"/>
      <c r="BH98" s="266"/>
    </row>
    <row r="99" spans="4:60" s="262" customFormat="1" x14ac:dyDescent="0.25">
      <c r="D99" s="263"/>
      <c r="L99" s="274"/>
      <c r="AM99" s="275"/>
      <c r="AN99" s="275"/>
      <c r="AO99" s="275"/>
      <c r="AP99" s="275"/>
      <c r="AU99" s="276"/>
      <c r="BB99" s="266"/>
      <c r="BD99" s="266"/>
      <c r="BF99" s="266"/>
      <c r="BH99" s="266"/>
    </row>
    <row r="100" spans="4:60" s="262" customFormat="1" x14ac:dyDescent="0.25">
      <c r="D100" s="263"/>
      <c r="L100" s="274"/>
      <c r="AM100" s="275"/>
      <c r="AN100" s="275"/>
      <c r="AO100" s="275"/>
      <c r="AP100" s="275"/>
      <c r="AU100" s="276"/>
      <c r="BB100" s="266"/>
      <c r="BD100" s="266"/>
      <c r="BF100" s="266"/>
      <c r="BH100" s="266"/>
    </row>
    <row r="101" spans="4:60" s="262" customFormat="1" x14ac:dyDescent="0.25">
      <c r="D101" s="263"/>
      <c r="L101" s="274"/>
      <c r="AM101" s="275"/>
      <c r="AN101" s="275"/>
      <c r="AO101" s="275"/>
      <c r="AP101" s="275"/>
      <c r="AU101" s="276"/>
      <c r="BB101" s="266"/>
      <c r="BD101" s="266"/>
      <c r="BF101" s="266"/>
      <c r="BH101" s="266"/>
    </row>
    <row r="102" spans="4:60" s="262" customFormat="1" x14ac:dyDescent="0.25">
      <c r="D102" s="263"/>
      <c r="L102" s="274"/>
      <c r="AM102" s="275"/>
      <c r="AN102" s="275"/>
      <c r="AO102" s="275"/>
      <c r="AP102" s="275"/>
      <c r="AU102" s="276"/>
      <c r="BB102" s="266"/>
      <c r="BD102" s="266"/>
      <c r="BF102" s="266"/>
      <c r="BH102" s="266"/>
    </row>
    <row r="103" spans="4:60" s="262" customFormat="1" x14ac:dyDescent="0.25">
      <c r="D103" s="263"/>
      <c r="L103" s="274"/>
      <c r="AM103" s="275"/>
      <c r="AN103" s="275"/>
      <c r="AO103" s="275"/>
      <c r="AP103" s="275"/>
      <c r="AU103" s="276"/>
      <c r="BB103" s="266"/>
      <c r="BD103" s="266"/>
      <c r="BF103" s="266"/>
      <c r="BH103" s="266"/>
    </row>
    <row r="104" spans="4:60" s="262" customFormat="1" x14ac:dyDescent="0.25">
      <c r="D104" s="263"/>
      <c r="L104" s="274"/>
      <c r="AM104" s="275"/>
      <c r="AN104" s="275"/>
      <c r="AO104" s="275"/>
      <c r="AP104" s="275"/>
      <c r="AU104" s="276"/>
      <c r="BB104" s="266"/>
      <c r="BD104" s="266"/>
      <c r="BF104" s="266"/>
      <c r="BH104" s="266"/>
    </row>
    <row r="105" spans="4:60" s="262" customFormat="1" x14ac:dyDescent="0.25">
      <c r="D105" s="263"/>
      <c r="L105" s="274"/>
      <c r="AM105" s="275"/>
      <c r="AN105" s="275"/>
      <c r="AO105" s="275"/>
      <c r="AP105" s="275"/>
      <c r="AU105" s="276"/>
      <c r="BB105" s="266"/>
      <c r="BD105" s="266"/>
      <c r="BF105" s="266"/>
      <c r="BH105" s="266"/>
    </row>
    <row r="106" spans="4:60" s="262" customFormat="1" x14ac:dyDescent="0.25">
      <c r="D106" s="263"/>
      <c r="L106" s="274"/>
      <c r="AM106" s="275"/>
      <c r="AN106" s="275"/>
      <c r="AO106" s="275"/>
      <c r="AP106" s="275"/>
      <c r="AU106" s="276"/>
      <c r="BB106" s="266"/>
      <c r="BD106" s="266"/>
      <c r="BF106" s="266"/>
      <c r="BH106" s="266"/>
    </row>
    <row r="107" spans="4:60" s="262" customFormat="1" x14ac:dyDescent="0.25">
      <c r="D107" s="263"/>
      <c r="L107" s="274"/>
      <c r="AM107" s="275"/>
      <c r="AN107" s="275"/>
      <c r="AO107" s="275"/>
      <c r="AP107" s="275"/>
      <c r="AU107" s="276"/>
      <c r="BB107" s="266"/>
      <c r="BD107" s="266"/>
      <c r="BF107" s="266"/>
      <c r="BH107" s="266"/>
    </row>
    <row r="108" spans="4:60" s="262" customFormat="1" x14ac:dyDescent="0.25">
      <c r="D108" s="263"/>
      <c r="L108" s="274"/>
      <c r="AM108" s="275"/>
      <c r="AN108" s="275"/>
      <c r="AO108" s="275"/>
      <c r="AP108" s="275"/>
      <c r="AU108" s="276"/>
      <c r="BB108" s="266"/>
      <c r="BD108" s="266"/>
      <c r="BF108" s="266"/>
      <c r="BH108" s="266"/>
    </row>
    <row r="109" spans="4:60" s="262" customFormat="1" x14ac:dyDescent="0.25">
      <c r="D109" s="263"/>
      <c r="L109" s="274"/>
      <c r="AM109" s="275"/>
      <c r="AN109" s="275"/>
      <c r="AO109" s="275"/>
      <c r="AP109" s="275"/>
      <c r="AU109" s="276"/>
      <c r="BB109" s="266"/>
      <c r="BD109" s="266"/>
      <c r="BF109" s="266"/>
      <c r="BH109" s="266"/>
    </row>
    <row r="110" spans="4:60" s="262" customFormat="1" x14ac:dyDescent="0.25">
      <c r="D110" s="263"/>
      <c r="L110" s="274"/>
      <c r="AM110" s="275"/>
      <c r="AN110" s="275"/>
      <c r="AO110" s="275"/>
      <c r="AP110" s="275"/>
      <c r="AU110" s="276"/>
      <c r="BB110" s="266"/>
      <c r="BD110" s="266"/>
      <c r="BF110" s="266"/>
      <c r="BH110" s="266"/>
    </row>
    <row r="111" spans="4:60" s="262" customFormat="1" x14ac:dyDescent="0.25">
      <c r="D111" s="263"/>
      <c r="L111" s="274"/>
      <c r="AM111" s="275"/>
      <c r="AN111" s="275"/>
      <c r="AO111" s="275"/>
      <c r="AP111" s="275"/>
      <c r="AU111" s="276"/>
      <c r="BB111" s="266"/>
      <c r="BD111" s="266"/>
      <c r="BF111" s="266"/>
      <c r="BH111" s="266"/>
    </row>
    <row r="112" spans="4:60" s="262" customFormat="1" x14ac:dyDescent="0.25">
      <c r="D112" s="263"/>
      <c r="L112" s="274"/>
      <c r="AM112" s="275"/>
      <c r="AN112" s="275"/>
      <c r="AO112" s="275"/>
      <c r="AP112" s="275"/>
      <c r="AU112" s="276"/>
      <c r="BB112" s="266"/>
      <c r="BD112" s="266"/>
      <c r="BF112" s="266"/>
      <c r="BH112" s="266"/>
    </row>
    <row r="113" spans="4:60" s="262" customFormat="1" x14ac:dyDescent="0.25">
      <c r="D113" s="263"/>
      <c r="L113" s="274"/>
      <c r="AM113" s="275"/>
      <c r="AN113" s="275"/>
      <c r="AO113" s="275"/>
      <c r="AP113" s="275"/>
      <c r="AU113" s="276"/>
      <c r="BB113" s="266"/>
      <c r="BD113" s="266"/>
      <c r="BF113" s="266"/>
      <c r="BH113" s="266"/>
    </row>
    <row r="114" spans="4:60" s="262" customFormat="1" x14ac:dyDescent="0.25">
      <c r="D114" s="263"/>
      <c r="L114" s="274"/>
      <c r="AM114" s="275"/>
      <c r="AN114" s="275"/>
      <c r="AO114" s="275"/>
      <c r="AP114" s="275"/>
      <c r="AU114" s="276"/>
      <c r="BB114" s="266"/>
      <c r="BD114" s="266"/>
      <c r="BF114" s="266"/>
      <c r="BH114" s="266"/>
    </row>
    <row r="115" spans="4:60" s="262" customFormat="1" x14ac:dyDescent="0.25">
      <c r="D115" s="263"/>
      <c r="L115" s="274"/>
      <c r="AM115" s="275"/>
      <c r="AN115" s="275"/>
      <c r="AO115" s="275"/>
      <c r="AP115" s="275"/>
      <c r="AU115" s="276"/>
      <c r="BB115" s="266"/>
      <c r="BD115" s="266"/>
      <c r="BF115" s="266"/>
      <c r="BH115" s="266"/>
    </row>
    <row r="116" spans="4:60" s="262" customFormat="1" x14ac:dyDescent="0.25">
      <c r="D116" s="263"/>
      <c r="L116" s="274"/>
      <c r="AM116" s="275"/>
      <c r="AN116" s="275"/>
      <c r="AO116" s="275"/>
      <c r="AP116" s="275"/>
      <c r="AU116" s="276"/>
      <c r="BB116" s="266"/>
      <c r="BD116" s="266"/>
      <c r="BF116" s="266"/>
      <c r="BH116" s="266"/>
    </row>
    <row r="117" spans="4:60" s="262" customFormat="1" x14ac:dyDescent="0.25">
      <c r="D117" s="263"/>
      <c r="L117" s="274"/>
      <c r="AM117" s="275"/>
      <c r="AN117" s="275"/>
      <c r="AO117" s="275"/>
      <c r="AP117" s="275"/>
      <c r="AU117" s="276"/>
      <c r="BB117" s="266"/>
      <c r="BD117" s="266"/>
      <c r="BF117" s="266"/>
      <c r="BH117" s="266"/>
    </row>
    <row r="118" spans="4:60" s="262" customFormat="1" x14ac:dyDescent="0.25">
      <c r="D118" s="263"/>
      <c r="L118" s="274"/>
      <c r="AM118" s="275"/>
      <c r="AN118" s="275"/>
      <c r="AO118" s="275"/>
      <c r="AP118" s="275"/>
      <c r="AU118" s="276"/>
      <c r="BB118" s="266"/>
      <c r="BD118" s="266"/>
      <c r="BF118" s="266"/>
      <c r="BH118" s="266"/>
    </row>
    <row r="119" spans="4:60" s="262" customFormat="1" x14ac:dyDescent="0.25">
      <c r="D119" s="263"/>
      <c r="L119" s="274"/>
      <c r="AM119" s="275"/>
      <c r="AN119" s="275"/>
      <c r="AO119" s="275"/>
      <c r="AP119" s="275"/>
      <c r="AU119" s="276"/>
      <c r="BB119" s="266"/>
      <c r="BD119" s="266"/>
      <c r="BF119" s="266"/>
      <c r="BH119" s="266"/>
    </row>
    <row r="120" spans="4:60" s="262" customFormat="1" x14ac:dyDescent="0.25">
      <c r="D120" s="263"/>
      <c r="L120" s="274"/>
      <c r="AM120" s="275"/>
      <c r="AN120" s="275"/>
      <c r="AO120" s="275"/>
      <c r="AP120" s="275"/>
      <c r="AU120" s="276"/>
      <c r="BB120" s="266"/>
      <c r="BD120" s="266"/>
      <c r="BF120" s="266"/>
      <c r="BH120" s="266"/>
    </row>
    <row r="121" spans="4:60" s="262" customFormat="1" x14ac:dyDescent="0.25">
      <c r="D121" s="263"/>
      <c r="L121" s="274"/>
      <c r="AM121" s="275"/>
      <c r="AN121" s="275"/>
      <c r="AO121" s="275"/>
      <c r="AP121" s="275"/>
      <c r="AU121" s="276"/>
      <c r="BB121" s="266"/>
      <c r="BD121" s="266"/>
      <c r="BF121" s="266"/>
      <c r="BH121" s="266"/>
    </row>
    <row r="122" spans="4:60" s="262" customFormat="1" x14ac:dyDescent="0.25">
      <c r="D122" s="263"/>
      <c r="L122" s="274"/>
      <c r="AM122" s="275"/>
      <c r="AN122" s="275"/>
      <c r="AO122" s="275"/>
      <c r="AP122" s="275"/>
      <c r="AU122" s="276"/>
      <c r="BB122" s="266"/>
      <c r="BD122" s="266"/>
      <c r="BF122" s="266"/>
      <c r="BH122" s="266"/>
    </row>
    <row r="123" spans="4:60" s="262" customFormat="1" x14ac:dyDescent="0.25">
      <c r="D123" s="263"/>
      <c r="L123" s="274"/>
      <c r="AM123" s="275"/>
      <c r="AN123" s="275"/>
      <c r="AO123" s="275"/>
      <c r="AP123" s="275"/>
      <c r="AU123" s="276"/>
      <c r="BB123" s="266"/>
      <c r="BD123" s="266"/>
      <c r="BF123" s="266"/>
      <c r="BH123" s="266"/>
    </row>
    <row r="124" spans="4:60" s="262" customFormat="1" x14ac:dyDescent="0.25">
      <c r="D124" s="263"/>
      <c r="L124" s="274"/>
      <c r="AM124" s="275"/>
      <c r="AN124" s="275"/>
      <c r="AO124" s="275"/>
      <c r="AP124" s="275"/>
      <c r="AU124" s="276"/>
      <c r="BB124" s="266"/>
      <c r="BD124" s="266"/>
      <c r="BF124" s="266"/>
      <c r="BH124" s="266"/>
    </row>
    <row r="125" spans="4:60" s="262" customFormat="1" x14ac:dyDescent="0.25">
      <c r="D125" s="263"/>
      <c r="L125" s="274"/>
      <c r="AM125" s="275"/>
      <c r="AN125" s="275"/>
      <c r="AO125" s="275"/>
      <c r="AP125" s="275"/>
      <c r="AU125" s="276"/>
      <c r="BB125" s="266"/>
      <c r="BD125" s="266"/>
      <c r="BF125" s="266"/>
      <c r="BH125" s="266"/>
    </row>
    <row r="126" spans="4:60" s="262" customFormat="1" x14ac:dyDescent="0.25">
      <c r="D126" s="263"/>
      <c r="L126" s="274"/>
      <c r="AM126" s="275"/>
      <c r="AN126" s="275"/>
      <c r="AO126" s="275"/>
      <c r="AP126" s="275"/>
      <c r="AU126" s="276"/>
      <c r="BB126" s="266"/>
      <c r="BD126" s="266"/>
      <c r="BF126" s="266"/>
      <c r="BH126" s="266"/>
    </row>
    <row r="127" spans="4:60" s="262" customFormat="1" x14ac:dyDescent="0.25">
      <c r="D127" s="263"/>
      <c r="L127" s="274"/>
      <c r="AM127" s="275"/>
      <c r="AN127" s="275"/>
      <c r="AO127" s="275"/>
      <c r="AP127" s="275"/>
      <c r="AU127" s="276"/>
      <c r="BB127" s="266"/>
      <c r="BD127" s="266"/>
      <c r="BF127" s="266"/>
      <c r="BH127" s="266"/>
    </row>
    <row r="128" spans="4:60" s="262" customFormat="1" x14ac:dyDescent="0.25">
      <c r="D128" s="263"/>
      <c r="L128" s="274"/>
      <c r="AM128" s="275"/>
      <c r="AN128" s="275"/>
      <c r="AO128" s="275"/>
      <c r="AP128" s="275"/>
      <c r="AU128" s="276"/>
      <c r="BB128" s="266"/>
      <c r="BD128" s="266"/>
      <c r="BF128" s="266"/>
      <c r="BH128" s="266"/>
    </row>
    <row r="129" spans="4:60" s="262" customFormat="1" x14ac:dyDescent="0.25">
      <c r="D129" s="263"/>
      <c r="L129" s="274"/>
      <c r="AM129" s="275"/>
      <c r="AN129" s="275"/>
      <c r="AO129" s="275"/>
      <c r="AP129" s="275"/>
      <c r="AU129" s="276"/>
      <c r="BB129" s="266"/>
      <c r="BD129" s="266"/>
      <c r="BF129" s="266"/>
      <c r="BH129" s="266"/>
    </row>
    <row r="130" spans="4:60" s="262" customFormat="1" x14ac:dyDescent="0.25">
      <c r="D130" s="263"/>
      <c r="L130" s="274"/>
      <c r="AM130" s="275"/>
      <c r="AN130" s="275"/>
      <c r="AO130" s="275"/>
      <c r="AP130" s="275"/>
      <c r="AU130" s="276"/>
      <c r="BB130" s="266"/>
      <c r="BD130" s="266"/>
      <c r="BF130" s="266"/>
      <c r="BH130" s="266"/>
    </row>
    <row r="131" spans="4:60" s="262" customFormat="1" x14ac:dyDescent="0.25">
      <c r="D131" s="263"/>
      <c r="L131" s="274"/>
      <c r="AM131" s="275"/>
      <c r="AN131" s="275"/>
      <c r="AO131" s="275"/>
      <c r="AP131" s="275"/>
      <c r="AU131" s="276"/>
      <c r="BB131" s="266"/>
      <c r="BD131" s="266"/>
      <c r="BF131" s="266"/>
      <c r="BH131" s="266"/>
    </row>
    <row r="132" spans="4:60" s="262" customFormat="1" x14ac:dyDescent="0.25">
      <c r="D132" s="263"/>
      <c r="L132" s="274"/>
      <c r="AM132" s="275"/>
      <c r="AN132" s="275"/>
      <c r="AO132" s="275"/>
      <c r="AP132" s="275"/>
      <c r="AU132" s="276"/>
      <c r="BB132" s="266"/>
      <c r="BD132" s="266"/>
      <c r="BF132" s="266"/>
      <c r="BH132" s="266"/>
    </row>
    <row r="133" spans="4:60" s="262" customFormat="1" x14ac:dyDescent="0.25">
      <c r="D133" s="263"/>
      <c r="L133" s="274"/>
      <c r="AM133" s="275"/>
      <c r="AN133" s="275"/>
      <c r="AO133" s="275"/>
      <c r="AP133" s="275"/>
      <c r="AU133" s="276"/>
      <c r="BB133" s="266"/>
      <c r="BD133" s="266"/>
      <c r="BF133" s="266"/>
      <c r="BH133" s="266"/>
    </row>
    <row r="134" spans="4:60" s="262" customFormat="1" x14ac:dyDescent="0.25">
      <c r="D134" s="263"/>
      <c r="L134" s="274"/>
      <c r="AM134" s="275"/>
      <c r="AN134" s="275"/>
      <c r="AO134" s="275"/>
      <c r="AP134" s="275"/>
      <c r="AU134" s="276"/>
      <c r="BB134" s="266"/>
      <c r="BD134" s="266"/>
      <c r="BF134" s="266"/>
      <c r="BH134" s="266"/>
    </row>
    <row r="135" spans="4:60" s="262" customFormat="1" x14ac:dyDescent="0.25">
      <c r="D135" s="263"/>
      <c r="L135" s="274"/>
      <c r="AM135" s="275"/>
      <c r="AN135" s="275"/>
      <c r="AO135" s="275"/>
      <c r="AP135" s="275"/>
      <c r="AU135" s="276"/>
      <c r="BB135" s="266"/>
      <c r="BD135" s="266"/>
      <c r="BF135" s="266"/>
      <c r="BH135" s="266"/>
    </row>
    <row r="136" spans="4:60" s="262" customFormat="1" x14ac:dyDescent="0.25">
      <c r="D136" s="263"/>
      <c r="L136" s="274"/>
      <c r="AM136" s="275"/>
      <c r="AN136" s="275"/>
      <c r="AO136" s="275"/>
      <c r="AP136" s="275"/>
      <c r="AU136" s="276"/>
      <c r="BB136" s="266"/>
      <c r="BD136" s="266"/>
      <c r="BF136" s="266"/>
      <c r="BH136" s="266"/>
    </row>
    <row r="137" spans="4:60" s="262" customFormat="1" x14ac:dyDescent="0.25">
      <c r="D137" s="263"/>
      <c r="L137" s="274"/>
      <c r="AM137" s="275"/>
      <c r="AN137" s="275"/>
      <c r="AO137" s="275"/>
      <c r="AP137" s="275"/>
      <c r="AU137" s="276"/>
      <c r="BB137" s="266"/>
      <c r="BD137" s="266"/>
      <c r="BF137" s="266"/>
      <c r="BH137" s="266"/>
    </row>
    <row r="138" spans="4:60" s="262" customFormat="1" x14ac:dyDescent="0.25">
      <c r="D138" s="263"/>
      <c r="L138" s="274"/>
      <c r="AM138" s="275"/>
      <c r="AN138" s="275"/>
      <c r="AO138" s="275"/>
      <c r="AP138" s="275"/>
      <c r="AU138" s="276"/>
      <c r="BB138" s="266"/>
      <c r="BD138" s="266"/>
      <c r="BF138" s="266"/>
      <c r="BH138" s="266"/>
    </row>
    <row r="139" spans="4:60" s="262" customFormat="1" x14ac:dyDescent="0.25">
      <c r="D139" s="263"/>
      <c r="L139" s="274"/>
      <c r="AM139" s="275"/>
      <c r="AN139" s="275"/>
      <c r="AO139" s="275"/>
      <c r="AP139" s="275"/>
      <c r="AU139" s="276"/>
      <c r="BB139" s="266"/>
      <c r="BD139" s="266"/>
      <c r="BF139" s="266"/>
      <c r="BH139" s="266"/>
    </row>
    <row r="140" spans="4:60" s="262" customFormat="1" x14ac:dyDescent="0.25">
      <c r="D140" s="263"/>
      <c r="L140" s="274"/>
      <c r="AM140" s="275"/>
      <c r="AN140" s="275"/>
      <c r="AO140" s="275"/>
      <c r="AP140" s="275"/>
      <c r="AU140" s="276"/>
      <c r="BB140" s="266"/>
      <c r="BD140" s="266"/>
      <c r="BF140" s="266"/>
      <c r="BH140" s="266"/>
    </row>
    <row r="141" spans="4:60" s="262" customFormat="1" x14ac:dyDescent="0.25">
      <c r="D141" s="263"/>
      <c r="L141" s="274"/>
      <c r="AM141" s="275"/>
      <c r="AN141" s="275"/>
      <c r="AO141" s="275"/>
      <c r="AP141" s="275"/>
      <c r="AU141" s="276"/>
      <c r="BB141" s="266"/>
      <c r="BD141" s="266"/>
      <c r="BF141" s="266"/>
      <c r="BH141" s="266"/>
    </row>
    <row r="142" spans="4:60" s="262" customFormat="1" x14ac:dyDescent="0.25">
      <c r="D142" s="263"/>
      <c r="L142" s="274"/>
      <c r="AM142" s="275"/>
      <c r="AN142" s="275"/>
      <c r="AO142" s="275"/>
      <c r="AP142" s="275"/>
      <c r="AU142" s="276"/>
      <c r="BB142" s="266"/>
      <c r="BD142" s="266"/>
      <c r="BF142" s="266"/>
      <c r="BH142" s="266"/>
    </row>
    <row r="143" spans="4:60" s="262" customFormat="1" x14ac:dyDescent="0.25">
      <c r="D143" s="263"/>
      <c r="L143" s="274"/>
      <c r="AM143" s="275"/>
      <c r="AN143" s="275"/>
      <c r="AO143" s="275"/>
      <c r="AP143" s="275"/>
      <c r="AU143" s="276"/>
      <c r="BB143" s="266"/>
      <c r="BD143" s="266"/>
      <c r="BF143" s="266"/>
      <c r="BH143" s="266"/>
    </row>
    <row r="144" spans="4:60" s="262" customFormat="1" x14ac:dyDescent="0.25">
      <c r="D144" s="263"/>
      <c r="L144" s="274"/>
      <c r="AM144" s="275"/>
      <c r="AN144" s="275"/>
      <c r="AO144" s="275"/>
      <c r="AP144" s="275"/>
      <c r="AU144" s="276"/>
      <c r="BB144" s="266"/>
      <c r="BD144" s="266"/>
      <c r="BF144" s="266"/>
      <c r="BH144" s="266"/>
    </row>
    <row r="145" spans="4:60" s="262" customFormat="1" x14ac:dyDescent="0.25">
      <c r="D145" s="263"/>
      <c r="L145" s="274"/>
      <c r="AM145" s="275"/>
      <c r="AN145" s="275"/>
      <c r="AO145" s="275"/>
      <c r="AP145" s="275"/>
      <c r="AU145" s="276"/>
      <c r="BB145" s="266"/>
      <c r="BD145" s="266"/>
      <c r="BF145" s="266"/>
      <c r="BH145" s="266"/>
    </row>
    <row r="146" spans="4:60" s="262" customFormat="1" x14ac:dyDescent="0.25">
      <c r="D146" s="263"/>
      <c r="L146" s="274"/>
      <c r="AM146" s="275"/>
      <c r="AN146" s="275"/>
      <c r="AO146" s="275"/>
      <c r="AP146" s="275"/>
      <c r="AU146" s="276"/>
      <c r="BB146" s="266"/>
      <c r="BD146" s="266"/>
      <c r="BF146" s="266"/>
      <c r="BH146" s="266"/>
    </row>
    <row r="147" spans="4:60" s="262" customFormat="1" x14ac:dyDescent="0.25">
      <c r="D147" s="263"/>
      <c r="L147" s="274"/>
      <c r="AM147" s="275"/>
      <c r="AN147" s="275"/>
      <c r="AO147" s="275"/>
      <c r="AP147" s="275"/>
      <c r="AU147" s="276"/>
      <c r="BB147" s="266"/>
      <c r="BD147" s="266"/>
      <c r="BF147" s="266"/>
      <c r="BH147" s="266"/>
    </row>
    <row r="148" spans="4:60" s="262" customFormat="1" x14ac:dyDescent="0.25">
      <c r="D148" s="263"/>
      <c r="L148" s="274"/>
      <c r="AM148" s="275"/>
      <c r="AN148" s="275"/>
      <c r="AO148" s="275"/>
      <c r="AP148" s="275"/>
      <c r="AU148" s="276"/>
      <c r="BB148" s="266"/>
      <c r="BD148" s="266"/>
      <c r="BF148" s="266"/>
      <c r="BH148" s="266"/>
    </row>
    <row r="149" spans="4:60" s="262" customFormat="1" x14ac:dyDescent="0.25">
      <c r="D149" s="263"/>
      <c r="L149" s="274"/>
      <c r="AM149" s="275"/>
      <c r="AN149" s="275"/>
      <c r="AO149" s="275"/>
      <c r="AP149" s="275"/>
      <c r="AU149" s="276"/>
      <c r="BB149" s="266"/>
      <c r="BD149" s="266"/>
      <c r="BF149" s="266"/>
      <c r="BH149" s="266"/>
    </row>
    <row r="150" spans="4:60" s="262" customFormat="1" x14ac:dyDescent="0.25">
      <c r="D150" s="263"/>
      <c r="L150" s="274"/>
      <c r="AM150" s="275"/>
      <c r="AN150" s="275"/>
      <c r="AO150" s="275"/>
      <c r="AP150" s="275"/>
      <c r="AU150" s="276"/>
      <c r="BB150" s="266"/>
      <c r="BD150" s="266"/>
      <c r="BF150" s="266"/>
      <c r="BH150" s="266"/>
    </row>
    <row r="151" spans="4:60" s="262" customFormat="1" x14ac:dyDescent="0.25">
      <c r="D151" s="263"/>
      <c r="L151" s="274"/>
      <c r="AM151" s="275"/>
      <c r="AN151" s="275"/>
      <c r="AO151" s="275"/>
      <c r="AP151" s="275"/>
      <c r="AU151" s="276"/>
      <c r="BB151" s="266"/>
      <c r="BD151" s="266"/>
      <c r="BF151" s="266"/>
      <c r="BH151" s="266"/>
    </row>
    <row r="152" spans="4:60" s="262" customFormat="1" x14ac:dyDescent="0.25">
      <c r="D152" s="263"/>
      <c r="L152" s="274"/>
      <c r="AM152" s="275"/>
      <c r="AN152" s="275"/>
      <c r="AO152" s="275"/>
      <c r="AP152" s="275"/>
      <c r="AU152" s="276"/>
      <c r="BB152" s="266"/>
      <c r="BD152" s="266"/>
      <c r="BF152" s="266"/>
      <c r="BH152" s="266"/>
    </row>
    <row r="153" spans="4:60" s="262" customFormat="1" x14ac:dyDescent="0.25">
      <c r="D153" s="263"/>
      <c r="L153" s="274"/>
      <c r="AM153" s="275"/>
      <c r="AN153" s="275"/>
      <c r="AO153" s="275"/>
      <c r="AP153" s="275"/>
      <c r="AU153" s="276"/>
      <c r="BB153" s="266"/>
      <c r="BD153" s="266"/>
      <c r="BF153" s="266"/>
      <c r="BH153" s="266"/>
    </row>
    <row r="154" spans="4:60" s="262" customFormat="1" x14ac:dyDescent="0.25">
      <c r="D154" s="263"/>
      <c r="L154" s="274"/>
      <c r="AM154" s="275"/>
      <c r="AN154" s="275"/>
      <c r="AO154" s="275"/>
      <c r="AP154" s="275"/>
      <c r="AU154" s="276"/>
      <c r="BB154" s="266"/>
      <c r="BD154" s="266"/>
      <c r="BF154" s="266"/>
      <c r="BH154" s="266"/>
    </row>
    <row r="155" spans="4:60" s="262" customFormat="1" x14ac:dyDescent="0.25">
      <c r="D155" s="263"/>
      <c r="L155" s="274"/>
      <c r="AM155" s="275"/>
      <c r="AN155" s="275"/>
      <c r="AO155" s="275"/>
      <c r="AP155" s="275"/>
      <c r="AU155" s="276"/>
      <c r="BB155" s="266"/>
      <c r="BD155" s="266"/>
      <c r="BF155" s="266"/>
      <c r="BH155" s="266"/>
    </row>
    <row r="156" spans="4:60" s="262" customFormat="1" x14ac:dyDescent="0.25">
      <c r="D156" s="263"/>
      <c r="L156" s="274"/>
      <c r="AM156" s="275"/>
      <c r="AN156" s="275"/>
      <c r="AO156" s="275"/>
      <c r="AP156" s="275"/>
      <c r="AU156" s="276"/>
      <c r="BB156" s="266"/>
      <c r="BD156" s="266"/>
      <c r="BF156" s="266"/>
      <c r="BH156" s="266"/>
    </row>
    <row r="157" spans="4:60" s="262" customFormat="1" x14ac:dyDescent="0.25">
      <c r="D157" s="263"/>
      <c r="L157" s="274"/>
      <c r="AM157" s="275"/>
      <c r="AN157" s="275"/>
      <c r="AO157" s="275"/>
      <c r="AP157" s="275"/>
      <c r="AU157" s="276"/>
      <c r="BB157" s="266"/>
      <c r="BD157" s="266"/>
      <c r="BF157" s="266"/>
      <c r="BH157" s="266"/>
    </row>
    <row r="158" spans="4:60" s="262" customFormat="1" x14ac:dyDescent="0.25">
      <c r="D158" s="263"/>
      <c r="L158" s="274"/>
      <c r="AM158" s="275"/>
      <c r="AN158" s="275"/>
      <c r="AO158" s="275"/>
      <c r="AP158" s="275"/>
      <c r="AU158" s="276"/>
      <c r="BB158" s="266"/>
      <c r="BD158" s="266"/>
      <c r="BF158" s="266"/>
      <c r="BH158" s="266"/>
    </row>
    <row r="159" spans="4:60" s="262" customFormat="1" x14ac:dyDescent="0.25">
      <c r="D159" s="263"/>
      <c r="L159" s="274"/>
      <c r="AM159" s="275"/>
      <c r="AN159" s="275"/>
      <c r="AO159" s="275"/>
      <c r="AP159" s="275"/>
      <c r="AU159" s="276"/>
      <c r="BB159" s="266"/>
      <c r="BD159" s="266"/>
      <c r="BF159" s="266"/>
      <c r="BH159" s="266"/>
    </row>
    <row r="160" spans="4:60" s="262" customFormat="1" x14ac:dyDescent="0.25">
      <c r="D160" s="263"/>
      <c r="L160" s="274"/>
      <c r="AM160" s="275"/>
      <c r="AN160" s="275"/>
      <c r="AO160" s="275"/>
      <c r="AP160" s="275"/>
      <c r="AU160" s="276"/>
      <c r="BB160" s="266"/>
      <c r="BD160" s="266"/>
      <c r="BF160" s="266"/>
      <c r="BH160" s="266"/>
    </row>
    <row r="161" spans="4:60" s="262" customFormat="1" x14ac:dyDescent="0.25">
      <c r="D161" s="263"/>
      <c r="L161" s="274"/>
      <c r="AM161" s="275"/>
      <c r="AN161" s="275"/>
      <c r="AO161" s="275"/>
      <c r="AP161" s="275"/>
      <c r="AU161" s="276"/>
      <c r="BB161" s="266"/>
      <c r="BD161" s="266"/>
      <c r="BF161" s="266"/>
      <c r="BH161" s="266"/>
    </row>
    <row r="162" spans="4:60" s="262" customFormat="1" x14ac:dyDescent="0.25">
      <c r="D162" s="263"/>
      <c r="L162" s="274"/>
      <c r="AM162" s="275"/>
      <c r="AN162" s="275"/>
      <c r="AO162" s="275"/>
      <c r="AP162" s="275"/>
      <c r="AU162" s="276"/>
      <c r="BB162" s="266"/>
      <c r="BD162" s="266"/>
      <c r="BF162" s="266"/>
      <c r="BH162" s="266"/>
    </row>
    <row r="163" spans="4:60" s="262" customFormat="1" x14ac:dyDescent="0.25">
      <c r="D163" s="263"/>
      <c r="L163" s="274"/>
      <c r="AM163" s="275"/>
      <c r="AN163" s="275"/>
      <c r="AO163" s="275"/>
      <c r="AP163" s="275"/>
      <c r="AU163" s="276"/>
      <c r="BB163" s="266"/>
      <c r="BD163" s="266"/>
      <c r="BF163" s="266"/>
      <c r="BH163" s="266"/>
    </row>
    <row r="164" spans="4:60" s="262" customFormat="1" x14ac:dyDescent="0.25">
      <c r="D164" s="263"/>
      <c r="L164" s="274"/>
      <c r="AM164" s="275"/>
      <c r="AN164" s="275"/>
      <c r="AO164" s="275"/>
      <c r="AP164" s="275"/>
      <c r="AU164" s="276"/>
      <c r="BB164" s="266"/>
      <c r="BD164" s="266"/>
      <c r="BF164" s="266"/>
      <c r="BH164" s="266"/>
    </row>
    <row r="165" spans="4:60" s="262" customFormat="1" x14ac:dyDescent="0.25">
      <c r="D165" s="263"/>
      <c r="L165" s="274"/>
      <c r="AM165" s="275"/>
      <c r="AN165" s="275"/>
      <c r="AO165" s="275"/>
      <c r="AP165" s="275"/>
      <c r="AU165" s="276"/>
      <c r="BB165" s="266"/>
      <c r="BD165" s="266"/>
      <c r="BF165" s="266"/>
      <c r="BH165" s="266"/>
    </row>
    <row r="166" spans="4:60" s="262" customFormat="1" x14ac:dyDescent="0.25">
      <c r="D166" s="263"/>
      <c r="L166" s="274"/>
      <c r="AM166" s="275"/>
      <c r="AN166" s="275"/>
      <c r="AO166" s="275"/>
      <c r="AP166" s="275"/>
      <c r="AU166" s="276"/>
      <c r="BB166" s="266"/>
      <c r="BD166" s="266"/>
      <c r="BF166" s="266"/>
      <c r="BH166" s="266"/>
    </row>
    <row r="167" spans="4:60" s="262" customFormat="1" x14ac:dyDescent="0.25">
      <c r="D167" s="263"/>
      <c r="L167" s="274"/>
      <c r="AM167" s="275"/>
      <c r="AN167" s="275"/>
      <c r="AO167" s="275"/>
      <c r="AP167" s="275"/>
      <c r="AU167" s="276"/>
      <c r="BB167" s="266"/>
      <c r="BD167" s="266"/>
      <c r="BF167" s="266"/>
      <c r="BH167" s="266"/>
    </row>
    <row r="168" spans="4:60" s="262" customFormat="1" x14ac:dyDescent="0.25">
      <c r="D168" s="263"/>
      <c r="L168" s="274"/>
      <c r="AM168" s="275"/>
      <c r="AN168" s="275"/>
      <c r="AO168" s="275"/>
      <c r="AP168" s="275"/>
      <c r="AU168" s="276"/>
      <c r="BB168" s="266"/>
      <c r="BD168" s="266"/>
      <c r="BF168" s="266"/>
      <c r="BH168" s="266"/>
    </row>
    <row r="169" spans="4:60" s="262" customFormat="1" x14ac:dyDescent="0.25">
      <c r="D169" s="263"/>
      <c r="L169" s="274"/>
      <c r="AM169" s="275"/>
      <c r="AN169" s="275"/>
      <c r="AO169" s="275"/>
      <c r="AP169" s="275"/>
      <c r="AU169" s="276"/>
      <c r="BB169" s="266"/>
      <c r="BD169" s="266"/>
      <c r="BF169" s="266"/>
      <c r="BH169" s="266"/>
    </row>
    <row r="170" spans="4:60" s="262" customFormat="1" x14ac:dyDescent="0.25">
      <c r="D170" s="263"/>
      <c r="L170" s="274"/>
      <c r="AM170" s="275"/>
      <c r="AN170" s="275"/>
      <c r="AO170" s="275"/>
      <c r="AP170" s="275"/>
      <c r="AU170" s="276"/>
      <c r="BB170" s="266"/>
      <c r="BD170" s="266"/>
      <c r="BF170" s="266"/>
      <c r="BH170" s="266"/>
    </row>
    <row r="171" spans="4:60" s="262" customFormat="1" x14ac:dyDescent="0.25">
      <c r="D171" s="263"/>
      <c r="L171" s="274"/>
      <c r="AM171" s="275"/>
      <c r="AN171" s="275"/>
      <c r="AO171" s="275"/>
      <c r="AP171" s="275"/>
      <c r="AU171" s="276"/>
      <c r="BB171" s="266"/>
      <c r="BD171" s="266"/>
      <c r="BF171" s="266"/>
      <c r="BH171" s="266"/>
    </row>
    <row r="172" spans="4:60" s="262" customFormat="1" x14ac:dyDescent="0.25">
      <c r="D172" s="263"/>
      <c r="L172" s="274"/>
      <c r="AM172" s="275"/>
      <c r="AN172" s="275"/>
      <c r="AO172" s="275"/>
      <c r="AP172" s="275"/>
      <c r="AU172" s="276"/>
      <c r="BB172" s="266"/>
      <c r="BD172" s="266"/>
      <c r="BF172" s="266"/>
      <c r="BH172" s="266"/>
    </row>
    <row r="173" spans="4:60" s="262" customFormat="1" x14ac:dyDescent="0.25">
      <c r="D173" s="263"/>
      <c r="L173" s="274"/>
      <c r="AM173" s="275"/>
      <c r="AN173" s="275"/>
      <c r="AO173" s="275"/>
      <c r="AP173" s="275"/>
      <c r="AU173" s="276"/>
      <c r="BB173" s="266"/>
      <c r="BD173" s="266"/>
      <c r="BF173" s="266"/>
      <c r="BH173" s="266"/>
    </row>
    <row r="174" spans="4:60" s="262" customFormat="1" x14ac:dyDescent="0.25">
      <c r="D174" s="263"/>
      <c r="L174" s="274"/>
      <c r="AM174" s="275"/>
      <c r="AN174" s="275"/>
      <c r="AO174" s="275"/>
      <c r="AP174" s="275"/>
      <c r="AU174" s="276"/>
      <c r="BB174" s="266"/>
      <c r="BD174" s="266"/>
      <c r="BF174" s="266"/>
      <c r="BH174" s="266"/>
    </row>
    <row r="175" spans="4:60" s="262" customFormat="1" x14ac:dyDescent="0.25">
      <c r="D175" s="263"/>
      <c r="L175" s="274"/>
      <c r="AM175" s="275"/>
      <c r="AN175" s="275"/>
      <c r="AO175" s="275"/>
      <c r="AP175" s="275"/>
      <c r="AU175" s="276"/>
      <c r="BB175" s="266"/>
      <c r="BD175" s="266"/>
      <c r="BF175" s="266"/>
      <c r="BH175" s="266"/>
    </row>
    <row r="176" spans="4:60" s="262" customFormat="1" x14ac:dyDescent="0.25">
      <c r="D176" s="263"/>
      <c r="L176" s="274"/>
      <c r="AM176" s="275"/>
      <c r="AN176" s="275"/>
      <c r="AO176" s="275"/>
      <c r="AP176" s="275"/>
      <c r="AU176" s="276"/>
      <c r="BB176" s="266"/>
      <c r="BD176" s="266"/>
      <c r="BF176" s="266"/>
      <c r="BH176" s="266"/>
    </row>
    <row r="177" spans="4:60" s="262" customFormat="1" x14ac:dyDescent="0.25">
      <c r="D177" s="263"/>
      <c r="L177" s="274"/>
      <c r="AM177" s="275"/>
      <c r="AN177" s="275"/>
      <c r="AO177" s="275"/>
      <c r="AP177" s="275"/>
      <c r="AU177" s="276"/>
      <c r="BB177" s="266"/>
      <c r="BD177" s="266"/>
      <c r="BF177" s="266"/>
      <c r="BH177" s="266"/>
    </row>
    <row r="178" spans="4:60" s="262" customFormat="1" x14ac:dyDescent="0.25">
      <c r="D178" s="263"/>
      <c r="L178" s="274"/>
      <c r="AM178" s="275"/>
      <c r="AN178" s="275"/>
      <c r="AO178" s="275"/>
      <c r="AP178" s="275"/>
      <c r="AU178" s="276"/>
      <c r="BB178" s="266"/>
      <c r="BD178" s="266"/>
      <c r="BF178" s="266"/>
      <c r="BH178" s="266"/>
    </row>
    <row r="179" spans="4:60" s="262" customFormat="1" x14ac:dyDescent="0.25">
      <c r="D179" s="263"/>
      <c r="L179" s="274"/>
      <c r="AM179" s="275"/>
      <c r="AN179" s="275"/>
      <c r="AO179" s="275"/>
      <c r="AP179" s="275"/>
      <c r="AU179" s="276"/>
      <c r="BB179" s="266"/>
      <c r="BD179" s="266"/>
      <c r="BF179" s="266"/>
      <c r="BH179" s="266"/>
    </row>
    <row r="180" spans="4:60" s="262" customFormat="1" x14ac:dyDescent="0.25">
      <c r="D180" s="263"/>
      <c r="L180" s="274"/>
      <c r="AM180" s="275"/>
      <c r="AN180" s="275"/>
      <c r="AO180" s="275"/>
      <c r="AP180" s="275"/>
      <c r="AU180" s="276"/>
      <c r="BB180" s="266"/>
      <c r="BD180" s="266"/>
      <c r="BF180" s="266"/>
      <c r="BH180" s="266"/>
    </row>
    <row r="181" spans="4:60" s="262" customFormat="1" x14ac:dyDescent="0.25">
      <c r="D181" s="263"/>
      <c r="L181" s="274"/>
      <c r="AM181" s="275"/>
      <c r="AN181" s="275"/>
      <c r="AO181" s="275"/>
      <c r="AP181" s="275"/>
      <c r="AU181" s="276"/>
      <c r="BB181" s="266"/>
      <c r="BD181" s="266"/>
      <c r="BF181" s="266"/>
      <c r="BH181" s="266"/>
    </row>
    <row r="182" spans="4:60" s="262" customFormat="1" x14ac:dyDescent="0.25">
      <c r="D182" s="263"/>
      <c r="L182" s="274"/>
      <c r="AM182" s="275"/>
      <c r="AN182" s="275"/>
      <c r="AO182" s="275"/>
      <c r="AP182" s="275"/>
      <c r="AU182" s="276"/>
      <c r="BB182" s="266"/>
      <c r="BD182" s="266"/>
      <c r="BF182" s="266"/>
      <c r="BH182" s="266"/>
    </row>
    <row r="183" spans="4:60" s="262" customFormat="1" x14ac:dyDescent="0.25">
      <c r="D183" s="263"/>
      <c r="L183" s="274"/>
      <c r="AM183" s="275"/>
      <c r="AN183" s="275"/>
      <c r="AO183" s="275"/>
      <c r="AP183" s="275"/>
      <c r="AU183" s="276"/>
      <c r="BB183" s="266"/>
      <c r="BD183" s="266"/>
      <c r="BF183" s="266"/>
      <c r="BH183" s="266"/>
    </row>
    <row r="184" spans="4:60" s="262" customFormat="1" x14ac:dyDescent="0.25">
      <c r="D184" s="263"/>
      <c r="L184" s="274"/>
      <c r="AM184" s="275"/>
      <c r="AN184" s="275"/>
      <c r="AO184" s="275"/>
      <c r="AP184" s="275"/>
      <c r="AU184" s="276"/>
      <c r="BB184" s="266"/>
      <c r="BD184" s="266"/>
      <c r="BF184" s="266"/>
      <c r="BH184" s="266"/>
    </row>
    <row r="185" spans="4:60" s="262" customFormat="1" x14ac:dyDescent="0.25">
      <c r="D185" s="263"/>
      <c r="L185" s="274"/>
      <c r="AM185" s="275"/>
      <c r="AN185" s="275"/>
      <c r="AO185" s="275"/>
      <c r="AP185" s="275"/>
      <c r="AU185" s="276"/>
      <c r="BB185" s="266"/>
      <c r="BD185" s="266"/>
      <c r="BF185" s="266"/>
      <c r="BH185" s="266"/>
    </row>
    <row r="186" spans="4:60" s="262" customFormat="1" x14ac:dyDescent="0.25">
      <c r="D186" s="263"/>
      <c r="L186" s="274"/>
      <c r="AM186" s="275"/>
      <c r="AN186" s="275"/>
      <c r="AO186" s="275"/>
      <c r="AP186" s="275"/>
      <c r="AU186" s="276"/>
      <c r="BB186" s="266"/>
      <c r="BD186" s="266"/>
      <c r="BF186" s="266"/>
      <c r="BH186" s="266"/>
    </row>
    <row r="187" spans="4:60" s="262" customFormat="1" x14ac:dyDescent="0.25">
      <c r="D187" s="263"/>
      <c r="L187" s="274"/>
      <c r="AM187" s="275"/>
      <c r="AN187" s="275"/>
      <c r="AO187" s="275"/>
      <c r="AP187" s="275"/>
      <c r="AU187" s="276"/>
      <c r="BB187" s="266"/>
      <c r="BD187" s="266"/>
      <c r="BF187" s="266"/>
      <c r="BH187" s="266"/>
    </row>
    <row r="188" spans="4:60" s="262" customFormat="1" x14ac:dyDescent="0.25">
      <c r="D188" s="263"/>
      <c r="L188" s="274"/>
      <c r="AM188" s="275"/>
      <c r="AN188" s="275"/>
      <c r="AO188" s="275"/>
      <c r="AP188" s="275"/>
      <c r="AU188" s="276"/>
      <c r="BB188" s="266"/>
      <c r="BD188" s="266"/>
      <c r="BF188" s="266"/>
      <c r="BH188" s="266"/>
    </row>
    <row r="189" spans="4:60" s="262" customFormat="1" x14ac:dyDescent="0.25">
      <c r="D189" s="263"/>
      <c r="L189" s="274"/>
      <c r="AM189" s="275"/>
      <c r="AN189" s="275"/>
      <c r="AO189" s="275"/>
      <c r="AP189" s="275"/>
      <c r="AU189" s="276"/>
      <c r="BB189" s="266"/>
      <c r="BD189" s="266"/>
      <c r="BF189" s="266"/>
      <c r="BH189" s="266"/>
    </row>
    <row r="190" spans="4:60" s="262" customFormat="1" x14ac:dyDescent="0.25">
      <c r="D190" s="263"/>
      <c r="L190" s="274"/>
      <c r="AM190" s="275"/>
      <c r="AN190" s="275"/>
      <c r="AO190" s="275"/>
      <c r="AP190" s="275"/>
      <c r="AU190" s="276"/>
      <c r="BB190" s="266"/>
      <c r="BD190" s="266"/>
      <c r="BF190" s="266"/>
      <c r="BH190" s="266"/>
    </row>
    <row r="191" spans="4:60" s="262" customFormat="1" x14ac:dyDescent="0.25">
      <c r="D191" s="263"/>
      <c r="L191" s="274"/>
      <c r="AM191" s="275"/>
      <c r="AN191" s="275"/>
      <c r="AO191" s="275"/>
      <c r="AP191" s="275"/>
      <c r="AU191" s="276"/>
      <c r="BB191" s="266"/>
      <c r="BD191" s="266"/>
      <c r="BF191" s="266"/>
      <c r="BH191" s="266"/>
    </row>
    <row r="192" spans="4:60" s="262" customFormat="1" x14ac:dyDescent="0.25">
      <c r="D192" s="263"/>
      <c r="L192" s="274"/>
      <c r="AM192" s="275"/>
      <c r="AN192" s="275"/>
      <c r="AO192" s="275"/>
      <c r="AP192" s="275"/>
      <c r="AU192" s="276"/>
      <c r="BB192" s="266"/>
      <c r="BD192" s="266"/>
      <c r="BF192" s="266"/>
      <c r="BH192" s="266"/>
    </row>
    <row r="193" spans="4:60" s="262" customFormat="1" x14ac:dyDescent="0.25">
      <c r="D193" s="263"/>
      <c r="L193" s="274"/>
      <c r="AM193" s="275"/>
      <c r="AN193" s="275"/>
      <c r="AO193" s="275"/>
      <c r="AP193" s="275"/>
      <c r="AU193" s="276"/>
      <c r="BB193" s="266"/>
      <c r="BD193" s="266"/>
      <c r="BF193" s="266"/>
      <c r="BH193" s="266"/>
    </row>
    <row r="194" spans="4:60" s="262" customFormat="1" x14ac:dyDescent="0.25">
      <c r="D194" s="263"/>
      <c r="L194" s="274"/>
      <c r="AM194" s="275"/>
      <c r="AN194" s="275"/>
      <c r="AO194" s="275"/>
      <c r="AP194" s="275"/>
      <c r="AU194" s="276"/>
      <c r="BB194" s="266"/>
      <c r="BD194" s="266"/>
      <c r="BF194" s="266"/>
      <c r="BH194" s="266"/>
    </row>
    <row r="195" spans="4:60" s="262" customFormat="1" x14ac:dyDescent="0.25">
      <c r="D195" s="263"/>
      <c r="L195" s="274"/>
      <c r="AM195" s="275"/>
      <c r="AN195" s="275"/>
      <c r="AO195" s="275"/>
      <c r="AP195" s="275"/>
      <c r="AU195" s="276"/>
      <c r="BB195" s="266"/>
      <c r="BD195" s="266"/>
      <c r="BF195" s="266"/>
      <c r="BH195" s="266"/>
    </row>
    <row r="196" spans="4:60" s="262" customFormat="1" x14ac:dyDescent="0.25">
      <c r="D196" s="263"/>
      <c r="L196" s="274"/>
      <c r="AM196" s="275"/>
      <c r="AN196" s="275"/>
      <c r="AO196" s="275"/>
      <c r="AP196" s="275"/>
      <c r="AU196" s="276"/>
      <c r="BB196" s="266"/>
      <c r="BD196" s="266"/>
      <c r="BF196" s="266"/>
      <c r="BH196" s="266"/>
    </row>
    <row r="197" spans="4:60" s="262" customFormat="1" x14ac:dyDescent="0.25">
      <c r="D197" s="263"/>
      <c r="L197" s="274"/>
      <c r="AM197" s="275"/>
      <c r="AN197" s="275"/>
      <c r="AO197" s="275"/>
      <c r="AP197" s="275"/>
      <c r="AU197" s="276"/>
      <c r="BB197" s="266"/>
      <c r="BD197" s="266"/>
      <c r="BF197" s="266"/>
      <c r="BH197" s="266"/>
    </row>
    <row r="198" spans="4:60" s="262" customFormat="1" x14ac:dyDescent="0.25">
      <c r="D198" s="263"/>
      <c r="L198" s="274"/>
      <c r="AM198" s="275"/>
      <c r="AN198" s="275"/>
      <c r="AO198" s="275"/>
      <c r="AP198" s="275"/>
      <c r="AU198" s="276"/>
      <c r="BB198" s="266"/>
      <c r="BD198" s="266"/>
      <c r="BF198" s="266"/>
      <c r="BH198" s="266"/>
    </row>
    <row r="199" spans="4:60" s="262" customFormat="1" x14ac:dyDescent="0.25">
      <c r="D199" s="263"/>
      <c r="L199" s="274"/>
      <c r="AM199" s="275"/>
      <c r="AN199" s="275"/>
      <c r="AO199" s="275"/>
      <c r="AP199" s="275"/>
      <c r="AU199" s="276"/>
      <c r="BB199" s="266"/>
      <c r="BD199" s="266"/>
      <c r="BF199" s="266"/>
      <c r="BH199" s="266"/>
    </row>
    <row r="200" spans="4:60" s="262" customFormat="1" x14ac:dyDescent="0.25">
      <c r="D200" s="263"/>
      <c r="L200" s="274"/>
      <c r="AM200" s="275"/>
      <c r="AN200" s="275"/>
      <c r="AO200" s="275"/>
      <c r="AP200" s="275"/>
      <c r="AU200" s="276"/>
      <c r="BB200" s="266"/>
      <c r="BD200" s="266"/>
      <c r="BF200" s="266"/>
      <c r="BH200" s="266"/>
    </row>
    <row r="201" spans="4:60" s="262" customFormat="1" x14ac:dyDescent="0.25">
      <c r="D201" s="263"/>
      <c r="L201" s="274"/>
      <c r="AM201" s="275"/>
      <c r="AN201" s="275"/>
      <c r="AO201" s="275"/>
      <c r="AP201" s="275"/>
      <c r="AU201" s="276"/>
      <c r="BB201" s="266"/>
      <c r="BD201" s="266"/>
      <c r="BF201" s="266"/>
      <c r="BH201" s="266"/>
    </row>
    <row r="202" spans="4:60" s="262" customFormat="1" x14ac:dyDescent="0.25">
      <c r="D202" s="263"/>
      <c r="L202" s="274"/>
      <c r="AM202" s="275"/>
      <c r="AN202" s="275"/>
      <c r="AO202" s="275"/>
      <c r="AP202" s="275"/>
      <c r="AU202" s="276"/>
      <c r="BB202" s="266"/>
      <c r="BD202" s="266"/>
      <c r="BF202" s="266"/>
      <c r="BH202" s="266"/>
    </row>
    <row r="203" spans="4:60" s="262" customFormat="1" x14ac:dyDescent="0.25">
      <c r="D203" s="263"/>
      <c r="L203" s="274"/>
      <c r="AM203" s="275"/>
      <c r="AN203" s="275"/>
      <c r="AO203" s="275"/>
      <c r="AP203" s="275"/>
      <c r="AU203" s="276"/>
      <c r="BB203" s="266"/>
      <c r="BD203" s="266"/>
      <c r="BF203" s="266"/>
      <c r="BH203" s="266"/>
    </row>
    <row r="204" spans="4:60" s="262" customFormat="1" x14ac:dyDescent="0.25">
      <c r="D204" s="263"/>
      <c r="L204" s="274"/>
      <c r="AM204" s="275"/>
      <c r="AN204" s="275"/>
      <c r="AO204" s="275"/>
      <c r="AP204" s="275"/>
      <c r="AU204" s="276"/>
      <c r="BB204" s="266"/>
      <c r="BD204" s="266"/>
      <c r="BF204" s="266"/>
      <c r="BH204" s="266"/>
    </row>
    <row r="205" spans="4:60" s="262" customFormat="1" x14ac:dyDescent="0.25">
      <c r="D205" s="263"/>
      <c r="L205" s="274"/>
      <c r="AM205" s="275"/>
      <c r="AN205" s="275"/>
      <c r="AO205" s="275"/>
      <c r="AP205" s="275"/>
      <c r="AU205" s="276"/>
      <c r="BB205" s="266"/>
      <c r="BD205" s="266"/>
      <c r="BF205" s="266"/>
      <c r="BH205" s="266"/>
    </row>
    <row r="206" spans="4:60" s="262" customFormat="1" x14ac:dyDescent="0.25">
      <c r="D206" s="263"/>
      <c r="L206" s="274"/>
      <c r="AM206" s="275"/>
      <c r="AN206" s="275"/>
      <c r="AO206" s="275"/>
      <c r="AP206" s="275"/>
      <c r="AU206" s="276"/>
      <c r="BB206" s="266"/>
      <c r="BD206" s="266"/>
      <c r="BF206" s="266"/>
      <c r="BH206" s="266"/>
    </row>
    <row r="207" spans="4:60" s="262" customFormat="1" x14ac:dyDescent="0.25">
      <c r="D207" s="263"/>
      <c r="L207" s="274"/>
      <c r="AM207" s="275"/>
      <c r="AN207" s="275"/>
      <c r="AO207" s="275"/>
      <c r="AP207" s="275"/>
      <c r="AU207" s="276"/>
      <c r="BB207" s="266"/>
      <c r="BD207" s="266"/>
      <c r="BF207" s="266"/>
      <c r="BH207" s="266"/>
    </row>
    <row r="208" spans="4:60" s="262" customFormat="1" x14ac:dyDescent="0.25">
      <c r="D208" s="263"/>
      <c r="L208" s="274"/>
      <c r="AM208" s="275"/>
      <c r="AN208" s="275"/>
      <c r="AO208" s="275"/>
      <c r="AP208" s="275"/>
      <c r="AU208" s="276"/>
      <c r="BB208" s="266"/>
      <c r="BD208" s="266"/>
      <c r="BF208" s="266"/>
      <c r="BH208" s="266"/>
    </row>
    <row r="209" spans="4:60" s="262" customFormat="1" x14ac:dyDescent="0.25">
      <c r="D209" s="263"/>
      <c r="L209" s="274"/>
      <c r="AM209" s="275"/>
      <c r="AN209" s="275"/>
      <c r="AO209" s="275"/>
      <c r="AP209" s="275"/>
      <c r="AU209" s="276"/>
      <c r="BB209" s="266"/>
      <c r="BD209" s="266"/>
      <c r="BF209" s="266"/>
      <c r="BH209" s="266"/>
    </row>
    <row r="210" spans="4:60" s="262" customFormat="1" x14ac:dyDescent="0.25">
      <c r="D210" s="263"/>
      <c r="L210" s="274"/>
      <c r="AM210" s="275"/>
      <c r="AN210" s="275"/>
      <c r="AO210" s="275"/>
      <c r="AP210" s="275"/>
      <c r="AU210" s="276"/>
      <c r="BB210" s="266"/>
      <c r="BD210" s="266"/>
      <c r="BF210" s="266"/>
      <c r="BH210" s="266"/>
    </row>
    <row r="211" spans="4:60" s="262" customFormat="1" x14ac:dyDescent="0.25">
      <c r="D211" s="263"/>
      <c r="L211" s="274"/>
      <c r="AM211" s="275"/>
      <c r="AN211" s="275"/>
      <c r="AO211" s="275"/>
      <c r="AP211" s="275"/>
      <c r="AU211" s="276"/>
      <c r="BB211" s="266"/>
      <c r="BD211" s="266"/>
      <c r="BF211" s="266"/>
      <c r="BH211" s="266"/>
    </row>
    <row r="212" spans="4:60" s="262" customFormat="1" x14ac:dyDescent="0.25">
      <c r="D212" s="263"/>
      <c r="L212" s="274"/>
      <c r="AM212" s="275"/>
      <c r="AN212" s="275"/>
      <c r="AO212" s="275"/>
      <c r="AP212" s="275"/>
      <c r="AU212" s="276"/>
      <c r="BB212" s="266"/>
      <c r="BD212" s="266"/>
      <c r="BF212" s="266"/>
      <c r="BH212" s="266"/>
    </row>
    <row r="213" spans="4:60" s="262" customFormat="1" x14ac:dyDescent="0.25">
      <c r="D213" s="263"/>
      <c r="L213" s="274"/>
      <c r="AM213" s="275"/>
      <c r="AN213" s="275"/>
      <c r="AO213" s="275"/>
      <c r="AP213" s="275"/>
      <c r="AU213" s="276"/>
      <c r="BB213" s="266"/>
      <c r="BD213" s="266"/>
      <c r="BF213" s="266"/>
      <c r="BH213" s="266"/>
    </row>
    <row r="214" spans="4:60" s="262" customFormat="1" x14ac:dyDescent="0.25">
      <c r="D214" s="263"/>
      <c r="L214" s="274"/>
      <c r="AM214" s="275"/>
      <c r="AN214" s="275"/>
      <c r="AO214" s="275"/>
      <c r="AP214" s="275"/>
      <c r="AU214" s="276"/>
      <c r="BB214" s="266"/>
      <c r="BD214" s="266"/>
      <c r="BF214" s="266"/>
      <c r="BH214" s="266"/>
    </row>
    <row r="215" spans="4:60" s="262" customFormat="1" x14ac:dyDescent="0.25">
      <c r="D215" s="263"/>
      <c r="L215" s="274"/>
      <c r="AM215" s="275"/>
      <c r="AN215" s="275"/>
      <c r="AO215" s="275"/>
      <c r="AP215" s="275"/>
      <c r="AU215" s="276"/>
      <c r="BB215" s="266"/>
      <c r="BD215" s="266"/>
      <c r="BF215" s="266"/>
      <c r="BH215" s="266"/>
    </row>
    <row r="216" spans="4:60" s="262" customFormat="1" x14ac:dyDescent="0.25">
      <c r="D216" s="263"/>
      <c r="L216" s="274"/>
      <c r="AM216" s="275"/>
      <c r="AN216" s="275"/>
      <c r="AO216" s="275"/>
      <c r="AP216" s="275"/>
      <c r="AU216" s="276"/>
      <c r="BB216" s="266"/>
      <c r="BD216" s="266"/>
      <c r="BF216" s="266"/>
      <c r="BH216" s="266"/>
    </row>
    <row r="217" spans="4:60" s="262" customFormat="1" x14ac:dyDescent="0.25">
      <c r="D217" s="263"/>
      <c r="L217" s="274"/>
      <c r="AM217" s="275"/>
      <c r="AN217" s="275"/>
      <c r="AO217" s="275"/>
      <c r="AP217" s="275"/>
      <c r="AU217" s="276"/>
      <c r="BB217" s="266"/>
      <c r="BD217" s="266"/>
      <c r="BF217" s="266"/>
      <c r="BH217" s="266"/>
    </row>
    <row r="218" spans="4:60" s="262" customFormat="1" x14ac:dyDescent="0.25">
      <c r="D218" s="263"/>
      <c r="L218" s="274"/>
      <c r="AM218" s="275"/>
      <c r="AN218" s="275"/>
      <c r="AO218" s="275"/>
      <c r="AP218" s="275"/>
      <c r="AU218" s="276"/>
      <c r="BB218" s="266"/>
      <c r="BD218" s="266"/>
      <c r="BF218" s="266"/>
      <c r="BH218" s="266"/>
    </row>
    <row r="219" spans="4:60" s="262" customFormat="1" x14ac:dyDescent="0.25">
      <c r="D219" s="263"/>
      <c r="L219" s="274"/>
      <c r="AM219" s="275"/>
      <c r="AN219" s="275"/>
      <c r="AO219" s="275"/>
      <c r="AP219" s="275"/>
      <c r="AU219" s="276"/>
      <c r="BB219" s="266"/>
      <c r="BD219" s="266"/>
      <c r="BF219" s="266"/>
      <c r="BH219" s="266"/>
    </row>
    <row r="220" spans="4:60" s="262" customFormat="1" x14ac:dyDescent="0.25">
      <c r="D220" s="263"/>
      <c r="L220" s="274"/>
      <c r="AM220" s="275"/>
      <c r="AN220" s="275"/>
      <c r="AO220" s="275"/>
      <c r="AP220" s="275"/>
      <c r="AU220" s="276"/>
      <c r="BB220" s="266"/>
      <c r="BD220" s="266"/>
      <c r="BF220" s="266"/>
      <c r="BH220" s="266"/>
    </row>
    <row r="221" spans="4:60" s="262" customFormat="1" x14ac:dyDescent="0.25">
      <c r="D221" s="263"/>
      <c r="L221" s="274"/>
      <c r="AM221" s="275"/>
      <c r="AN221" s="275"/>
      <c r="AO221" s="275"/>
      <c r="AP221" s="275"/>
      <c r="AU221" s="276"/>
      <c r="BB221" s="266"/>
      <c r="BD221" s="266"/>
      <c r="BF221" s="266"/>
      <c r="BH221" s="266"/>
    </row>
    <row r="222" spans="4:60" s="262" customFormat="1" x14ac:dyDescent="0.25">
      <c r="D222" s="263"/>
      <c r="L222" s="274"/>
      <c r="AM222" s="275"/>
      <c r="AN222" s="275"/>
      <c r="AO222" s="275"/>
      <c r="AP222" s="275"/>
      <c r="AU222" s="276"/>
      <c r="BB222" s="266"/>
      <c r="BD222" s="266"/>
      <c r="BF222" s="266"/>
      <c r="BH222" s="266"/>
    </row>
    <row r="223" spans="4:60" s="262" customFormat="1" x14ac:dyDescent="0.25">
      <c r="D223" s="263"/>
      <c r="L223" s="274"/>
      <c r="AM223" s="275"/>
      <c r="AN223" s="275"/>
      <c r="AO223" s="275"/>
      <c r="AP223" s="275"/>
      <c r="AU223" s="276"/>
      <c r="BB223" s="266"/>
      <c r="BD223" s="266"/>
      <c r="BF223" s="266"/>
      <c r="BH223" s="266"/>
    </row>
    <row r="224" spans="4:60" s="262" customFormat="1" x14ac:dyDescent="0.25">
      <c r="D224" s="263"/>
      <c r="L224" s="274"/>
      <c r="AM224" s="275"/>
      <c r="AN224" s="275"/>
      <c r="AO224" s="275"/>
      <c r="AP224" s="275"/>
      <c r="AU224" s="276"/>
      <c r="BB224" s="266"/>
      <c r="BD224" s="266"/>
      <c r="BF224" s="266"/>
      <c r="BH224" s="266"/>
    </row>
    <row r="225" spans="4:60" s="262" customFormat="1" x14ac:dyDescent="0.25">
      <c r="D225" s="263"/>
      <c r="L225" s="274"/>
      <c r="AM225" s="275"/>
      <c r="AN225" s="275"/>
      <c r="AO225" s="275"/>
      <c r="AP225" s="275"/>
      <c r="AU225" s="276"/>
      <c r="BB225" s="266"/>
      <c r="BD225" s="266"/>
      <c r="BF225" s="266"/>
      <c r="BH225" s="266"/>
    </row>
    <row r="226" spans="4:60" s="262" customFormat="1" x14ac:dyDescent="0.25">
      <c r="D226" s="263"/>
      <c r="L226" s="274"/>
      <c r="AM226" s="275"/>
      <c r="AN226" s="275"/>
      <c r="AO226" s="275"/>
      <c r="AP226" s="275"/>
      <c r="AU226" s="276"/>
      <c r="BB226" s="266"/>
      <c r="BD226" s="266"/>
      <c r="BF226" s="266"/>
      <c r="BH226" s="266"/>
    </row>
    <row r="227" spans="4:60" s="262" customFormat="1" x14ac:dyDescent="0.25">
      <c r="D227" s="263"/>
      <c r="L227" s="274"/>
      <c r="AM227" s="275"/>
      <c r="AN227" s="275"/>
      <c r="AO227" s="275"/>
      <c r="AP227" s="275"/>
      <c r="AU227" s="276"/>
      <c r="BB227" s="266"/>
      <c r="BD227" s="266"/>
      <c r="BF227" s="266"/>
      <c r="BH227" s="266"/>
    </row>
    <row r="228" spans="4:60" s="262" customFormat="1" x14ac:dyDescent="0.25">
      <c r="D228" s="263"/>
      <c r="L228" s="274"/>
      <c r="AM228" s="275"/>
      <c r="AN228" s="275"/>
      <c r="AO228" s="275"/>
      <c r="AP228" s="275"/>
      <c r="AU228" s="276"/>
      <c r="BB228" s="266"/>
      <c r="BD228" s="266"/>
      <c r="BF228" s="266"/>
      <c r="BH228" s="266"/>
    </row>
    <row r="229" spans="4:60" s="262" customFormat="1" x14ac:dyDescent="0.25">
      <c r="D229" s="263"/>
      <c r="L229" s="274"/>
      <c r="AM229" s="275"/>
      <c r="AN229" s="275"/>
      <c r="AO229" s="275"/>
      <c r="AP229" s="275"/>
      <c r="AU229" s="276"/>
      <c r="BB229" s="266"/>
      <c r="BD229" s="266"/>
      <c r="BF229" s="266"/>
      <c r="BH229" s="266"/>
    </row>
    <row r="230" spans="4:60" s="262" customFormat="1" x14ac:dyDescent="0.25">
      <c r="D230" s="263"/>
      <c r="L230" s="274"/>
      <c r="AM230" s="275"/>
      <c r="AN230" s="275"/>
      <c r="AO230" s="275"/>
      <c r="AP230" s="275"/>
      <c r="AU230" s="276"/>
      <c r="BB230" s="266"/>
      <c r="BD230" s="266"/>
      <c r="BF230" s="266"/>
      <c r="BH230" s="266"/>
    </row>
    <row r="231" spans="4:60" s="262" customFormat="1" x14ac:dyDescent="0.25">
      <c r="D231" s="263"/>
      <c r="L231" s="274"/>
      <c r="AM231" s="275"/>
      <c r="AN231" s="275"/>
      <c r="AO231" s="275"/>
      <c r="AP231" s="275"/>
      <c r="AU231" s="276"/>
      <c r="BB231" s="266"/>
      <c r="BD231" s="266"/>
      <c r="BF231" s="266"/>
      <c r="BH231" s="266"/>
    </row>
    <row r="232" spans="4:60" s="262" customFormat="1" x14ac:dyDescent="0.25">
      <c r="D232" s="263"/>
      <c r="L232" s="274"/>
      <c r="AM232" s="275"/>
      <c r="AN232" s="275"/>
      <c r="AO232" s="275"/>
      <c r="AP232" s="275"/>
      <c r="AU232" s="276"/>
      <c r="BB232" s="266"/>
      <c r="BD232" s="266"/>
      <c r="BF232" s="266"/>
      <c r="BH232" s="266"/>
    </row>
    <row r="233" spans="4:60" s="262" customFormat="1" x14ac:dyDescent="0.25">
      <c r="D233" s="263"/>
      <c r="L233" s="274"/>
      <c r="AM233" s="275"/>
      <c r="AN233" s="275"/>
      <c r="AO233" s="275"/>
      <c r="AP233" s="275"/>
      <c r="AU233" s="276"/>
      <c r="BB233" s="266"/>
      <c r="BD233" s="266"/>
      <c r="BF233" s="266"/>
      <c r="BH233" s="266"/>
    </row>
    <row r="234" spans="4:60" s="262" customFormat="1" x14ac:dyDescent="0.25">
      <c r="D234" s="263"/>
      <c r="L234" s="274"/>
      <c r="AM234" s="275"/>
      <c r="AN234" s="275"/>
      <c r="AO234" s="275"/>
      <c r="AP234" s="275"/>
      <c r="AU234" s="276"/>
      <c r="BB234" s="266"/>
      <c r="BD234" s="266"/>
      <c r="BF234" s="266"/>
      <c r="BH234" s="266"/>
    </row>
    <row r="235" spans="4:60" s="262" customFormat="1" x14ac:dyDescent="0.25">
      <c r="D235" s="263"/>
      <c r="L235" s="274"/>
      <c r="AM235" s="275"/>
      <c r="AN235" s="275"/>
      <c r="AO235" s="275"/>
      <c r="AP235" s="275"/>
      <c r="AU235" s="276"/>
      <c r="BB235" s="266"/>
      <c r="BD235" s="266"/>
      <c r="BF235" s="266"/>
      <c r="BH235" s="266"/>
    </row>
    <row r="236" spans="4:60" s="262" customFormat="1" x14ac:dyDescent="0.25">
      <c r="D236" s="263"/>
      <c r="L236" s="274"/>
      <c r="AM236" s="275"/>
      <c r="AN236" s="275"/>
      <c r="AO236" s="275"/>
      <c r="AP236" s="275"/>
      <c r="AU236" s="276"/>
      <c r="BB236" s="266"/>
      <c r="BD236" s="266"/>
      <c r="BF236" s="266"/>
      <c r="BH236" s="266"/>
    </row>
    <row r="237" spans="4:60" s="262" customFormat="1" x14ac:dyDescent="0.25">
      <c r="D237" s="263"/>
      <c r="L237" s="274"/>
      <c r="AM237" s="275"/>
      <c r="AN237" s="275"/>
      <c r="AO237" s="275"/>
      <c r="AP237" s="275"/>
      <c r="AU237" s="276"/>
      <c r="BB237" s="266"/>
      <c r="BD237" s="266"/>
      <c r="BF237" s="266"/>
      <c r="BH237" s="266"/>
    </row>
    <row r="238" spans="4:60" s="262" customFormat="1" x14ac:dyDescent="0.25">
      <c r="D238" s="263"/>
      <c r="L238" s="274"/>
      <c r="AM238" s="275"/>
      <c r="AN238" s="275"/>
      <c r="AO238" s="275"/>
      <c r="AP238" s="275"/>
      <c r="AU238" s="276"/>
      <c r="BB238" s="266"/>
      <c r="BD238" s="266"/>
      <c r="BF238" s="266"/>
      <c r="BH238" s="266"/>
    </row>
    <row r="239" spans="4:60" s="262" customFormat="1" x14ac:dyDescent="0.25">
      <c r="D239" s="263"/>
      <c r="L239" s="274"/>
      <c r="AM239" s="275"/>
      <c r="AN239" s="275"/>
      <c r="AO239" s="275"/>
      <c r="AP239" s="275"/>
      <c r="AU239" s="276"/>
      <c r="BB239" s="266"/>
      <c r="BD239" s="266"/>
      <c r="BF239" s="266"/>
      <c r="BH239" s="266"/>
    </row>
    <row r="240" spans="4:60" s="262" customFormat="1" x14ac:dyDescent="0.25">
      <c r="D240" s="263"/>
      <c r="L240" s="274"/>
      <c r="AM240" s="275"/>
      <c r="AN240" s="275"/>
      <c r="AO240" s="275"/>
      <c r="AP240" s="275"/>
      <c r="AU240" s="276"/>
      <c r="BB240" s="266"/>
      <c r="BD240" s="266"/>
      <c r="BF240" s="266"/>
      <c r="BH240" s="266"/>
    </row>
    <row r="241" spans="4:60" s="262" customFormat="1" x14ac:dyDescent="0.25">
      <c r="D241" s="263"/>
      <c r="L241" s="274"/>
      <c r="AM241" s="275"/>
      <c r="AN241" s="275"/>
      <c r="AO241" s="275"/>
      <c r="AP241" s="275"/>
      <c r="AU241" s="276"/>
      <c r="BB241" s="266"/>
      <c r="BD241" s="266"/>
      <c r="BF241" s="266"/>
      <c r="BH241" s="266"/>
    </row>
    <row r="242" spans="4:60" s="262" customFormat="1" x14ac:dyDescent="0.25">
      <c r="D242" s="263"/>
      <c r="L242" s="274"/>
      <c r="AM242" s="275"/>
      <c r="AN242" s="275"/>
      <c r="AO242" s="275"/>
      <c r="AP242" s="275"/>
      <c r="AU242" s="276"/>
      <c r="BB242" s="266"/>
      <c r="BD242" s="266"/>
      <c r="BF242" s="266"/>
      <c r="BH242" s="266"/>
    </row>
    <row r="243" spans="4:60" s="262" customFormat="1" x14ac:dyDescent="0.25">
      <c r="D243" s="263"/>
      <c r="L243" s="274"/>
      <c r="AM243" s="275"/>
      <c r="AN243" s="275"/>
      <c r="AO243" s="275"/>
      <c r="AP243" s="275"/>
      <c r="AU243" s="276"/>
      <c r="BB243" s="266"/>
      <c r="BD243" s="266"/>
      <c r="BF243" s="266"/>
      <c r="BH243" s="266"/>
    </row>
    <row r="244" spans="4:60" s="262" customFormat="1" x14ac:dyDescent="0.25">
      <c r="D244" s="263"/>
      <c r="L244" s="274"/>
      <c r="AM244" s="275"/>
      <c r="AN244" s="275"/>
      <c r="AO244" s="275"/>
      <c r="AP244" s="275"/>
      <c r="AU244" s="276"/>
      <c r="BB244" s="266"/>
      <c r="BD244" s="266"/>
      <c r="BF244" s="266"/>
      <c r="BH244" s="266"/>
    </row>
    <row r="245" spans="4:60" s="262" customFormat="1" x14ac:dyDescent="0.25">
      <c r="D245" s="263"/>
      <c r="L245" s="274"/>
      <c r="AM245" s="275"/>
      <c r="AN245" s="275"/>
      <c r="AO245" s="275"/>
      <c r="AP245" s="275"/>
      <c r="AU245" s="276"/>
      <c r="BB245" s="266"/>
      <c r="BD245" s="266"/>
      <c r="BF245" s="266"/>
      <c r="BH245" s="266"/>
    </row>
    <row r="246" spans="4:60" s="262" customFormat="1" x14ac:dyDescent="0.25">
      <c r="D246" s="263"/>
      <c r="L246" s="274"/>
      <c r="AM246" s="275"/>
      <c r="AN246" s="275"/>
      <c r="AO246" s="275"/>
      <c r="AP246" s="275"/>
      <c r="AU246" s="276"/>
      <c r="BB246" s="266"/>
      <c r="BD246" s="266"/>
      <c r="BF246" s="266"/>
      <c r="BH246" s="266"/>
    </row>
    <row r="247" spans="4:60" s="262" customFormat="1" x14ac:dyDescent="0.25">
      <c r="D247" s="263"/>
      <c r="L247" s="274"/>
      <c r="AM247" s="275"/>
      <c r="AN247" s="275"/>
      <c r="AO247" s="275"/>
      <c r="AP247" s="275"/>
      <c r="AU247" s="276"/>
      <c r="BB247" s="266"/>
      <c r="BD247" s="266"/>
      <c r="BF247" s="266"/>
      <c r="BH247" s="266"/>
    </row>
    <row r="248" spans="4:60" s="262" customFormat="1" x14ac:dyDescent="0.25">
      <c r="D248" s="263"/>
      <c r="L248" s="274"/>
      <c r="AM248" s="275"/>
      <c r="AN248" s="275"/>
      <c r="AO248" s="275"/>
      <c r="AP248" s="275"/>
      <c r="AU248" s="276"/>
      <c r="BB248" s="266"/>
      <c r="BD248" s="266"/>
      <c r="BF248" s="266"/>
      <c r="BH248" s="266"/>
    </row>
    <row r="249" spans="4:60" s="262" customFormat="1" x14ac:dyDescent="0.25">
      <c r="D249" s="263"/>
      <c r="L249" s="274"/>
      <c r="AM249" s="275"/>
      <c r="AN249" s="275"/>
      <c r="AO249" s="275"/>
      <c r="AP249" s="275"/>
      <c r="AU249" s="276"/>
      <c r="BB249" s="266"/>
      <c r="BD249" s="266"/>
      <c r="BF249" s="266"/>
      <c r="BH249" s="266"/>
    </row>
    <row r="250" spans="4:60" s="262" customFormat="1" x14ac:dyDescent="0.25">
      <c r="D250" s="263"/>
      <c r="L250" s="274"/>
      <c r="AM250" s="275"/>
      <c r="AN250" s="275"/>
      <c r="AO250" s="275"/>
      <c r="AP250" s="275"/>
      <c r="AU250" s="276"/>
      <c r="BB250" s="266"/>
      <c r="BD250" s="266"/>
      <c r="BF250" s="266"/>
      <c r="BH250" s="266"/>
    </row>
    <row r="251" spans="4:60" s="262" customFormat="1" x14ac:dyDescent="0.25">
      <c r="D251" s="263"/>
      <c r="L251" s="274"/>
      <c r="AM251" s="275"/>
      <c r="AN251" s="275"/>
      <c r="AO251" s="275"/>
      <c r="AP251" s="275"/>
      <c r="AU251" s="276"/>
      <c r="BB251" s="266"/>
      <c r="BD251" s="266"/>
      <c r="BF251" s="266"/>
      <c r="BH251" s="266"/>
    </row>
    <row r="252" spans="4:60" s="262" customFormat="1" x14ac:dyDescent="0.25">
      <c r="D252" s="263"/>
      <c r="L252" s="274"/>
      <c r="AM252" s="275"/>
      <c r="AN252" s="275"/>
      <c r="AO252" s="275"/>
      <c r="AP252" s="275"/>
      <c r="AU252" s="276"/>
      <c r="BB252" s="266"/>
      <c r="BD252" s="266"/>
      <c r="BF252" s="266"/>
      <c r="BH252" s="266"/>
    </row>
    <row r="253" spans="4:60" s="262" customFormat="1" x14ac:dyDescent="0.25">
      <c r="D253" s="263"/>
      <c r="L253" s="274"/>
      <c r="AM253" s="275"/>
      <c r="AN253" s="275"/>
      <c r="AO253" s="275"/>
      <c r="AP253" s="275"/>
      <c r="AU253" s="276"/>
      <c r="BB253" s="266"/>
      <c r="BD253" s="266"/>
      <c r="BF253" s="266"/>
      <c r="BH253" s="266"/>
    </row>
    <row r="254" spans="4:60" s="262" customFormat="1" x14ac:dyDescent="0.25">
      <c r="D254" s="263"/>
      <c r="L254" s="274"/>
      <c r="AM254" s="275"/>
      <c r="AN254" s="275"/>
      <c r="AO254" s="275"/>
      <c r="AP254" s="275"/>
      <c r="AU254" s="276"/>
      <c r="BB254" s="266"/>
      <c r="BD254" s="266"/>
      <c r="BF254" s="266"/>
      <c r="BH254" s="266"/>
    </row>
    <row r="255" spans="4:60" s="262" customFormat="1" x14ac:dyDescent="0.25">
      <c r="D255" s="263"/>
      <c r="L255" s="274"/>
      <c r="AM255" s="275"/>
      <c r="AN255" s="275"/>
      <c r="AO255" s="275"/>
      <c r="AP255" s="275"/>
      <c r="AU255" s="276"/>
      <c r="BB255" s="266"/>
      <c r="BD255" s="266"/>
      <c r="BF255" s="266"/>
      <c r="BH255" s="266"/>
    </row>
    <row r="256" spans="4:60" s="262" customFormat="1" x14ac:dyDescent="0.25">
      <c r="D256" s="263"/>
      <c r="L256" s="274"/>
      <c r="AM256" s="275"/>
      <c r="AN256" s="275"/>
      <c r="AO256" s="275"/>
      <c r="AP256" s="275"/>
      <c r="AU256" s="276"/>
      <c r="BB256" s="266"/>
      <c r="BD256" s="266"/>
      <c r="BF256" s="266"/>
      <c r="BH256" s="266"/>
    </row>
    <row r="257" spans="4:60" s="262" customFormat="1" x14ac:dyDescent="0.25">
      <c r="D257" s="263"/>
      <c r="L257" s="274"/>
      <c r="AM257" s="275"/>
      <c r="AN257" s="275"/>
      <c r="AO257" s="275"/>
      <c r="AP257" s="275"/>
      <c r="AU257" s="276"/>
      <c r="BB257" s="266"/>
      <c r="BD257" s="266"/>
      <c r="BF257" s="266"/>
      <c r="BH257" s="266"/>
    </row>
    <row r="258" spans="4:60" s="262" customFormat="1" x14ac:dyDescent="0.25">
      <c r="D258" s="263"/>
      <c r="L258" s="274"/>
      <c r="AM258" s="275"/>
      <c r="AN258" s="275"/>
      <c r="AO258" s="275"/>
      <c r="AP258" s="275"/>
      <c r="AU258" s="276"/>
      <c r="BB258" s="266"/>
      <c r="BD258" s="266"/>
      <c r="BF258" s="266"/>
      <c r="BH258" s="266"/>
    </row>
    <row r="259" spans="4:60" s="262" customFormat="1" x14ac:dyDescent="0.25">
      <c r="D259" s="263"/>
      <c r="L259" s="274"/>
      <c r="AM259" s="275"/>
      <c r="AN259" s="275"/>
      <c r="AO259" s="275"/>
      <c r="AP259" s="275"/>
      <c r="AU259" s="276"/>
      <c r="BB259" s="266"/>
      <c r="BD259" s="266"/>
      <c r="BF259" s="266"/>
      <c r="BH259" s="266"/>
    </row>
    <row r="260" spans="4:60" s="262" customFormat="1" x14ac:dyDescent="0.25">
      <c r="D260" s="263"/>
      <c r="L260" s="274"/>
      <c r="AM260" s="275"/>
      <c r="AN260" s="275"/>
      <c r="AO260" s="275"/>
      <c r="AP260" s="275"/>
      <c r="AU260" s="276"/>
      <c r="BB260" s="266"/>
      <c r="BD260" s="266"/>
      <c r="BF260" s="266"/>
      <c r="BH260" s="266"/>
    </row>
    <row r="261" spans="4:60" s="262" customFormat="1" x14ac:dyDescent="0.25">
      <c r="D261" s="263"/>
      <c r="L261" s="274"/>
      <c r="AM261" s="275"/>
      <c r="AN261" s="275"/>
      <c r="AO261" s="275"/>
      <c r="AP261" s="275"/>
      <c r="AU261" s="276"/>
      <c r="BB261" s="266"/>
      <c r="BD261" s="266"/>
      <c r="BF261" s="266"/>
      <c r="BH261" s="266"/>
    </row>
    <row r="262" spans="4:60" s="262" customFormat="1" x14ac:dyDescent="0.25">
      <c r="D262" s="263"/>
      <c r="L262" s="274"/>
      <c r="AM262" s="275"/>
      <c r="AN262" s="275"/>
      <c r="AO262" s="275"/>
      <c r="AP262" s="275"/>
      <c r="AU262" s="276"/>
      <c r="BB262" s="266"/>
      <c r="BD262" s="266"/>
      <c r="BF262" s="266"/>
      <c r="BH262" s="266"/>
    </row>
    <row r="263" spans="4:60" s="262" customFormat="1" x14ac:dyDescent="0.25">
      <c r="D263" s="263"/>
      <c r="L263" s="274"/>
      <c r="AM263" s="275"/>
      <c r="AN263" s="275"/>
      <c r="AO263" s="275"/>
      <c r="AP263" s="275"/>
      <c r="AU263" s="276"/>
      <c r="BB263" s="266"/>
      <c r="BD263" s="266"/>
      <c r="BF263" s="266"/>
      <c r="BH263" s="266"/>
    </row>
    <row r="264" spans="4:60" s="262" customFormat="1" x14ac:dyDescent="0.25">
      <c r="D264" s="263"/>
      <c r="L264" s="274"/>
      <c r="AM264" s="275"/>
      <c r="AN264" s="275"/>
      <c r="AO264" s="275"/>
      <c r="AP264" s="275"/>
      <c r="AU264" s="276"/>
      <c r="BB264" s="266"/>
      <c r="BD264" s="266"/>
      <c r="BF264" s="266"/>
      <c r="BH264" s="266"/>
    </row>
    <row r="265" spans="4:60" s="262" customFormat="1" x14ac:dyDescent="0.25">
      <c r="D265" s="263"/>
      <c r="L265" s="274"/>
      <c r="AM265" s="275"/>
      <c r="AN265" s="275"/>
      <c r="AO265" s="275"/>
      <c r="AP265" s="275"/>
      <c r="AU265" s="276"/>
      <c r="BB265" s="266"/>
      <c r="BD265" s="266"/>
      <c r="BF265" s="266"/>
      <c r="BH265" s="266"/>
    </row>
    <row r="266" spans="4:60" s="262" customFormat="1" x14ac:dyDescent="0.25">
      <c r="D266" s="263"/>
      <c r="L266" s="274"/>
      <c r="AM266" s="275"/>
      <c r="AN266" s="275"/>
      <c r="AO266" s="275"/>
      <c r="AP266" s="275"/>
      <c r="AU266" s="276"/>
      <c r="BB266" s="266"/>
      <c r="BD266" s="266"/>
      <c r="BF266" s="266"/>
      <c r="BH266" s="266"/>
    </row>
    <row r="267" spans="4:60" s="262" customFormat="1" x14ac:dyDescent="0.25">
      <c r="D267" s="263"/>
      <c r="L267" s="274"/>
      <c r="AM267" s="275"/>
      <c r="AN267" s="275"/>
      <c r="AO267" s="275"/>
      <c r="AP267" s="275"/>
      <c r="AU267" s="276"/>
      <c r="BB267" s="266"/>
      <c r="BD267" s="266"/>
      <c r="BF267" s="266"/>
      <c r="BH267" s="266"/>
    </row>
    <row r="268" spans="4:60" s="262" customFormat="1" x14ac:dyDescent="0.25">
      <c r="D268" s="263"/>
      <c r="L268" s="274"/>
      <c r="AM268" s="275"/>
      <c r="AN268" s="275"/>
      <c r="AO268" s="275"/>
      <c r="AP268" s="275"/>
      <c r="AU268" s="276"/>
      <c r="BB268" s="266"/>
      <c r="BD268" s="266"/>
      <c r="BF268" s="266"/>
      <c r="BH268" s="266"/>
    </row>
    <row r="269" spans="4:60" s="262" customFormat="1" x14ac:dyDescent="0.25">
      <c r="D269" s="263"/>
      <c r="L269" s="274"/>
      <c r="AM269" s="275"/>
      <c r="AN269" s="275"/>
      <c r="AO269" s="275"/>
      <c r="AP269" s="275"/>
      <c r="AU269" s="276"/>
      <c r="BB269" s="266"/>
      <c r="BD269" s="266"/>
      <c r="BF269" s="266"/>
      <c r="BH269" s="266"/>
    </row>
    <row r="270" spans="4:60" s="262" customFormat="1" x14ac:dyDescent="0.25">
      <c r="D270" s="263"/>
      <c r="L270" s="274"/>
      <c r="AM270" s="275"/>
      <c r="AN270" s="275"/>
      <c r="AO270" s="275"/>
      <c r="AP270" s="275"/>
      <c r="AU270" s="276"/>
      <c r="BB270" s="266"/>
      <c r="BD270" s="266"/>
      <c r="BF270" s="266"/>
      <c r="BH270" s="266"/>
    </row>
    <row r="271" spans="4:60" s="262" customFormat="1" x14ac:dyDescent="0.25">
      <c r="D271" s="263"/>
      <c r="L271" s="274"/>
      <c r="AM271" s="275"/>
      <c r="AN271" s="275"/>
      <c r="AO271" s="275"/>
      <c r="AP271" s="275"/>
      <c r="AU271" s="276"/>
      <c r="BB271" s="266"/>
      <c r="BD271" s="266"/>
      <c r="BF271" s="266"/>
      <c r="BH271" s="266"/>
    </row>
    <row r="272" spans="4:60" s="262" customFormat="1" x14ac:dyDescent="0.25">
      <c r="D272" s="263"/>
      <c r="L272" s="274"/>
      <c r="AM272" s="275"/>
      <c r="AN272" s="275"/>
      <c r="AO272" s="275"/>
      <c r="AP272" s="275"/>
      <c r="AU272" s="276"/>
      <c r="BB272" s="266"/>
      <c r="BD272" s="266"/>
      <c r="BF272" s="266"/>
      <c r="BH272" s="266"/>
    </row>
    <row r="273" spans="4:60" s="262" customFormat="1" x14ac:dyDescent="0.25">
      <c r="D273" s="263"/>
      <c r="L273" s="274"/>
      <c r="AM273" s="275"/>
      <c r="AN273" s="275"/>
      <c r="AO273" s="275"/>
      <c r="AP273" s="275"/>
      <c r="AU273" s="276"/>
      <c r="BB273" s="266"/>
      <c r="BD273" s="266"/>
      <c r="BF273" s="266"/>
      <c r="BH273" s="266"/>
    </row>
    <row r="274" spans="4:60" s="262" customFormat="1" x14ac:dyDescent="0.25">
      <c r="D274" s="263"/>
      <c r="L274" s="274"/>
      <c r="AM274" s="275"/>
      <c r="AN274" s="275"/>
      <c r="AO274" s="275"/>
      <c r="AP274" s="275"/>
      <c r="AU274" s="276"/>
      <c r="BB274" s="266"/>
      <c r="BD274" s="266"/>
      <c r="BF274" s="266"/>
      <c r="BH274" s="266"/>
    </row>
    <row r="275" spans="4:60" s="262" customFormat="1" x14ac:dyDescent="0.25">
      <c r="D275" s="263"/>
      <c r="L275" s="274"/>
      <c r="AM275" s="275"/>
      <c r="AN275" s="275"/>
      <c r="AO275" s="275"/>
      <c r="AP275" s="275"/>
      <c r="AU275" s="276"/>
      <c r="BB275" s="266"/>
      <c r="BD275" s="266"/>
      <c r="BF275" s="266"/>
      <c r="BH275" s="266"/>
    </row>
    <row r="276" spans="4:60" s="262" customFormat="1" x14ac:dyDescent="0.25">
      <c r="D276" s="263"/>
      <c r="L276" s="274"/>
      <c r="AM276" s="275"/>
      <c r="AN276" s="275"/>
      <c r="AO276" s="275"/>
      <c r="AP276" s="275"/>
      <c r="AU276" s="276"/>
      <c r="BB276" s="266"/>
      <c r="BD276" s="266"/>
      <c r="BF276" s="266"/>
      <c r="BH276" s="266"/>
    </row>
    <row r="277" spans="4:60" s="262" customFormat="1" x14ac:dyDescent="0.25">
      <c r="D277" s="263"/>
      <c r="L277" s="274"/>
      <c r="AM277" s="275"/>
      <c r="AN277" s="275"/>
      <c r="AO277" s="275"/>
      <c r="AP277" s="275"/>
      <c r="AU277" s="276"/>
      <c r="BB277" s="266"/>
      <c r="BD277" s="266"/>
      <c r="BF277" s="266"/>
      <c r="BH277" s="266"/>
    </row>
    <row r="278" spans="4:60" s="262" customFormat="1" x14ac:dyDescent="0.25">
      <c r="D278" s="263"/>
      <c r="L278" s="274"/>
      <c r="AM278" s="275"/>
      <c r="AN278" s="275"/>
      <c r="AO278" s="275"/>
      <c r="AP278" s="275"/>
      <c r="AU278" s="276"/>
      <c r="BB278" s="266"/>
      <c r="BD278" s="266"/>
      <c r="BF278" s="266"/>
      <c r="BH278" s="266"/>
    </row>
    <row r="279" spans="4:60" s="262" customFormat="1" x14ac:dyDescent="0.25">
      <c r="D279" s="263"/>
      <c r="L279" s="274"/>
      <c r="AM279" s="275"/>
      <c r="AN279" s="275"/>
      <c r="AO279" s="275"/>
      <c r="AP279" s="275"/>
      <c r="AU279" s="276"/>
      <c r="BB279" s="266"/>
      <c r="BD279" s="266"/>
      <c r="BF279" s="266"/>
      <c r="BH279" s="266"/>
    </row>
    <row r="280" spans="4:60" s="262" customFormat="1" x14ac:dyDescent="0.25">
      <c r="D280" s="263"/>
      <c r="L280" s="274"/>
      <c r="AM280" s="275"/>
      <c r="AN280" s="275"/>
      <c r="AO280" s="275"/>
      <c r="AP280" s="275"/>
      <c r="AU280" s="276"/>
      <c r="BB280" s="266"/>
      <c r="BD280" s="266"/>
      <c r="BF280" s="266"/>
      <c r="BH280" s="266"/>
    </row>
    <row r="281" spans="4:60" s="262" customFormat="1" x14ac:dyDescent="0.25">
      <c r="D281" s="263"/>
      <c r="L281" s="274"/>
      <c r="AM281" s="275"/>
      <c r="AN281" s="275"/>
      <c r="AO281" s="275"/>
      <c r="AP281" s="275"/>
      <c r="AU281" s="276"/>
      <c r="BB281" s="266"/>
      <c r="BD281" s="266"/>
      <c r="BF281" s="266"/>
      <c r="BH281" s="266"/>
    </row>
    <row r="282" spans="4:60" s="262" customFormat="1" x14ac:dyDescent="0.25">
      <c r="D282" s="263"/>
      <c r="L282" s="274"/>
      <c r="AM282" s="275"/>
      <c r="AN282" s="275"/>
      <c r="AO282" s="275"/>
      <c r="AP282" s="275"/>
      <c r="AU282" s="276"/>
      <c r="BB282" s="266"/>
      <c r="BD282" s="266"/>
      <c r="BF282" s="266"/>
      <c r="BH282" s="266"/>
    </row>
    <row r="283" spans="4:60" s="262" customFormat="1" x14ac:dyDescent="0.25">
      <c r="D283" s="263"/>
      <c r="L283" s="274"/>
      <c r="AM283" s="275"/>
      <c r="AN283" s="275"/>
      <c r="AO283" s="275"/>
      <c r="AP283" s="275"/>
      <c r="AU283" s="276"/>
      <c r="BB283" s="266"/>
      <c r="BD283" s="266"/>
      <c r="BF283" s="266"/>
      <c r="BH283" s="266"/>
    </row>
    <row r="284" spans="4:60" s="262" customFormat="1" x14ac:dyDescent="0.25">
      <c r="D284" s="263"/>
      <c r="L284" s="274"/>
      <c r="AM284" s="275"/>
      <c r="AN284" s="275"/>
      <c r="AO284" s="275"/>
      <c r="AP284" s="275"/>
      <c r="AU284" s="276"/>
      <c r="BB284" s="266"/>
      <c r="BD284" s="266"/>
      <c r="BF284" s="266"/>
      <c r="BH284" s="266"/>
    </row>
    <row r="285" spans="4:60" s="262" customFormat="1" x14ac:dyDescent="0.25">
      <c r="D285" s="263"/>
      <c r="L285" s="274"/>
      <c r="AM285" s="275"/>
      <c r="AN285" s="275"/>
      <c r="AO285" s="275"/>
      <c r="AP285" s="275"/>
      <c r="AU285" s="276"/>
      <c r="BB285" s="266"/>
      <c r="BD285" s="266"/>
      <c r="BF285" s="266"/>
      <c r="BH285" s="266"/>
    </row>
    <row r="286" spans="4:60" s="262" customFormat="1" x14ac:dyDescent="0.25">
      <c r="D286" s="263"/>
      <c r="L286" s="274"/>
      <c r="AM286" s="275"/>
      <c r="AN286" s="275"/>
      <c r="AO286" s="275"/>
      <c r="AP286" s="275"/>
      <c r="AU286" s="276"/>
      <c r="BB286" s="266"/>
      <c r="BD286" s="266"/>
      <c r="BF286" s="266"/>
      <c r="BH286" s="266"/>
    </row>
    <row r="287" spans="4:60" s="262" customFormat="1" x14ac:dyDescent="0.25">
      <c r="D287" s="263"/>
      <c r="L287" s="274"/>
      <c r="AM287" s="275"/>
      <c r="AN287" s="275"/>
      <c r="AO287" s="275"/>
      <c r="AP287" s="275"/>
      <c r="AU287" s="276"/>
      <c r="BB287" s="266"/>
      <c r="BD287" s="266"/>
      <c r="BF287" s="266"/>
      <c r="BH287" s="266"/>
    </row>
    <row r="288" spans="4:60" s="262" customFormat="1" x14ac:dyDescent="0.25">
      <c r="D288" s="263"/>
      <c r="L288" s="274"/>
      <c r="AM288" s="275"/>
      <c r="AN288" s="275"/>
      <c r="AO288" s="275"/>
      <c r="AP288" s="275"/>
      <c r="AU288" s="276"/>
      <c r="BB288" s="266"/>
      <c r="BD288" s="266"/>
      <c r="BF288" s="266"/>
      <c r="BH288" s="266"/>
    </row>
    <row r="289" spans="4:60" s="262" customFormat="1" x14ac:dyDescent="0.25">
      <c r="D289" s="263"/>
      <c r="L289" s="274"/>
      <c r="AM289" s="275"/>
      <c r="AN289" s="275"/>
      <c r="AO289" s="275"/>
      <c r="AP289" s="275"/>
      <c r="AU289" s="276"/>
      <c r="BB289" s="266"/>
      <c r="BD289" s="266"/>
      <c r="BF289" s="266"/>
      <c r="BH289" s="266"/>
    </row>
    <row r="290" spans="4:60" s="262" customFormat="1" x14ac:dyDescent="0.25">
      <c r="D290" s="263"/>
      <c r="L290" s="274"/>
      <c r="AM290" s="275"/>
      <c r="AN290" s="275"/>
      <c r="AO290" s="275"/>
      <c r="AP290" s="275"/>
      <c r="AU290" s="276"/>
      <c r="BB290" s="266"/>
      <c r="BD290" s="266"/>
      <c r="BF290" s="266"/>
      <c r="BH290" s="266"/>
    </row>
    <row r="291" spans="4:60" s="262" customFormat="1" x14ac:dyDescent="0.25">
      <c r="D291" s="263"/>
      <c r="L291" s="274"/>
      <c r="AM291" s="275"/>
      <c r="AN291" s="275"/>
      <c r="AO291" s="275"/>
      <c r="AP291" s="275"/>
      <c r="AU291" s="276"/>
      <c r="BB291" s="266"/>
      <c r="BD291" s="266"/>
      <c r="BF291" s="266"/>
      <c r="BH291" s="266"/>
    </row>
    <row r="292" spans="4:60" s="262" customFormat="1" x14ac:dyDescent="0.25">
      <c r="D292" s="263"/>
      <c r="L292" s="274"/>
      <c r="AM292" s="275"/>
      <c r="AN292" s="275"/>
      <c r="AO292" s="275"/>
      <c r="AP292" s="275"/>
      <c r="AU292" s="276"/>
      <c r="BB292" s="266"/>
      <c r="BD292" s="266"/>
      <c r="BF292" s="266"/>
      <c r="BH292" s="266"/>
    </row>
    <row r="293" spans="4:60" s="262" customFormat="1" x14ac:dyDescent="0.25">
      <c r="D293" s="263"/>
      <c r="L293" s="274"/>
      <c r="AM293" s="275"/>
      <c r="AN293" s="275"/>
      <c r="AO293" s="275"/>
      <c r="AP293" s="275"/>
      <c r="AU293" s="276"/>
      <c r="BB293" s="266"/>
      <c r="BD293" s="266"/>
      <c r="BF293" s="266"/>
      <c r="BH293" s="266"/>
    </row>
    <row r="294" spans="4:60" s="262" customFormat="1" x14ac:dyDescent="0.25">
      <c r="D294" s="263"/>
      <c r="L294" s="274"/>
      <c r="AM294" s="275"/>
      <c r="AN294" s="275"/>
      <c r="AO294" s="275"/>
      <c r="AP294" s="275"/>
      <c r="AU294" s="276"/>
      <c r="BB294" s="266"/>
      <c r="BD294" s="266"/>
      <c r="BF294" s="266"/>
      <c r="BH294" s="266"/>
    </row>
    <row r="295" spans="4:60" s="262" customFormat="1" x14ac:dyDescent="0.25">
      <c r="D295" s="263"/>
      <c r="L295" s="274"/>
      <c r="AM295" s="275"/>
      <c r="AN295" s="275"/>
      <c r="AO295" s="275"/>
      <c r="AP295" s="275"/>
      <c r="AU295" s="276"/>
      <c r="BB295" s="266"/>
      <c r="BD295" s="266"/>
      <c r="BF295" s="266"/>
      <c r="BH295" s="266"/>
    </row>
    <row r="296" spans="4:60" s="262" customFormat="1" x14ac:dyDescent="0.25">
      <c r="D296" s="263"/>
      <c r="L296" s="274"/>
      <c r="AM296" s="275"/>
      <c r="AN296" s="275"/>
      <c r="AO296" s="275"/>
      <c r="AP296" s="275"/>
      <c r="AU296" s="276"/>
      <c r="BB296" s="266"/>
      <c r="BD296" s="266"/>
      <c r="BF296" s="266"/>
      <c r="BH296" s="266"/>
    </row>
    <row r="297" spans="4:60" s="262" customFormat="1" x14ac:dyDescent="0.25">
      <c r="D297" s="263"/>
      <c r="L297" s="274"/>
      <c r="AM297" s="275"/>
      <c r="AN297" s="275"/>
      <c r="AO297" s="275"/>
      <c r="AP297" s="275"/>
      <c r="AU297" s="276"/>
      <c r="BB297" s="266"/>
      <c r="BD297" s="266"/>
      <c r="BF297" s="266"/>
      <c r="BH297" s="266"/>
    </row>
    <row r="298" spans="4:60" s="262" customFormat="1" x14ac:dyDescent="0.25">
      <c r="D298" s="263"/>
      <c r="L298" s="274"/>
      <c r="AM298" s="275"/>
      <c r="AN298" s="275"/>
      <c r="AO298" s="275"/>
      <c r="AP298" s="275"/>
      <c r="AU298" s="276"/>
      <c r="BB298" s="266"/>
      <c r="BD298" s="266"/>
      <c r="BF298" s="266"/>
      <c r="BH298" s="266"/>
    </row>
    <row r="299" spans="4:60" s="262" customFormat="1" x14ac:dyDescent="0.25">
      <c r="D299" s="263"/>
      <c r="L299" s="274"/>
      <c r="AM299" s="275"/>
      <c r="AN299" s="275"/>
      <c r="AO299" s="275"/>
      <c r="AP299" s="275"/>
      <c r="AU299" s="276"/>
      <c r="BB299" s="266"/>
      <c r="BD299" s="266"/>
      <c r="BF299" s="266"/>
      <c r="BH299" s="266"/>
    </row>
    <row r="300" spans="4:60" s="262" customFormat="1" x14ac:dyDescent="0.25">
      <c r="D300" s="263"/>
      <c r="L300" s="274"/>
      <c r="AM300" s="275"/>
      <c r="AN300" s="275"/>
      <c r="AO300" s="275"/>
      <c r="AP300" s="275"/>
      <c r="AU300" s="276"/>
      <c r="BB300" s="266"/>
      <c r="BD300" s="266"/>
      <c r="BF300" s="266"/>
      <c r="BH300" s="266"/>
    </row>
    <row r="301" spans="4:60" s="262" customFormat="1" x14ac:dyDescent="0.25">
      <c r="D301" s="263"/>
      <c r="L301" s="274"/>
      <c r="AM301" s="275"/>
      <c r="AN301" s="275"/>
      <c r="AO301" s="275"/>
      <c r="AP301" s="275"/>
      <c r="AU301" s="276"/>
      <c r="BB301" s="266"/>
      <c r="BD301" s="266"/>
      <c r="BF301" s="266"/>
      <c r="BH301" s="266"/>
    </row>
    <row r="302" spans="4:60" s="262" customFormat="1" x14ac:dyDescent="0.25">
      <c r="D302" s="263"/>
      <c r="L302" s="274"/>
      <c r="AM302" s="275"/>
      <c r="AN302" s="275"/>
      <c r="AO302" s="275"/>
      <c r="AP302" s="275"/>
      <c r="AU302" s="276"/>
      <c r="BB302" s="266"/>
      <c r="BD302" s="266"/>
      <c r="BF302" s="266"/>
      <c r="BH302" s="266"/>
    </row>
    <row r="303" spans="4:60" s="262" customFormat="1" x14ac:dyDescent="0.25">
      <c r="D303" s="263"/>
      <c r="L303" s="274"/>
      <c r="AM303" s="275"/>
      <c r="AN303" s="275"/>
      <c r="AO303" s="275"/>
      <c r="AP303" s="275"/>
      <c r="AU303" s="276"/>
      <c r="BB303" s="266"/>
      <c r="BD303" s="266"/>
      <c r="BF303" s="266"/>
      <c r="BH303" s="266"/>
    </row>
    <row r="304" spans="4:60" s="262" customFormat="1" x14ac:dyDescent="0.25">
      <c r="D304" s="263"/>
      <c r="L304" s="274"/>
      <c r="AM304" s="275"/>
      <c r="AN304" s="275"/>
      <c r="AO304" s="275"/>
      <c r="AP304" s="275"/>
      <c r="AU304" s="276"/>
      <c r="BB304" s="266"/>
      <c r="BD304" s="266"/>
      <c r="BF304" s="266"/>
      <c r="BH304" s="266"/>
    </row>
    <row r="305" spans="4:60" s="262" customFormat="1" x14ac:dyDescent="0.25">
      <c r="D305" s="263"/>
      <c r="L305" s="274"/>
      <c r="AM305" s="275"/>
      <c r="AN305" s="275"/>
      <c r="AO305" s="275"/>
      <c r="AP305" s="275"/>
      <c r="AU305" s="276"/>
      <c r="BB305" s="266"/>
      <c r="BD305" s="266"/>
      <c r="BF305" s="266"/>
      <c r="BH305" s="266"/>
    </row>
    <row r="306" spans="4:60" s="262" customFormat="1" x14ac:dyDescent="0.25">
      <c r="D306" s="263"/>
      <c r="L306" s="274"/>
      <c r="AM306" s="275"/>
      <c r="AN306" s="275"/>
      <c r="AO306" s="275"/>
      <c r="AP306" s="275"/>
      <c r="AU306" s="276"/>
      <c r="BB306" s="266"/>
      <c r="BD306" s="266"/>
      <c r="BF306" s="266"/>
      <c r="BH306" s="266"/>
    </row>
    <row r="307" spans="4:60" s="262" customFormat="1" x14ac:dyDescent="0.25">
      <c r="D307" s="263"/>
      <c r="L307" s="274"/>
      <c r="AM307" s="275"/>
      <c r="AN307" s="275"/>
      <c r="AO307" s="275"/>
      <c r="AP307" s="275"/>
      <c r="AU307" s="276"/>
      <c r="BB307" s="266"/>
      <c r="BD307" s="266"/>
      <c r="BF307" s="266"/>
      <c r="BH307" s="266"/>
    </row>
    <row r="308" spans="4:60" s="262" customFormat="1" x14ac:dyDescent="0.25">
      <c r="D308" s="263"/>
      <c r="L308" s="274"/>
      <c r="AM308" s="275"/>
      <c r="AN308" s="275"/>
      <c r="AO308" s="275"/>
      <c r="AP308" s="275"/>
      <c r="AU308" s="276"/>
      <c r="BB308" s="266"/>
      <c r="BD308" s="266"/>
      <c r="BF308" s="266"/>
      <c r="BH308" s="266"/>
    </row>
    <row r="309" spans="4:60" s="262" customFormat="1" x14ac:dyDescent="0.25">
      <c r="D309" s="263"/>
      <c r="L309" s="274"/>
      <c r="AM309" s="275"/>
      <c r="AN309" s="275"/>
      <c r="AO309" s="275"/>
      <c r="AP309" s="275"/>
      <c r="AU309" s="276"/>
      <c r="BB309" s="266"/>
      <c r="BD309" s="266"/>
      <c r="BF309" s="266"/>
      <c r="BH309" s="266"/>
    </row>
    <row r="310" spans="4:60" s="262" customFormat="1" x14ac:dyDescent="0.25">
      <c r="D310" s="263"/>
      <c r="L310" s="274"/>
      <c r="AM310" s="275"/>
      <c r="AN310" s="275"/>
      <c r="AO310" s="275"/>
      <c r="AP310" s="275"/>
      <c r="AU310" s="276"/>
      <c r="BB310" s="266"/>
      <c r="BD310" s="266"/>
      <c r="BF310" s="266"/>
      <c r="BH310" s="266"/>
    </row>
    <row r="311" spans="4:60" s="262" customFormat="1" x14ac:dyDescent="0.25">
      <c r="D311" s="263"/>
      <c r="L311" s="274"/>
      <c r="AM311" s="275"/>
      <c r="AN311" s="275"/>
      <c r="AO311" s="275"/>
      <c r="AP311" s="275"/>
      <c r="AU311" s="276"/>
      <c r="BB311" s="266"/>
      <c r="BD311" s="266"/>
      <c r="BF311" s="266"/>
      <c r="BH311" s="266"/>
    </row>
    <row r="312" spans="4:60" s="262" customFormat="1" x14ac:dyDescent="0.25">
      <c r="D312" s="263"/>
      <c r="L312" s="274"/>
      <c r="AM312" s="275"/>
      <c r="AN312" s="275"/>
      <c r="AO312" s="275"/>
      <c r="AP312" s="275"/>
      <c r="AU312" s="276"/>
      <c r="BB312" s="266"/>
      <c r="BD312" s="266"/>
      <c r="BF312" s="266"/>
      <c r="BH312" s="266"/>
    </row>
    <row r="313" spans="4:60" s="262" customFormat="1" x14ac:dyDescent="0.25">
      <c r="D313" s="263"/>
      <c r="L313" s="274"/>
      <c r="AM313" s="275"/>
      <c r="AN313" s="275"/>
      <c r="AO313" s="275"/>
      <c r="AP313" s="275"/>
      <c r="AU313" s="276"/>
      <c r="BB313" s="266"/>
      <c r="BD313" s="266"/>
      <c r="BF313" s="266"/>
      <c r="BH313" s="266"/>
    </row>
    <row r="314" spans="4:60" s="262" customFormat="1" x14ac:dyDescent="0.25">
      <c r="D314" s="263"/>
      <c r="L314" s="274"/>
      <c r="AM314" s="275"/>
      <c r="AN314" s="275"/>
      <c r="AO314" s="275"/>
      <c r="AP314" s="275"/>
      <c r="AU314" s="276"/>
      <c r="BB314" s="266"/>
      <c r="BD314" s="266"/>
      <c r="BF314" s="266"/>
      <c r="BH314" s="266"/>
    </row>
    <row r="315" spans="4:60" s="262" customFormat="1" x14ac:dyDescent="0.25">
      <c r="D315" s="263"/>
      <c r="L315" s="274"/>
      <c r="AM315" s="275"/>
      <c r="AN315" s="275"/>
      <c r="AO315" s="275"/>
      <c r="AP315" s="275"/>
      <c r="AU315" s="276"/>
      <c r="BB315" s="266"/>
      <c r="BD315" s="266"/>
      <c r="BF315" s="266"/>
      <c r="BH315" s="266"/>
    </row>
    <row r="316" spans="4:60" s="262" customFormat="1" x14ac:dyDescent="0.25">
      <c r="D316" s="263"/>
      <c r="L316" s="274"/>
      <c r="AM316" s="275"/>
      <c r="AN316" s="275"/>
      <c r="AO316" s="275"/>
      <c r="AP316" s="275"/>
      <c r="AU316" s="276"/>
      <c r="BB316" s="266"/>
      <c r="BD316" s="266"/>
      <c r="BF316" s="266"/>
      <c r="BH316" s="266"/>
    </row>
    <row r="317" spans="4:60" s="262" customFormat="1" x14ac:dyDescent="0.25">
      <c r="D317" s="263"/>
      <c r="L317" s="274"/>
      <c r="AM317" s="275"/>
      <c r="AN317" s="275"/>
      <c r="AO317" s="275"/>
      <c r="AP317" s="275"/>
      <c r="AU317" s="276"/>
      <c r="BB317" s="266"/>
      <c r="BD317" s="266"/>
      <c r="BF317" s="266"/>
      <c r="BH317" s="266"/>
    </row>
    <row r="318" spans="4:60" s="262" customFormat="1" x14ac:dyDescent="0.25">
      <c r="D318" s="263"/>
      <c r="L318" s="274"/>
      <c r="AM318" s="275"/>
      <c r="AN318" s="275"/>
      <c r="AO318" s="275"/>
      <c r="AP318" s="275"/>
      <c r="AU318" s="276"/>
      <c r="BB318" s="266"/>
      <c r="BD318" s="266"/>
      <c r="BF318" s="266"/>
      <c r="BH318" s="266"/>
    </row>
    <row r="319" spans="4:60" s="262" customFormat="1" x14ac:dyDescent="0.25">
      <c r="D319" s="263"/>
      <c r="L319" s="274"/>
      <c r="AM319" s="275"/>
      <c r="AN319" s="275"/>
      <c r="AO319" s="275"/>
      <c r="AP319" s="275"/>
      <c r="AU319" s="276"/>
      <c r="BB319" s="266"/>
      <c r="BD319" s="266"/>
      <c r="BF319" s="266"/>
      <c r="BH319" s="266"/>
    </row>
    <row r="320" spans="4:60" s="262" customFormat="1" x14ac:dyDescent="0.25">
      <c r="D320" s="263"/>
      <c r="L320" s="274"/>
      <c r="AM320" s="275"/>
      <c r="AN320" s="275"/>
      <c r="AO320" s="275"/>
      <c r="AP320" s="275"/>
      <c r="AU320" s="276"/>
      <c r="BB320" s="266"/>
      <c r="BD320" s="266"/>
      <c r="BF320" s="266"/>
      <c r="BH320" s="266"/>
    </row>
    <row r="321" spans="4:60" s="262" customFormat="1" x14ac:dyDescent="0.25">
      <c r="D321" s="263"/>
      <c r="L321" s="274"/>
      <c r="AM321" s="275"/>
      <c r="AN321" s="275"/>
      <c r="AO321" s="275"/>
      <c r="AP321" s="275"/>
      <c r="AU321" s="276"/>
      <c r="BB321" s="266"/>
      <c r="BD321" s="266"/>
      <c r="BF321" s="266"/>
      <c r="BH321" s="266"/>
    </row>
    <row r="322" spans="4:60" s="262" customFormat="1" x14ac:dyDescent="0.25">
      <c r="D322" s="263"/>
      <c r="L322" s="274"/>
      <c r="AM322" s="275"/>
      <c r="AN322" s="275"/>
      <c r="AO322" s="275"/>
      <c r="AP322" s="275"/>
      <c r="AU322" s="276"/>
      <c r="BB322" s="266"/>
      <c r="BD322" s="266"/>
      <c r="BF322" s="266"/>
      <c r="BH322" s="266"/>
    </row>
    <row r="323" spans="4:60" s="262" customFormat="1" x14ac:dyDescent="0.25">
      <c r="D323" s="263"/>
      <c r="L323" s="274"/>
      <c r="AM323" s="275"/>
      <c r="AN323" s="275"/>
      <c r="AO323" s="275"/>
      <c r="AP323" s="275"/>
      <c r="AU323" s="276"/>
      <c r="BB323" s="266"/>
      <c r="BD323" s="266"/>
      <c r="BF323" s="266"/>
      <c r="BH323" s="266"/>
    </row>
    <row r="324" spans="4:60" s="262" customFormat="1" x14ac:dyDescent="0.25">
      <c r="D324" s="263"/>
      <c r="L324" s="274"/>
      <c r="AM324" s="275"/>
      <c r="AN324" s="275"/>
      <c r="AO324" s="275"/>
      <c r="AP324" s="275"/>
      <c r="AU324" s="276"/>
      <c r="BB324" s="266"/>
      <c r="BD324" s="266"/>
      <c r="BF324" s="266"/>
      <c r="BH324" s="266"/>
    </row>
    <row r="325" spans="4:60" s="262" customFormat="1" x14ac:dyDescent="0.25">
      <c r="D325" s="263"/>
      <c r="L325" s="274"/>
      <c r="AM325" s="275"/>
      <c r="AN325" s="275"/>
      <c r="AO325" s="275"/>
      <c r="AP325" s="275"/>
      <c r="AU325" s="276"/>
      <c r="BB325" s="266"/>
      <c r="BD325" s="266"/>
      <c r="BF325" s="266"/>
      <c r="BH325" s="266"/>
    </row>
    <row r="326" spans="4:60" s="262" customFormat="1" x14ac:dyDescent="0.25">
      <c r="D326" s="263"/>
      <c r="L326" s="274"/>
      <c r="AM326" s="275"/>
      <c r="AN326" s="275"/>
      <c r="AO326" s="275"/>
      <c r="AP326" s="275"/>
      <c r="AU326" s="276"/>
      <c r="BB326" s="266"/>
      <c r="BD326" s="266"/>
      <c r="BF326" s="266"/>
      <c r="BH326" s="266"/>
    </row>
    <row r="327" spans="4:60" s="262" customFormat="1" x14ac:dyDescent="0.25">
      <c r="D327" s="263"/>
      <c r="L327" s="274"/>
      <c r="AM327" s="275"/>
      <c r="AN327" s="275"/>
      <c r="AO327" s="275"/>
      <c r="AP327" s="275"/>
      <c r="AU327" s="276"/>
      <c r="BB327" s="266"/>
      <c r="BD327" s="266"/>
      <c r="BF327" s="266"/>
      <c r="BH327" s="266"/>
    </row>
    <row r="328" spans="4:60" s="262" customFormat="1" x14ac:dyDescent="0.25">
      <c r="D328" s="263"/>
      <c r="L328" s="274"/>
      <c r="AM328" s="275"/>
      <c r="AN328" s="275"/>
      <c r="AO328" s="275"/>
      <c r="AP328" s="275"/>
      <c r="AU328" s="276"/>
      <c r="BB328" s="266"/>
      <c r="BD328" s="266"/>
      <c r="BF328" s="266"/>
      <c r="BH328" s="266"/>
    </row>
    <row r="329" spans="4:60" s="262" customFormat="1" x14ac:dyDescent="0.25">
      <c r="D329" s="263"/>
      <c r="L329" s="274"/>
      <c r="AM329" s="275"/>
      <c r="AN329" s="275"/>
      <c r="AO329" s="275"/>
      <c r="AP329" s="275"/>
      <c r="AU329" s="276"/>
      <c r="BB329" s="266"/>
      <c r="BD329" s="266"/>
      <c r="BF329" s="266"/>
      <c r="BH329" s="266"/>
    </row>
    <row r="330" spans="4:60" s="262" customFormat="1" x14ac:dyDescent="0.25">
      <c r="D330" s="263"/>
      <c r="L330" s="274"/>
      <c r="AM330" s="275"/>
      <c r="AN330" s="275"/>
      <c r="AO330" s="275"/>
      <c r="AP330" s="275"/>
      <c r="AU330" s="276"/>
      <c r="BB330" s="266"/>
      <c r="BD330" s="266"/>
      <c r="BF330" s="266"/>
      <c r="BH330" s="266"/>
    </row>
    <row r="331" spans="4:60" s="262" customFormat="1" x14ac:dyDescent="0.25">
      <c r="D331" s="263"/>
      <c r="L331" s="274"/>
      <c r="AM331" s="275"/>
      <c r="AN331" s="275"/>
      <c r="AO331" s="275"/>
      <c r="AP331" s="275"/>
      <c r="AU331" s="276"/>
      <c r="BB331" s="266"/>
      <c r="BD331" s="266"/>
      <c r="BF331" s="266"/>
      <c r="BH331" s="266"/>
    </row>
    <row r="332" spans="4:60" s="262" customFormat="1" x14ac:dyDescent="0.25">
      <c r="D332" s="263"/>
      <c r="L332" s="274"/>
      <c r="AM332" s="275"/>
      <c r="AN332" s="275"/>
      <c r="AO332" s="275"/>
      <c r="AP332" s="275"/>
      <c r="AU332" s="276"/>
      <c r="BB332" s="266"/>
      <c r="BD332" s="266"/>
      <c r="BF332" s="266"/>
      <c r="BH332" s="266"/>
    </row>
    <row r="333" spans="4:60" s="262" customFormat="1" x14ac:dyDescent="0.25">
      <c r="D333" s="263"/>
      <c r="L333" s="274"/>
      <c r="AM333" s="275"/>
      <c r="AN333" s="275"/>
      <c r="AO333" s="275"/>
      <c r="AP333" s="275"/>
      <c r="AU333" s="276"/>
      <c r="BB333" s="266"/>
      <c r="BD333" s="266"/>
      <c r="BF333" s="266"/>
      <c r="BH333" s="266"/>
    </row>
    <row r="334" spans="4:60" s="262" customFormat="1" x14ac:dyDescent="0.25">
      <c r="D334" s="263"/>
      <c r="L334" s="274"/>
      <c r="AM334" s="275"/>
      <c r="AN334" s="275"/>
      <c r="AO334" s="275"/>
      <c r="AP334" s="275"/>
      <c r="AU334" s="276"/>
      <c r="BB334" s="266"/>
      <c r="BD334" s="266"/>
      <c r="BF334" s="266"/>
      <c r="BH334" s="266"/>
    </row>
    <row r="335" spans="4:60" s="262" customFormat="1" x14ac:dyDescent="0.25">
      <c r="D335" s="263"/>
      <c r="L335" s="274"/>
      <c r="AM335" s="275"/>
      <c r="AN335" s="275"/>
      <c r="AO335" s="275"/>
      <c r="AP335" s="275"/>
      <c r="AU335" s="276"/>
      <c r="BB335" s="266"/>
      <c r="BD335" s="266"/>
      <c r="BF335" s="266"/>
      <c r="BH335" s="266"/>
    </row>
    <row r="336" spans="4:60" s="262" customFormat="1" x14ac:dyDescent="0.25">
      <c r="D336" s="263"/>
      <c r="L336" s="274"/>
      <c r="AM336" s="275"/>
      <c r="AN336" s="275"/>
      <c r="AO336" s="275"/>
      <c r="AP336" s="275"/>
      <c r="AU336" s="276"/>
      <c r="BB336" s="266"/>
      <c r="BD336" s="266"/>
      <c r="BF336" s="266"/>
      <c r="BH336" s="266"/>
    </row>
    <row r="337" spans="4:60" s="262" customFormat="1" x14ac:dyDescent="0.25">
      <c r="D337" s="263"/>
      <c r="L337" s="274"/>
      <c r="AM337" s="275"/>
      <c r="AN337" s="275"/>
      <c r="AO337" s="275"/>
      <c r="AP337" s="275"/>
      <c r="AU337" s="276"/>
      <c r="BB337" s="266"/>
      <c r="BD337" s="266"/>
      <c r="BF337" s="266"/>
      <c r="BH337" s="266"/>
    </row>
    <row r="338" spans="4:60" s="262" customFormat="1" x14ac:dyDescent="0.25">
      <c r="D338" s="263"/>
      <c r="L338" s="274"/>
      <c r="AM338" s="275"/>
      <c r="AN338" s="275"/>
      <c r="AO338" s="275"/>
      <c r="AP338" s="275"/>
      <c r="AU338" s="276"/>
      <c r="BB338" s="266"/>
      <c r="BD338" s="266"/>
      <c r="BF338" s="266"/>
      <c r="BH338" s="266"/>
    </row>
    <row r="339" spans="4:60" s="262" customFormat="1" x14ac:dyDescent="0.25">
      <c r="D339" s="263"/>
      <c r="L339" s="274"/>
      <c r="AM339" s="275"/>
      <c r="AN339" s="275"/>
      <c r="AO339" s="275"/>
      <c r="AP339" s="275"/>
      <c r="AU339" s="276"/>
      <c r="BB339" s="266"/>
      <c r="BD339" s="266"/>
      <c r="BF339" s="266"/>
      <c r="BH339" s="266"/>
    </row>
    <row r="340" spans="4:60" s="262" customFormat="1" x14ac:dyDescent="0.25">
      <c r="D340" s="263"/>
      <c r="L340" s="274"/>
      <c r="AM340" s="275"/>
      <c r="AN340" s="275"/>
      <c r="AO340" s="275"/>
      <c r="AP340" s="275"/>
      <c r="AU340" s="276"/>
      <c r="BB340" s="266"/>
      <c r="BD340" s="266"/>
      <c r="BF340" s="266"/>
      <c r="BH340" s="266"/>
    </row>
    <row r="341" spans="4:60" s="262" customFormat="1" x14ac:dyDescent="0.25">
      <c r="D341" s="263"/>
      <c r="L341" s="274"/>
      <c r="AM341" s="275"/>
      <c r="AN341" s="275"/>
      <c r="AO341" s="275"/>
      <c r="AP341" s="275"/>
      <c r="AU341" s="276"/>
      <c r="BB341" s="266"/>
      <c r="BD341" s="266"/>
      <c r="BF341" s="266"/>
      <c r="BH341" s="266"/>
    </row>
    <row r="342" spans="4:60" s="262" customFormat="1" x14ac:dyDescent="0.25">
      <c r="D342" s="263"/>
      <c r="L342" s="274"/>
      <c r="AM342" s="275"/>
      <c r="AN342" s="275"/>
      <c r="AO342" s="275"/>
      <c r="AP342" s="275"/>
      <c r="AU342" s="276"/>
      <c r="BB342" s="266"/>
      <c r="BD342" s="266"/>
      <c r="BF342" s="266"/>
      <c r="BH342" s="266"/>
    </row>
    <row r="343" spans="4:60" s="262" customFormat="1" x14ac:dyDescent="0.25">
      <c r="D343" s="263"/>
      <c r="L343" s="274"/>
      <c r="AM343" s="275"/>
      <c r="AN343" s="275"/>
      <c r="AO343" s="275"/>
      <c r="AP343" s="275"/>
      <c r="AU343" s="276"/>
      <c r="BB343" s="266"/>
      <c r="BD343" s="266"/>
      <c r="BF343" s="266"/>
      <c r="BH343" s="266"/>
    </row>
    <row r="344" spans="4:60" s="262" customFormat="1" x14ac:dyDescent="0.25">
      <c r="D344" s="263"/>
      <c r="L344" s="274"/>
      <c r="AM344" s="275"/>
      <c r="AN344" s="275"/>
      <c r="AO344" s="275"/>
      <c r="AP344" s="275"/>
      <c r="AU344" s="276"/>
      <c r="BB344" s="266"/>
      <c r="BD344" s="266"/>
      <c r="BF344" s="266"/>
      <c r="BH344" s="266"/>
    </row>
    <row r="345" spans="4:60" s="262" customFormat="1" x14ac:dyDescent="0.25">
      <c r="D345" s="263"/>
      <c r="L345" s="274"/>
      <c r="AM345" s="275"/>
      <c r="AN345" s="275"/>
      <c r="AO345" s="275"/>
      <c r="AP345" s="275"/>
      <c r="AU345" s="276"/>
      <c r="BB345" s="266"/>
      <c r="BD345" s="266"/>
      <c r="BF345" s="266"/>
      <c r="BH345" s="266"/>
    </row>
    <row r="346" spans="4:60" s="262" customFormat="1" x14ac:dyDescent="0.25">
      <c r="D346" s="263"/>
      <c r="L346" s="274"/>
      <c r="AM346" s="275"/>
      <c r="AN346" s="275"/>
      <c r="AO346" s="275"/>
      <c r="AP346" s="275"/>
      <c r="AU346" s="276"/>
      <c r="BB346" s="266"/>
      <c r="BD346" s="266"/>
      <c r="BF346" s="266"/>
      <c r="BH346" s="266"/>
    </row>
    <row r="347" spans="4:60" s="262" customFormat="1" x14ac:dyDescent="0.25">
      <c r="D347" s="263"/>
      <c r="L347" s="274"/>
      <c r="AM347" s="275"/>
      <c r="AN347" s="275"/>
      <c r="AO347" s="275"/>
      <c r="AP347" s="275"/>
      <c r="AU347" s="276"/>
      <c r="BB347" s="266"/>
      <c r="BD347" s="266"/>
      <c r="BF347" s="266"/>
      <c r="BH347" s="266"/>
    </row>
    <row r="348" spans="4:60" s="262" customFormat="1" x14ac:dyDescent="0.25">
      <c r="D348" s="263"/>
      <c r="L348" s="274"/>
      <c r="AM348" s="275"/>
      <c r="AN348" s="275"/>
      <c r="AO348" s="275"/>
      <c r="AP348" s="275"/>
      <c r="AU348" s="276"/>
      <c r="BB348" s="266"/>
      <c r="BD348" s="266"/>
      <c r="BF348" s="266"/>
      <c r="BH348" s="266"/>
    </row>
    <row r="349" spans="4:60" s="262" customFormat="1" x14ac:dyDescent="0.25">
      <c r="D349" s="263"/>
      <c r="L349" s="274"/>
      <c r="AM349" s="275"/>
      <c r="AN349" s="275"/>
      <c r="AO349" s="275"/>
      <c r="AP349" s="275"/>
      <c r="AU349" s="276"/>
      <c r="BB349" s="266"/>
      <c r="BD349" s="266"/>
      <c r="BF349" s="266"/>
      <c r="BH349" s="266"/>
    </row>
    <row r="350" spans="4:60" s="262" customFormat="1" x14ac:dyDescent="0.25">
      <c r="D350" s="263"/>
      <c r="L350" s="274"/>
      <c r="AM350" s="275"/>
      <c r="AN350" s="275"/>
      <c r="AO350" s="275"/>
      <c r="AP350" s="275"/>
      <c r="AU350" s="276"/>
      <c r="BB350" s="266"/>
      <c r="BD350" s="266"/>
      <c r="BF350" s="266"/>
      <c r="BH350" s="266"/>
    </row>
    <row r="351" spans="4:60" s="262" customFormat="1" x14ac:dyDescent="0.25">
      <c r="D351" s="263"/>
      <c r="L351" s="274"/>
      <c r="AM351" s="275"/>
      <c r="AN351" s="275"/>
      <c r="AO351" s="275"/>
      <c r="AP351" s="275"/>
      <c r="AU351" s="276"/>
      <c r="BB351" s="266"/>
      <c r="BD351" s="266"/>
      <c r="BF351" s="266"/>
      <c r="BH351" s="266"/>
    </row>
    <row r="352" spans="4:60" s="262" customFormat="1" x14ac:dyDescent="0.25">
      <c r="D352" s="263"/>
      <c r="L352" s="274"/>
      <c r="AM352" s="275"/>
      <c r="AN352" s="275"/>
      <c r="AO352" s="275"/>
      <c r="AP352" s="275"/>
      <c r="AU352" s="276"/>
      <c r="BB352" s="266"/>
      <c r="BD352" s="266"/>
      <c r="BF352" s="266"/>
      <c r="BH352" s="266"/>
    </row>
    <row r="353" spans="4:60" s="262" customFormat="1" x14ac:dyDescent="0.25">
      <c r="D353" s="263"/>
      <c r="L353" s="274"/>
      <c r="AM353" s="275"/>
      <c r="AN353" s="275"/>
      <c r="AO353" s="275"/>
      <c r="AP353" s="275"/>
      <c r="AU353" s="276"/>
      <c r="BB353" s="266"/>
      <c r="BD353" s="266"/>
      <c r="BF353" s="266"/>
      <c r="BH353" s="266"/>
    </row>
    <row r="354" spans="4:60" s="262" customFormat="1" x14ac:dyDescent="0.25">
      <c r="D354" s="263"/>
      <c r="L354" s="274"/>
      <c r="AM354" s="275"/>
      <c r="AN354" s="275"/>
      <c r="AO354" s="275"/>
      <c r="AP354" s="275"/>
      <c r="AU354" s="276"/>
      <c r="BB354" s="266"/>
      <c r="BD354" s="266"/>
      <c r="BF354" s="266"/>
      <c r="BH354" s="266"/>
    </row>
    <row r="355" spans="4:60" s="262" customFormat="1" x14ac:dyDescent="0.25">
      <c r="D355" s="263"/>
      <c r="L355" s="274"/>
      <c r="AM355" s="275"/>
      <c r="AN355" s="275"/>
      <c r="AO355" s="275"/>
      <c r="AP355" s="275"/>
      <c r="AU355" s="276"/>
      <c r="BB355" s="266"/>
      <c r="BD355" s="266"/>
      <c r="BF355" s="266"/>
      <c r="BH355" s="266"/>
    </row>
    <row r="356" spans="4:60" s="262" customFormat="1" x14ac:dyDescent="0.25">
      <c r="D356" s="263"/>
      <c r="L356" s="274"/>
      <c r="AM356" s="275"/>
      <c r="AN356" s="275"/>
      <c r="AO356" s="275"/>
      <c r="AP356" s="275"/>
      <c r="AU356" s="276"/>
      <c r="BB356" s="266"/>
      <c r="BD356" s="266"/>
      <c r="BF356" s="266"/>
      <c r="BH356" s="266"/>
    </row>
    <row r="357" spans="4:60" s="262" customFormat="1" x14ac:dyDescent="0.25">
      <c r="D357" s="263"/>
      <c r="L357" s="274"/>
      <c r="AM357" s="275"/>
      <c r="AN357" s="275"/>
      <c r="AO357" s="275"/>
      <c r="AP357" s="275"/>
      <c r="AU357" s="276"/>
      <c r="BB357" s="266"/>
      <c r="BD357" s="266"/>
      <c r="BF357" s="266"/>
      <c r="BH357" s="266"/>
    </row>
    <row r="358" spans="4:60" s="262" customFormat="1" x14ac:dyDescent="0.25">
      <c r="D358" s="263"/>
      <c r="L358" s="274"/>
      <c r="AM358" s="275"/>
      <c r="AN358" s="275"/>
      <c r="AO358" s="275"/>
      <c r="AP358" s="275"/>
      <c r="AU358" s="276"/>
      <c r="BB358" s="266"/>
      <c r="BD358" s="266"/>
      <c r="BF358" s="266"/>
      <c r="BH358" s="266"/>
    </row>
    <row r="359" spans="4:60" s="262" customFormat="1" x14ac:dyDescent="0.25">
      <c r="D359" s="263"/>
      <c r="L359" s="274"/>
      <c r="AM359" s="275"/>
      <c r="AN359" s="275"/>
      <c r="AO359" s="275"/>
      <c r="AP359" s="275"/>
      <c r="AU359" s="276"/>
      <c r="BB359" s="266"/>
      <c r="BD359" s="266"/>
      <c r="BF359" s="266"/>
      <c r="BH359" s="266"/>
    </row>
    <row r="360" spans="4:60" s="262" customFormat="1" x14ac:dyDescent="0.25">
      <c r="D360" s="263"/>
      <c r="L360" s="274"/>
      <c r="AM360" s="275"/>
      <c r="AN360" s="275"/>
      <c r="AO360" s="275"/>
      <c r="AP360" s="275"/>
      <c r="AU360" s="276"/>
      <c r="BB360" s="266"/>
      <c r="BD360" s="266"/>
      <c r="BF360" s="266"/>
      <c r="BH360" s="266"/>
    </row>
    <row r="361" spans="4:60" s="262" customFormat="1" x14ac:dyDescent="0.25">
      <c r="D361" s="263"/>
      <c r="L361" s="274"/>
      <c r="AM361" s="275"/>
      <c r="AN361" s="275"/>
      <c r="AO361" s="275"/>
      <c r="AP361" s="275"/>
      <c r="AU361" s="276"/>
      <c r="BB361" s="266"/>
      <c r="BD361" s="266"/>
      <c r="BF361" s="266"/>
      <c r="BH361" s="266"/>
    </row>
    <row r="362" spans="4:60" s="262" customFormat="1" x14ac:dyDescent="0.25">
      <c r="D362" s="263"/>
      <c r="L362" s="274"/>
      <c r="AM362" s="275"/>
      <c r="AN362" s="275"/>
      <c r="AO362" s="275"/>
      <c r="AP362" s="275"/>
      <c r="AU362" s="276"/>
      <c r="BB362" s="266"/>
      <c r="BD362" s="266"/>
      <c r="BF362" s="266"/>
      <c r="BH362" s="266"/>
    </row>
    <row r="363" spans="4:60" s="262" customFormat="1" x14ac:dyDescent="0.25">
      <c r="D363" s="263"/>
      <c r="L363" s="274"/>
      <c r="AM363" s="275"/>
      <c r="AN363" s="275"/>
      <c r="AO363" s="275"/>
      <c r="AP363" s="275"/>
      <c r="AU363" s="276"/>
      <c r="BB363" s="266"/>
      <c r="BD363" s="266"/>
      <c r="BF363" s="266"/>
      <c r="BH363" s="266"/>
    </row>
    <row r="364" spans="4:60" s="262" customFormat="1" x14ac:dyDescent="0.25">
      <c r="D364" s="263"/>
      <c r="L364" s="274"/>
      <c r="AM364" s="275"/>
      <c r="AN364" s="275"/>
      <c r="AO364" s="275"/>
      <c r="AP364" s="275"/>
      <c r="AU364" s="276"/>
      <c r="BB364" s="266"/>
      <c r="BD364" s="266"/>
      <c r="BF364" s="266"/>
      <c r="BH364" s="266"/>
    </row>
    <row r="365" spans="4:60" s="262" customFormat="1" x14ac:dyDescent="0.25">
      <c r="D365" s="263"/>
      <c r="L365" s="274"/>
      <c r="AM365" s="275"/>
      <c r="AN365" s="275"/>
      <c r="AO365" s="275"/>
      <c r="AP365" s="275"/>
      <c r="AU365" s="276"/>
      <c r="BB365" s="266"/>
      <c r="BD365" s="266"/>
      <c r="BF365" s="266"/>
      <c r="BH365" s="266"/>
    </row>
    <row r="366" spans="4:60" s="262" customFormat="1" x14ac:dyDescent="0.25">
      <c r="D366" s="263"/>
      <c r="L366" s="274"/>
      <c r="AM366" s="275"/>
      <c r="AN366" s="275"/>
      <c r="AO366" s="275"/>
      <c r="AP366" s="275"/>
      <c r="AU366" s="276"/>
      <c r="BB366" s="266"/>
      <c r="BD366" s="266"/>
      <c r="BF366" s="266"/>
      <c r="BH366" s="266"/>
    </row>
    <row r="367" spans="4:60" s="262" customFormat="1" x14ac:dyDescent="0.25">
      <c r="D367" s="263"/>
      <c r="L367" s="274"/>
      <c r="AM367" s="275"/>
      <c r="AN367" s="275"/>
      <c r="AO367" s="275"/>
      <c r="AP367" s="275"/>
      <c r="AU367" s="276"/>
      <c r="BB367" s="266"/>
      <c r="BD367" s="266"/>
      <c r="BF367" s="266"/>
      <c r="BH367" s="266"/>
    </row>
    <row r="368" spans="4:60" s="262" customFormat="1" x14ac:dyDescent="0.25">
      <c r="D368" s="263"/>
      <c r="L368" s="274"/>
      <c r="AM368" s="275"/>
      <c r="AN368" s="275"/>
      <c r="AO368" s="275"/>
      <c r="AP368" s="275"/>
      <c r="AU368" s="276"/>
      <c r="BB368" s="266"/>
      <c r="BD368" s="266"/>
      <c r="BF368" s="266"/>
      <c r="BH368" s="266"/>
    </row>
    <row r="369" spans="4:60" s="262" customFormat="1" x14ac:dyDescent="0.25">
      <c r="D369" s="263"/>
      <c r="L369" s="274"/>
      <c r="AM369" s="275"/>
      <c r="AN369" s="275"/>
      <c r="AO369" s="275"/>
      <c r="AP369" s="275"/>
      <c r="AU369" s="276"/>
      <c r="BB369" s="266"/>
      <c r="BD369" s="266"/>
      <c r="BF369" s="266"/>
      <c r="BH369" s="266"/>
    </row>
    <row r="370" spans="4:60" s="262" customFormat="1" x14ac:dyDescent="0.25">
      <c r="D370" s="263"/>
      <c r="L370" s="274"/>
      <c r="AM370" s="275"/>
      <c r="AN370" s="275"/>
      <c r="AO370" s="275"/>
      <c r="AP370" s="275"/>
      <c r="AU370" s="276"/>
      <c r="BB370" s="266"/>
      <c r="BD370" s="266"/>
      <c r="BF370" s="266"/>
      <c r="BH370" s="266"/>
    </row>
    <row r="371" spans="4:60" s="262" customFormat="1" x14ac:dyDescent="0.25">
      <c r="D371" s="263"/>
      <c r="L371" s="274"/>
      <c r="AM371" s="275"/>
      <c r="AN371" s="275"/>
      <c r="AO371" s="275"/>
      <c r="AP371" s="275"/>
      <c r="AU371" s="276"/>
      <c r="BB371" s="266"/>
      <c r="BD371" s="266"/>
      <c r="BF371" s="266"/>
      <c r="BH371" s="266"/>
    </row>
    <row r="372" spans="4:60" s="262" customFormat="1" x14ac:dyDescent="0.25">
      <c r="D372" s="263"/>
      <c r="L372" s="274"/>
      <c r="AM372" s="275"/>
      <c r="AN372" s="275"/>
      <c r="AO372" s="275"/>
      <c r="AP372" s="275"/>
      <c r="AU372" s="276"/>
      <c r="BB372" s="266"/>
      <c r="BD372" s="266"/>
      <c r="BF372" s="266"/>
      <c r="BH372" s="266"/>
    </row>
    <row r="373" spans="4:60" s="262" customFormat="1" x14ac:dyDescent="0.25">
      <c r="D373" s="263"/>
      <c r="L373" s="274"/>
      <c r="AM373" s="275"/>
      <c r="AN373" s="275"/>
      <c r="AO373" s="275"/>
      <c r="AP373" s="275"/>
      <c r="AU373" s="276"/>
      <c r="BB373" s="266"/>
      <c r="BD373" s="266"/>
      <c r="BF373" s="266"/>
      <c r="BH373" s="266"/>
    </row>
    <row r="374" spans="4:60" s="262" customFormat="1" x14ac:dyDescent="0.25">
      <c r="D374" s="263"/>
      <c r="L374" s="274"/>
      <c r="AM374" s="275"/>
      <c r="AN374" s="275"/>
      <c r="AO374" s="275"/>
      <c r="AP374" s="275"/>
      <c r="AU374" s="276"/>
      <c r="BB374" s="266"/>
      <c r="BD374" s="266"/>
      <c r="BF374" s="266"/>
      <c r="BH374" s="266"/>
    </row>
    <row r="375" spans="4:60" s="262" customFormat="1" x14ac:dyDescent="0.25">
      <c r="D375" s="263"/>
      <c r="L375" s="274"/>
      <c r="AM375" s="275"/>
      <c r="AN375" s="275"/>
      <c r="AO375" s="275"/>
      <c r="AP375" s="275"/>
      <c r="AU375" s="276"/>
      <c r="BB375" s="266"/>
      <c r="BD375" s="266"/>
      <c r="BF375" s="266"/>
      <c r="BH375" s="266"/>
    </row>
    <row r="376" spans="4:60" s="262" customFormat="1" x14ac:dyDescent="0.25">
      <c r="D376" s="263"/>
      <c r="L376" s="274"/>
      <c r="AM376" s="275"/>
      <c r="AN376" s="275"/>
      <c r="AO376" s="275"/>
      <c r="AP376" s="275"/>
      <c r="AU376" s="276"/>
      <c r="BB376" s="266"/>
      <c r="BD376" s="266"/>
      <c r="BF376" s="266"/>
      <c r="BH376" s="266"/>
    </row>
    <row r="377" spans="4:60" s="262" customFormat="1" x14ac:dyDescent="0.25">
      <c r="D377" s="263"/>
      <c r="L377" s="274"/>
      <c r="AM377" s="275"/>
      <c r="AN377" s="275"/>
      <c r="AO377" s="275"/>
      <c r="AP377" s="275"/>
      <c r="AU377" s="276"/>
      <c r="BB377" s="266"/>
      <c r="BD377" s="266"/>
      <c r="BF377" s="266"/>
      <c r="BH377" s="266"/>
    </row>
    <row r="378" spans="4:60" s="262" customFormat="1" x14ac:dyDescent="0.25">
      <c r="D378" s="263"/>
      <c r="L378" s="274"/>
      <c r="AM378" s="275"/>
      <c r="AN378" s="275"/>
      <c r="AO378" s="275"/>
      <c r="AP378" s="275"/>
      <c r="AU378" s="276"/>
      <c r="BB378" s="266"/>
      <c r="BD378" s="266"/>
      <c r="BF378" s="266"/>
      <c r="BH378" s="266"/>
    </row>
    <row r="379" spans="4:60" s="262" customFormat="1" x14ac:dyDescent="0.25">
      <c r="D379" s="263"/>
      <c r="L379" s="274"/>
      <c r="AM379" s="275"/>
      <c r="AN379" s="275"/>
      <c r="AO379" s="275"/>
      <c r="AP379" s="275"/>
      <c r="AU379" s="276"/>
      <c r="BB379" s="266"/>
      <c r="BD379" s="266"/>
      <c r="BF379" s="266"/>
      <c r="BH379" s="266"/>
    </row>
    <row r="380" spans="4:60" s="262" customFormat="1" x14ac:dyDescent="0.25">
      <c r="D380" s="263"/>
      <c r="L380" s="274"/>
      <c r="AM380" s="275"/>
      <c r="AN380" s="275"/>
      <c r="AO380" s="275"/>
      <c r="AP380" s="275"/>
      <c r="AU380" s="276"/>
      <c r="BB380" s="266"/>
      <c r="BD380" s="266"/>
      <c r="BF380" s="266"/>
      <c r="BH380" s="266"/>
    </row>
    <row r="381" spans="4:60" s="262" customFormat="1" x14ac:dyDescent="0.25">
      <c r="D381" s="263"/>
      <c r="L381" s="274"/>
      <c r="AM381" s="275"/>
      <c r="AN381" s="275"/>
      <c r="AO381" s="275"/>
      <c r="AP381" s="275"/>
      <c r="AU381" s="276"/>
      <c r="BB381" s="266"/>
      <c r="BD381" s="266"/>
      <c r="BF381" s="266"/>
      <c r="BH381" s="266"/>
    </row>
    <row r="382" spans="4:60" s="262" customFormat="1" x14ac:dyDescent="0.25">
      <c r="D382" s="263"/>
      <c r="L382" s="274"/>
      <c r="AM382" s="275"/>
      <c r="AN382" s="275"/>
      <c r="AO382" s="275"/>
      <c r="AP382" s="275"/>
      <c r="AU382" s="276"/>
      <c r="BB382" s="266"/>
      <c r="BD382" s="266"/>
      <c r="BF382" s="266"/>
      <c r="BH382" s="266"/>
    </row>
    <row r="383" spans="4:60" s="262" customFormat="1" x14ac:dyDescent="0.25">
      <c r="D383" s="263"/>
      <c r="L383" s="274"/>
      <c r="AM383" s="275"/>
      <c r="AN383" s="275"/>
      <c r="AO383" s="275"/>
      <c r="AP383" s="275"/>
      <c r="AU383" s="276"/>
      <c r="BB383" s="266"/>
      <c r="BD383" s="266"/>
      <c r="BF383" s="266"/>
      <c r="BH383" s="266"/>
    </row>
    <row r="384" spans="4:60" s="262" customFormat="1" x14ac:dyDescent="0.25">
      <c r="D384" s="263"/>
      <c r="L384" s="274"/>
      <c r="AM384" s="275"/>
      <c r="AN384" s="275"/>
      <c r="AO384" s="275"/>
      <c r="AP384" s="275"/>
      <c r="AU384" s="276"/>
      <c r="BB384" s="266"/>
      <c r="BD384" s="266"/>
      <c r="BF384" s="266"/>
      <c r="BH384" s="266"/>
    </row>
    <row r="385" spans="4:60" s="262" customFormat="1" x14ac:dyDescent="0.25">
      <c r="D385" s="263"/>
      <c r="L385" s="274"/>
      <c r="AM385" s="275"/>
      <c r="AN385" s="275"/>
      <c r="AO385" s="275"/>
      <c r="AP385" s="275"/>
      <c r="AU385" s="276"/>
      <c r="BB385" s="266"/>
      <c r="BD385" s="266"/>
      <c r="BF385" s="266"/>
      <c r="BH385" s="266"/>
    </row>
    <row r="386" spans="4:60" s="262" customFormat="1" x14ac:dyDescent="0.25">
      <c r="D386" s="263"/>
      <c r="L386" s="274"/>
      <c r="AM386" s="275"/>
      <c r="AN386" s="275"/>
      <c r="AO386" s="275"/>
      <c r="AP386" s="275"/>
      <c r="AU386" s="276"/>
      <c r="BB386" s="266"/>
      <c r="BD386" s="266"/>
      <c r="BF386" s="266"/>
      <c r="BH386" s="266"/>
    </row>
    <row r="387" spans="4:60" s="262" customFormat="1" x14ac:dyDescent="0.25">
      <c r="D387" s="263"/>
      <c r="L387" s="274"/>
      <c r="AM387" s="275"/>
      <c r="AN387" s="275"/>
      <c r="AO387" s="275"/>
      <c r="AP387" s="275"/>
      <c r="AU387" s="276"/>
      <c r="BB387" s="266"/>
      <c r="BD387" s="266"/>
      <c r="BF387" s="266"/>
      <c r="BH387" s="266"/>
    </row>
    <row r="388" spans="4:60" s="262" customFormat="1" x14ac:dyDescent="0.25">
      <c r="D388" s="263"/>
      <c r="L388" s="274"/>
      <c r="AM388" s="275"/>
      <c r="AN388" s="275"/>
      <c r="AO388" s="275"/>
      <c r="AP388" s="275"/>
      <c r="AU388" s="276"/>
      <c r="BB388" s="266"/>
      <c r="BD388" s="266"/>
      <c r="BF388" s="266"/>
      <c r="BH388" s="266"/>
    </row>
    <row r="389" spans="4:60" s="262" customFormat="1" x14ac:dyDescent="0.25">
      <c r="D389" s="263"/>
      <c r="L389" s="274"/>
      <c r="AM389" s="275"/>
      <c r="AN389" s="275"/>
      <c r="AO389" s="275"/>
      <c r="AP389" s="275"/>
      <c r="AU389" s="276"/>
      <c r="BB389" s="266"/>
      <c r="BD389" s="266"/>
      <c r="BF389" s="266"/>
      <c r="BH389" s="266"/>
    </row>
    <row r="390" spans="4:60" s="262" customFormat="1" x14ac:dyDescent="0.25">
      <c r="D390" s="263"/>
      <c r="L390" s="274"/>
      <c r="AM390" s="275"/>
      <c r="AN390" s="275"/>
      <c r="AO390" s="275"/>
      <c r="AP390" s="275"/>
      <c r="AU390" s="276"/>
      <c r="BB390" s="266"/>
      <c r="BD390" s="266"/>
      <c r="BF390" s="266"/>
      <c r="BH390" s="266"/>
    </row>
    <row r="391" spans="4:60" s="262" customFormat="1" x14ac:dyDescent="0.25">
      <c r="D391" s="263"/>
      <c r="L391" s="274"/>
      <c r="AM391" s="275"/>
      <c r="AN391" s="275"/>
      <c r="AO391" s="275"/>
      <c r="AP391" s="275"/>
      <c r="AU391" s="276"/>
      <c r="BB391" s="266"/>
      <c r="BD391" s="266"/>
      <c r="BF391" s="266"/>
      <c r="BH391" s="266"/>
    </row>
    <row r="392" spans="4:60" s="262" customFormat="1" x14ac:dyDescent="0.25">
      <c r="D392" s="263"/>
      <c r="L392" s="274"/>
      <c r="AM392" s="275"/>
      <c r="AN392" s="275"/>
      <c r="AO392" s="275"/>
      <c r="AP392" s="275"/>
      <c r="AU392" s="276"/>
      <c r="BB392" s="266"/>
      <c r="BD392" s="266"/>
      <c r="BF392" s="266"/>
      <c r="BH392" s="266"/>
    </row>
    <row r="393" spans="4:60" s="262" customFormat="1" x14ac:dyDescent="0.25">
      <c r="D393" s="263"/>
      <c r="L393" s="274"/>
      <c r="AM393" s="275"/>
      <c r="AN393" s="275"/>
      <c r="AO393" s="275"/>
      <c r="AP393" s="275"/>
      <c r="AU393" s="276"/>
      <c r="BB393" s="266"/>
      <c r="BD393" s="266"/>
      <c r="BF393" s="266"/>
      <c r="BH393" s="266"/>
    </row>
    <row r="394" spans="4:60" s="262" customFormat="1" x14ac:dyDescent="0.25">
      <c r="D394" s="263"/>
      <c r="L394" s="274"/>
      <c r="AM394" s="275"/>
      <c r="AN394" s="275"/>
      <c r="AO394" s="275"/>
      <c r="AP394" s="275"/>
      <c r="AU394" s="276"/>
      <c r="BB394" s="266"/>
      <c r="BD394" s="266"/>
      <c r="BF394" s="266"/>
      <c r="BH394" s="266"/>
    </row>
    <row r="395" spans="4:60" s="262" customFormat="1" x14ac:dyDescent="0.25">
      <c r="D395" s="263"/>
      <c r="L395" s="274"/>
      <c r="AM395" s="275"/>
      <c r="AN395" s="275"/>
      <c r="AO395" s="275"/>
      <c r="AP395" s="275"/>
      <c r="AU395" s="276"/>
      <c r="BB395" s="266"/>
      <c r="BD395" s="266"/>
      <c r="BF395" s="266"/>
      <c r="BH395" s="266"/>
    </row>
    <row r="396" spans="4:60" s="262" customFormat="1" x14ac:dyDescent="0.25">
      <c r="D396" s="263"/>
      <c r="L396" s="274"/>
      <c r="AM396" s="275"/>
      <c r="AN396" s="275"/>
      <c r="AO396" s="275"/>
      <c r="AP396" s="275"/>
      <c r="AU396" s="276"/>
      <c r="BB396" s="266"/>
      <c r="BD396" s="266"/>
      <c r="BF396" s="266"/>
      <c r="BH396" s="266"/>
    </row>
    <row r="397" spans="4:60" s="262" customFormat="1" x14ac:dyDescent="0.25">
      <c r="D397" s="263"/>
      <c r="L397" s="274"/>
      <c r="AM397" s="275"/>
      <c r="AN397" s="275"/>
      <c r="AO397" s="275"/>
      <c r="AP397" s="275"/>
      <c r="AU397" s="276"/>
      <c r="BB397" s="266"/>
      <c r="BD397" s="266"/>
      <c r="BF397" s="266"/>
      <c r="BH397" s="266"/>
    </row>
    <row r="398" spans="4:60" s="262" customFormat="1" x14ac:dyDescent="0.25">
      <c r="D398" s="263"/>
      <c r="L398" s="274"/>
      <c r="AM398" s="275"/>
      <c r="AN398" s="275"/>
      <c r="AO398" s="275"/>
      <c r="AP398" s="275"/>
      <c r="AU398" s="276"/>
      <c r="BB398" s="266"/>
      <c r="BD398" s="266"/>
      <c r="BF398" s="266"/>
      <c r="BH398" s="266"/>
    </row>
    <row r="399" spans="4:60" s="262" customFormat="1" x14ac:dyDescent="0.25">
      <c r="D399" s="263"/>
      <c r="L399" s="274"/>
      <c r="AM399" s="275"/>
      <c r="AN399" s="275"/>
      <c r="AO399" s="275"/>
      <c r="AP399" s="275"/>
      <c r="AU399" s="276"/>
      <c r="BB399" s="266"/>
      <c r="BD399" s="266"/>
      <c r="BF399" s="266"/>
      <c r="BH399" s="266"/>
    </row>
    <row r="400" spans="4:60" s="262" customFormat="1" x14ac:dyDescent="0.25">
      <c r="D400" s="263"/>
      <c r="L400" s="274"/>
      <c r="AM400" s="275"/>
      <c r="AN400" s="275"/>
      <c r="AO400" s="275"/>
      <c r="AP400" s="275"/>
      <c r="AU400" s="276"/>
      <c r="BB400" s="266"/>
      <c r="BD400" s="266"/>
      <c r="BF400" s="266"/>
      <c r="BH400" s="266"/>
    </row>
    <row r="401" spans="4:60" s="262" customFormat="1" x14ac:dyDescent="0.25">
      <c r="D401" s="263"/>
      <c r="L401" s="274"/>
      <c r="AM401" s="275"/>
      <c r="AN401" s="275"/>
      <c r="AO401" s="275"/>
      <c r="AP401" s="275"/>
      <c r="AU401" s="276"/>
      <c r="BB401" s="266"/>
      <c r="BD401" s="266"/>
      <c r="BF401" s="266"/>
      <c r="BH401" s="266"/>
    </row>
    <row r="402" spans="4:60" s="262" customFormat="1" x14ac:dyDescent="0.25">
      <c r="D402" s="263"/>
      <c r="L402" s="274"/>
      <c r="AM402" s="275"/>
      <c r="AN402" s="275"/>
      <c r="AO402" s="275"/>
      <c r="AP402" s="275"/>
      <c r="AU402" s="276"/>
      <c r="BB402" s="266"/>
      <c r="BD402" s="266"/>
      <c r="BF402" s="266"/>
      <c r="BH402" s="266"/>
    </row>
    <row r="403" spans="4:60" s="262" customFormat="1" x14ac:dyDescent="0.25">
      <c r="D403" s="263"/>
      <c r="L403" s="274"/>
      <c r="AM403" s="275"/>
      <c r="AN403" s="275"/>
      <c r="AO403" s="275"/>
      <c r="AP403" s="275"/>
      <c r="AU403" s="276"/>
      <c r="BB403" s="266"/>
      <c r="BD403" s="266"/>
      <c r="BF403" s="266"/>
      <c r="BH403" s="266"/>
    </row>
    <row r="404" spans="4:60" s="262" customFormat="1" x14ac:dyDescent="0.25">
      <c r="D404" s="263"/>
      <c r="L404" s="274"/>
      <c r="AM404" s="275"/>
      <c r="AN404" s="275"/>
      <c r="AO404" s="275"/>
      <c r="AP404" s="275"/>
      <c r="AU404" s="276"/>
      <c r="BB404" s="266"/>
      <c r="BD404" s="266"/>
      <c r="BF404" s="266"/>
      <c r="BH404" s="266"/>
    </row>
    <row r="405" spans="4:60" s="262" customFormat="1" x14ac:dyDescent="0.25">
      <c r="D405" s="263"/>
      <c r="L405" s="274"/>
      <c r="AM405" s="275"/>
      <c r="AN405" s="275"/>
      <c r="AO405" s="275"/>
      <c r="AP405" s="275"/>
      <c r="AU405" s="276"/>
      <c r="BB405" s="266"/>
      <c r="BD405" s="266"/>
      <c r="BF405" s="266"/>
      <c r="BH405" s="266"/>
    </row>
    <row r="406" spans="4:60" s="262" customFormat="1" x14ac:dyDescent="0.25">
      <c r="D406" s="263"/>
      <c r="L406" s="274"/>
      <c r="AM406" s="275"/>
      <c r="AN406" s="275"/>
      <c r="AO406" s="275"/>
      <c r="AP406" s="275"/>
      <c r="AU406" s="276"/>
      <c r="BB406" s="266"/>
      <c r="BD406" s="266"/>
      <c r="BF406" s="266"/>
      <c r="BH406" s="266"/>
    </row>
    <row r="407" spans="4:60" s="262" customFormat="1" x14ac:dyDescent="0.25">
      <c r="D407" s="263"/>
      <c r="L407" s="274"/>
      <c r="AM407" s="275"/>
      <c r="AN407" s="275"/>
      <c r="AO407" s="275"/>
      <c r="AP407" s="275"/>
      <c r="AU407" s="276"/>
      <c r="BB407" s="266"/>
      <c r="BD407" s="266"/>
      <c r="BF407" s="266"/>
      <c r="BH407" s="266"/>
    </row>
    <row r="408" spans="4:60" s="262" customFormat="1" x14ac:dyDescent="0.25">
      <c r="D408" s="263"/>
      <c r="L408" s="274"/>
      <c r="AM408" s="275"/>
      <c r="AN408" s="275"/>
      <c r="AO408" s="275"/>
      <c r="AP408" s="275"/>
      <c r="AU408" s="276"/>
      <c r="BB408" s="266"/>
      <c r="BD408" s="266"/>
      <c r="BF408" s="266"/>
      <c r="BH408" s="266"/>
    </row>
    <row r="409" spans="4:60" s="262" customFormat="1" x14ac:dyDescent="0.25">
      <c r="D409" s="263"/>
      <c r="L409" s="274"/>
      <c r="AM409" s="275"/>
      <c r="AN409" s="275"/>
      <c r="AO409" s="275"/>
      <c r="AP409" s="275"/>
      <c r="AU409" s="276"/>
      <c r="BB409" s="266"/>
      <c r="BD409" s="266"/>
      <c r="BF409" s="266"/>
      <c r="BH409" s="266"/>
    </row>
    <row r="410" spans="4:60" s="262" customFormat="1" x14ac:dyDescent="0.25">
      <c r="D410" s="263"/>
      <c r="L410" s="274"/>
      <c r="AM410" s="275"/>
      <c r="AN410" s="275"/>
      <c r="AO410" s="275"/>
      <c r="AP410" s="275"/>
      <c r="AU410" s="276"/>
      <c r="BB410" s="266"/>
      <c r="BD410" s="266"/>
      <c r="BF410" s="266"/>
      <c r="BH410" s="266"/>
    </row>
    <row r="411" spans="4:60" s="262" customFormat="1" x14ac:dyDescent="0.25">
      <c r="D411" s="263"/>
      <c r="L411" s="274"/>
      <c r="AM411" s="275"/>
      <c r="AN411" s="275"/>
      <c r="AO411" s="275"/>
      <c r="AP411" s="275"/>
      <c r="AU411" s="276"/>
      <c r="BB411" s="266"/>
      <c r="BD411" s="266"/>
      <c r="BF411" s="266"/>
      <c r="BH411" s="266"/>
    </row>
    <row r="412" spans="4:60" s="262" customFormat="1" x14ac:dyDescent="0.25">
      <c r="D412" s="263"/>
      <c r="L412" s="274"/>
      <c r="AM412" s="275"/>
      <c r="AN412" s="275"/>
      <c r="AO412" s="275"/>
      <c r="AP412" s="275"/>
      <c r="AU412" s="276"/>
      <c r="BB412" s="266"/>
      <c r="BD412" s="266"/>
      <c r="BF412" s="266"/>
      <c r="BH412" s="266"/>
    </row>
    <row r="413" spans="4:60" s="262" customFormat="1" x14ac:dyDescent="0.25">
      <c r="D413" s="263"/>
      <c r="L413" s="274"/>
      <c r="AM413" s="275"/>
      <c r="AN413" s="275"/>
      <c r="AO413" s="275"/>
      <c r="AP413" s="275"/>
      <c r="AU413" s="276"/>
      <c r="BB413" s="266"/>
      <c r="BD413" s="266"/>
      <c r="BF413" s="266"/>
      <c r="BH413" s="266"/>
    </row>
    <row r="414" spans="4:60" s="262" customFormat="1" x14ac:dyDescent="0.25">
      <c r="D414" s="263"/>
      <c r="L414" s="274"/>
      <c r="AM414" s="275"/>
      <c r="AN414" s="275"/>
      <c r="AO414" s="275"/>
      <c r="AP414" s="275"/>
      <c r="AU414" s="276"/>
      <c r="BB414" s="266"/>
      <c r="BD414" s="266"/>
      <c r="BF414" s="266"/>
      <c r="BH414" s="266"/>
    </row>
    <row r="415" spans="4:60" s="262" customFormat="1" x14ac:dyDescent="0.25">
      <c r="D415" s="263"/>
      <c r="L415" s="274"/>
      <c r="AM415" s="275"/>
      <c r="AN415" s="275"/>
      <c r="AO415" s="275"/>
      <c r="AP415" s="275"/>
      <c r="AU415" s="276"/>
      <c r="BB415" s="266"/>
      <c r="BD415" s="266"/>
      <c r="BF415" s="266"/>
      <c r="BH415" s="266"/>
    </row>
    <row r="416" spans="4:60" s="262" customFormat="1" x14ac:dyDescent="0.25">
      <c r="D416" s="263"/>
      <c r="L416" s="274"/>
      <c r="AM416" s="275"/>
      <c r="AN416" s="275"/>
      <c r="AO416" s="275"/>
      <c r="AP416" s="275"/>
      <c r="AU416" s="276"/>
      <c r="BB416" s="266"/>
      <c r="BD416" s="266"/>
      <c r="BF416" s="266"/>
      <c r="BH416" s="266"/>
    </row>
    <row r="417" spans="4:60" s="262" customFormat="1" x14ac:dyDescent="0.25">
      <c r="D417" s="263"/>
      <c r="L417" s="274"/>
      <c r="AM417" s="275"/>
      <c r="AN417" s="275"/>
      <c r="AO417" s="275"/>
      <c r="AP417" s="275"/>
      <c r="AU417" s="276"/>
      <c r="BB417" s="266"/>
      <c r="BD417" s="266"/>
      <c r="BF417" s="266"/>
      <c r="BH417" s="266"/>
    </row>
    <row r="418" spans="4:60" s="262" customFormat="1" x14ac:dyDescent="0.25">
      <c r="D418" s="263"/>
      <c r="L418" s="274"/>
      <c r="AM418" s="275"/>
      <c r="AN418" s="275"/>
      <c r="AO418" s="275"/>
      <c r="AP418" s="275"/>
      <c r="AU418" s="276"/>
      <c r="BB418" s="266"/>
      <c r="BD418" s="266"/>
      <c r="BF418" s="266"/>
      <c r="BH418" s="266"/>
    </row>
    <row r="419" spans="4:60" s="262" customFormat="1" x14ac:dyDescent="0.25">
      <c r="D419" s="263"/>
      <c r="L419" s="274"/>
      <c r="AM419" s="275"/>
      <c r="AN419" s="275"/>
      <c r="AO419" s="275"/>
      <c r="AP419" s="275"/>
      <c r="AU419" s="276"/>
      <c r="BB419" s="266"/>
      <c r="BD419" s="266"/>
      <c r="BF419" s="266"/>
      <c r="BH419" s="266"/>
    </row>
    <row r="420" spans="4:60" s="262" customFormat="1" x14ac:dyDescent="0.25">
      <c r="D420" s="263"/>
      <c r="L420" s="274"/>
      <c r="AM420" s="275"/>
      <c r="AN420" s="275"/>
      <c r="AO420" s="275"/>
      <c r="AP420" s="275"/>
      <c r="AU420" s="276"/>
      <c r="BB420" s="266"/>
      <c r="BD420" s="266"/>
      <c r="BF420" s="266"/>
      <c r="BH420" s="266"/>
    </row>
    <row r="421" spans="4:60" s="262" customFormat="1" x14ac:dyDescent="0.25">
      <c r="D421" s="263"/>
      <c r="L421" s="274"/>
      <c r="AM421" s="275"/>
      <c r="AN421" s="275"/>
      <c r="AO421" s="275"/>
      <c r="AP421" s="275"/>
      <c r="AU421" s="276"/>
      <c r="BB421" s="266"/>
      <c r="BD421" s="266"/>
      <c r="BF421" s="266"/>
      <c r="BH421" s="266"/>
    </row>
    <row r="422" spans="4:60" s="262" customFormat="1" x14ac:dyDescent="0.25">
      <c r="D422" s="263"/>
      <c r="L422" s="274"/>
      <c r="AM422" s="275"/>
      <c r="AN422" s="275"/>
      <c r="AO422" s="275"/>
      <c r="AP422" s="275"/>
      <c r="AU422" s="276"/>
      <c r="BB422" s="266"/>
      <c r="BD422" s="266"/>
      <c r="BF422" s="266"/>
      <c r="BH422" s="266"/>
    </row>
    <row r="423" spans="4:60" s="262" customFormat="1" x14ac:dyDescent="0.25">
      <c r="D423" s="263"/>
      <c r="L423" s="274"/>
      <c r="AM423" s="275"/>
      <c r="AN423" s="275"/>
      <c r="AO423" s="275"/>
      <c r="AP423" s="275"/>
      <c r="AU423" s="276"/>
      <c r="BB423" s="266"/>
      <c r="BD423" s="266"/>
      <c r="BF423" s="266"/>
      <c r="BH423" s="266"/>
    </row>
    <row r="424" spans="4:60" s="262" customFormat="1" x14ac:dyDescent="0.25">
      <c r="D424" s="263"/>
      <c r="L424" s="274"/>
      <c r="AM424" s="275"/>
      <c r="AN424" s="275"/>
      <c r="AO424" s="275"/>
      <c r="AP424" s="275"/>
      <c r="AU424" s="276"/>
      <c r="BB424" s="266"/>
      <c r="BD424" s="266"/>
      <c r="BF424" s="266"/>
      <c r="BH424" s="266"/>
    </row>
    <row r="425" spans="4:60" s="262" customFormat="1" x14ac:dyDescent="0.25">
      <c r="D425" s="263"/>
      <c r="L425" s="274"/>
      <c r="AM425" s="275"/>
      <c r="AN425" s="275"/>
      <c r="AO425" s="275"/>
      <c r="AP425" s="275"/>
      <c r="AU425" s="276"/>
      <c r="BB425" s="266"/>
      <c r="BD425" s="266"/>
      <c r="BF425" s="266"/>
      <c r="BH425" s="266"/>
    </row>
    <row r="426" spans="4:60" s="262" customFormat="1" x14ac:dyDescent="0.25">
      <c r="D426" s="263"/>
      <c r="L426" s="274"/>
      <c r="AM426" s="275"/>
      <c r="AN426" s="275"/>
      <c r="AO426" s="275"/>
      <c r="AP426" s="275"/>
      <c r="AU426" s="276"/>
      <c r="BB426" s="266"/>
      <c r="BD426" s="266"/>
      <c r="BF426" s="266"/>
      <c r="BH426" s="266"/>
    </row>
    <row r="427" spans="4:60" s="262" customFormat="1" x14ac:dyDescent="0.25">
      <c r="D427" s="263"/>
      <c r="L427" s="274"/>
      <c r="AM427" s="275"/>
      <c r="AN427" s="275"/>
      <c r="AO427" s="275"/>
      <c r="AP427" s="275"/>
      <c r="AU427" s="276"/>
      <c r="BB427" s="266"/>
      <c r="BD427" s="266"/>
      <c r="BF427" s="266"/>
      <c r="BH427" s="266"/>
    </row>
    <row r="428" spans="4:60" s="262" customFormat="1" x14ac:dyDescent="0.25">
      <c r="D428" s="263"/>
      <c r="L428" s="274"/>
      <c r="AM428" s="275"/>
      <c r="AN428" s="275"/>
      <c r="AO428" s="275"/>
      <c r="AP428" s="275"/>
      <c r="AU428" s="276"/>
      <c r="BB428" s="266"/>
      <c r="BD428" s="266"/>
      <c r="BF428" s="266"/>
      <c r="BH428" s="266"/>
    </row>
    <row r="429" spans="4:60" s="262" customFormat="1" x14ac:dyDescent="0.25">
      <c r="D429" s="263"/>
      <c r="L429" s="274"/>
      <c r="AM429" s="275"/>
      <c r="AN429" s="275"/>
      <c r="AO429" s="275"/>
      <c r="AP429" s="275"/>
      <c r="AU429" s="276"/>
      <c r="BB429" s="266"/>
      <c r="BD429" s="266"/>
      <c r="BF429" s="266"/>
      <c r="BH429" s="266"/>
    </row>
    <row r="430" spans="4:60" s="262" customFormat="1" x14ac:dyDescent="0.25">
      <c r="D430" s="263"/>
      <c r="L430" s="274"/>
      <c r="AM430" s="275"/>
      <c r="AN430" s="275"/>
      <c r="AO430" s="275"/>
      <c r="AP430" s="275"/>
      <c r="AU430" s="276"/>
      <c r="BB430" s="266"/>
      <c r="BD430" s="266"/>
      <c r="BF430" s="266"/>
      <c r="BH430" s="266"/>
    </row>
    <row r="431" spans="4:60" s="262" customFormat="1" x14ac:dyDescent="0.25">
      <c r="D431" s="263"/>
      <c r="L431" s="274"/>
      <c r="AM431" s="275"/>
      <c r="AN431" s="275"/>
      <c r="AO431" s="275"/>
      <c r="AP431" s="275"/>
      <c r="AU431" s="276"/>
      <c r="BB431" s="266"/>
      <c r="BD431" s="266"/>
      <c r="BF431" s="266"/>
      <c r="BH431" s="266"/>
    </row>
    <row r="432" spans="4:60" s="262" customFormat="1" x14ac:dyDescent="0.25">
      <c r="D432" s="263"/>
      <c r="L432" s="274"/>
      <c r="AM432" s="275"/>
      <c r="AN432" s="275"/>
      <c r="AO432" s="275"/>
      <c r="AP432" s="275"/>
      <c r="AU432" s="276"/>
      <c r="BB432" s="266"/>
      <c r="BD432" s="266"/>
      <c r="BF432" s="266"/>
      <c r="BH432" s="266"/>
    </row>
    <row r="433" spans="4:60" s="262" customFormat="1" x14ac:dyDescent="0.25">
      <c r="D433" s="263"/>
      <c r="L433" s="274"/>
      <c r="AM433" s="275"/>
      <c r="AN433" s="275"/>
      <c r="AO433" s="275"/>
      <c r="AP433" s="275"/>
      <c r="AU433" s="276"/>
      <c r="BB433" s="266"/>
      <c r="BD433" s="266"/>
      <c r="BF433" s="266"/>
      <c r="BH433" s="266"/>
    </row>
    <row r="434" spans="4:60" s="262" customFormat="1" x14ac:dyDescent="0.25">
      <c r="D434" s="263"/>
      <c r="L434" s="274"/>
      <c r="AM434" s="275"/>
      <c r="AN434" s="275"/>
      <c r="AO434" s="275"/>
      <c r="AP434" s="275"/>
      <c r="AU434" s="276"/>
      <c r="BB434" s="266"/>
      <c r="BD434" s="266"/>
      <c r="BF434" s="266"/>
      <c r="BH434" s="266"/>
    </row>
    <row r="435" spans="4:60" s="262" customFormat="1" x14ac:dyDescent="0.25">
      <c r="D435" s="263"/>
      <c r="L435" s="274"/>
      <c r="AM435" s="275"/>
      <c r="AN435" s="275"/>
      <c r="AO435" s="275"/>
      <c r="AP435" s="275"/>
      <c r="AU435" s="276"/>
      <c r="BB435" s="266"/>
      <c r="BD435" s="266"/>
      <c r="BF435" s="266"/>
      <c r="BH435" s="266"/>
    </row>
    <row r="436" spans="4:60" s="262" customFormat="1" x14ac:dyDescent="0.25">
      <c r="D436" s="263"/>
      <c r="L436" s="274"/>
      <c r="AM436" s="275"/>
      <c r="AN436" s="275"/>
      <c r="AO436" s="275"/>
      <c r="AP436" s="275"/>
      <c r="AU436" s="276"/>
      <c r="BB436" s="266"/>
      <c r="BD436" s="266"/>
      <c r="BF436" s="266"/>
      <c r="BH436" s="266"/>
    </row>
    <row r="437" spans="4:60" s="262" customFormat="1" x14ac:dyDescent="0.25">
      <c r="D437" s="263"/>
      <c r="L437" s="274"/>
      <c r="AM437" s="275"/>
      <c r="AN437" s="275"/>
      <c r="AO437" s="275"/>
      <c r="AP437" s="275"/>
      <c r="AU437" s="276"/>
      <c r="BB437" s="266"/>
      <c r="BD437" s="266"/>
      <c r="BF437" s="266"/>
      <c r="BH437" s="266"/>
    </row>
    <row r="438" spans="4:60" s="262" customFormat="1" x14ac:dyDescent="0.25">
      <c r="D438" s="263"/>
      <c r="L438" s="274"/>
      <c r="AM438" s="275"/>
      <c r="AN438" s="275"/>
      <c r="AO438" s="275"/>
      <c r="AP438" s="275"/>
      <c r="AU438" s="276"/>
      <c r="BB438" s="266"/>
      <c r="BD438" s="266"/>
      <c r="BF438" s="266"/>
      <c r="BH438" s="266"/>
    </row>
    <row r="439" spans="4:60" s="262" customFormat="1" x14ac:dyDescent="0.25">
      <c r="D439" s="263"/>
      <c r="L439" s="274"/>
      <c r="AM439" s="275"/>
      <c r="AN439" s="275"/>
      <c r="AO439" s="275"/>
      <c r="AP439" s="275"/>
      <c r="AU439" s="276"/>
      <c r="BB439" s="266"/>
      <c r="BD439" s="266"/>
      <c r="BF439" s="266"/>
      <c r="BH439" s="266"/>
    </row>
    <row r="440" spans="4:60" s="262" customFormat="1" x14ac:dyDescent="0.25">
      <c r="D440" s="263"/>
      <c r="L440" s="274"/>
      <c r="AM440" s="275"/>
      <c r="AN440" s="275"/>
      <c r="AO440" s="275"/>
      <c r="AP440" s="275"/>
      <c r="AU440" s="276"/>
      <c r="BB440" s="266"/>
      <c r="BD440" s="266"/>
      <c r="BF440" s="266"/>
      <c r="BH440" s="266"/>
    </row>
    <row r="441" spans="4:60" s="262" customFormat="1" x14ac:dyDescent="0.25">
      <c r="D441" s="263"/>
      <c r="L441" s="274"/>
      <c r="AM441" s="275"/>
      <c r="AN441" s="275"/>
      <c r="AO441" s="275"/>
      <c r="AP441" s="275"/>
      <c r="AU441" s="276"/>
      <c r="BB441" s="266"/>
      <c r="BD441" s="266"/>
      <c r="BF441" s="266"/>
      <c r="BH441" s="266"/>
    </row>
    <row r="442" spans="4:60" s="262" customFormat="1" x14ac:dyDescent="0.25">
      <c r="D442" s="263"/>
      <c r="L442" s="274"/>
      <c r="AM442" s="275"/>
      <c r="AN442" s="275"/>
      <c r="AO442" s="275"/>
      <c r="AP442" s="275"/>
      <c r="AU442" s="276"/>
      <c r="BB442" s="266"/>
      <c r="BD442" s="266"/>
      <c r="BF442" s="266"/>
      <c r="BH442" s="266"/>
    </row>
    <row r="443" spans="4:60" s="262" customFormat="1" x14ac:dyDescent="0.25">
      <c r="D443" s="263"/>
      <c r="L443" s="274"/>
      <c r="AM443" s="275"/>
      <c r="AN443" s="275"/>
      <c r="AO443" s="275"/>
      <c r="AP443" s="275"/>
      <c r="AU443" s="276"/>
      <c r="BB443" s="266"/>
      <c r="BD443" s="266"/>
      <c r="BF443" s="266"/>
      <c r="BH443" s="266"/>
    </row>
    <row r="444" spans="4:60" s="262" customFormat="1" x14ac:dyDescent="0.25">
      <c r="D444" s="263"/>
      <c r="L444" s="274"/>
      <c r="AM444" s="275"/>
      <c r="AN444" s="275"/>
      <c r="AO444" s="275"/>
      <c r="AP444" s="275"/>
      <c r="AU444" s="276"/>
      <c r="BB444" s="266"/>
      <c r="BD444" s="266"/>
      <c r="BF444" s="266"/>
      <c r="BH444" s="266"/>
    </row>
    <row r="445" spans="4:60" s="262" customFormat="1" x14ac:dyDescent="0.25">
      <c r="D445" s="263"/>
      <c r="L445" s="274"/>
      <c r="AM445" s="275"/>
      <c r="AN445" s="275"/>
      <c r="AO445" s="275"/>
      <c r="AP445" s="275"/>
      <c r="AU445" s="276"/>
      <c r="BB445" s="266"/>
      <c r="BD445" s="266"/>
      <c r="BF445" s="266"/>
      <c r="BH445" s="266"/>
    </row>
    <row r="446" spans="4:60" s="262" customFormat="1" x14ac:dyDescent="0.25">
      <c r="D446" s="263"/>
      <c r="L446" s="274"/>
      <c r="AM446" s="275"/>
      <c r="AN446" s="275"/>
      <c r="AO446" s="275"/>
      <c r="AP446" s="275"/>
      <c r="AU446" s="276"/>
      <c r="BB446" s="266"/>
      <c r="BD446" s="266"/>
      <c r="BF446" s="266"/>
      <c r="BH446" s="266"/>
    </row>
    <row r="447" spans="4:60" s="262" customFormat="1" x14ac:dyDescent="0.25">
      <c r="D447" s="263"/>
      <c r="L447" s="274"/>
      <c r="AM447" s="275"/>
      <c r="AN447" s="275"/>
      <c r="AO447" s="275"/>
      <c r="AP447" s="275"/>
      <c r="AU447" s="276"/>
      <c r="BB447" s="266"/>
      <c r="BD447" s="266"/>
      <c r="BF447" s="266"/>
      <c r="BH447" s="266"/>
    </row>
    <row r="448" spans="4:60" s="262" customFormat="1" x14ac:dyDescent="0.25">
      <c r="D448" s="263"/>
      <c r="L448" s="274"/>
      <c r="AM448" s="275"/>
      <c r="AN448" s="275"/>
      <c r="AO448" s="275"/>
      <c r="AP448" s="275"/>
      <c r="AU448" s="276"/>
      <c r="BB448" s="266"/>
      <c r="BD448" s="266"/>
      <c r="BF448" s="266"/>
      <c r="BH448" s="266"/>
    </row>
    <row r="449" spans="4:60" s="262" customFormat="1" x14ac:dyDescent="0.25">
      <c r="D449" s="263"/>
      <c r="L449" s="274"/>
      <c r="AM449" s="275"/>
      <c r="AN449" s="275"/>
      <c r="AO449" s="275"/>
      <c r="AP449" s="275"/>
      <c r="AU449" s="276"/>
      <c r="BB449" s="266"/>
      <c r="BD449" s="266"/>
      <c r="BF449" s="266"/>
      <c r="BH449" s="266"/>
    </row>
    <row r="450" spans="4:60" s="262" customFormat="1" x14ac:dyDescent="0.25">
      <c r="D450" s="263"/>
      <c r="L450" s="274"/>
      <c r="AM450" s="275"/>
      <c r="AN450" s="275"/>
      <c r="AO450" s="275"/>
      <c r="AP450" s="275"/>
      <c r="AU450" s="276"/>
      <c r="BB450" s="266"/>
      <c r="BD450" s="266"/>
      <c r="BF450" s="266"/>
      <c r="BH450" s="266"/>
    </row>
    <row r="451" spans="4:60" s="262" customFormat="1" x14ac:dyDescent="0.25">
      <c r="D451" s="263"/>
      <c r="L451" s="274"/>
      <c r="AM451" s="275"/>
      <c r="AN451" s="275"/>
      <c r="AO451" s="275"/>
      <c r="AP451" s="275"/>
      <c r="AU451" s="276"/>
      <c r="BB451" s="266"/>
      <c r="BD451" s="266"/>
      <c r="BF451" s="266"/>
      <c r="BH451" s="266"/>
    </row>
    <row r="452" spans="4:60" s="262" customFormat="1" x14ac:dyDescent="0.25">
      <c r="D452" s="263"/>
      <c r="L452" s="274"/>
      <c r="AM452" s="275"/>
      <c r="AN452" s="275"/>
      <c r="AO452" s="275"/>
      <c r="AP452" s="275"/>
      <c r="AU452" s="276"/>
      <c r="BB452" s="266"/>
      <c r="BD452" s="266"/>
      <c r="BF452" s="266"/>
      <c r="BH452" s="266"/>
    </row>
    <row r="453" spans="4:60" s="262" customFormat="1" x14ac:dyDescent="0.25">
      <c r="D453" s="263"/>
      <c r="L453" s="274"/>
      <c r="AM453" s="275"/>
      <c r="AN453" s="275"/>
      <c r="AO453" s="275"/>
      <c r="AP453" s="275"/>
      <c r="AU453" s="276"/>
      <c r="BB453" s="266"/>
      <c r="BD453" s="266"/>
      <c r="BF453" s="266"/>
      <c r="BH453" s="266"/>
    </row>
    <row r="454" spans="4:60" s="262" customFormat="1" x14ac:dyDescent="0.25">
      <c r="D454" s="263"/>
      <c r="L454" s="274"/>
      <c r="AM454" s="275"/>
      <c r="AN454" s="275"/>
      <c r="AO454" s="275"/>
      <c r="AP454" s="275"/>
      <c r="AU454" s="276"/>
      <c r="BB454" s="266"/>
      <c r="BD454" s="266"/>
      <c r="BF454" s="266"/>
      <c r="BH454" s="266"/>
    </row>
    <row r="455" spans="4:60" s="262" customFormat="1" x14ac:dyDescent="0.25">
      <c r="D455" s="263"/>
      <c r="L455" s="274"/>
      <c r="AM455" s="275"/>
      <c r="AN455" s="275"/>
      <c r="AO455" s="275"/>
      <c r="AP455" s="275"/>
      <c r="AU455" s="276"/>
      <c r="BB455" s="266"/>
      <c r="BD455" s="266"/>
      <c r="BF455" s="266"/>
      <c r="BH455" s="266"/>
    </row>
    <row r="456" spans="4:60" s="262" customFormat="1" x14ac:dyDescent="0.25">
      <c r="D456" s="263"/>
      <c r="L456" s="274"/>
      <c r="AM456" s="275"/>
      <c r="AN456" s="275"/>
      <c r="AO456" s="275"/>
      <c r="AP456" s="275"/>
      <c r="AU456" s="276"/>
      <c r="BB456" s="266"/>
      <c r="BD456" s="266"/>
      <c r="BF456" s="266"/>
      <c r="BH456" s="266"/>
    </row>
    <row r="457" spans="4:60" s="262" customFormat="1" x14ac:dyDescent="0.25">
      <c r="D457" s="263"/>
      <c r="L457" s="274"/>
      <c r="AM457" s="275"/>
      <c r="AN457" s="275"/>
      <c r="AO457" s="275"/>
      <c r="AP457" s="275"/>
      <c r="AU457" s="276"/>
      <c r="BB457" s="266"/>
      <c r="BD457" s="266"/>
      <c r="BF457" s="266"/>
      <c r="BH457" s="266"/>
    </row>
    <row r="458" spans="4:60" s="262" customFormat="1" x14ac:dyDescent="0.25">
      <c r="D458" s="263"/>
      <c r="L458" s="274"/>
      <c r="AM458" s="275"/>
      <c r="AN458" s="275"/>
      <c r="AO458" s="275"/>
      <c r="AP458" s="275"/>
      <c r="AU458" s="276"/>
      <c r="BB458" s="266"/>
      <c r="BD458" s="266"/>
      <c r="BF458" s="266"/>
      <c r="BH458" s="266"/>
    </row>
    <row r="459" spans="4:60" s="262" customFormat="1" x14ac:dyDescent="0.25">
      <c r="D459" s="263"/>
      <c r="L459" s="274"/>
      <c r="AM459" s="275"/>
      <c r="AN459" s="275"/>
      <c r="AO459" s="275"/>
      <c r="AP459" s="275"/>
      <c r="AU459" s="276"/>
      <c r="BB459" s="266"/>
      <c r="BD459" s="266"/>
      <c r="BF459" s="266"/>
      <c r="BH459" s="266"/>
    </row>
    <row r="460" spans="4:60" s="262" customFormat="1" x14ac:dyDescent="0.25">
      <c r="D460" s="263"/>
      <c r="L460" s="274"/>
      <c r="AM460" s="275"/>
      <c r="AN460" s="275"/>
      <c r="AO460" s="275"/>
      <c r="AP460" s="275"/>
      <c r="AU460" s="276"/>
      <c r="BB460" s="266"/>
      <c r="BD460" s="266"/>
      <c r="BF460" s="266"/>
      <c r="BH460" s="266"/>
    </row>
    <row r="461" spans="4:60" s="262" customFormat="1" x14ac:dyDescent="0.25">
      <c r="D461" s="263"/>
      <c r="L461" s="274"/>
      <c r="AM461" s="275"/>
      <c r="AN461" s="275"/>
      <c r="AO461" s="275"/>
      <c r="AP461" s="275"/>
      <c r="AU461" s="276"/>
      <c r="BB461" s="266"/>
      <c r="BD461" s="266"/>
      <c r="BF461" s="266"/>
      <c r="BH461" s="266"/>
    </row>
    <row r="462" spans="4:60" s="262" customFormat="1" x14ac:dyDescent="0.25">
      <c r="D462" s="263"/>
      <c r="L462" s="274"/>
      <c r="AM462" s="275"/>
      <c r="AN462" s="275"/>
      <c r="AO462" s="275"/>
      <c r="AP462" s="275"/>
      <c r="AU462" s="276"/>
      <c r="BB462" s="266"/>
      <c r="BD462" s="266"/>
      <c r="BF462" s="266"/>
      <c r="BH462" s="266"/>
    </row>
    <row r="463" spans="4:60" s="262" customFormat="1" x14ac:dyDescent="0.25">
      <c r="D463" s="263"/>
      <c r="L463" s="274"/>
      <c r="AM463" s="275"/>
      <c r="AN463" s="275"/>
      <c r="AO463" s="275"/>
      <c r="AP463" s="275"/>
      <c r="AU463" s="276"/>
      <c r="BB463" s="266"/>
      <c r="BD463" s="266"/>
      <c r="BF463" s="266"/>
      <c r="BH463" s="266"/>
    </row>
    <row r="464" spans="4:60" s="262" customFormat="1" x14ac:dyDescent="0.25">
      <c r="D464" s="263"/>
      <c r="L464" s="274"/>
      <c r="AM464" s="275"/>
      <c r="AN464" s="275"/>
      <c r="AO464" s="275"/>
      <c r="AP464" s="275"/>
      <c r="AU464" s="276"/>
      <c r="BB464" s="266"/>
      <c r="BD464" s="266"/>
      <c r="BF464" s="266"/>
      <c r="BH464" s="266"/>
    </row>
    <row r="465" spans="4:60" s="262" customFormat="1" x14ac:dyDescent="0.25">
      <c r="D465" s="263"/>
      <c r="L465" s="274"/>
      <c r="AM465" s="275"/>
      <c r="AN465" s="275"/>
      <c r="AO465" s="275"/>
      <c r="AP465" s="275"/>
      <c r="AU465" s="276"/>
      <c r="BB465" s="266"/>
      <c r="BD465" s="266"/>
      <c r="BF465" s="266"/>
      <c r="BH465" s="266"/>
    </row>
    <row r="466" spans="4:60" s="262" customFormat="1" x14ac:dyDescent="0.25">
      <c r="D466" s="263"/>
      <c r="L466" s="274"/>
      <c r="AM466" s="275"/>
      <c r="AN466" s="275"/>
      <c r="AO466" s="275"/>
      <c r="AP466" s="275"/>
      <c r="AU466" s="276"/>
      <c r="BB466" s="266"/>
      <c r="BD466" s="266"/>
      <c r="BF466" s="266"/>
      <c r="BH466" s="266"/>
    </row>
    <row r="467" spans="4:60" s="262" customFormat="1" x14ac:dyDescent="0.25">
      <c r="D467" s="263"/>
      <c r="L467" s="274"/>
      <c r="AM467" s="275"/>
      <c r="AN467" s="275"/>
      <c r="AO467" s="275"/>
      <c r="AP467" s="275"/>
      <c r="AU467" s="276"/>
      <c r="BB467" s="266"/>
      <c r="BD467" s="266"/>
      <c r="BF467" s="266"/>
      <c r="BH467" s="266"/>
    </row>
    <row r="468" spans="4:60" s="262" customFormat="1" x14ac:dyDescent="0.25">
      <c r="D468" s="263"/>
      <c r="L468" s="274"/>
      <c r="AM468" s="275"/>
      <c r="AN468" s="275"/>
      <c r="AO468" s="275"/>
      <c r="AP468" s="275"/>
      <c r="AU468" s="276"/>
      <c r="BB468" s="266"/>
      <c r="BD468" s="266"/>
      <c r="BF468" s="266"/>
      <c r="BH468" s="266"/>
    </row>
    <row r="469" spans="4:60" s="262" customFormat="1" x14ac:dyDescent="0.25">
      <c r="D469" s="263"/>
      <c r="L469" s="274"/>
      <c r="AM469" s="275"/>
      <c r="AN469" s="275"/>
      <c r="AO469" s="275"/>
      <c r="AP469" s="275"/>
      <c r="AU469" s="276"/>
      <c r="BB469" s="266"/>
      <c r="BD469" s="266"/>
      <c r="BF469" s="266"/>
      <c r="BH469" s="266"/>
    </row>
    <row r="470" spans="4:60" s="262" customFormat="1" x14ac:dyDescent="0.25">
      <c r="D470" s="263"/>
      <c r="L470" s="274"/>
      <c r="AM470" s="275"/>
      <c r="AN470" s="275"/>
      <c r="AO470" s="275"/>
      <c r="AP470" s="275"/>
      <c r="AU470" s="276"/>
      <c r="BB470" s="266"/>
      <c r="BD470" s="266"/>
      <c r="BF470" s="266"/>
      <c r="BH470" s="266"/>
    </row>
    <row r="471" spans="4:60" s="262" customFormat="1" x14ac:dyDescent="0.25">
      <c r="D471" s="263"/>
      <c r="L471" s="274"/>
      <c r="AM471" s="275"/>
      <c r="AN471" s="275"/>
      <c r="AO471" s="275"/>
      <c r="AP471" s="275"/>
      <c r="AU471" s="276"/>
      <c r="BB471" s="266"/>
      <c r="BD471" s="266"/>
      <c r="BF471" s="266"/>
      <c r="BH471" s="266"/>
    </row>
    <row r="472" spans="4:60" s="262" customFormat="1" x14ac:dyDescent="0.25">
      <c r="D472" s="263"/>
      <c r="L472" s="274"/>
      <c r="AM472" s="275"/>
      <c r="AN472" s="275"/>
      <c r="AO472" s="275"/>
      <c r="AP472" s="275"/>
      <c r="AU472" s="276"/>
      <c r="BB472" s="266"/>
      <c r="BD472" s="266"/>
      <c r="BF472" s="266"/>
      <c r="BH472" s="266"/>
    </row>
    <row r="473" spans="4:60" s="262" customFormat="1" x14ac:dyDescent="0.25">
      <c r="D473" s="263"/>
      <c r="L473" s="274"/>
      <c r="AM473" s="275"/>
      <c r="AN473" s="275"/>
      <c r="AO473" s="275"/>
      <c r="AP473" s="275"/>
      <c r="AU473" s="276"/>
      <c r="BB473" s="266"/>
      <c r="BD473" s="266"/>
      <c r="BF473" s="266"/>
      <c r="BH473" s="266"/>
    </row>
    <row r="474" spans="4:60" s="262" customFormat="1" x14ac:dyDescent="0.25">
      <c r="D474" s="263"/>
      <c r="L474" s="274"/>
      <c r="AM474" s="275"/>
      <c r="AN474" s="275"/>
      <c r="AO474" s="275"/>
      <c r="AP474" s="275"/>
      <c r="AU474" s="276"/>
      <c r="BB474" s="266"/>
      <c r="BD474" s="266"/>
      <c r="BF474" s="266"/>
      <c r="BH474" s="266"/>
    </row>
    <row r="475" spans="4:60" s="262" customFormat="1" x14ac:dyDescent="0.25">
      <c r="D475" s="263"/>
      <c r="L475" s="274"/>
      <c r="AM475" s="275"/>
      <c r="AN475" s="275"/>
      <c r="AO475" s="275"/>
      <c r="AP475" s="275"/>
      <c r="AU475" s="276"/>
      <c r="BB475" s="266"/>
      <c r="BD475" s="266"/>
      <c r="BF475" s="266"/>
      <c r="BH475" s="266"/>
    </row>
    <row r="476" spans="4:60" s="262" customFormat="1" x14ac:dyDescent="0.25">
      <c r="D476" s="263"/>
      <c r="L476" s="274"/>
      <c r="AM476" s="275"/>
      <c r="AN476" s="275"/>
      <c r="AO476" s="275"/>
      <c r="AP476" s="275"/>
      <c r="AU476" s="276"/>
      <c r="BB476" s="266"/>
      <c r="BD476" s="266"/>
      <c r="BF476" s="266"/>
      <c r="BH476" s="266"/>
    </row>
    <row r="477" spans="4:60" s="262" customFormat="1" x14ac:dyDescent="0.25">
      <c r="D477" s="263"/>
      <c r="L477" s="274"/>
      <c r="AM477" s="275"/>
      <c r="AN477" s="275"/>
      <c r="AO477" s="275"/>
      <c r="AP477" s="275"/>
      <c r="AU477" s="276"/>
      <c r="BB477" s="266"/>
      <c r="BD477" s="266"/>
      <c r="BF477" s="266"/>
      <c r="BH477" s="266"/>
    </row>
    <row r="478" spans="4:60" s="262" customFormat="1" x14ac:dyDescent="0.25">
      <c r="D478" s="263"/>
      <c r="L478" s="274"/>
      <c r="AM478" s="275"/>
      <c r="AN478" s="275"/>
      <c r="AO478" s="275"/>
      <c r="AP478" s="275"/>
      <c r="AU478" s="276"/>
      <c r="BB478" s="266"/>
      <c r="BD478" s="266"/>
      <c r="BF478" s="266"/>
      <c r="BH478" s="266"/>
    </row>
    <row r="479" spans="4:60" s="262" customFormat="1" x14ac:dyDescent="0.25">
      <c r="D479" s="263"/>
      <c r="L479" s="274"/>
      <c r="AM479" s="275"/>
      <c r="AN479" s="275"/>
      <c r="AO479" s="275"/>
      <c r="AP479" s="275"/>
      <c r="AU479" s="276"/>
      <c r="BB479" s="266"/>
      <c r="BD479" s="266"/>
      <c r="BF479" s="266"/>
      <c r="BH479" s="266"/>
    </row>
    <row r="480" spans="4:60" s="262" customFormat="1" x14ac:dyDescent="0.25">
      <c r="D480" s="263"/>
      <c r="L480" s="274"/>
      <c r="AM480" s="275"/>
      <c r="AN480" s="275"/>
      <c r="AO480" s="275"/>
      <c r="AP480" s="275"/>
      <c r="AU480" s="276"/>
      <c r="BB480" s="266"/>
      <c r="BD480" s="266"/>
      <c r="BF480" s="266"/>
      <c r="BH480" s="266"/>
    </row>
    <row r="481" spans="4:60" s="262" customFormat="1" x14ac:dyDescent="0.25">
      <c r="D481" s="263"/>
      <c r="L481" s="274"/>
      <c r="AM481" s="275"/>
      <c r="AN481" s="275"/>
      <c r="AO481" s="275"/>
      <c r="AP481" s="275"/>
      <c r="AU481" s="276"/>
      <c r="BB481" s="266"/>
      <c r="BD481" s="266"/>
      <c r="BF481" s="266"/>
      <c r="BH481" s="266"/>
    </row>
    <row r="482" spans="4:60" s="262" customFormat="1" x14ac:dyDescent="0.25">
      <c r="D482" s="263"/>
      <c r="L482" s="274"/>
      <c r="AM482" s="275"/>
      <c r="AN482" s="275"/>
      <c r="AO482" s="275"/>
      <c r="AP482" s="275"/>
      <c r="AU482" s="276"/>
      <c r="BB482" s="266"/>
      <c r="BD482" s="266"/>
      <c r="BF482" s="266"/>
      <c r="BH482" s="266"/>
    </row>
    <row r="483" spans="4:60" s="262" customFormat="1" x14ac:dyDescent="0.25">
      <c r="D483" s="263"/>
      <c r="L483" s="274"/>
      <c r="AM483" s="275"/>
      <c r="AN483" s="275"/>
      <c r="AO483" s="275"/>
      <c r="AP483" s="275"/>
      <c r="AU483" s="276"/>
      <c r="BB483" s="266"/>
      <c r="BD483" s="266"/>
      <c r="BF483" s="266"/>
      <c r="BH483" s="266"/>
    </row>
    <row r="484" spans="4:60" s="262" customFormat="1" x14ac:dyDescent="0.25">
      <c r="D484" s="263"/>
      <c r="L484" s="274"/>
      <c r="AM484" s="275"/>
      <c r="AN484" s="275"/>
      <c r="AO484" s="275"/>
      <c r="AP484" s="275"/>
      <c r="AU484" s="276"/>
      <c r="BB484" s="266"/>
      <c r="BD484" s="266"/>
      <c r="BF484" s="266"/>
      <c r="BH484" s="266"/>
    </row>
    <row r="485" spans="4:60" s="262" customFormat="1" x14ac:dyDescent="0.25">
      <c r="D485" s="263"/>
      <c r="L485" s="274"/>
      <c r="AM485" s="275"/>
      <c r="AN485" s="275"/>
      <c r="AO485" s="275"/>
      <c r="AP485" s="275"/>
      <c r="AU485" s="276"/>
      <c r="BB485" s="266"/>
      <c r="BD485" s="266"/>
      <c r="BF485" s="266"/>
      <c r="BH485" s="266"/>
    </row>
    <row r="486" spans="4:60" s="262" customFormat="1" x14ac:dyDescent="0.25">
      <c r="D486" s="263"/>
      <c r="L486" s="274"/>
      <c r="AM486" s="275"/>
      <c r="AN486" s="275"/>
      <c r="AO486" s="275"/>
      <c r="AP486" s="275"/>
      <c r="AU486" s="276"/>
      <c r="BB486" s="266"/>
      <c r="BD486" s="266"/>
      <c r="BF486" s="266"/>
      <c r="BH486" s="266"/>
    </row>
    <row r="487" spans="4:60" s="262" customFormat="1" x14ac:dyDescent="0.25">
      <c r="D487" s="263"/>
      <c r="L487" s="274"/>
      <c r="AM487" s="275"/>
      <c r="AN487" s="275"/>
      <c r="AO487" s="275"/>
      <c r="AP487" s="275"/>
      <c r="AU487" s="276"/>
      <c r="BB487" s="266"/>
      <c r="BD487" s="266"/>
      <c r="BF487" s="266"/>
      <c r="BH487" s="266"/>
    </row>
    <row r="488" spans="4:60" s="262" customFormat="1" x14ac:dyDescent="0.25">
      <c r="D488" s="263"/>
      <c r="L488" s="274"/>
      <c r="AM488" s="275"/>
      <c r="AN488" s="275"/>
      <c r="AO488" s="275"/>
      <c r="AP488" s="275"/>
      <c r="AU488" s="276"/>
      <c r="BB488" s="266"/>
      <c r="BD488" s="266"/>
      <c r="BF488" s="266"/>
      <c r="BH488" s="266"/>
    </row>
    <row r="489" spans="4:60" s="262" customFormat="1" x14ac:dyDescent="0.25">
      <c r="D489" s="263"/>
      <c r="L489" s="274"/>
      <c r="AM489" s="275"/>
      <c r="AN489" s="275"/>
      <c r="AO489" s="275"/>
      <c r="AP489" s="275"/>
      <c r="AU489" s="276"/>
      <c r="BB489" s="266"/>
      <c r="BD489" s="266"/>
      <c r="BF489" s="266"/>
      <c r="BH489" s="266"/>
    </row>
    <row r="490" spans="4:60" s="262" customFormat="1" x14ac:dyDescent="0.25">
      <c r="D490" s="263"/>
      <c r="L490" s="274"/>
      <c r="AM490" s="275"/>
      <c r="AN490" s="275"/>
      <c r="AO490" s="275"/>
      <c r="AP490" s="275"/>
      <c r="AU490" s="276"/>
      <c r="BB490" s="266"/>
      <c r="BD490" s="266"/>
      <c r="BF490" s="266"/>
      <c r="BH490" s="266"/>
    </row>
    <row r="491" spans="4:60" s="262" customFormat="1" x14ac:dyDescent="0.25">
      <c r="D491" s="263"/>
      <c r="L491" s="274"/>
      <c r="AM491" s="275"/>
      <c r="AN491" s="275"/>
      <c r="AO491" s="275"/>
      <c r="AP491" s="275"/>
      <c r="AU491" s="276"/>
      <c r="BB491" s="266"/>
      <c r="BD491" s="266"/>
      <c r="BF491" s="266"/>
      <c r="BH491" s="266"/>
    </row>
    <row r="492" spans="4:60" s="262" customFormat="1" x14ac:dyDescent="0.25">
      <c r="D492" s="263"/>
      <c r="L492" s="274"/>
      <c r="AM492" s="275"/>
      <c r="AN492" s="275"/>
      <c r="AO492" s="275"/>
      <c r="AP492" s="275"/>
      <c r="AU492" s="276"/>
      <c r="BB492" s="266"/>
      <c r="BD492" s="266"/>
      <c r="BF492" s="266"/>
      <c r="BH492" s="266"/>
    </row>
    <row r="493" spans="4:60" s="262" customFormat="1" x14ac:dyDescent="0.25">
      <c r="D493" s="263"/>
      <c r="L493" s="274"/>
      <c r="AM493" s="275"/>
      <c r="AN493" s="275"/>
      <c r="AO493" s="275"/>
      <c r="AP493" s="275"/>
      <c r="AU493" s="276"/>
      <c r="BB493" s="266"/>
      <c r="BD493" s="266"/>
      <c r="BF493" s="266"/>
      <c r="BH493" s="266"/>
    </row>
    <row r="494" spans="4:60" s="262" customFormat="1" x14ac:dyDescent="0.25">
      <c r="D494" s="263"/>
      <c r="L494" s="274"/>
      <c r="AM494" s="275"/>
      <c r="AN494" s="275"/>
      <c r="AO494" s="275"/>
      <c r="AP494" s="275"/>
      <c r="AU494" s="276"/>
      <c r="BB494" s="266"/>
      <c r="BD494" s="266"/>
      <c r="BF494" s="266"/>
      <c r="BH494" s="266"/>
    </row>
    <row r="495" spans="4:60" s="262" customFormat="1" x14ac:dyDescent="0.25">
      <c r="D495" s="263"/>
      <c r="L495" s="274"/>
      <c r="AM495" s="275"/>
      <c r="AN495" s="275"/>
      <c r="AO495" s="275"/>
      <c r="AP495" s="275"/>
      <c r="AU495" s="276"/>
      <c r="BB495" s="266"/>
      <c r="BD495" s="266"/>
      <c r="BF495" s="266"/>
      <c r="BH495" s="266"/>
    </row>
    <row r="496" spans="4:60" s="262" customFormat="1" x14ac:dyDescent="0.25">
      <c r="D496" s="263"/>
      <c r="L496" s="274"/>
      <c r="AM496" s="275"/>
      <c r="AN496" s="275"/>
      <c r="AO496" s="275"/>
      <c r="AP496" s="275"/>
      <c r="AU496" s="276"/>
      <c r="BB496" s="266"/>
      <c r="BD496" s="266"/>
      <c r="BF496" s="266"/>
      <c r="BH496" s="266"/>
    </row>
    <row r="497" spans="4:60" s="262" customFormat="1" x14ac:dyDescent="0.25">
      <c r="D497" s="263"/>
      <c r="L497" s="274"/>
      <c r="AM497" s="275"/>
      <c r="AN497" s="275"/>
      <c r="AO497" s="275"/>
      <c r="AP497" s="275"/>
      <c r="AU497" s="276"/>
      <c r="BB497" s="266"/>
      <c r="BD497" s="266"/>
      <c r="BF497" s="266"/>
      <c r="BH497" s="266"/>
    </row>
    <row r="498" spans="4:60" s="262" customFormat="1" x14ac:dyDescent="0.25">
      <c r="D498" s="263"/>
      <c r="L498" s="274"/>
      <c r="AM498" s="275"/>
      <c r="AN498" s="275"/>
      <c r="AO498" s="275"/>
      <c r="AP498" s="275"/>
      <c r="AU498" s="276"/>
      <c r="BB498" s="266"/>
      <c r="BD498" s="266"/>
      <c r="BF498" s="266"/>
      <c r="BH498" s="266"/>
    </row>
    <row r="499" spans="4:60" s="262" customFormat="1" x14ac:dyDescent="0.25">
      <c r="D499" s="263"/>
      <c r="L499" s="274"/>
      <c r="AM499" s="275"/>
      <c r="AN499" s="275"/>
      <c r="AO499" s="275"/>
      <c r="AP499" s="275"/>
      <c r="AU499" s="276"/>
      <c r="BB499" s="266"/>
      <c r="BD499" s="266"/>
      <c r="BF499" s="266"/>
      <c r="BH499" s="266"/>
    </row>
    <row r="500" spans="4:60" s="262" customFormat="1" x14ac:dyDescent="0.25">
      <c r="D500" s="263"/>
      <c r="L500" s="274"/>
      <c r="AM500" s="275"/>
      <c r="AN500" s="275"/>
      <c r="AO500" s="275"/>
      <c r="AP500" s="275"/>
      <c r="AU500" s="276"/>
      <c r="BB500" s="266"/>
      <c r="BD500" s="266"/>
      <c r="BF500" s="266"/>
      <c r="BH500" s="266"/>
    </row>
    <row r="501" spans="4:60" s="262" customFormat="1" x14ac:dyDescent="0.25">
      <c r="D501" s="263"/>
      <c r="L501" s="274"/>
      <c r="AM501" s="275"/>
      <c r="AN501" s="275"/>
      <c r="AO501" s="275"/>
      <c r="AP501" s="275"/>
      <c r="AU501" s="276"/>
      <c r="BB501" s="266"/>
      <c r="BD501" s="266"/>
      <c r="BF501" s="266"/>
      <c r="BH501" s="266"/>
    </row>
    <row r="502" spans="4:60" s="262" customFormat="1" x14ac:dyDescent="0.25">
      <c r="D502" s="263"/>
      <c r="L502" s="274"/>
      <c r="AM502" s="275"/>
      <c r="AN502" s="275"/>
      <c r="AO502" s="275"/>
      <c r="AP502" s="275"/>
      <c r="AU502" s="276"/>
      <c r="BB502" s="266"/>
      <c r="BD502" s="266"/>
      <c r="BF502" s="266"/>
      <c r="BH502" s="266"/>
    </row>
    <row r="503" spans="4:60" s="262" customFormat="1" x14ac:dyDescent="0.25">
      <c r="D503" s="263"/>
      <c r="L503" s="274"/>
      <c r="AM503" s="275"/>
      <c r="AN503" s="275"/>
      <c r="AO503" s="275"/>
      <c r="AP503" s="275"/>
      <c r="AU503" s="276"/>
      <c r="BB503" s="266"/>
      <c r="BD503" s="266"/>
      <c r="BF503" s="266"/>
      <c r="BH503" s="266"/>
    </row>
    <row r="504" spans="4:60" s="262" customFormat="1" x14ac:dyDescent="0.25">
      <c r="D504" s="263"/>
      <c r="L504" s="274"/>
      <c r="AM504" s="275"/>
      <c r="AN504" s="275"/>
      <c r="AO504" s="275"/>
      <c r="AP504" s="275"/>
      <c r="AU504" s="276"/>
      <c r="BB504" s="266"/>
      <c r="BD504" s="266"/>
      <c r="BF504" s="266"/>
      <c r="BH504" s="266"/>
    </row>
    <row r="505" spans="4:60" s="262" customFormat="1" x14ac:dyDescent="0.25">
      <c r="D505" s="263"/>
      <c r="L505" s="274"/>
      <c r="AM505" s="275"/>
      <c r="AN505" s="275"/>
      <c r="AO505" s="275"/>
      <c r="AP505" s="275"/>
      <c r="AU505" s="276"/>
      <c r="BB505" s="266"/>
      <c r="BD505" s="266"/>
      <c r="BF505" s="266"/>
      <c r="BH505" s="266"/>
    </row>
    <row r="506" spans="4:60" s="262" customFormat="1" x14ac:dyDescent="0.25">
      <c r="D506" s="263"/>
      <c r="L506" s="274"/>
      <c r="AM506" s="275"/>
      <c r="AN506" s="275"/>
      <c r="AO506" s="275"/>
      <c r="AP506" s="275"/>
      <c r="AU506" s="276"/>
      <c r="BB506" s="266"/>
      <c r="BD506" s="266"/>
      <c r="BF506" s="266"/>
      <c r="BH506" s="266"/>
    </row>
    <row r="507" spans="4:60" s="262" customFormat="1" x14ac:dyDescent="0.25">
      <c r="D507" s="263"/>
      <c r="L507" s="274"/>
      <c r="AM507" s="275"/>
      <c r="AN507" s="275"/>
      <c r="AO507" s="275"/>
      <c r="AP507" s="275"/>
      <c r="AU507" s="276"/>
      <c r="BB507" s="266"/>
      <c r="BD507" s="266"/>
      <c r="BF507" s="266"/>
      <c r="BH507" s="266"/>
    </row>
    <row r="508" spans="4:60" s="262" customFormat="1" x14ac:dyDescent="0.25">
      <c r="D508" s="263"/>
      <c r="L508" s="274"/>
      <c r="AM508" s="275"/>
      <c r="AN508" s="275"/>
      <c r="AO508" s="275"/>
      <c r="AP508" s="275"/>
      <c r="AU508" s="276"/>
      <c r="BB508" s="266"/>
      <c r="BD508" s="266"/>
      <c r="BF508" s="266"/>
      <c r="BH508" s="266"/>
    </row>
    <row r="509" spans="4:60" s="262" customFormat="1" x14ac:dyDescent="0.25">
      <c r="D509" s="263"/>
      <c r="L509" s="274"/>
      <c r="AM509" s="275"/>
      <c r="AN509" s="275"/>
      <c r="AO509" s="275"/>
      <c r="AP509" s="275"/>
      <c r="AU509" s="276"/>
      <c r="BB509" s="266"/>
      <c r="BD509" s="266"/>
      <c r="BF509" s="266"/>
      <c r="BH509" s="266"/>
    </row>
    <row r="510" spans="4:60" s="262" customFormat="1" x14ac:dyDescent="0.25">
      <c r="D510" s="263"/>
      <c r="L510" s="274"/>
      <c r="AM510" s="275"/>
      <c r="AN510" s="275"/>
      <c r="AO510" s="275"/>
      <c r="AP510" s="275"/>
      <c r="AU510" s="276"/>
      <c r="BB510" s="266"/>
      <c r="BD510" s="266"/>
      <c r="BF510" s="266"/>
      <c r="BH510" s="266"/>
    </row>
    <row r="511" spans="4:60" s="262" customFormat="1" x14ac:dyDescent="0.25">
      <c r="D511" s="263"/>
      <c r="L511" s="274"/>
      <c r="AM511" s="275"/>
      <c r="AN511" s="275"/>
      <c r="AO511" s="275"/>
      <c r="AP511" s="275"/>
      <c r="AU511" s="276"/>
      <c r="BB511" s="266"/>
      <c r="BD511" s="266"/>
      <c r="BF511" s="266"/>
      <c r="BH511" s="266"/>
    </row>
    <row r="512" spans="4:60" s="262" customFormat="1" x14ac:dyDescent="0.25">
      <c r="D512" s="263"/>
      <c r="L512" s="274"/>
      <c r="AM512" s="275"/>
      <c r="AN512" s="275"/>
      <c r="AO512" s="275"/>
      <c r="AP512" s="275"/>
      <c r="AU512" s="276"/>
      <c r="BB512" s="266"/>
      <c r="BD512" s="266"/>
      <c r="BF512" s="266"/>
      <c r="BH512" s="266"/>
    </row>
    <row r="513" spans="4:60" s="262" customFormat="1" x14ac:dyDescent="0.25">
      <c r="D513" s="263"/>
      <c r="L513" s="274"/>
      <c r="AM513" s="275"/>
      <c r="AN513" s="275"/>
      <c r="AO513" s="275"/>
      <c r="AP513" s="275"/>
      <c r="AU513" s="276"/>
      <c r="BB513" s="266"/>
      <c r="BD513" s="266"/>
      <c r="BF513" s="266"/>
      <c r="BH513" s="266"/>
    </row>
    <row r="514" spans="4:60" s="262" customFormat="1" x14ac:dyDescent="0.25">
      <c r="D514" s="263"/>
      <c r="L514" s="274"/>
      <c r="AM514" s="275"/>
      <c r="AN514" s="275"/>
      <c r="AO514" s="275"/>
      <c r="AP514" s="275"/>
      <c r="AU514" s="276"/>
      <c r="BB514" s="266"/>
      <c r="BD514" s="266"/>
      <c r="BF514" s="266"/>
      <c r="BH514" s="266"/>
    </row>
    <row r="515" spans="4:60" s="262" customFormat="1" x14ac:dyDescent="0.25">
      <c r="D515" s="263"/>
      <c r="L515" s="274"/>
      <c r="AM515" s="275"/>
      <c r="AN515" s="275"/>
      <c r="AO515" s="275"/>
      <c r="AP515" s="275"/>
      <c r="AU515" s="276"/>
      <c r="BB515" s="266"/>
      <c r="BD515" s="266"/>
      <c r="BF515" s="266"/>
      <c r="BH515" s="266"/>
    </row>
    <row r="516" spans="4:60" s="262" customFormat="1" x14ac:dyDescent="0.25">
      <c r="D516" s="263"/>
      <c r="L516" s="274"/>
      <c r="AM516" s="275"/>
      <c r="AN516" s="275"/>
      <c r="AO516" s="275"/>
      <c r="AP516" s="275"/>
      <c r="AU516" s="276"/>
      <c r="BB516" s="266"/>
      <c r="BD516" s="266"/>
      <c r="BF516" s="266"/>
      <c r="BH516" s="266"/>
    </row>
    <row r="517" spans="4:60" s="262" customFormat="1" x14ac:dyDescent="0.25">
      <c r="D517" s="263"/>
      <c r="L517" s="274"/>
      <c r="AM517" s="275"/>
      <c r="AN517" s="275"/>
      <c r="AO517" s="275"/>
      <c r="AP517" s="275"/>
      <c r="AU517" s="276"/>
      <c r="BB517" s="266"/>
      <c r="BD517" s="266"/>
      <c r="BF517" s="266"/>
      <c r="BH517" s="266"/>
    </row>
    <row r="518" spans="4:60" s="262" customFormat="1" x14ac:dyDescent="0.25">
      <c r="D518" s="263"/>
      <c r="L518" s="274"/>
      <c r="AM518" s="275"/>
      <c r="AN518" s="275"/>
      <c r="AO518" s="275"/>
      <c r="AP518" s="275"/>
      <c r="AU518" s="276"/>
      <c r="BB518" s="266"/>
      <c r="BD518" s="266"/>
      <c r="BF518" s="266"/>
      <c r="BH518" s="266"/>
    </row>
    <row r="519" spans="4:60" s="262" customFormat="1" x14ac:dyDescent="0.25">
      <c r="D519" s="263"/>
      <c r="L519" s="274"/>
      <c r="AM519" s="275"/>
      <c r="AN519" s="275"/>
      <c r="AO519" s="275"/>
      <c r="AP519" s="275"/>
      <c r="AU519" s="276"/>
      <c r="BB519" s="266"/>
      <c r="BD519" s="266"/>
      <c r="BF519" s="266"/>
      <c r="BH519" s="266"/>
    </row>
    <row r="520" spans="4:60" s="262" customFormat="1" x14ac:dyDescent="0.25">
      <c r="D520" s="263"/>
      <c r="L520" s="274"/>
      <c r="AM520" s="275"/>
      <c r="AN520" s="275"/>
      <c r="AO520" s="275"/>
      <c r="AP520" s="275"/>
      <c r="AU520" s="276"/>
      <c r="BB520" s="266"/>
      <c r="BD520" s="266"/>
      <c r="BF520" s="266"/>
      <c r="BH520" s="266"/>
    </row>
    <row r="521" spans="4:60" s="262" customFormat="1" x14ac:dyDescent="0.25">
      <c r="D521" s="263"/>
      <c r="L521" s="274"/>
      <c r="AM521" s="275"/>
      <c r="AN521" s="275"/>
      <c r="AO521" s="275"/>
      <c r="AP521" s="275"/>
      <c r="AU521" s="276"/>
      <c r="BB521" s="266"/>
      <c r="BD521" s="266"/>
      <c r="BF521" s="266"/>
      <c r="BH521" s="266"/>
    </row>
    <row r="522" spans="4:60" s="262" customFormat="1" x14ac:dyDescent="0.25">
      <c r="D522" s="263"/>
      <c r="L522" s="274"/>
      <c r="AM522" s="275"/>
      <c r="AN522" s="275"/>
      <c r="AO522" s="275"/>
      <c r="AP522" s="275"/>
      <c r="AU522" s="276"/>
      <c r="BB522" s="266"/>
      <c r="BD522" s="266"/>
      <c r="BF522" s="266"/>
      <c r="BH522" s="266"/>
    </row>
    <row r="523" spans="4:60" s="262" customFormat="1" x14ac:dyDescent="0.25">
      <c r="D523" s="263"/>
      <c r="L523" s="274"/>
      <c r="AM523" s="275"/>
      <c r="AN523" s="275"/>
      <c r="AO523" s="275"/>
      <c r="AP523" s="275"/>
      <c r="AU523" s="276"/>
      <c r="BB523" s="266"/>
      <c r="BD523" s="266"/>
      <c r="BF523" s="266"/>
      <c r="BH523" s="266"/>
    </row>
    <row r="524" spans="4:60" s="262" customFormat="1" x14ac:dyDescent="0.25">
      <c r="D524" s="263"/>
      <c r="L524" s="274"/>
      <c r="AM524" s="275"/>
      <c r="AN524" s="275"/>
      <c r="AO524" s="275"/>
      <c r="AP524" s="275"/>
      <c r="AU524" s="276"/>
      <c r="BB524" s="266"/>
      <c r="BD524" s="266"/>
      <c r="BF524" s="266"/>
      <c r="BH524" s="266"/>
    </row>
    <row r="525" spans="4:60" s="262" customFormat="1" x14ac:dyDescent="0.25">
      <c r="D525" s="263"/>
      <c r="L525" s="274"/>
      <c r="AM525" s="275"/>
      <c r="AN525" s="275"/>
      <c r="AO525" s="275"/>
      <c r="AP525" s="275"/>
      <c r="AU525" s="276"/>
      <c r="BB525" s="266"/>
      <c r="BD525" s="266"/>
      <c r="BF525" s="266"/>
      <c r="BH525" s="266"/>
    </row>
    <row r="526" spans="4:60" s="262" customFormat="1" x14ac:dyDescent="0.25">
      <c r="D526" s="263"/>
      <c r="L526" s="274"/>
      <c r="AM526" s="275"/>
      <c r="AN526" s="275"/>
      <c r="AO526" s="275"/>
      <c r="AP526" s="275"/>
      <c r="AU526" s="276"/>
      <c r="BB526" s="266"/>
      <c r="BD526" s="266"/>
      <c r="BF526" s="266"/>
      <c r="BH526" s="266"/>
    </row>
    <row r="527" spans="4:60" s="262" customFormat="1" x14ac:dyDescent="0.25">
      <c r="D527" s="263"/>
      <c r="L527" s="274"/>
      <c r="AM527" s="275"/>
      <c r="AN527" s="275"/>
      <c r="AO527" s="275"/>
      <c r="AP527" s="275"/>
      <c r="AU527" s="276"/>
      <c r="BB527" s="266"/>
      <c r="BD527" s="266"/>
      <c r="BF527" s="266"/>
      <c r="BH527" s="266"/>
    </row>
    <row r="528" spans="4:60" s="262" customFormat="1" x14ac:dyDescent="0.25">
      <c r="D528" s="263"/>
      <c r="L528" s="274"/>
      <c r="AM528" s="275"/>
      <c r="AN528" s="275"/>
      <c r="AO528" s="275"/>
      <c r="AP528" s="275"/>
      <c r="AU528" s="276"/>
      <c r="BB528" s="266"/>
      <c r="BD528" s="266"/>
      <c r="BF528" s="266"/>
      <c r="BH528" s="266"/>
    </row>
    <row r="529" spans="4:60" s="262" customFormat="1" x14ac:dyDescent="0.25">
      <c r="D529" s="263"/>
      <c r="L529" s="274"/>
      <c r="AM529" s="275"/>
      <c r="AN529" s="275"/>
      <c r="AO529" s="275"/>
      <c r="AP529" s="275"/>
      <c r="AU529" s="276"/>
      <c r="BB529" s="266"/>
      <c r="BD529" s="266"/>
      <c r="BF529" s="266"/>
      <c r="BH529" s="266"/>
    </row>
    <row r="530" spans="4:60" s="262" customFormat="1" x14ac:dyDescent="0.25">
      <c r="D530" s="263"/>
      <c r="L530" s="274"/>
      <c r="AM530" s="275"/>
      <c r="AN530" s="275"/>
      <c r="AO530" s="275"/>
      <c r="AP530" s="275"/>
      <c r="AU530" s="276"/>
      <c r="BB530" s="266"/>
      <c r="BD530" s="266"/>
      <c r="BF530" s="266"/>
      <c r="BH530" s="266"/>
    </row>
    <row r="531" spans="4:60" s="262" customFormat="1" x14ac:dyDescent="0.25">
      <c r="D531" s="263"/>
      <c r="L531" s="274"/>
      <c r="AM531" s="275"/>
      <c r="AN531" s="275"/>
      <c r="AO531" s="275"/>
      <c r="AP531" s="275"/>
      <c r="AU531" s="276"/>
      <c r="BB531" s="266"/>
      <c r="BD531" s="266"/>
      <c r="BF531" s="266"/>
      <c r="BH531" s="266"/>
    </row>
    <row r="532" spans="4:60" s="262" customFormat="1" x14ac:dyDescent="0.25">
      <c r="D532" s="263"/>
      <c r="L532" s="274"/>
      <c r="AM532" s="275"/>
      <c r="AN532" s="275"/>
      <c r="AO532" s="275"/>
      <c r="AP532" s="275"/>
      <c r="AU532" s="276"/>
      <c r="BB532" s="266"/>
      <c r="BD532" s="266"/>
      <c r="BF532" s="266"/>
      <c r="BH532" s="266"/>
    </row>
    <row r="533" spans="4:60" s="262" customFormat="1" x14ac:dyDescent="0.25">
      <c r="D533" s="263"/>
      <c r="L533" s="274"/>
      <c r="AM533" s="275"/>
      <c r="AN533" s="275"/>
      <c r="AO533" s="275"/>
      <c r="AP533" s="275"/>
      <c r="AU533" s="276"/>
      <c r="BB533" s="266"/>
      <c r="BD533" s="266"/>
      <c r="BF533" s="266"/>
      <c r="BH533" s="266"/>
    </row>
    <row r="534" spans="4:60" s="262" customFormat="1" x14ac:dyDescent="0.25">
      <c r="D534" s="263"/>
      <c r="L534" s="274"/>
      <c r="AM534" s="275"/>
      <c r="AN534" s="275"/>
      <c r="AO534" s="275"/>
      <c r="AP534" s="275"/>
      <c r="AU534" s="276"/>
      <c r="BB534" s="266"/>
      <c r="BD534" s="266"/>
      <c r="BF534" s="266"/>
      <c r="BH534" s="266"/>
    </row>
    <row r="535" spans="4:60" s="262" customFormat="1" x14ac:dyDescent="0.25">
      <c r="D535" s="263"/>
      <c r="L535" s="274"/>
      <c r="AM535" s="275"/>
      <c r="AN535" s="275"/>
      <c r="AO535" s="275"/>
      <c r="AP535" s="275"/>
      <c r="AU535" s="276"/>
      <c r="BB535" s="266"/>
      <c r="BD535" s="266"/>
      <c r="BF535" s="266"/>
      <c r="BH535" s="266"/>
    </row>
    <row r="536" spans="4:60" s="262" customFormat="1" x14ac:dyDescent="0.25">
      <c r="D536" s="263"/>
      <c r="L536" s="274"/>
      <c r="AM536" s="275"/>
      <c r="AN536" s="275"/>
      <c r="AO536" s="275"/>
      <c r="AP536" s="275"/>
      <c r="AU536" s="276"/>
      <c r="BB536" s="266"/>
      <c r="BD536" s="266"/>
      <c r="BF536" s="266"/>
      <c r="BH536" s="266"/>
    </row>
    <row r="537" spans="4:60" s="262" customFormat="1" x14ac:dyDescent="0.25">
      <c r="D537" s="263"/>
      <c r="L537" s="274"/>
      <c r="AM537" s="275"/>
      <c r="AN537" s="275"/>
      <c r="AO537" s="275"/>
      <c r="AP537" s="275"/>
      <c r="AU537" s="276"/>
      <c r="BB537" s="266"/>
      <c r="BD537" s="266"/>
      <c r="BF537" s="266"/>
      <c r="BH537" s="266"/>
    </row>
    <row r="538" spans="4:60" s="262" customFormat="1" x14ac:dyDescent="0.25">
      <c r="D538" s="263"/>
      <c r="L538" s="274"/>
      <c r="AM538" s="275"/>
      <c r="AN538" s="275"/>
      <c r="AO538" s="275"/>
      <c r="AP538" s="275"/>
      <c r="AU538" s="276"/>
      <c r="BB538" s="266"/>
      <c r="BD538" s="266"/>
      <c r="BF538" s="266"/>
      <c r="BH538" s="266"/>
    </row>
    <row r="539" spans="4:60" s="262" customFormat="1" x14ac:dyDescent="0.25">
      <c r="D539" s="263"/>
      <c r="L539" s="274"/>
      <c r="AM539" s="275"/>
      <c r="AN539" s="275"/>
      <c r="AO539" s="275"/>
      <c r="AP539" s="275"/>
      <c r="AU539" s="276"/>
      <c r="BB539" s="266"/>
      <c r="BD539" s="266"/>
      <c r="BF539" s="266"/>
      <c r="BH539" s="266"/>
    </row>
    <row r="540" spans="4:60" s="262" customFormat="1" x14ac:dyDescent="0.25">
      <c r="D540" s="263"/>
      <c r="L540" s="274"/>
      <c r="AM540" s="275"/>
      <c r="AN540" s="275"/>
      <c r="AO540" s="275"/>
      <c r="AP540" s="275"/>
      <c r="AU540" s="276"/>
      <c r="BB540" s="266"/>
      <c r="BD540" s="266"/>
      <c r="BF540" s="266"/>
      <c r="BH540" s="266"/>
    </row>
    <row r="541" spans="4:60" s="262" customFormat="1" x14ac:dyDescent="0.25">
      <c r="D541" s="263"/>
      <c r="L541" s="274"/>
      <c r="AM541" s="275"/>
      <c r="AN541" s="275"/>
      <c r="AO541" s="275"/>
      <c r="AP541" s="275"/>
      <c r="AU541" s="276"/>
      <c r="BB541" s="266"/>
      <c r="BD541" s="266"/>
      <c r="BF541" s="266"/>
      <c r="BH541" s="266"/>
    </row>
    <row r="542" spans="4:60" s="262" customFormat="1" x14ac:dyDescent="0.25">
      <c r="D542" s="263"/>
      <c r="L542" s="274"/>
      <c r="AM542" s="275"/>
      <c r="AN542" s="275"/>
      <c r="AO542" s="275"/>
      <c r="AP542" s="275"/>
      <c r="AU542" s="276"/>
      <c r="BB542" s="266"/>
      <c r="BD542" s="266"/>
      <c r="BF542" s="266"/>
      <c r="BH542" s="266"/>
    </row>
    <row r="543" spans="4:60" s="262" customFormat="1" x14ac:dyDescent="0.25">
      <c r="D543" s="263"/>
      <c r="L543" s="274"/>
      <c r="AM543" s="275"/>
      <c r="AN543" s="275"/>
      <c r="AO543" s="275"/>
      <c r="AP543" s="275"/>
      <c r="AU543" s="276"/>
      <c r="BB543" s="266"/>
      <c r="BD543" s="266"/>
      <c r="BF543" s="266"/>
      <c r="BH543" s="266"/>
    </row>
    <row r="544" spans="4:60" s="262" customFormat="1" x14ac:dyDescent="0.25">
      <c r="D544" s="263"/>
      <c r="L544" s="274"/>
      <c r="AM544" s="275"/>
      <c r="AN544" s="275"/>
      <c r="AO544" s="275"/>
      <c r="AP544" s="275"/>
      <c r="AU544" s="276"/>
      <c r="BB544" s="266"/>
      <c r="BD544" s="266"/>
      <c r="BF544" s="266"/>
      <c r="BH544" s="266"/>
    </row>
    <row r="545" spans="1:60" s="262" customFormat="1" x14ac:dyDescent="0.25">
      <c r="D545" s="263"/>
      <c r="L545" s="274"/>
      <c r="AM545" s="275"/>
      <c r="AN545" s="275"/>
      <c r="AO545" s="275"/>
      <c r="AP545" s="275"/>
      <c r="AU545" s="276"/>
      <c r="BB545" s="266"/>
      <c r="BD545" s="266"/>
      <c r="BF545" s="266"/>
      <c r="BH545" s="266"/>
    </row>
    <row r="546" spans="1:60" s="262" customFormat="1" x14ac:dyDescent="0.25">
      <c r="D546" s="263"/>
      <c r="L546" s="274"/>
      <c r="AM546" s="275"/>
      <c r="AN546" s="275"/>
      <c r="AO546" s="275"/>
      <c r="AP546" s="275"/>
      <c r="AU546" s="276"/>
      <c r="BB546" s="266"/>
      <c r="BD546" s="266"/>
      <c r="BF546" s="266"/>
      <c r="BH546" s="266"/>
    </row>
    <row r="547" spans="1:60" s="262" customFormat="1" x14ac:dyDescent="0.25">
      <c r="D547" s="263"/>
      <c r="L547" s="274"/>
      <c r="AM547" s="275"/>
      <c r="AN547" s="275"/>
      <c r="AO547" s="275"/>
      <c r="AP547" s="275"/>
      <c r="AU547" s="276"/>
      <c r="BB547" s="266"/>
      <c r="BD547" s="266"/>
      <c r="BF547" s="266"/>
      <c r="BH547" s="266"/>
    </row>
    <row r="548" spans="1:60" s="262" customFormat="1" x14ac:dyDescent="0.25">
      <c r="D548" s="263"/>
      <c r="L548" s="274"/>
      <c r="AM548" s="275"/>
      <c r="AN548" s="275"/>
      <c r="AO548" s="275"/>
      <c r="AP548" s="275"/>
      <c r="AU548" s="276"/>
      <c r="BB548" s="266"/>
      <c r="BD548" s="266"/>
      <c r="BF548" s="266"/>
      <c r="BH548" s="266"/>
    </row>
    <row r="549" spans="1:60" s="262" customFormat="1" x14ac:dyDescent="0.25">
      <c r="D549" s="263"/>
      <c r="L549" s="274"/>
      <c r="AM549" s="275"/>
      <c r="AN549" s="275"/>
      <c r="AO549" s="275"/>
      <c r="AP549" s="275"/>
      <c r="AU549" s="276"/>
      <c r="BB549" s="266"/>
      <c r="BD549" s="266"/>
      <c r="BF549" s="266"/>
      <c r="BH549" s="266"/>
    </row>
    <row r="550" spans="1:60" s="262" customFormat="1" x14ac:dyDescent="0.25">
      <c r="D550" s="263"/>
      <c r="L550" s="274"/>
      <c r="AM550" s="275"/>
      <c r="AN550" s="275"/>
      <c r="AO550" s="275"/>
      <c r="AP550" s="275"/>
      <c r="AU550" s="276"/>
      <c r="BB550" s="266"/>
      <c r="BD550" s="266"/>
      <c r="BF550" s="266"/>
      <c r="BH550" s="266"/>
    </row>
    <row r="551" spans="1:60" s="262" customFormat="1" x14ac:dyDescent="0.25">
      <c r="D551" s="263"/>
      <c r="L551" s="274"/>
      <c r="AM551" s="275"/>
      <c r="AN551" s="275"/>
      <c r="AO551" s="275"/>
      <c r="AP551" s="275"/>
      <c r="AU551" s="276"/>
      <c r="BB551" s="266"/>
      <c r="BD551" s="266"/>
      <c r="BF551" s="266"/>
      <c r="BH551" s="266"/>
    </row>
    <row r="552" spans="1:60" s="262" customFormat="1" x14ac:dyDescent="0.25">
      <c r="D552" s="263"/>
      <c r="L552" s="274"/>
      <c r="AM552" s="275"/>
      <c r="AN552" s="275"/>
      <c r="AO552" s="275"/>
      <c r="AP552" s="275"/>
      <c r="AU552" s="276"/>
      <c r="BB552" s="266"/>
      <c r="BD552" s="266"/>
      <c r="BF552" s="266"/>
      <c r="BH552" s="266"/>
    </row>
    <row r="553" spans="1:60" s="262" customFormat="1" x14ac:dyDescent="0.25">
      <c r="D553" s="263"/>
      <c r="L553" s="274"/>
      <c r="AM553" s="275"/>
      <c r="AN553" s="275"/>
      <c r="AO553" s="275"/>
      <c r="AP553" s="275"/>
      <c r="AU553" s="276"/>
      <c r="BB553" s="266"/>
      <c r="BD553" s="266"/>
      <c r="BF553" s="266"/>
      <c r="BH553" s="266"/>
    </row>
    <row r="554" spans="1:60" x14ac:dyDescent="0.25">
      <c r="A554" s="262"/>
    </row>
  </sheetData>
  <sheetProtection formatCells="0" formatColumns="0" formatRows="0"/>
  <dataConsolidate/>
  <mergeCells count="106">
    <mergeCell ref="CE49:CL49"/>
    <mergeCell ref="CE50:CL50"/>
    <mergeCell ref="CE51:CL51"/>
    <mergeCell ref="CE52:CL52"/>
    <mergeCell ref="CE53:CL53"/>
    <mergeCell ref="CE44:CL44"/>
    <mergeCell ref="CE45:CL45"/>
    <mergeCell ref="CE46:CL46"/>
    <mergeCell ref="CE47:CL47"/>
    <mergeCell ref="CE48:CL48"/>
    <mergeCell ref="CE39:CL39"/>
    <mergeCell ref="CE40:CL40"/>
    <mergeCell ref="CE41:CL41"/>
    <mergeCell ref="CE42:CL42"/>
    <mergeCell ref="CE43:CL43"/>
    <mergeCell ref="CE34:CL34"/>
    <mergeCell ref="CE35:CL35"/>
    <mergeCell ref="CE36:CL36"/>
    <mergeCell ref="CE37:CL37"/>
    <mergeCell ref="CE38:CL38"/>
    <mergeCell ref="BV21:CC21"/>
    <mergeCell ref="BV22:CC22"/>
    <mergeCell ref="CE29:CL29"/>
    <mergeCell ref="CE30:CL30"/>
    <mergeCell ref="CE31:CL31"/>
    <mergeCell ref="CE32:CL32"/>
    <mergeCell ref="CE33:CL33"/>
    <mergeCell ref="CE24:CL24"/>
    <mergeCell ref="CE25:CL25"/>
    <mergeCell ref="CE26:CL26"/>
    <mergeCell ref="CE27:CL27"/>
    <mergeCell ref="CE28:CL28"/>
    <mergeCell ref="BV24:CC24"/>
    <mergeCell ref="BV25:CC25"/>
    <mergeCell ref="BV26:CC26"/>
    <mergeCell ref="BV27:CC27"/>
    <mergeCell ref="BV28:CC28"/>
    <mergeCell ref="BV14:CC16"/>
    <mergeCell ref="CE14:CL16"/>
    <mergeCell ref="BV17:CC17"/>
    <mergeCell ref="CE17:CL17"/>
    <mergeCell ref="BM27:BT27"/>
    <mergeCell ref="BM28:BT28"/>
    <mergeCell ref="BM22:BT22"/>
    <mergeCell ref="BM23:BT23"/>
    <mergeCell ref="BM24:BT24"/>
    <mergeCell ref="BM25:BT25"/>
    <mergeCell ref="BM26:BT26"/>
    <mergeCell ref="BM19:BT19"/>
    <mergeCell ref="BM20:BT20"/>
    <mergeCell ref="BM21:BT21"/>
    <mergeCell ref="BV23:CC23"/>
    <mergeCell ref="CE18:CL18"/>
    <mergeCell ref="CE19:CL19"/>
    <mergeCell ref="CE20:CL20"/>
    <mergeCell ref="CE21:CL21"/>
    <mergeCell ref="CE22:CL22"/>
    <mergeCell ref="CE23:CL23"/>
    <mergeCell ref="BV18:CC18"/>
    <mergeCell ref="BV19:CC19"/>
    <mergeCell ref="BV20:CC20"/>
    <mergeCell ref="F15:F16"/>
    <mergeCell ref="P15:AE15"/>
    <mergeCell ref="AI15:AI16"/>
    <mergeCell ref="H17:I17"/>
    <mergeCell ref="H18:I18"/>
    <mergeCell ref="H19:I19"/>
    <mergeCell ref="H20:I20"/>
    <mergeCell ref="H21:I21"/>
    <mergeCell ref="AQ15:AQ16"/>
    <mergeCell ref="AO15:AO16"/>
    <mergeCell ref="AY15:AY16"/>
    <mergeCell ref="H15:I16"/>
    <mergeCell ref="N15:N16"/>
    <mergeCell ref="AI14:AW14"/>
    <mergeCell ref="H14:AE14"/>
    <mergeCell ref="BM17:BT17"/>
    <mergeCell ref="BM18:BT18"/>
    <mergeCell ref="AW15:AW16"/>
    <mergeCell ref="AM15:AM16"/>
    <mergeCell ref="AG15:AG16"/>
    <mergeCell ref="BA14:BK15"/>
    <mergeCell ref="A1:E3"/>
    <mergeCell ref="F1:O1"/>
    <mergeCell ref="P1:Q1"/>
    <mergeCell ref="F2:O2"/>
    <mergeCell ref="P2:Q2"/>
    <mergeCell ref="F3:O3"/>
    <mergeCell ref="P3:S3"/>
    <mergeCell ref="B30:AA30"/>
    <mergeCell ref="BM14:BT16"/>
    <mergeCell ref="H5:AE5"/>
    <mergeCell ref="AF15:AF16"/>
    <mergeCell ref="AK15:AK16"/>
    <mergeCell ref="AV15:AV16"/>
    <mergeCell ref="AX15:AX16"/>
    <mergeCell ref="AS15:AS16"/>
    <mergeCell ref="H28:I28"/>
    <mergeCell ref="H27:I27"/>
    <mergeCell ref="H24:I24"/>
    <mergeCell ref="H22:I22"/>
    <mergeCell ref="H23:I23"/>
    <mergeCell ref="H26:I26"/>
    <mergeCell ref="H25:I25"/>
    <mergeCell ref="L15:L16"/>
    <mergeCell ref="AU15:AU16"/>
  </mergeCells>
  <conditionalFormatting sqref="J8 N8:N9 I9 J9:L12">
    <cfRule type="expression" dxfId="608" priority="2827">
      <formula>+IF($L$8="Sede Direccion General",1,0)</formula>
    </cfRule>
    <cfRule type="expression" dxfId="607" priority="2828">
      <formula>+IF($L$8="",1,0)</formula>
    </cfRule>
  </conditionalFormatting>
  <conditionalFormatting sqref="J8 N8 J9:L12">
    <cfRule type="expression" dxfId="606" priority="2826">
      <formula>+IF($L$9="",1,0)</formula>
    </cfRule>
  </conditionalFormatting>
  <conditionalFormatting sqref="AQ17:AR17 AE17:AG17">
    <cfRule type="cellIs" dxfId="605" priority="940" operator="equal">
      <formula>"EXTREMA-INACEPTABLE 25"</formula>
    </cfRule>
    <cfRule type="cellIs" dxfId="604" priority="941" operator="equal">
      <formula>"EXTREMA-INACEPTABLE 20"</formula>
    </cfRule>
    <cfRule type="cellIs" dxfId="603" priority="942" operator="equal">
      <formula>"EXTREMA-INACEPTABLE 15"</formula>
    </cfRule>
    <cfRule type="cellIs" dxfId="602" priority="943" operator="equal">
      <formula>"EXTREMA-INACEPTABLE 10"</formula>
    </cfRule>
    <cfRule type="cellIs" dxfId="601" priority="944" operator="equal">
      <formula>"EXTREMA-INACEPTABLE 20"</formula>
    </cfRule>
    <cfRule type="cellIs" dxfId="600" priority="945" operator="equal">
      <formula>"EXTREMA-INACEPTABLE 16"</formula>
    </cfRule>
    <cfRule type="cellIs" dxfId="599" priority="946" operator="equal">
      <formula>"EXTREMA-INACEPTABLE 12"</formula>
    </cfRule>
    <cfRule type="cellIs" dxfId="598" priority="947" operator="equal">
      <formula>"EXTREMA- INACEPTABLE 15"</formula>
    </cfRule>
    <cfRule type="cellIs" dxfId="597" priority="948" operator="equal">
      <formula>"ALTA-IMPORTANTE 5"</formula>
    </cfRule>
    <cfRule type="cellIs" dxfId="596" priority="949" operator="equal">
      <formula>"ALTA-IMPORTANTE 8"</formula>
    </cfRule>
    <cfRule type="cellIs" dxfId="595" priority="950" operator="equal">
      <formula>"ALTA-IMPORTANTE 4"</formula>
    </cfRule>
    <cfRule type="cellIs" dxfId="594" priority="951" operator="equal">
      <formula>"ALTA-IMPORTANTE 12"</formula>
    </cfRule>
    <cfRule type="cellIs" dxfId="593" priority="952" operator="equal">
      <formula>"ALTA-IMPORTANTE 9"</formula>
    </cfRule>
    <cfRule type="cellIs" dxfId="592" priority="953" operator="equal">
      <formula>"ALTA-IMPORTANTE 10"</formula>
    </cfRule>
    <cfRule type="cellIs" dxfId="591" priority="954" operator="equal">
      <formula>"ALTA-IMPORTANTE 8"</formula>
    </cfRule>
    <cfRule type="cellIs" dxfId="590" priority="955" operator="equal">
      <formula>"ALTA-IMPORTANTE 5"</formula>
    </cfRule>
    <cfRule type="cellIs" dxfId="589" priority="956" operator="equal">
      <formula>"MODERADO 4"</formula>
    </cfRule>
    <cfRule type="cellIs" dxfId="588" priority="957" operator="equal">
      <formula>"MODERADO 6"</formula>
    </cfRule>
    <cfRule type="cellIs" dxfId="587" priority="958" operator="equal">
      <formula>"MODERADO 6"</formula>
    </cfRule>
    <cfRule type="cellIs" dxfId="586" priority="959" operator="equal">
      <formula>"MODERADO 3"</formula>
    </cfRule>
    <cfRule type="cellIs" dxfId="585" priority="960" operator="equal">
      <formula>"BAJO-TRIVIAL 3"</formula>
    </cfRule>
    <cfRule type="cellIs" dxfId="584" priority="961" operator="equal">
      <formula>"BAJO-ACEPTABLE 4"</formula>
    </cfRule>
    <cfRule type="cellIs" dxfId="583" priority="962" operator="equal">
      <formula>"BAJO-TRIVIAL 2"</formula>
    </cfRule>
    <cfRule type="cellIs" dxfId="582" priority="963" operator="equal">
      <formula>"BAJO-ACEPTABLE 2"</formula>
    </cfRule>
    <cfRule type="cellIs" dxfId="581" priority="964" operator="equal">
      <formula>"BAJO-TRIVIAL 1"</formula>
    </cfRule>
  </conditionalFormatting>
  <conditionalFormatting sqref="AW17">
    <cfRule type="cellIs" dxfId="580" priority="915" operator="equal">
      <formula>"EXTREMA-INACEPTABLE 25"</formula>
    </cfRule>
    <cfRule type="cellIs" dxfId="579" priority="916" operator="equal">
      <formula>"EXTREMA-INACEPTABLE 20"</formula>
    </cfRule>
    <cfRule type="cellIs" dxfId="578" priority="917" operator="equal">
      <formula>"EXTREMA-INACEPTABLE 15"</formula>
    </cfRule>
    <cfRule type="cellIs" dxfId="577" priority="918" operator="equal">
      <formula>"EXTREMA-INACEPTABLE 5"</formula>
    </cfRule>
    <cfRule type="cellIs" dxfId="576" priority="919" operator="equal">
      <formula>"EXTREMA-INACEPTABLE 20"</formula>
    </cfRule>
    <cfRule type="cellIs" dxfId="575" priority="920" operator="equal">
      <formula>"EXTREMA-INACEPTABLE 16"</formula>
    </cfRule>
    <cfRule type="cellIs" dxfId="574" priority="921" operator="equal">
      <formula>"EXTREMA-INACEPTABLE 12"</formula>
    </cfRule>
    <cfRule type="cellIs" dxfId="573" priority="922" operator="equal">
      <formula>"EXTREMA- INACEPTABLE 15"</formula>
    </cfRule>
    <cfRule type="cellIs" dxfId="572" priority="923" operator="equal">
      <formula>"ALTA-IMPORTANTE 5"</formula>
    </cfRule>
    <cfRule type="cellIs" dxfId="571" priority="924" operator="equal">
      <formula>"ALTA-IMPORTANTE 8"</formula>
    </cfRule>
    <cfRule type="cellIs" dxfId="570" priority="925" operator="equal">
      <formula>"ALTA-IMPORTANTE 4"</formula>
    </cfRule>
    <cfRule type="cellIs" dxfId="569" priority="926" operator="equal">
      <formula>"ALTA-IMPORTANTE 12"</formula>
    </cfRule>
    <cfRule type="cellIs" dxfId="568" priority="927" operator="equal">
      <formula>"ALTA-IMPORTANTE 9"</formula>
    </cfRule>
    <cfRule type="cellIs" dxfId="567" priority="928" operator="equal">
      <formula>"ALTA-IMPORTANTE 10"</formula>
    </cfRule>
    <cfRule type="cellIs" dxfId="566" priority="929" operator="equal">
      <formula>"ALTA-IMPORTANTE 8"</formula>
    </cfRule>
    <cfRule type="cellIs" dxfId="565" priority="930" operator="equal">
      <formula>"ALTA-IMPORTANTE 5"</formula>
    </cfRule>
    <cfRule type="cellIs" dxfId="564" priority="931" operator="equal">
      <formula>"MODERADO 4"</formula>
    </cfRule>
    <cfRule type="cellIs" dxfId="563" priority="932" operator="equal">
      <formula>"MODERADO 6"</formula>
    </cfRule>
    <cfRule type="cellIs" dxfId="562" priority="933" operator="equal">
      <formula>"MODERADO 6"</formula>
    </cfRule>
    <cfRule type="cellIs" dxfId="561" priority="934" operator="equal">
      <formula>"MODERADO 3"</formula>
    </cfRule>
    <cfRule type="cellIs" dxfId="560" priority="935" operator="equal">
      <formula>"BAJO-TRIVIAL 3"</formula>
    </cfRule>
    <cfRule type="cellIs" dxfId="559" priority="936" operator="equal">
      <formula>"BAJO-ACEPTABLE 4"</formula>
    </cfRule>
    <cfRule type="cellIs" dxfId="558" priority="937" operator="equal">
      <formula>"BAJO-TRIVIAL 2"</formula>
    </cfRule>
    <cfRule type="cellIs" dxfId="557" priority="938" operator="equal">
      <formula>"BAJO-ACEPTABLE 2"</formula>
    </cfRule>
    <cfRule type="cellIs" dxfId="556" priority="939" operator="equal">
      <formula>"BAJO-TRIVIAL 1"</formula>
    </cfRule>
  </conditionalFormatting>
  <conditionalFormatting sqref="AS17">
    <cfRule type="cellIs" dxfId="555" priority="206" operator="equal">
      <formula>"EXTREMA-INACEPTABLE 25"</formula>
    </cfRule>
    <cfRule type="cellIs" dxfId="554" priority="207" operator="equal">
      <formula>"EXTREMA-INACEPTABLE 20"</formula>
    </cfRule>
    <cfRule type="cellIs" dxfId="553" priority="208" operator="equal">
      <formula>"EXTREMA-INACEPTABLE 15"</formula>
    </cfRule>
    <cfRule type="cellIs" dxfId="552" priority="209" operator="equal">
      <formula>"EXTREMA-INACEPTABLE 10"</formula>
    </cfRule>
    <cfRule type="cellIs" dxfId="551" priority="210" operator="equal">
      <formula>"EXTREMA-INACEPTABLE 20"</formula>
    </cfRule>
    <cfRule type="cellIs" dxfId="550" priority="211" operator="equal">
      <formula>"EXTREMA-INACEPTABLE 16"</formula>
    </cfRule>
    <cfRule type="cellIs" dxfId="549" priority="212" operator="equal">
      <formula>"EXTREMA-INACEPTABLE 12"</formula>
    </cfRule>
    <cfRule type="cellIs" dxfId="548" priority="213" operator="equal">
      <formula>"EXTREMA- INACEPTABLE 15"</formula>
    </cfRule>
    <cfRule type="cellIs" dxfId="547" priority="214" operator="equal">
      <formula>"ALTA-IMPORTANTE 5"</formula>
    </cfRule>
    <cfRule type="cellIs" dxfId="546" priority="215" operator="equal">
      <formula>"ALTA-IMPORTANTE 8"</formula>
    </cfRule>
    <cfRule type="cellIs" dxfId="545" priority="216" operator="equal">
      <formula>"ALTA-IMPORTANTE 4"</formula>
    </cfRule>
    <cfRule type="cellIs" dxfId="544" priority="217" operator="equal">
      <formula>"ALTA-IMPORTANTE 12"</formula>
    </cfRule>
    <cfRule type="cellIs" dxfId="543" priority="218" operator="equal">
      <formula>"ALTA-IMPORTANTE 9"</formula>
    </cfRule>
    <cfRule type="cellIs" dxfId="542" priority="219" operator="equal">
      <formula>"ALTA-IMPORTANTE 10"</formula>
    </cfRule>
    <cfRule type="cellIs" dxfId="541" priority="220" operator="equal">
      <formula>"ALTA-IMPORTANTE 8"</formula>
    </cfRule>
    <cfRule type="cellIs" dxfId="540" priority="221" operator="equal">
      <formula>"ALTA-IMPORTANTE 5"</formula>
    </cfRule>
    <cfRule type="cellIs" dxfId="539" priority="222" operator="equal">
      <formula>"MODERADO 4"</formula>
    </cfRule>
    <cfRule type="cellIs" dxfId="538" priority="223" operator="equal">
      <formula>"MODERADO 6"</formula>
    </cfRule>
    <cfRule type="cellIs" dxfId="537" priority="224" operator="equal">
      <formula>"MODERADO 6"</formula>
    </cfRule>
    <cfRule type="cellIs" dxfId="536" priority="225" operator="equal">
      <formula>"MODERADO 3"</formula>
    </cfRule>
    <cfRule type="cellIs" dxfId="535" priority="226" operator="equal">
      <formula>"BAJO-TRIVIAL 3"</formula>
    </cfRule>
    <cfRule type="cellIs" dxfId="534" priority="227" operator="equal">
      <formula>"BAJO-ACEPTABLE 4"</formula>
    </cfRule>
    <cfRule type="cellIs" dxfId="533" priority="228" operator="equal">
      <formula>"BAJO-TRIVIAL 2"</formula>
    </cfRule>
    <cfRule type="cellIs" dxfId="532" priority="229" operator="equal">
      <formula>"BAJO-ACEPTABLE 2"</formula>
    </cfRule>
    <cfRule type="cellIs" dxfId="531" priority="230" operator="equal">
      <formula>"BAJO-TRIVIAL 1"</formula>
    </cfRule>
  </conditionalFormatting>
  <conditionalFormatting sqref="AQ18:AR28 AE18:AG28">
    <cfRule type="cellIs" dxfId="530" priority="81" operator="equal">
      <formula>"EXTREMA-INACEPTABLE 25"</formula>
    </cfRule>
    <cfRule type="cellIs" dxfId="529" priority="82" operator="equal">
      <formula>"EXTREMA-INACEPTABLE 20"</formula>
    </cfRule>
    <cfRule type="cellIs" dxfId="528" priority="83" operator="equal">
      <formula>"EXTREMA-INACEPTABLE 15"</formula>
    </cfRule>
    <cfRule type="cellIs" dxfId="527" priority="84" operator="equal">
      <formula>"EXTREMA-INACEPTABLE 10"</formula>
    </cfRule>
    <cfRule type="cellIs" dxfId="526" priority="85" operator="equal">
      <formula>"EXTREMA-INACEPTABLE 20"</formula>
    </cfRule>
    <cfRule type="cellIs" dxfId="525" priority="86" operator="equal">
      <formula>"EXTREMA-INACEPTABLE 16"</formula>
    </cfRule>
    <cfRule type="cellIs" dxfId="524" priority="87" operator="equal">
      <formula>"EXTREMA-INACEPTABLE 12"</formula>
    </cfRule>
    <cfRule type="cellIs" dxfId="523" priority="88" operator="equal">
      <formula>"EXTREMA- INACEPTABLE 15"</formula>
    </cfRule>
    <cfRule type="cellIs" dxfId="522" priority="89" operator="equal">
      <formula>"ALTA-IMPORTANTE 5"</formula>
    </cfRule>
    <cfRule type="cellIs" dxfId="521" priority="90" operator="equal">
      <formula>"ALTA-IMPORTANTE 8"</formula>
    </cfRule>
    <cfRule type="cellIs" dxfId="520" priority="91" operator="equal">
      <formula>"ALTA-IMPORTANTE 4"</formula>
    </cfRule>
    <cfRule type="cellIs" dxfId="519" priority="92" operator="equal">
      <formula>"ALTA-IMPORTANTE 12"</formula>
    </cfRule>
    <cfRule type="cellIs" dxfId="518" priority="93" operator="equal">
      <formula>"ALTA-IMPORTANTE 9"</formula>
    </cfRule>
    <cfRule type="cellIs" dxfId="517" priority="94" operator="equal">
      <formula>"ALTA-IMPORTANTE 10"</formula>
    </cfRule>
    <cfRule type="cellIs" dxfId="516" priority="95" operator="equal">
      <formula>"ALTA-IMPORTANTE 8"</formula>
    </cfRule>
    <cfRule type="cellIs" dxfId="515" priority="96" operator="equal">
      <formula>"ALTA-IMPORTANTE 5"</formula>
    </cfRule>
    <cfRule type="cellIs" dxfId="514" priority="97" operator="equal">
      <formula>"MODERADO 4"</formula>
    </cfRule>
    <cfRule type="cellIs" dxfId="513" priority="98" operator="equal">
      <formula>"MODERADO 6"</formula>
    </cfRule>
    <cfRule type="cellIs" dxfId="512" priority="99" operator="equal">
      <formula>"MODERADO 6"</formula>
    </cfRule>
    <cfRule type="cellIs" dxfId="511" priority="100" operator="equal">
      <formula>"MODERADO 3"</formula>
    </cfRule>
    <cfRule type="cellIs" dxfId="510" priority="101" operator="equal">
      <formula>"BAJO-TRIVIAL 3"</formula>
    </cfRule>
    <cfRule type="cellIs" dxfId="509" priority="102" operator="equal">
      <formula>"BAJO-ACEPTABLE 4"</formula>
    </cfRule>
    <cfRule type="cellIs" dxfId="508" priority="103" operator="equal">
      <formula>"BAJO-TRIVIAL 2"</formula>
    </cfRule>
    <cfRule type="cellIs" dxfId="507" priority="104" operator="equal">
      <formula>"BAJO-ACEPTABLE 2"</formula>
    </cfRule>
    <cfRule type="cellIs" dxfId="506" priority="105" operator="equal">
      <formula>"BAJO-TRIVIAL 1"</formula>
    </cfRule>
  </conditionalFormatting>
  <conditionalFormatting sqref="AW18:AW28">
    <cfRule type="cellIs" dxfId="505" priority="56" operator="equal">
      <formula>"EXTREMA-INACEPTABLE 25"</formula>
    </cfRule>
    <cfRule type="cellIs" dxfId="504" priority="57" operator="equal">
      <formula>"EXTREMA-INACEPTABLE 20"</formula>
    </cfRule>
    <cfRule type="cellIs" dxfId="503" priority="58" operator="equal">
      <formula>"EXTREMA-INACEPTABLE 15"</formula>
    </cfRule>
    <cfRule type="cellIs" dxfId="502" priority="59" operator="equal">
      <formula>"EXTREMA-INACEPTABLE 5"</formula>
    </cfRule>
    <cfRule type="cellIs" dxfId="501" priority="60" operator="equal">
      <formula>"EXTREMA-INACEPTABLE 20"</formula>
    </cfRule>
    <cfRule type="cellIs" dxfId="500" priority="61" operator="equal">
      <formula>"EXTREMA-INACEPTABLE 16"</formula>
    </cfRule>
    <cfRule type="cellIs" dxfId="499" priority="62" operator="equal">
      <formula>"EXTREMA-INACEPTABLE 12"</formula>
    </cfRule>
    <cfRule type="cellIs" dxfId="498" priority="63" operator="equal">
      <formula>"EXTREMA- INACEPTABLE 15"</formula>
    </cfRule>
    <cfRule type="cellIs" dxfId="497" priority="64" operator="equal">
      <formula>"ALTA-IMPORTANTE 5"</formula>
    </cfRule>
    <cfRule type="cellIs" dxfId="496" priority="65" operator="equal">
      <formula>"ALTA-IMPORTANTE 8"</formula>
    </cfRule>
    <cfRule type="cellIs" dxfId="495" priority="66" operator="equal">
      <formula>"ALTA-IMPORTANTE 4"</formula>
    </cfRule>
    <cfRule type="cellIs" dxfId="494" priority="67" operator="equal">
      <formula>"ALTA-IMPORTANTE 12"</formula>
    </cfRule>
    <cfRule type="cellIs" dxfId="493" priority="68" operator="equal">
      <formula>"ALTA-IMPORTANTE 9"</formula>
    </cfRule>
    <cfRule type="cellIs" dxfId="492" priority="69" operator="equal">
      <formula>"ALTA-IMPORTANTE 10"</formula>
    </cfRule>
    <cfRule type="cellIs" dxfId="491" priority="70" operator="equal">
      <formula>"ALTA-IMPORTANTE 8"</formula>
    </cfRule>
    <cfRule type="cellIs" dxfId="490" priority="71" operator="equal">
      <formula>"ALTA-IMPORTANTE 5"</formula>
    </cfRule>
    <cfRule type="cellIs" dxfId="489" priority="72" operator="equal">
      <formula>"MODERADO 4"</formula>
    </cfRule>
    <cfRule type="cellIs" dxfId="488" priority="73" operator="equal">
      <formula>"MODERADO 6"</formula>
    </cfRule>
    <cfRule type="cellIs" dxfId="487" priority="74" operator="equal">
      <formula>"MODERADO 6"</formula>
    </cfRule>
    <cfRule type="cellIs" dxfId="486" priority="75" operator="equal">
      <formula>"MODERADO 3"</formula>
    </cfRule>
    <cfRule type="cellIs" dxfId="485" priority="76" operator="equal">
      <formula>"BAJO-TRIVIAL 3"</formula>
    </cfRule>
    <cfRule type="cellIs" dxfId="484" priority="77" operator="equal">
      <formula>"BAJO-ACEPTABLE 4"</formula>
    </cfRule>
    <cfRule type="cellIs" dxfId="483" priority="78" operator="equal">
      <formula>"BAJO-TRIVIAL 2"</formula>
    </cfRule>
    <cfRule type="cellIs" dxfId="482" priority="79" operator="equal">
      <formula>"BAJO-ACEPTABLE 2"</formula>
    </cfRule>
    <cfRule type="cellIs" dxfId="481" priority="80" operator="equal">
      <formula>"BAJO-TRIVIAL 1"</formula>
    </cfRule>
  </conditionalFormatting>
  <conditionalFormatting sqref="AS18:AS28">
    <cfRule type="cellIs" dxfId="480" priority="1" operator="equal">
      <formula>"EXTREMA-INACEPTABLE 25"</formula>
    </cfRule>
    <cfRule type="cellIs" dxfId="479" priority="2" operator="equal">
      <formula>"EXTREMA-INACEPTABLE 20"</formula>
    </cfRule>
    <cfRule type="cellIs" dxfId="478" priority="3" operator="equal">
      <formula>"EXTREMA-INACEPTABLE 15"</formula>
    </cfRule>
    <cfRule type="cellIs" dxfId="477" priority="4" operator="equal">
      <formula>"EXTREMA-INACEPTABLE 10"</formula>
    </cfRule>
    <cfRule type="cellIs" dxfId="476" priority="5" operator="equal">
      <formula>"EXTREMA-INACEPTABLE 20"</formula>
    </cfRule>
    <cfRule type="cellIs" dxfId="475" priority="6" operator="equal">
      <formula>"EXTREMA-INACEPTABLE 16"</formula>
    </cfRule>
    <cfRule type="cellIs" dxfId="474" priority="7" operator="equal">
      <formula>"EXTREMA-INACEPTABLE 12"</formula>
    </cfRule>
    <cfRule type="cellIs" dxfId="473" priority="8" operator="equal">
      <formula>"EXTREMA- INACEPTABLE 15"</formula>
    </cfRule>
    <cfRule type="cellIs" dxfId="472" priority="9" operator="equal">
      <formula>"ALTA-IMPORTANTE 5"</formula>
    </cfRule>
    <cfRule type="cellIs" dxfId="471" priority="10" operator="equal">
      <formula>"ALTA-IMPORTANTE 8"</formula>
    </cfRule>
    <cfRule type="cellIs" dxfId="470" priority="11" operator="equal">
      <formula>"ALTA-IMPORTANTE 4"</formula>
    </cfRule>
    <cfRule type="cellIs" dxfId="469" priority="12" operator="equal">
      <formula>"ALTA-IMPORTANTE 12"</formula>
    </cfRule>
    <cfRule type="cellIs" dxfId="468" priority="13" operator="equal">
      <formula>"ALTA-IMPORTANTE 9"</formula>
    </cfRule>
    <cfRule type="cellIs" dxfId="467" priority="14" operator="equal">
      <formula>"ALTA-IMPORTANTE 10"</formula>
    </cfRule>
    <cfRule type="cellIs" dxfId="466" priority="15" operator="equal">
      <formula>"ALTA-IMPORTANTE 8"</formula>
    </cfRule>
    <cfRule type="cellIs" dxfId="465" priority="16" operator="equal">
      <formula>"ALTA-IMPORTANTE 5"</formula>
    </cfRule>
    <cfRule type="cellIs" dxfId="464" priority="17" operator="equal">
      <formula>"MODERADO 4"</formula>
    </cfRule>
    <cfRule type="cellIs" dxfId="463" priority="18" operator="equal">
      <formula>"MODERADO 6"</formula>
    </cfRule>
    <cfRule type="cellIs" dxfId="462" priority="19" operator="equal">
      <formula>"MODERADO 6"</formula>
    </cfRule>
    <cfRule type="cellIs" dxfId="461" priority="20" operator="equal">
      <formula>"MODERADO 3"</formula>
    </cfRule>
    <cfRule type="cellIs" dxfId="460" priority="21" operator="equal">
      <formula>"BAJO-TRIVIAL 3"</formula>
    </cfRule>
    <cfRule type="cellIs" dxfId="459" priority="22" operator="equal">
      <formula>"BAJO-ACEPTABLE 4"</formula>
    </cfRule>
    <cfRule type="cellIs" dxfId="458" priority="23" operator="equal">
      <formula>"BAJO-TRIVIAL 2"</formula>
    </cfRule>
    <cfRule type="cellIs" dxfId="457" priority="24" operator="equal">
      <formula>"BAJO-ACEPTABLE 2"</formula>
    </cfRule>
    <cfRule type="cellIs" dxfId="456" priority="25" operator="equal">
      <formula>"BAJO-TRIVIAL 1"</formula>
    </cfRule>
  </conditionalFormatting>
  <dataValidations xWindow="142" yWindow="351" count="3">
    <dataValidation type="list" allowBlank="1" showInputMessage="1" showErrorMessage="1" sqref="AR17:AR28" xr:uid="{00000000-0002-0000-0300-000000000000}">
      <formula1>ZONA_RIESGOS</formula1>
    </dataValidation>
    <dataValidation type="list" allowBlank="1" showInputMessage="1" showErrorMessage="1" sqref="AQ17:AQ28" xr:uid="{00000000-0002-0000-0300-000001000000}">
      <formula1>CONTROLES_PROBABILIDAD</formula1>
    </dataValidation>
    <dataValidation allowBlank="1" showInputMessage="1" showErrorMessage="1" promptTitle="FECHA" prompt="INGRESE DD/MM/AA" sqref="I11" xr:uid="{00000000-0002-0000-0300-000002000000}"/>
  </dataValidations>
  <pageMargins left="0.7" right="0.7" top="0.75" bottom="0.75" header="0.3" footer="0.3"/>
  <pageSetup orientation="portrait" horizontalDpi="300" verticalDpi="300" r:id="rId1"/>
  <ignoredErrors>
    <ignoredError sqref="AI17"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17</xdr:row>
                <xdr:rowOff>0</xdr:rowOff>
              </from>
              <to>
                <xdr:col>18</xdr:col>
                <xdr:colOff>304800</xdr:colOff>
                <xdr:row>17</xdr:row>
                <xdr:rowOff>247650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256" operator="equal" id="{E0AEEC95-5EB9-4DD0-B0AA-DE331D558B14}">
            <xm:f>DATOS!$BF$22</xm:f>
            <x14:dxf>
              <fill>
                <patternFill>
                  <bgColor rgb="FFFFFF00"/>
                </patternFill>
              </fill>
            </x14:dxf>
          </x14:cfRule>
          <x14:cfRule type="cellIs" priority="257" operator="equal" id="{00741B51-0978-4779-9043-50B934713931}">
            <xm:f>DATOS!$BF$21</xm:f>
            <x14:dxf>
              <fill>
                <patternFill>
                  <bgColor rgb="FFFFC000"/>
                </patternFill>
              </fill>
            </x14:dxf>
          </x14:cfRule>
          <x14:cfRule type="cellIs" priority="258" operator="equal" id="{E84BEF85-B79A-4D7B-BCED-5D83A10F6524}">
            <xm:f>DATOS!$BF$20</xm:f>
            <x14:dxf>
              <fill>
                <patternFill>
                  <bgColor rgb="FFFF0000"/>
                </patternFill>
              </fill>
            </x14:dxf>
          </x14:cfRule>
          <x14:cfRule type="cellIs" priority="259" operator="equal" id="{72CC8BA8-5BAE-4F04-84D0-6045353EF26A}">
            <xm:f>DATOS!$BF$19</xm:f>
            <x14:dxf>
              <fill>
                <patternFill>
                  <bgColor rgb="FFFF0000"/>
                </patternFill>
              </fill>
            </x14:dxf>
          </x14:cfRule>
          <x14:cfRule type="cellIs" priority="260" operator="equal" id="{A2064864-E340-46DC-8BF1-DB49C8ECB141}">
            <xm:f>DATOS!$BF$18</xm:f>
            <x14:dxf>
              <fill>
                <patternFill>
                  <bgColor rgb="FFFF0000"/>
                </patternFill>
              </fill>
            </x14:dxf>
          </x14:cfRule>
          <x14:cfRule type="cellIs" priority="261" operator="equal" id="{6889AD77-1BA0-4464-90DB-7CD42E9A64B2}">
            <xm:f>DATOS!$BE$22</xm:f>
            <x14:dxf>
              <fill>
                <patternFill>
                  <bgColor theme="9"/>
                </patternFill>
              </fill>
            </x14:dxf>
          </x14:cfRule>
          <x14:cfRule type="cellIs" priority="262" operator="equal" id="{89F4CE92-7911-4AFA-8ECE-C994E3B7FBA3}">
            <xm:f>DATOS!$BE$21</xm:f>
            <x14:dxf>
              <fill>
                <patternFill>
                  <bgColor rgb="FFFFFF00"/>
                </patternFill>
              </fill>
            </x14:dxf>
          </x14:cfRule>
          <x14:cfRule type="cellIs" priority="263" operator="equal" id="{CA18B779-748F-4F41-8427-45562D1A3BC6}">
            <xm:f>DATOS!$BE$20</xm:f>
            <x14:dxf>
              <fill>
                <patternFill>
                  <bgColor rgb="FFFFC000"/>
                </patternFill>
              </fill>
            </x14:dxf>
          </x14:cfRule>
          <x14:cfRule type="cellIs" priority="264" operator="equal" id="{D1F941CE-9BDB-4EA6-946C-A435CD9806C2}">
            <xm:f>DATOS!$BE$19</xm:f>
            <x14:dxf>
              <fill>
                <patternFill>
                  <bgColor rgb="FFFFC000"/>
                </patternFill>
              </fill>
            </x14:dxf>
          </x14:cfRule>
          <x14:cfRule type="cellIs" priority="265" operator="equal" id="{3AA0F3F8-92CC-42C6-9752-74E1EB74DD22}">
            <xm:f>DATOS!$BE$18</xm:f>
            <x14:dxf>
              <fill>
                <patternFill>
                  <bgColor rgb="FFFFC000"/>
                </patternFill>
              </fill>
            </x14:dxf>
          </x14:cfRule>
          <x14:cfRule type="cellIs" priority="266" operator="equal" id="{47B18FD7-3B7B-451B-88DC-5E0D92F1D699}">
            <xm:f>DATOS!$BD$22</xm:f>
            <x14:dxf>
              <fill>
                <patternFill>
                  <bgColor theme="9"/>
                </patternFill>
              </fill>
            </x14:dxf>
          </x14:cfRule>
          <x14:cfRule type="cellIs" priority="267" operator="equal" id="{5D2BE9CC-475C-49EA-9A16-7C33C2F7518C}">
            <xm:f>DATOS!$BD$21</xm:f>
            <x14:dxf>
              <fill>
                <patternFill>
                  <bgColor theme="9"/>
                </patternFill>
              </fill>
            </x14:dxf>
          </x14:cfRule>
          <x14:cfRule type="cellIs" priority="268" operator="equal" id="{91F03120-B789-4ADF-B29C-E0ED80FA34BE}">
            <xm:f>DATOS!$BD$20</xm:f>
            <x14:dxf>
              <fill>
                <patternFill>
                  <bgColor rgb="FFFFFF00"/>
                </patternFill>
              </fill>
            </x14:dxf>
          </x14:cfRule>
          <x14:cfRule type="cellIs" priority="269" operator="equal" id="{037047CF-3AEE-4256-8C24-08416FDFD818}">
            <xm:f>DATOS!$BD$19</xm:f>
            <x14:dxf>
              <fill>
                <patternFill>
                  <bgColor rgb="FFFFFF00"/>
                </patternFill>
              </fill>
            </x14:dxf>
          </x14:cfRule>
          <x14:cfRule type="cellIs" priority="270" operator="equal" id="{A50FBDDE-00F7-41C9-A332-85649E4BEAD4}">
            <xm:f>DATOS!$BD$18</xm:f>
            <x14:dxf>
              <fill>
                <patternFill>
                  <bgColor rgb="FFFFFF00"/>
                </patternFill>
              </fill>
            </x14:dxf>
          </x14:cfRule>
          <xm:sqref>AW17</xm:sqref>
        </x14:conditionalFormatting>
        <x14:conditionalFormatting xmlns:xm="http://schemas.microsoft.com/office/excel/2006/main">
          <x14:cfRule type="cellIs" priority="271" operator="equal" id="{EDCD60E6-E08D-40D2-B77D-D8754211065E}">
            <xm:f>DATOS!$BF$20</xm:f>
            <x14:dxf>
              <fill>
                <patternFill>
                  <bgColor rgb="FFFF0000"/>
                </patternFill>
              </fill>
            </x14:dxf>
          </x14:cfRule>
          <x14:cfRule type="cellIs" priority="272" operator="equal" id="{013E0093-45B7-448D-A4A8-E8A2BC160DFF}">
            <xm:f>DATOS!$BF$19</xm:f>
            <x14:dxf>
              <fill>
                <patternFill>
                  <bgColor rgb="FFFF0000"/>
                </patternFill>
              </fill>
            </x14:dxf>
          </x14:cfRule>
          <x14:cfRule type="cellIs" priority="273" operator="equal" id="{F9B34DC5-C919-4D0F-9BC9-71D3D5AF53C7}">
            <xm:f>DATOS!$BF$18</xm:f>
            <x14:dxf>
              <fill>
                <patternFill>
                  <bgColor rgb="FFFF0000"/>
                </patternFill>
              </fill>
            </x14:dxf>
          </x14:cfRule>
          <x14:cfRule type="cellIs" priority="274" operator="equal" id="{F8C15B56-F5BC-4EFC-A257-7916F6AFDC06}">
            <xm:f>DATOS!$BF$21</xm:f>
            <x14:dxf>
              <fill>
                <patternFill>
                  <bgColor rgb="FFFFC000"/>
                </patternFill>
              </fill>
            </x14:dxf>
          </x14:cfRule>
          <x14:cfRule type="cellIs" priority="275" operator="equal" id="{5835E5F1-D2BB-4363-8C4A-1813ADCC600F}">
            <xm:f>DATOS!$BE$20</xm:f>
            <x14:dxf>
              <fill>
                <patternFill>
                  <bgColor rgb="FFFFC000"/>
                </patternFill>
              </fill>
            </x14:dxf>
          </x14:cfRule>
          <x14:cfRule type="cellIs" priority="276" operator="equal" id="{FE30F1E6-805B-4A7C-9D7D-E435B6B17323}">
            <xm:f>DATOS!$BE$19</xm:f>
            <x14:dxf>
              <fill>
                <patternFill>
                  <bgColor rgb="FFFFC000"/>
                </patternFill>
              </fill>
            </x14:dxf>
          </x14:cfRule>
          <x14:cfRule type="cellIs" priority="278" operator="equal" id="{266CEFC0-C77B-405E-95F0-CF4EF85EA145}">
            <xm:f>DATOS!$BE$18</xm:f>
            <x14:dxf>
              <fill>
                <patternFill>
                  <bgColor rgb="FFFFC000"/>
                </patternFill>
              </fill>
            </x14:dxf>
          </x14:cfRule>
          <x14:cfRule type="cellIs" priority="279" operator="equal" id="{650B0DC9-D1A3-467F-AB91-5128A7DE32DB}">
            <xm:f>DATOS!$BF$22</xm:f>
            <x14:dxf>
              <fill>
                <patternFill>
                  <bgColor rgb="FFFFFF00"/>
                </patternFill>
              </fill>
            </x14:dxf>
          </x14:cfRule>
          <x14:cfRule type="cellIs" priority="280" operator="equal" id="{EDEC8ED2-D9AB-4328-B9D8-2DF9094705DB}">
            <xm:f>DATOS!$BE$21</xm:f>
            <x14:dxf>
              <fill>
                <patternFill>
                  <bgColor rgb="FFFFFF00"/>
                </patternFill>
              </fill>
            </x14:dxf>
          </x14:cfRule>
          <x14:cfRule type="cellIs" priority="281" operator="equal" id="{9432A00B-B2F7-4952-8DDD-ACA7C44A99F9}">
            <xm:f>DATOS!$BD$20</xm:f>
            <x14:dxf>
              <fill>
                <patternFill>
                  <bgColor rgb="FFFFFF00"/>
                </patternFill>
              </fill>
            </x14:dxf>
          </x14:cfRule>
          <x14:cfRule type="cellIs" priority="282" operator="equal" id="{DE180D60-B768-4464-A3EB-98E059A16ECA}">
            <xm:f>DATOS!$BD$19</xm:f>
            <x14:dxf>
              <fill>
                <patternFill>
                  <bgColor rgb="FFFFFF00"/>
                </patternFill>
              </fill>
            </x14:dxf>
          </x14:cfRule>
          <x14:cfRule type="cellIs" priority="283" operator="equal" id="{7FDFEAD2-6200-4566-BBE4-40EA7630331A}">
            <xm:f>DATOS!$BD$18</xm:f>
            <x14:dxf>
              <fill>
                <patternFill>
                  <bgColor rgb="FFFFFF00"/>
                </patternFill>
              </fill>
            </x14:dxf>
          </x14:cfRule>
          <x14:cfRule type="cellIs" priority="284" operator="equal" id="{D4B26F65-617F-4ABD-86AE-FADFDA0D34A3}">
            <xm:f>DATOS!$BE$22</xm:f>
            <x14:dxf>
              <fill>
                <patternFill>
                  <bgColor theme="9"/>
                </patternFill>
              </fill>
            </x14:dxf>
          </x14:cfRule>
          <x14:cfRule type="cellIs" priority="285" operator="equal" id="{5AE04E5C-0FD4-40DE-8410-E6ADDABFF3D2}">
            <xm:f>DATOS!$BD$21</xm:f>
            <x14:dxf>
              <fill>
                <patternFill>
                  <bgColor theme="9"/>
                </patternFill>
              </fill>
            </x14:dxf>
          </x14:cfRule>
          <x14:cfRule type="cellIs" priority="286" operator="equal" id="{82509C84-6EEC-4556-961B-ACAA175C7242}">
            <xm:f>DATOS!$BD$22</xm:f>
            <x14:dxf>
              <fill>
                <patternFill>
                  <bgColor theme="9"/>
                </patternFill>
              </fill>
            </x14:dxf>
          </x14:cfRule>
          <xm:sqref>AE17</xm:sqref>
        </x14:conditionalFormatting>
        <x14:conditionalFormatting xmlns:xm="http://schemas.microsoft.com/office/excel/2006/main">
          <x14:cfRule type="cellIs" priority="26" operator="equal" id="{D798F4EB-190F-413A-832A-218BF9D6DD63}">
            <xm:f>DATOS!$BF$22</xm:f>
            <x14:dxf>
              <fill>
                <patternFill>
                  <bgColor rgb="FFFFFF00"/>
                </patternFill>
              </fill>
            </x14:dxf>
          </x14:cfRule>
          <x14:cfRule type="cellIs" priority="27" operator="equal" id="{255F70C1-314C-40BE-9A0E-3173982EC559}">
            <xm:f>DATOS!$BF$21</xm:f>
            <x14:dxf>
              <fill>
                <patternFill>
                  <bgColor rgb="FFFFC000"/>
                </patternFill>
              </fill>
            </x14:dxf>
          </x14:cfRule>
          <x14:cfRule type="cellIs" priority="28" operator="equal" id="{D350078A-599B-4F8D-934C-3F72E36EEE3A}">
            <xm:f>DATOS!$BF$20</xm:f>
            <x14:dxf>
              <fill>
                <patternFill>
                  <bgColor rgb="FFFF0000"/>
                </patternFill>
              </fill>
            </x14:dxf>
          </x14:cfRule>
          <x14:cfRule type="cellIs" priority="29" operator="equal" id="{70DA37F9-F43D-4505-B8B1-D7BE43CBEC2B}">
            <xm:f>DATOS!$BF$19</xm:f>
            <x14:dxf>
              <fill>
                <patternFill>
                  <bgColor rgb="FFFF0000"/>
                </patternFill>
              </fill>
            </x14:dxf>
          </x14:cfRule>
          <x14:cfRule type="cellIs" priority="30" operator="equal" id="{17924811-4F34-44A4-AC2C-376155A74CFE}">
            <xm:f>DATOS!$BF$18</xm:f>
            <x14:dxf>
              <fill>
                <patternFill>
                  <bgColor rgb="FFFF0000"/>
                </patternFill>
              </fill>
            </x14:dxf>
          </x14:cfRule>
          <x14:cfRule type="cellIs" priority="31" operator="equal" id="{65242BA1-CDBB-4211-9F37-75B8415C83DE}">
            <xm:f>DATOS!$BE$22</xm:f>
            <x14:dxf>
              <fill>
                <patternFill>
                  <bgColor theme="9"/>
                </patternFill>
              </fill>
            </x14:dxf>
          </x14:cfRule>
          <x14:cfRule type="cellIs" priority="32" operator="equal" id="{ABF582EC-F29F-47F5-B747-744ABCF4D573}">
            <xm:f>DATOS!$BE$21</xm:f>
            <x14:dxf>
              <fill>
                <patternFill>
                  <bgColor rgb="FFFFFF00"/>
                </patternFill>
              </fill>
            </x14:dxf>
          </x14:cfRule>
          <x14:cfRule type="cellIs" priority="33" operator="equal" id="{E5A7EE69-9FFA-45BA-93EA-00C59390E170}">
            <xm:f>DATOS!$BE$20</xm:f>
            <x14:dxf>
              <fill>
                <patternFill>
                  <bgColor rgb="FFFFC000"/>
                </patternFill>
              </fill>
            </x14:dxf>
          </x14:cfRule>
          <x14:cfRule type="cellIs" priority="34" operator="equal" id="{2AF47893-390C-433A-8122-B7A8B1E04387}">
            <xm:f>DATOS!$BE$19</xm:f>
            <x14:dxf>
              <fill>
                <patternFill>
                  <bgColor rgb="FFFFC000"/>
                </patternFill>
              </fill>
            </x14:dxf>
          </x14:cfRule>
          <x14:cfRule type="cellIs" priority="35" operator="equal" id="{C1DDC59B-57FA-41D5-8FDD-8192A6A2F524}">
            <xm:f>DATOS!$BE$18</xm:f>
            <x14:dxf>
              <fill>
                <patternFill>
                  <bgColor rgb="FFFFC000"/>
                </patternFill>
              </fill>
            </x14:dxf>
          </x14:cfRule>
          <x14:cfRule type="cellIs" priority="36" operator="equal" id="{593065FE-C118-4E22-86FB-8558E696FED8}">
            <xm:f>DATOS!$BD$22</xm:f>
            <x14:dxf>
              <fill>
                <patternFill>
                  <bgColor theme="9"/>
                </patternFill>
              </fill>
            </x14:dxf>
          </x14:cfRule>
          <x14:cfRule type="cellIs" priority="37" operator="equal" id="{6B537161-F1BE-4C0B-B4E2-FFE5817D653B}">
            <xm:f>DATOS!$BD$21</xm:f>
            <x14:dxf>
              <fill>
                <patternFill>
                  <bgColor theme="9"/>
                </patternFill>
              </fill>
            </x14:dxf>
          </x14:cfRule>
          <x14:cfRule type="cellIs" priority="38" operator="equal" id="{ACA2469E-A61B-4AD5-827B-26D336A71AB4}">
            <xm:f>DATOS!$BD$20</xm:f>
            <x14:dxf>
              <fill>
                <patternFill>
                  <bgColor rgb="FFFFFF00"/>
                </patternFill>
              </fill>
            </x14:dxf>
          </x14:cfRule>
          <x14:cfRule type="cellIs" priority="39" operator="equal" id="{3CB442C3-402A-40D4-B36F-E60ED5775A0F}">
            <xm:f>DATOS!$BD$19</xm:f>
            <x14:dxf>
              <fill>
                <patternFill>
                  <bgColor rgb="FFFFFF00"/>
                </patternFill>
              </fill>
            </x14:dxf>
          </x14:cfRule>
          <x14:cfRule type="cellIs" priority="40" operator="equal" id="{46AC3F39-3554-4F3D-A716-88FD091F7AED}">
            <xm:f>DATOS!$BD$18</xm:f>
            <x14:dxf>
              <fill>
                <patternFill>
                  <bgColor rgb="FFFFFF00"/>
                </patternFill>
              </fill>
            </x14:dxf>
          </x14:cfRule>
          <xm:sqref>AW18:AW28</xm:sqref>
        </x14:conditionalFormatting>
        <x14:conditionalFormatting xmlns:xm="http://schemas.microsoft.com/office/excel/2006/main">
          <x14:cfRule type="cellIs" priority="41" operator="equal" id="{55C3790D-EDD5-49D9-AE54-6EC0B7234B35}">
            <xm:f>DATOS!$BF$20</xm:f>
            <x14:dxf>
              <fill>
                <patternFill>
                  <bgColor rgb="FFFF0000"/>
                </patternFill>
              </fill>
            </x14:dxf>
          </x14:cfRule>
          <x14:cfRule type="cellIs" priority="42" operator="equal" id="{E4CA42A6-0798-4480-B3DA-83A6A610C4C2}">
            <xm:f>DATOS!$BF$19</xm:f>
            <x14:dxf>
              <fill>
                <patternFill>
                  <bgColor rgb="FFFF0000"/>
                </patternFill>
              </fill>
            </x14:dxf>
          </x14:cfRule>
          <x14:cfRule type="cellIs" priority="43" operator="equal" id="{EF02DC78-26C8-452A-AB9A-154D5B5DD687}">
            <xm:f>DATOS!$BF$18</xm:f>
            <x14:dxf>
              <fill>
                <patternFill>
                  <bgColor rgb="FFFF0000"/>
                </patternFill>
              </fill>
            </x14:dxf>
          </x14:cfRule>
          <x14:cfRule type="cellIs" priority="44" operator="equal" id="{58EA6505-4484-4601-95C4-E5F075F1E3D0}">
            <xm:f>DATOS!$BF$21</xm:f>
            <x14:dxf>
              <fill>
                <patternFill>
                  <bgColor rgb="FFFFC000"/>
                </patternFill>
              </fill>
            </x14:dxf>
          </x14:cfRule>
          <x14:cfRule type="cellIs" priority="45" operator="equal" id="{5B853172-9621-42BA-98A6-BECE5FFB9FCC}">
            <xm:f>DATOS!$BE$20</xm:f>
            <x14:dxf>
              <fill>
                <patternFill>
                  <bgColor rgb="FFFFC000"/>
                </patternFill>
              </fill>
            </x14:dxf>
          </x14:cfRule>
          <x14:cfRule type="cellIs" priority="46" operator="equal" id="{4950C9CB-63DB-43F2-9D35-32ED73373CED}">
            <xm:f>DATOS!$BE$19</xm:f>
            <x14:dxf>
              <fill>
                <patternFill>
                  <bgColor rgb="FFFFC000"/>
                </patternFill>
              </fill>
            </x14:dxf>
          </x14:cfRule>
          <x14:cfRule type="cellIs" priority="47" operator="equal" id="{9798F30D-CDDA-47B0-9F9B-E159C18E6994}">
            <xm:f>DATOS!$BE$18</xm:f>
            <x14:dxf>
              <fill>
                <patternFill>
                  <bgColor rgb="FFFFC000"/>
                </patternFill>
              </fill>
            </x14:dxf>
          </x14:cfRule>
          <x14:cfRule type="cellIs" priority="48" operator="equal" id="{594F6F58-D678-4E70-BD2B-E8C8F4BF384F}">
            <xm:f>DATOS!$BF$22</xm:f>
            <x14:dxf>
              <fill>
                <patternFill>
                  <bgColor rgb="FFFFFF00"/>
                </patternFill>
              </fill>
            </x14:dxf>
          </x14:cfRule>
          <x14:cfRule type="cellIs" priority="49" operator="equal" id="{FFEB0B67-EA23-4BFA-8B11-2086337A5823}">
            <xm:f>DATOS!$BE$21</xm:f>
            <x14:dxf>
              <fill>
                <patternFill>
                  <bgColor rgb="FFFFFF00"/>
                </patternFill>
              </fill>
            </x14:dxf>
          </x14:cfRule>
          <x14:cfRule type="cellIs" priority="50" operator="equal" id="{1FA735F6-1701-4696-BCD6-FA3789DAC807}">
            <xm:f>DATOS!$BD$20</xm:f>
            <x14:dxf>
              <fill>
                <patternFill>
                  <bgColor rgb="FFFFFF00"/>
                </patternFill>
              </fill>
            </x14:dxf>
          </x14:cfRule>
          <x14:cfRule type="cellIs" priority="51" operator="equal" id="{DDE9852E-A79C-4B5F-992B-26E4DD2644C9}">
            <xm:f>DATOS!$BD$19</xm:f>
            <x14:dxf>
              <fill>
                <patternFill>
                  <bgColor rgb="FFFFFF00"/>
                </patternFill>
              </fill>
            </x14:dxf>
          </x14:cfRule>
          <x14:cfRule type="cellIs" priority="52" operator="equal" id="{8E540934-692B-4712-B7FB-601F9C5A122C}">
            <xm:f>DATOS!$BD$18</xm:f>
            <x14:dxf>
              <fill>
                <patternFill>
                  <bgColor rgb="FFFFFF00"/>
                </patternFill>
              </fill>
            </x14:dxf>
          </x14:cfRule>
          <x14:cfRule type="cellIs" priority="53" operator="equal" id="{3E0271A3-42F5-408D-BF72-03735631F1B7}">
            <xm:f>DATOS!$BE$22</xm:f>
            <x14:dxf>
              <fill>
                <patternFill>
                  <bgColor theme="9"/>
                </patternFill>
              </fill>
            </x14:dxf>
          </x14:cfRule>
          <x14:cfRule type="cellIs" priority="54" operator="equal" id="{082993D0-D2B9-472E-9DF7-E16321F0C314}">
            <xm:f>DATOS!$BD$21</xm:f>
            <x14:dxf>
              <fill>
                <patternFill>
                  <bgColor theme="9"/>
                </patternFill>
              </fill>
            </x14:dxf>
          </x14:cfRule>
          <x14:cfRule type="cellIs" priority="55" operator="equal" id="{FBBA36E3-CE01-4E2B-A404-11C39D14BFE1}">
            <xm:f>DATOS!$BD$22</xm:f>
            <x14:dxf>
              <fill>
                <patternFill>
                  <bgColor theme="9"/>
                </patternFill>
              </fill>
            </x14:dxf>
          </x14:cfRule>
          <xm:sqref>AE18:AE28</xm:sqref>
        </x14:conditionalFormatting>
      </x14:conditionalFormattings>
    </ext>
    <ext xmlns:x14="http://schemas.microsoft.com/office/spreadsheetml/2009/9/main" uri="{CCE6A557-97BC-4b89-ADB6-D9C93CAAB3DF}">
      <x14:dataValidations xmlns:xm="http://schemas.microsoft.com/office/excel/2006/main" xWindow="142" yWindow="351" count="2">
        <x14:dataValidation type="list" allowBlank="1" showInputMessage="1" showErrorMessage="1" xr:uid="{00000000-0002-0000-0300-000003000000}">
          <x14:formula1>
            <xm:f>DATOS!$AU$14:$AU$18</xm:f>
          </x14:formula1>
          <xm:sqref>P17:P28</xm:sqref>
        </x14:dataValidation>
        <x14:dataValidation type="list" allowBlank="1" showInputMessage="1" showErrorMessage="1" xr:uid="{00000000-0002-0000-0300-000004000000}">
          <x14:formula1>
            <xm:f>DATOS!$AS$76:$AS$78</xm:f>
          </x14:formula1>
          <xm:sqref>AS17:AS28</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K593"/>
  <sheetViews>
    <sheetView zoomScale="70" zoomScaleNormal="70" workbookViewId="0">
      <selection activeCell="F3" sqref="F3:K3"/>
    </sheetView>
  </sheetViews>
  <sheetFormatPr baseColWidth="10" defaultRowHeight="15" x14ac:dyDescent="0.25"/>
  <cols>
    <col min="1" max="1" width="1.28515625" style="1" customWidth="1"/>
    <col min="2" max="3" width="1" style="8" customWidth="1"/>
    <col min="4" max="4" width="15.28515625" style="73" customWidth="1"/>
    <col min="5" max="5" width="0.7109375" style="8" customWidth="1"/>
    <col min="6" max="6" width="12.7109375" style="8" customWidth="1"/>
    <col min="7" max="7" width="31.42578125" customWidth="1"/>
    <col min="8" max="8" width="36.85546875" customWidth="1"/>
    <col min="9" max="9" width="39.7109375" bestFit="1" customWidth="1"/>
    <col min="10" max="10" width="36.7109375" customWidth="1"/>
    <col min="11" max="11" width="30.140625" bestFit="1" customWidth="1"/>
    <col min="12" max="12" width="20.85546875" bestFit="1" customWidth="1"/>
    <col min="13" max="13" width="26" style="102" bestFit="1" customWidth="1"/>
    <col min="14" max="14" width="26" style="102" customWidth="1"/>
    <col min="15" max="15" width="22.42578125" bestFit="1" customWidth="1"/>
    <col min="16" max="16" width="21.140625" style="102" bestFit="1" customWidth="1"/>
    <col min="17" max="17" width="21" bestFit="1" customWidth="1"/>
    <col min="18" max="18" width="27.42578125" bestFit="1" customWidth="1"/>
    <col min="19" max="19" width="55.7109375" customWidth="1"/>
    <col min="20" max="20" width="21" bestFit="1" customWidth="1"/>
    <col min="21" max="21" width="46.5703125" bestFit="1" customWidth="1"/>
    <col min="22" max="22" width="26.7109375" customWidth="1"/>
    <col min="23" max="23" width="20.28515625" bestFit="1" customWidth="1"/>
    <col min="24" max="24" width="0.7109375" customWidth="1"/>
    <col min="25" max="30" width="12.7109375" customWidth="1"/>
  </cols>
  <sheetData>
    <row r="1" spans="1:63" s="1" customFormat="1" ht="30" customHeight="1" x14ac:dyDescent="0.25">
      <c r="A1" s="578"/>
      <c r="B1" s="578"/>
      <c r="C1" s="578"/>
      <c r="D1" s="578"/>
      <c r="E1" s="578"/>
      <c r="F1" s="486" t="s">
        <v>3</v>
      </c>
      <c r="G1" s="486"/>
      <c r="H1" s="486"/>
      <c r="I1" s="486"/>
      <c r="J1" s="486"/>
      <c r="K1" s="486"/>
      <c r="L1" s="436" t="s">
        <v>1694</v>
      </c>
      <c r="M1" s="437">
        <v>43441</v>
      </c>
      <c r="N1" s="438"/>
      <c r="O1" s="439"/>
      <c r="P1" s="440"/>
      <c r="Q1" s="441"/>
      <c r="R1" s="441"/>
      <c r="S1" s="388"/>
      <c r="AA1" s="388"/>
      <c r="AB1" s="388"/>
      <c r="AC1" s="388"/>
      <c r="AD1" s="442"/>
      <c r="AE1" s="443"/>
      <c r="AF1" s="442"/>
      <c r="AG1" s="442"/>
      <c r="AH1" s="442"/>
      <c r="AM1" s="9"/>
    </row>
    <row r="2" spans="1:63" s="1" customFormat="1" ht="30" customHeight="1" x14ac:dyDescent="0.25">
      <c r="A2" s="578"/>
      <c r="B2" s="578"/>
      <c r="C2" s="578"/>
      <c r="D2" s="578"/>
      <c r="E2" s="578"/>
      <c r="F2" s="489" t="s">
        <v>1689</v>
      </c>
      <c r="G2" s="489"/>
      <c r="H2" s="489"/>
      <c r="I2" s="489"/>
      <c r="J2" s="489"/>
      <c r="K2" s="489"/>
      <c r="L2" s="444" t="s">
        <v>1762</v>
      </c>
      <c r="M2" s="444" t="s">
        <v>1765</v>
      </c>
      <c r="N2" s="445"/>
      <c r="O2" s="439"/>
      <c r="P2" s="440"/>
      <c r="Q2" s="441"/>
      <c r="R2" s="441"/>
      <c r="S2" s="388"/>
      <c r="AA2" s="388"/>
      <c r="AB2" s="388"/>
      <c r="AC2" s="388"/>
      <c r="AD2" s="442"/>
      <c r="AE2" s="443"/>
      <c r="AF2" s="442"/>
      <c r="AG2" s="442"/>
      <c r="AH2" s="442"/>
      <c r="AM2" s="9"/>
    </row>
    <row r="3" spans="1:63" s="1" customFormat="1" ht="30" customHeight="1" x14ac:dyDescent="0.25">
      <c r="A3" s="578"/>
      <c r="B3" s="578"/>
      <c r="C3" s="578"/>
      <c r="D3" s="578"/>
      <c r="E3" s="578"/>
      <c r="F3" s="490" t="s">
        <v>1831</v>
      </c>
      <c r="G3" s="490"/>
      <c r="H3" s="490"/>
      <c r="I3" s="490"/>
      <c r="J3" s="490"/>
      <c r="K3" s="490"/>
      <c r="L3" s="491" t="s">
        <v>1690</v>
      </c>
      <c r="M3" s="491"/>
      <c r="N3" s="446"/>
      <c r="O3" s="447"/>
      <c r="P3" s="447"/>
      <c r="Q3" s="441"/>
      <c r="R3" s="441"/>
      <c r="S3" s="388"/>
      <c r="V3" s="448"/>
      <c r="W3" s="448"/>
      <c r="AA3" s="388"/>
      <c r="AB3" s="388"/>
      <c r="AC3" s="388"/>
      <c r="AD3" s="442"/>
      <c r="AE3" s="443"/>
      <c r="AF3" s="442"/>
      <c r="AG3" s="442"/>
      <c r="AH3" s="442"/>
      <c r="AM3" s="9"/>
    </row>
    <row r="4" spans="1:63" s="211" customFormat="1" x14ac:dyDescent="0.25">
      <c r="A4" s="1"/>
      <c r="B4" s="392"/>
      <c r="C4" s="392"/>
      <c r="D4" s="393"/>
      <c r="E4" s="392"/>
      <c r="F4" s="392"/>
      <c r="G4" s="392"/>
      <c r="H4" s="392"/>
      <c r="I4" s="392"/>
      <c r="J4" s="392"/>
      <c r="K4" s="394"/>
      <c r="L4" s="449"/>
      <c r="M4" s="394"/>
      <c r="N4" s="394"/>
      <c r="O4" s="397"/>
      <c r="P4" s="394"/>
      <c r="Q4" s="394"/>
      <c r="R4" s="394"/>
      <c r="S4" s="394"/>
      <c r="T4" s="392"/>
      <c r="U4" s="392"/>
      <c r="V4" s="448"/>
      <c r="W4" s="448"/>
      <c r="X4" s="392"/>
      <c r="Y4" s="235"/>
      <c r="Z4" s="235"/>
      <c r="AA4" s="235"/>
      <c r="AB4" s="235"/>
      <c r="AC4" s="235"/>
      <c r="AD4" s="235"/>
      <c r="AE4" s="235"/>
      <c r="AF4" s="450"/>
      <c r="AG4" s="235"/>
      <c r="AH4" s="339"/>
      <c r="AI4" s="235"/>
      <c r="AJ4" s="235"/>
      <c r="AK4" s="235"/>
      <c r="AL4" s="235"/>
      <c r="AM4" s="235"/>
      <c r="AN4" s="235"/>
      <c r="AO4" s="235"/>
      <c r="AP4" s="235"/>
      <c r="AQ4" s="451"/>
      <c r="AR4" s="235"/>
      <c r="AS4" s="235"/>
      <c r="AT4" s="235"/>
      <c r="AU4" s="235"/>
      <c r="AV4" s="235"/>
      <c r="AW4" s="235"/>
      <c r="AX4" s="235"/>
      <c r="AY4" s="235"/>
      <c r="AZ4" s="235"/>
      <c r="BA4" s="235"/>
      <c r="BB4" s="235"/>
      <c r="BC4" s="235"/>
      <c r="BD4" s="235"/>
      <c r="BE4" s="235"/>
      <c r="BF4" s="235"/>
      <c r="BG4" s="235"/>
      <c r="BH4" s="235"/>
      <c r="BI4" s="235"/>
    </row>
    <row r="5" spans="1:63" s="211" customFormat="1" ht="15.75" hidden="1" customHeight="1" x14ac:dyDescent="0.25">
      <c r="A5" s="1"/>
      <c r="B5" s="389"/>
      <c r="C5" s="389"/>
      <c r="D5" s="399"/>
      <c r="E5" s="389"/>
      <c r="F5" s="389"/>
      <c r="G5" s="389"/>
      <c r="H5" s="560" t="s">
        <v>1691</v>
      </c>
      <c r="I5" s="560"/>
      <c r="J5" s="560"/>
      <c r="K5" s="560"/>
      <c r="L5" s="560"/>
      <c r="M5" s="560"/>
      <c r="N5" s="560"/>
      <c r="O5" s="560"/>
      <c r="P5" s="560"/>
      <c r="Q5" s="560"/>
      <c r="R5" s="560"/>
      <c r="S5" s="560"/>
      <c r="T5" s="560"/>
      <c r="U5" s="452"/>
      <c r="V5" s="448"/>
      <c r="W5" s="448"/>
      <c r="X5" s="400"/>
      <c r="Y5" s="453"/>
      <c r="Z5" s="453"/>
      <c r="AA5" s="453"/>
      <c r="AB5" s="453"/>
      <c r="AC5" s="453"/>
      <c r="AD5" s="453"/>
      <c r="AE5" s="453"/>
      <c r="AF5" s="453"/>
      <c r="AG5" s="453"/>
      <c r="AH5" s="453"/>
      <c r="AI5" s="453"/>
      <c r="AJ5" s="453"/>
      <c r="AK5" s="453"/>
      <c r="AL5" s="453"/>
      <c r="AM5" s="453"/>
      <c r="AN5" s="453"/>
      <c r="AO5" s="453"/>
      <c r="AP5" s="453"/>
      <c r="AQ5" s="454"/>
    </row>
    <row r="6" spans="1:63" s="211" customFormat="1" hidden="1" x14ac:dyDescent="0.25">
      <c r="A6" s="1"/>
      <c r="B6" s="392"/>
      <c r="C6" s="392"/>
      <c r="D6" s="393"/>
      <c r="E6" s="392"/>
      <c r="F6" s="392"/>
      <c r="G6" s="392"/>
      <c r="H6" s="392"/>
      <c r="I6" s="392"/>
      <c r="J6" s="392"/>
      <c r="K6" s="394"/>
      <c r="L6" s="449"/>
      <c r="M6" s="394"/>
      <c r="N6" s="394"/>
      <c r="O6" s="397"/>
      <c r="P6" s="394"/>
      <c r="Q6" s="394"/>
      <c r="R6" s="394"/>
      <c r="S6" s="394"/>
      <c r="T6" s="392"/>
      <c r="U6" s="392"/>
      <c r="V6" s="448"/>
      <c r="W6" s="448"/>
      <c r="X6" s="392"/>
      <c r="Y6" s="235"/>
      <c r="Z6" s="235"/>
      <c r="AA6" s="235"/>
      <c r="AB6" s="235"/>
      <c r="AC6" s="235"/>
      <c r="AD6" s="235"/>
      <c r="AE6" s="235"/>
      <c r="AF6" s="450"/>
      <c r="AG6" s="235"/>
      <c r="AH6" s="339"/>
      <c r="AI6" s="235"/>
      <c r="AJ6" s="235"/>
      <c r="AK6" s="235"/>
      <c r="AL6" s="235"/>
      <c r="AM6" s="235"/>
      <c r="AN6" s="235"/>
      <c r="AO6" s="235"/>
      <c r="AP6" s="235"/>
      <c r="AQ6" s="451"/>
      <c r="AR6" s="235"/>
      <c r="AS6" s="235"/>
      <c r="AT6" s="235"/>
      <c r="AU6" s="235"/>
      <c r="AV6" s="235"/>
      <c r="AW6" s="235"/>
      <c r="AX6" s="235"/>
      <c r="AY6" s="235"/>
      <c r="AZ6" s="235"/>
      <c r="BA6" s="235"/>
      <c r="BB6" s="235"/>
      <c r="BC6" s="235"/>
      <c r="BD6" s="235"/>
      <c r="BE6" s="235"/>
      <c r="BF6" s="235"/>
      <c r="BG6" s="235"/>
      <c r="BH6" s="235"/>
      <c r="BI6" s="235"/>
    </row>
    <row r="7" spans="1:63" s="95" customFormat="1" x14ac:dyDescent="0.25">
      <c r="A7" s="3"/>
      <c r="B7" s="323"/>
      <c r="C7" s="323"/>
      <c r="D7" s="326"/>
      <c r="E7" s="323"/>
      <c r="F7" s="323"/>
      <c r="G7" s="323"/>
      <c r="H7" s="323"/>
      <c r="I7" s="323"/>
      <c r="J7" s="323"/>
      <c r="K7" s="323"/>
      <c r="L7" s="412"/>
      <c r="M7" s="323"/>
      <c r="N7" s="323"/>
      <c r="O7" s="412"/>
      <c r="P7" s="323"/>
      <c r="Q7" s="323"/>
      <c r="R7" s="323"/>
      <c r="S7" s="323"/>
      <c r="T7" s="403"/>
      <c r="U7" s="403"/>
      <c r="V7" s="448"/>
      <c r="W7" s="448"/>
      <c r="X7" s="403"/>
      <c r="Y7" s="451"/>
      <c r="Z7" s="451"/>
      <c r="AA7" s="451"/>
      <c r="AB7" s="451"/>
      <c r="AC7" s="451"/>
      <c r="AD7" s="451"/>
      <c r="AE7" s="451"/>
      <c r="AF7" s="455"/>
      <c r="AG7" s="451"/>
      <c r="AH7" s="456"/>
      <c r="AI7" s="451"/>
      <c r="AJ7" s="451"/>
      <c r="AK7" s="451"/>
      <c r="AL7" s="451"/>
      <c r="AM7" s="451"/>
      <c r="AN7" s="451"/>
      <c r="AO7" s="451"/>
      <c r="AP7" s="451"/>
      <c r="AQ7" s="235"/>
      <c r="AR7" s="451"/>
      <c r="AS7" s="451"/>
      <c r="AT7" s="451"/>
      <c r="AU7" s="451"/>
      <c r="AV7" s="451"/>
      <c r="AW7" s="451"/>
      <c r="AX7" s="451"/>
      <c r="AY7" s="451"/>
      <c r="AZ7" s="451"/>
      <c r="BA7" s="451"/>
      <c r="BB7" s="451"/>
      <c r="BC7" s="451"/>
      <c r="BD7" s="451"/>
      <c r="BE7" s="451"/>
      <c r="BF7" s="451"/>
      <c r="BG7" s="451"/>
      <c r="BH7" s="451"/>
      <c r="BI7" s="451"/>
    </row>
    <row r="8" spans="1:63" s="95" customFormat="1" x14ac:dyDescent="0.25">
      <c r="A8" s="3"/>
      <c r="B8" s="323"/>
      <c r="C8" s="323"/>
      <c r="D8" s="326"/>
      <c r="E8" s="323"/>
      <c r="F8" s="323"/>
      <c r="G8" s="323"/>
      <c r="H8" s="371" t="s">
        <v>3</v>
      </c>
      <c r="I8" s="320" t="str">
        <f>IF('1. IDENTIFICACION DEL RIESGO'!K8="","",'1. IDENTIFICACION DEL RIESGO'!K8)</f>
        <v>Evaluación Independiente</v>
      </c>
      <c r="J8" s="323"/>
      <c r="K8" s="407"/>
      <c r="L8" s="457"/>
      <c r="M8" s="323"/>
      <c r="N8" s="323"/>
      <c r="O8" s="407"/>
      <c r="P8" s="323"/>
      <c r="Q8" s="407"/>
      <c r="R8" s="409"/>
      <c r="S8" s="409"/>
      <c r="T8" s="409"/>
      <c r="U8" s="409"/>
      <c r="V8" s="448"/>
      <c r="W8" s="448"/>
      <c r="X8" s="409"/>
      <c r="Y8" s="458"/>
      <c r="Z8" s="458"/>
      <c r="AA8" s="458"/>
      <c r="AB8" s="458"/>
      <c r="AC8" s="458"/>
      <c r="AD8" s="458"/>
      <c r="AE8" s="458"/>
      <c r="AF8" s="458"/>
      <c r="AG8" s="455"/>
      <c r="AH8" s="455"/>
      <c r="AI8" s="451"/>
      <c r="AJ8" s="451"/>
      <c r="AK8" s="451"/>
      <c r="AL8" s="458"/>
      <c r="AM8" s="459"/>
      <c r="AN8" s="451"/>
      <c r="AO8" s="451"/>
      <c r="AP8" s="451"/>
      <c r="AQ8" s="451"/>
      <c r="AR8" s="235"/>
      <c r="AS8" s="451"/>
      <c r="AT8" s="451"/>
      <c r="AU8" s="451"/>
      <c r="AV8" s="451"/>
      <c r="AW8" s="451"/>
      <c r="AX8" s="451"/>
      <c r="AY8" s="451"/>
      <c r="AZ8" s="451"/>
      <c r="BA8" s="451"/>
      <c r="BB8" s="451"/>
      <c r="BC8" s="451"/>
      <c r="BD8" s="451"/>
      <c r="BE8" s="451"/>
      <c r="BF8" s="451"/>
      <c r="BG8" s="451"/>
      <c r="BH8" s="451"/>
      <c r="BI8" s="451"/>
      <c r="BJ8" s="451"/>
      <c r="BK8" s="451"/>
    </row>
    <row r="9" spans="1:63" s="95" customFormat="1" x14ac:dyDescent="0.25">
      <c r="A9" s="3"/>
      <c r="B9" s="323"/>
      <c r="C9" s="323"/>
      <c r="D9" s="326"/>
      <c r="E9" s="323"/>
      <c r="F9" s="323"/>
      <c r="G9" s="323"/>
      <c r="H9" s="323"/>
      <c r="I9" s="412"/>
      <c r="J9" s="323"/>
      <c r="K9" s="407"/>
      <c r="L9" s="460"/>
      <c r="M9" s="323"/>
      <c r="N9" s="323"/>
      <c r="O9" s="407"/>
      <c r="P9" s="407"/>
      <c r="Q9" s="407"/>
      <c r="R9" s="409"/>
      <c r="S9" s="409"/>
      <c r="T9" s="409"/>
      <c r="U9" s="409"/>
      <c r="V9" s="448"/>
      <c r="W9" s="448"/>
      <c r="X9" s="409"/>
      <c r="Y9" s="458"/>
      <c r="Z9" s="458"/>
      <c r="AA9" s="458"/>
      <c r="AB9" s="458"/>
      <c r="AC9" s="458"/>
      <c r="AD9" s="458"/>
      <c r="AE9" s="458"/>
      <c r="AF9" s="458"/>
      <c r="AG9" s="455"/>
      <c r="AH9" s="455"/>
      <c r="AI9" s="451"/>
      <c r="AJ9" s="451"/>
      <c r="AK9" s="451"/>
      <c r="AL9" s="458"/>
      <c r="AM9" s="459"/>
      <c r="AN9" s="451"/>
      <c r="AO9" s="451"/>
      <c r="AP9" s="451"/>
      <c r="AQ9" s="451"/>
      <c r="AR9" s="235"/>
      <c r="AS9" s="451"/>
      <c r="AT9" s="451"/>
      <c r="AU9" s="451"/>
      <c r="AV9" s="451"/>
      <c r="AW9" s="451"/>
      <c r="AX9" s="451"/>
      <c r="AY9" s="451"/>
      <c r="AZ9" s="451"/>
      <c r="BA9" s="451"/>
      <c r="BB9" s="451"/>
      <c r="BC9" s="451"/>
      <c r="BD9" s="451"/>
      <c r="BE9" s="451"/>
      <c r="BF9" s="451"/>
      <c r="BG9" s="451"/>
      <c r="BH9" s="451"/>
      <c r="BI9" s="451"/>
      <c r="BJ9" s="451"/>
      <c r="BK9" s="451"/>
    </row>
    <row r="10" spans="1:63" s="95" customFormat="1" hidden="1" x14ac:dyDescent="0.25">
      <c r="A10" s="3"/>
      <c r="B10" s="323"/>
      <c r="C10" s="323"/>
      <c r="D10" s="326"/>
      <c r="E10" s="323"/>
      <c r="F10" s="323"/>
      <c r="G10" s="323"/>
      <c r="H10" s="371" t="s">
        <v>1284</v>
      </c>
      <c r="I10" s="321"/>
      <c r="J10" s="323"/>
      <c r="K10" s="407"/>
      <c r="L10" s="460"/>
      <c r="M10" s="323"/>
      <c r="N10" s="323"/>
      <c r="O10" s="407"/>
      <c r="P10" s="407"/>
      <c r="Q10" s="407"/>
      <c r="R10" s="409"/>
      <c r="S10" s="409"/>
      <c r="T10" s="409"/>
      <c r="U10" s="409"/>
      <c r="V10" s="448"/>
      <c r="W10" s="448"/>
      <c r="X10" s="409"/>
      <c r="Y10" s="458"/>
      <c r="Z10" s="458"/>
      <c r="AA10" s="458"/>
      <c r="AB10" s="458"/>
      <c r="AC10" s="458"/>
      <c r="AD10" s="458"/>
      <c r="AE10" s="458"/>
      <c r="AF10" s="458"/>
      <c r="AG10" s="455"/>
      <c r="AH10" s="455"/>
      <c r="AI10" s="451"/>
      <c r="AJ10" s="451"/>
      <c r="AK10" s="451"/>
      <c r="AL10" s="458"/>
      <c r="AM10" s="459"/>
      <c r="AN10" s="451"/>
      <c r="AO10" s="451"/>
      <c r="AP10" s="451"/>
      <c r="AQ10" s="451"/>
      <c r="AR10" s="235"/>
      <c r="AS10" s="451"/>
      <c r="AT10" s="451"/>
      <c r="AU10" s="451"/>
      <c r="AV10" s="451"/>
      <c r="AW10" s="451"/>
      <c r="AX10" s="451"/>
      <c r="AY10" s="451"/>
      <c r="AZ10" s="451"/>
      <c r="BA10" s="451"/>
      <c r="BB10" s="451"/>
      <c r="BC10" s="451"/>
      <c r="BD10" s="451"/>
      <c r="BE10" s="451"/>
      <c r="BF10" s="451"/>
      <c r="BG10" s="451"/>
      <c r="BH10" s="451"/>
      <c r="BI10" s="451"/>
      <c r="BJ10" s="451"/>
      <c r="BK10" s="451"/>
    </row>
    <row r="11" spans="1:63" s="95" customFormat="1" x14ac:dyDescent="0.25">
      <c r="A11" s="3"/>
      <c r="B11" s="323"/>
      <c r="C11" s="323"/>
      <c r="D11" s="326"/>
      <c r="E11" s="323"/>
      <c r="F11" s="323"/>
      <c r="G11" s="323"/>
      <c r="H11" s="323"/>
      <c r="I11" s="412"/>
      <c r="J11" s="323"/>
      <c r="K11" s="407"/>
      <c r="L11" s="460"/>
      <c r="M11" s="323"/>
      <c r="N11" s="323"/>
      <c r="O11" s="407"/>
      <c r="P11" s="407"/>
      <c r="Q11" s="403"/>
      <c r="R11" s="403"/>
      <c r="S11" s="403"/>
      <c r="T11" s="403"/>
      <c r="U11" s="403"/>
      <c r="V11" s="448"/>
      <c r="W11" s="448"/>
      <c r="X11" s="403"/>
      <c r="Y11" s="451"/>
      <c r="Z11" s="451"/>
      <c r="AA11" s="451"/>
      <c r="AB11" s="451"/>
      <c r="AC11" s="451"/>
      <c r="AD11" s="451"/>
      <c r="AE11" s="451"/>
      <c r="AF11" s="451"/>
      <c r="AG11" s="455"/>
      <c r="AH11" s="455"/>
      <c r="AI11" s="451"/>
      <c r="AJ11" s="451"/>
      <c r="AK11" s="451"/>
      <c r="AL11" s="451"/>
      <c r="AM11" s="456"/>
      <c r="AN11" s="451"/>
      <c r="AO11" s="451"/>
      <c r="AP11" s="451"/>
      <c r="AQ11" s="451"/>
      <c r="AR11" s="235"/>
      <c r="AS11" s="451"/>
      <c r="AT11" s="451"/>
      <c r="AU11" s="451"/>
      <c r="AV11" s="451"/>
      <c r="AW11" s="451"/>
      <c r="AX11" s="451"/>
      <c r="AY11" s="451"/>
      <c r="AZ11" s="451"/>
      <c r="BA11" s="451"/>
      <c r="BB11" s="451"/>
      <c r="BC11" s="451"/>
      <c r="BD11" s="451"/>
      <c r="BE11" s="451"/>
      <c r="BF11" s="451"/>
      <c r="BG11" s="451"/>
      <c r="BH11" s="451"/>
      <c r="BI11" s="451"/>
      <c r="BJ11" s="451"/>
      <c r="BK11" s="451"/>
    </row>
    <row r="12" spans="1:63" s="95" customFormat="1" x14ac:dyDescent="0.25">
      <c r="A12" s="3"/>
      <c r="B12" s="323"/>
      <c r="C12" s="323"/>
      <c r="D12" s="326"/>
      <c r="E12" s="323"/>
      <c r="F12" s="323"/>
      <c r="G12" s="323"/>
      <c r="H12" s="371" t="s">
        <v>1285</v>
      </c>
      <c r="I12" s="321">
        <f>IF(ISBLANK('2. ANALISIS DEL RIESGO'!$I$11),"",'2. ANALISIS DEL RIESGO'!$I$11)</f>
        <v>43424</v>
      </c>
      <c r="J12" s="323"/>
      <c r="K12" s="407"/>
      <c r="L12" s="460"/>
      <c r="M12" s="323"/>
      <c r="N12" s="323"/>
      <c r="O12" s="407"/>
      <c r="P12" s="407"/>
      <c r="Q12" s="403"/>
      <c r="R12" s="403"/>
      <c r="S12" s="403"/>
      <c r="T12" s="403"/>
      <c r="U12" s="403"/>
      <c r="V12" s="448"/>
      <c r="W12" s="448"/>
      <c r="X12" s="403"/>
      <c r="Y12" s="451"/>
      <c r="Z12" s="451"/>
      <c r="AA12" s="451"/>
      <c r="AB12" s="451"/>
      <c r="AC12" s="451"/>
      <c r="AD12" s="451"/>
      <c r="AE12" s="451"/>
      <c r="AF12" s="451"/>
      <c r="AG12" s="461"/>
      <c r="AH12" s="461"/>
      <c r="AI12" s="235"/>
      <c r="AJ12" s="235"/>
      <c r="AK12" s="235"/>
      <c r="AL12" s="451"/>
      <c r="AM12" s="456"/>
      <c r="AN12" s="451"/>
      <c r="AO12" s="235"/>
      <c r="AP12" s="462"/>
      <c r="AQ12" s="462"/>
      <c r="AR12" s="235"/>
      <c r="AS12" s="451"/>
      <c r="AT12" s="451"/>
      <c r="AU12" s="451"/>
      <c r="AV12" s="451"/>
      <c r="AW12" s="451"/>
      <c r="AX12" s="451"/>
      <c r="AY12" s="451"/>
      <c r="AZ12" s="451"/>
      <c r="BA12" s="451"/>
      <c r="BB12" s="451"/>
      <c r="BC12" s="451"/>
      <c r="BD12" s="451"/>
      <c r="BE12" s="451"/>
      <c r="BF12" s="451"/>
      <c r="BG12" s="451"/>
      <c r="BH12" s="451"/>
      <c r="BI12" s="451"/>
      <c r="BJ12" s="451"/>
      <c r="BK12" s="451"/>
    </row>
    <row r="13" spans="1:63" s="95" customFormat="1" x14ac:dyDescent="0.25">
      <c r="A13" s="3"/>
      <c r="B13" s="323"/>
      <c r="C13" s="323"/>
      <c r="D13" s="326"/>
      <c r="E13" s="323"/>
      <c r="F13" s="323"/>
      <c r="G13" s="323"/>
      <c r="H13" s="323"/>
      <c r="I13" s="323"/>
      <c r="J13" s="323"/>
      <c r="K13" s="407"/>
      <c r="L13" s="460"/>
      <c r="M13" s="323"/>
      <c r="N13" s="323"/>
      <c r="O13" s="407"/>
      <c r="P13" s="407"/>
      <c r="Q13" s="323"/>
      <c r="R13" s="323"/>
      <c r="S13" s="323"/>
      <c r="T13" s="403"/>
      <c r="U13" s="403"/>
      <c r="V13" s="448"/>
      <c r="W13" s="448"/>
      <c r="X13" s="403"/>
      <c r="Y13" s="451"/>
      <c r="Z13" s="451"/>
      <c r="AA13" s="451"/>
      <c r="AB13" s="451"/>
      <c r="AC13" s="451"/>
      <c r="AD13" s="451"/>
      <c r="AE13" s="235"/>
      <c r="AF13" s="450"/>
      <c r="AG13" s="451"/>
      <c r="AH13" s="456"/>
      <c r="AI13" s="451"/>
      <c r="AJ13" s="451"/>
      <c r="AK13" s="451"/>
      <c r="AL13" s="235"/>
      <c r="AM13" s="235"/>
      <c r="AN13" s="235"/>
      <c r="AO13" s="235"/>
      <c r="AP13" s="235"/>
      <c r="AQ13" s="235"/>
      <c r="AR13" s="451"/>
      <c r="AS13" s="451"/>
      <c r="AT13" s="451"/>
      <c r="AU13" s="451"/>
      <c r="AV13" s="451"/>
      <c r="AW13" s="451"/>
      <c r="AX13" s="451"/>
      <c r="AY13" s="451"/>
      <c r="AZ13" s="451"/>
      <c r="BA13" s="451"/>
      <c r="BB13" s="451"/>
      <c r="BC13" s="451"/>
      <c r="BD13" s="451"/>
      <c r="BE13" s="451"/>
      <c r="BF13" s="451"/>
      <c r="BG13" s="451"/>
      <c r="BH13" s="451"/>
      <c r="BI13" s="451"/>
    </row>
    <row r="14" spans="1:63" s="95" customFormat="1" x14ac:dyDescent="0.25">
      <c r="A14" s="3"/>
      <c r="B14" s="323"/>
      <c r="C14" s="323"/>
      <c r="D14" s="326"/>
      <c r="E14" s="323"/>
      <c r="F14" s="323"/>
      <c r="G14" s="463"/>
      <c r="H14" s="323"/>
      <c r="I14" s="323"/>
      <c r="J14" s="323"/>
      <c r="K14" s="323"/>
      <c r="L14" s="412"/>
      <c r="M14" s="323"/>
      <c r="N14" s="323"/>
      <c r="O14" s="412"/>
      <c r="P14" s="323"/>
      <c r="Q14" s="323"/>
      <c r="R14" s="323"/>
      <c r="S14" s="323"/>
      <c r="T14" s="323"/>
      <c r="U14" s="323"/>
      <c r="V14" s="448"/>
      <c r="W14" s="448"/>
      <c r="X14" s="323"/>
      <c r="Y14" s="235"/>
      <c r="Z14" s="235"/>
      <c r="AA14" s="235"/>
      <c r="AB14" s="235"/>
      <c r="AC14" s="235"/>
      <c r="AD14" s="235"/>
      <c r="AE14" s="235"/>
      <c r="AF14" s="450"/>
      <c r="AG14" s="235"/>
      <c r="AH14" s="339"/>
      <c r="AI14" s="450"/>
      <c r="AJ14" s="450"/>
      <c r="AK14" s="450"/>
      <c r="AL14" s="450"/>
      <c r="AM14" s="450"/>
      <c r="AN14" s="450"/>
      <c r="AO14" s="450"/>
      <c r="AP14" s="450"/>
      <c r="AQ14" s="450"/>
      <c r="AR14" s="451"/>
      <c r="AS14" s="451"/>
      <c r="AT14" s="451"/>
      <c r="AU14" s="451"/>
      <c r="AV14" s="451"/>
      <c r="AW14" s="451"/>
      <c r="AX14" s="451"/>
      <c r="AY14" s="451"/>
      <c r="AZ14" s="451"/>
      <c r="BA14" s="451"/>
      <c r="BB14" s="451"/>
      <c r="BC14" s="451"/>
      <c r="BD14" s="451"/>
      <c r="BE14" s="451"/>
      <c r="BF14" s="451"/>
      <c r="BG14" s="451"/>
      <c r="BH14" s="451"/>
      <c r="BI14" s="451"/>
    </row>
    <row r="15" spans="1:63" s="95" customFormat="1" x14ac:dyDescent="0.25">
      <c r="A15" s="3"/>
      <c r="B15" s="323"/>
      <c r="C15" s="323"/>
      <c r="D15" s="326"/>
      <c r="E15" s="418"/>
      <c r="F15" s="331"/>
      <c r="G15" s="331"/>
      <c r="H15" s="331"/>
      <c r="I15" s="331"/>
      <c r="J15" s="331"/>
      <c r="K15" s="464" t="s">
        <v>1647</v>
      </c>
      <c r="L15" s="465"/>
      <c r="M15" s="331"/>
      <c r="N15" s="331"/>
      <c r="O15" s="465"/>
      <c r="P15" s="331"/>
      <c r="Q15" s="331"/>
      <c r="R15" s="331"/>
      <c r="S15" s="331"/>
      <c r="T15" s="331"/>
      <c r="U15" s="331"/>
      <c r="V15" s="448"/>
      <c r="W15" s="448"/>
      <c r="X15" s="331"/>
      <c r="Y15" s="235"/>
      <c r="Z15" s="235"/>
      <c r="AA15" s="235"/>
      <c r="AB15" s="235"/>
      <c r="AC15" s="235"/>
      <c r="AD15" s="235"/>
      <c r="AE15" s="235"/>
      <c r="AF15" s="450"/>
      <c r="AG15" s="235"/>
      <c r="AH15" s="339"/>
      <c r="AI15" s="235"/>
      <c r="AJ15" s="235"/>
      <c r="AK15" s="235"/>
      <c r="AL15" s="450"/>
      <c r="AM15" s="450"/>
      <c r="AN15" s="450"/>
      <c r="AO15" s="575"/>
      <c r="AP15" s="575"/>
      <c r="AQ15" s="575"/>
      <c r="AR15" s="211"/>
      <c r="AS15" s="211"/>
      <c r="AT15" s="211"/>
      <c r="AU15" s="211"/>
      <c r="AV15" s="211"/>
      <c r="AW15" s="211"/>
    </row>
    <row r="16" spans="1:63" s="95" customFormat="1" x14ac:dyDescent="0.25">
      <c r="A16" s="3"/>
      <c r="B16" s="323"/>
      <c r="C16" s="323"/>
      <c r="D16" s="326"/>
      <c r="E16" s="330"/>
      <c r="F16" s="86"/>
      <c r="G16" s="577" t="s">
        <v>1648</v>
      </c>
      <c r="H16" s="577"/>
      <c r="I16" s="577"/>
      <c r="J16" s="577"/>
      <c r="K16" s="577"/>
      <c r="L16" s="577"/>
      <c r="M16" s="577"/>
      <c r="N16" s="577"/>
      <c r="O16" s="577"/>
      <c r="P16" s="577"/>
      <c r="Q16" s="577"/>
      <c r="R16" s="577"/>
      <c r="S16" s="576" t="s">
        <v>1649</v>
      </c>
      <c r="T16" s="576"/>
      <c r="U16" s="466" t="s">
        <v>1650</v>
      </c>
      <c r="V16" s="448"/>
      <c r="W16" s="448"/>
      <c r="X16" s="86"/>
      <c r="Y16" s="235"/>
      <c r="Z16" s="235"/>
      <c r="AA16" s="235"/>
      <c r="AB16" s="235"/>
      <c r="AC16" s="235"/>
      <c r="AD16" s="235"/>
      <c r="AE16" s="235"/>
      <c r="AF16" s="450"/>
      <c r="AG16" s="235"/>
      <c r="AH16" s="339"/>
      <c r="AI16" s="235"/>
      <c r="AJ16" s="235"/>
      <c r="AK16" s="235"/>
      <c r="AL16" s="450"/>
      <c r="AM16" s="450"/>
      <c r="AN16" s="450"/>
      <c r="AO16" s="467"/>
      <c r="AP16" s="467"/>
      <c r="AQ16" s="467"/>
      <c r="AR16" s="211"/>
      <c r="AS16" s="211"/>
      <c r="AT16" s="211"/>
      <c r="AU16" s="211"/>
      <c r="AV16" s="211"/>
      <c r="AW16" s="211"/>
    </row>
    <row r="17" spans="1:22" s="212" customFormat="1" ht="70.5" customHeight="1" x14ac:dyDescent="0.25">
      <c r="A17" s="3"/>
      <c r="B17" s="2"/>
      <c r="C17" s="2"/>
      <c r="D17" s="72"/>
      <c r="E17" s="4"/>
      <c r="F17" s="128" t="s">
        <v>1483</v>
      </c>
      <c r="G17" s="128" t="s">
        <v>1274</v>
      </c>
      <c r="H17" s="369" t="s">
        <v>1311</v>
      </c>
      <c r="I17" s="369" t="s">
        <v>1509</v>
      </c>
      <c r="J17" s="369" t="s">
        <v>1725</v>
      </c>
      <c r="K17" s="369" t="s">
        <v>1724</v>
      </c>
      <c r="L17" s="128" t="s">
        <v>1715</v>
      </c>
      <c r="M17" s="128" t="s">
        <v>1719</v>
      </c>
      <c r="N17" s="128" t="s">
        <v>1714</v>
      </c>
      <c r="O17" s="128" t="s">
        <v>1713</v>
      </c>
      <c r="P17" s="128" t="s">
        <v>1482</v>
      </c>
      <c r="Q17" s="128" t="s">
        <v>1490</v>
      </c>
      <c r="R17" s="128" t="s">
        <v>1660</v>
      </c>
      <c r="S17" s="128" t="s">
        <v>1521</v>
      </c>
      <c r="T17" s="128" t="s">
        <v>1498</v>
      </c>
      <c r="U17" s="128" t="s">
        <v>1731</v>
      </c>
      <c r="V17" s="102"/>
    </row>
    <row r="18" spans="1:22" s="354" customFormat="1" ht="52.5" customHeight="1" x14ac:dyDescent="0.25">
      <c r="A18" s="347"/>
      <c r="B18" s="348"/>
      <c r="C18" s="348"/>
      <c r="D18" s="349"/>
      <c r="E18" s="350"/>
      <c r="F18" s="345" t="s">
        <v>1792</v>
      </c>
      <c r="G18" s="352" t="str">
        <f>IFERROR(VLOOKUP(Tabla46[[#This Row],[ID RIESGO]],'1. IDENTIFICACION DEL RIESGO'!$AB$27:$AL$38,11,0),"")</f>
        <v>Conflicto de intereses</v>
      </c>
      <c r="H18" s="345" t="s">
        <v>1793</v>
      </c>
      <c r="I18" s="345" t="s">
        <v>1801</v>
      </c>
      <c r="J18" s="345" t="s">
        <v>1726</v>
      </c>
      <c r="K18" s="345" t="s">
        <v>1516</v>
      </c>
      <c r="L18" s="345" t="s">
        <v>1716</v>
      </c>
      <c r="M18" s="345" t="s">
        <v>1720</v>
      </c>
      <c r="N18" s="345">
        <f>IF(Tabla46[[#This Row],[ID RIESGO]]="","",IF(Tabla46[[#This Row],[DESCRIPCION DEL CONTROL]]="",0,15))</f>
        <v>15</v>
      </c>
      <c r="O18" s="345">
        <f>IF(Tabla46[[#This Row],[ID RIESGO]]="","",IF(Tabla46[[#This Row],[RESPONSABLE DEL CONTROL (CARGO)]]="",0,20))</f>
        <v>20</v>
      </c>
      <c r="P18" s="345">
        <f>IF(Tabla46[[#This Row],[PERIODICIDAD DE EJECUCIÓN DEL CONTROL]]="",0,20)</f>
        <v>20</v>
      </c>
      <c r="Q18"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8" s="345" t="str">
        <f>IF(ISTEXT(Tabla46[[#This Row],[VALOR EVALUACION DISENO]]),"",IF(Tabla46[[#This Row],[VALOR EVALUACION DISENO]]&gt;96,DATOS!$AV$21,IF(Tabla46[[#This Row],[VALOR EVALUACION DISENO]]&gt;=86,DATOS!$AV$22,DATOS!$AV$23)))</f>
        <v>FUERTE</v>
      </c>
      <c r="S18" s="352" t="s">
        <v>1728</v>
      </c>
      <c r="T18" s="345" t="str">
        <f>IFERROR(VLOOKUP(Tabla46[[#This Row],[% DE CUMPLIMIENTO DE LA EJECUCION DEL CONTROL]],DATOS!$AS$38:$AT$40,2,0),"")</f>
        <v>FUERTE</v>
      </c>
      <c r="U18" s="353">
        <f>IF(Tabla46[[#This Row],[RESULTADO EVALUACIÓN DEL DISEÑO DEL CONTROL]]="","",SUMIFS(DATOS!$AT$49:$AT$57,DATOS!$AR$49:$AR$57,Tabla46[[#This Row],[RESULTADO EVALUACIÓN DEL DISEÑO DEL CONTROL]],DATOS!$AS$49:$AS$57,Tabla46[[#This Row],[RESULTADO EVALUACION DE LA EJECUCION]]))</f>
        <v>100</v>
      </c>
    </row>
    <row r="19" spans="1:22" s="354" customFormat="1" ht="25.5" x14ac:dyDescent="0.25">
      <c r="A19" s="347"/>
      <c r="B19" s="348"/>
      <c r="C19" s="348"/>
      <c r="D19" s="349"/>
      <c r="E19" s="350"/>
      <c r="F19" s="345" t="s">
        <v>1792</v>
      </c>
      <c r="G19" s="352" t="str">
        <f>IFERROR(VLOOKUP(Tabla46[[#This Row],[ID RIESGO]],'1. IDENTIFICACION DEL RIESGO'!$AB$27:$AL$38,11,0),"")</f>
        <v>Conflicto de intereses</v>
      </c>
      <c r="H19" s="345" t="s">
        <v>1794</v>
      </c>
      <c r="I19" s="345" t="s">
        <v>1801</v>
      </c>
      <c r="J19" s="345" t="s">
        <v>1726</v>
      </c>
      <c r="K19" s="345" t="s">
        <v>1510</v>
      </c>
      <c r="L19" s="345" t="s">
        <v>1716</v>
      </c>
      <c r="M19" s="345" t="s">
        <v>1720</v>
      </c>
      <c r="N19" s="345">
        <f>IF(Tabla46[[#This Row],[ID RIESGO]]="","",IF(Tabla46[[#This Row],[DESCRIPCION DEL CONTROL]]="",0,15))</f>
        <v>15</v>
      </c>
      <c r="O19" s="345">
        <f>IF(Tabla46[[#This Row],[ID RIESGO]]="","",IF(Tabla46[[#This Row],[RESPONSABLE DEL CONTROL (CARGO)]]="",0,20))</f>
        <v>20</v>
      </c>
      <c r="P19" s="345">
        <f>IF(Tabla46[[#This Row],[PERIODICIDAD DE EJECUCIÓN DEL CONTROL]]="",0,20)</f>
        <v>20</v>
      </c>
      <c r="Q19"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9" s="345" t="str">
        <f>IF(ISTEXT(Tabla46[[#This Row],[VALOR EVALUACION DISENO]]),"",IF(Tabla46[[#This Row],[VALOR EVALUACION DISENO]]&gt;96,DATOS!$AV$21,IF(Tabla46[[#This Row],[VALOR EVALUACION DISENO]]&gt;=86,DATOS!$AV$22,DATOS!$AV$23)))</f>
        <v>FUERTE</v>
      </c>
      <c r="S19" s="352" t="s">
        <v>1728</v>
      </c>
      <c r="T19" s="345" t="str">
        <f>IFERROR(VLOOKUP(Tabla46[[#This Row],[% DE CUMPLIMIENTO DE LA EJECUCION DEL CONTROL]],DATOS!$AS$38:$AT$40,2,0),"")</f>
        <v>FUERTE</v>
      </c>
      <c r="U19" s="353">
        <f>IF(Tabla46[[#This Row],[RESULTADO EVALUACIÓN DEL DISEÑO DEL CONTROL]]="","",SUMIFS(DATOS!$AT$49:$AT$57,DATOS!$AR$49:$AR$57,Tabla46[[#This Row],[RESULTADO EVALUACIÓN DEL DISEÑO DEL CONTROL]],DATOS!$AS$49:$AS$57,Tabla46[[#This Row],[RESULTADO EVALUACION DE LA EJECUCION]]))</f>
        <v>100</v>
      </c>
    </row>
    <row r="20" spans="1:22" s="354" customFormat="1" ht="25.5" x14ac:dyDescent="0.25">
      <c r="A20" s="347"/>
      <c r="B20" s="348"/>
      <c r="C20" s="348"/>
      <c r="D20" s="349"/>
      <c r="E20" s="350"/>
      <c r="F20" s="345" t="s">
        <v>1792</v>
      </c>
      <c r="G20" s="352" t="str">
        <f>IFERROR(VLOOKUP(Tabla46[[#This Row],[ID RIESGO]],'1. IDENTIFICACION DEL RIESGO'!$AB$27:$AL$38,11,0),"")</f>
        <v>Conflicto de intereses</v>
      </c>
      <c r="H20" s="345" t="s">
        <v>1795</v>
      </c>
      <c r="I20" s="345" t="s">
        <v>1801</v>
      </c>
      <c r="J20" s="345" t="s">
        <v>1726</v>
      </c>
      <c r="K20" s="345" t="s">
        <v>1510</v>
      </c>
      <c r="L20" s="345" t="s">
        <v>1716</v>
      </c>
      <c r="M20" s="345" t="s">
        <v>1720</v>
      </c>
      <c r="N20" s="345">
        <f>IF(Tabla46[[#This Row],[ID RIESGO]]="","",IF(Tabla46[[#This Row],[DESCRIPCION DEL CONTROL]]="",0,15))</f>
        <v>15</v>
      </c>
      <c r="O20" s="345">
        <f>IF(Tabla46[[#This Row],[ID RIESGO]]="","",IF(Tabla46[[#This Row],[RESPONSABLE DEL CONTROL (CARGO)]]="",0,20))</f>
        <v>20</v>
      </c>
      <c r="P20" s="345">
        <f>IF(Tabla46[[#This Row],[PERIODICIDAD DE EJECUCIÓN DEL CONTROL]]="",0,20)</f>
        <v>20</v>
      </c>
      <c r="Q20"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0" s="345" t="str">
        <f>IF(ISTEXT(Tabla46[[#This Row],[VALOR EVALUACION DISENO]]),"",IF(Tabla46[[#This Row],[VALOR EVALUACION DISENO]]&gt;96,DATOS!$AV$21,IF(Tabla46[[#This Row],[VALOR EVALUACION DISENO]]&gt;=86,DATOS!$AV$22,DATOS!$AV$23)))</f>
        <v>FUERTE</v>
      </c>
      <c r="S20" s="352" t="s">
        <v>1728</v>
      </c>
      <c r="T20" s="345" t="str">
        <f>IFERROR(VLOOKUP(Tabla46[[#This Row],[% DE CUMPLIMIENTO DE LA EJECUCION DEL CONTROL]],DATOS!$AS$38:$AT$40,2,0),"")</f>
        <v>FUERTE</v>
      </c>
      <c r="U20" s="353">
        <f>IF(Tabla46[[#This Row],[RESULTADO EVALUACIÓN DEL DISEÑO DEL CONTROL]]="","",SUMIFS(DATOS!$AT$49:$AT$57,DATOS!$AR$49:$AR$57,Tabla46[[#This Row],[RESULTADO EVALUACIÓN DEL DISEÑO DEL CONTROL]],DATOS!$AS$49:$AS$57,Tabla46[[#This Row],[RESULTADO EVALUACION DE LA EJECUCION]]))</f>
        <v>100</v>
      </c>
    </row>
    <row r="21" spans="1:22" s="354" customFormat="1" ht="25.5" x14ac:dyDescent="0.25">
      <c r="A21" s="347"/>
      <c r="B21" s="348"/>
      <c r="C21" s="348"/>
      <c r="D21" s="349"/>
      <c r="E21" s="350"/>
      <c r="F21" s="345" t="s">
        <v>1796</v>
      </c>
      <c r="G21" s="352" t="str">
        <f>IFERROR(VLOOKUP(Tabla46[[#This Row],[ID RIESGO]],'1. IDENTIFICACION DEL RIESGO'!$AB$27:$AL$38,11,0),"")</f>
        <v>Revelación o entrega de información confidencial</v>
      </c>
      <c r="H21" s="345" t="s">
        <v>1794</v>
      </c>
      <c r="I21" s="345" t="s">
        <v>1801</v>
      </c>
      <c r="J21" s="345" t="s">
        <v>1726</v>
      </c>
      <c r="K21" s="345" t="s">
        <v>1510</v>
      </c>
      <c r="L21" s="345" t="s">
        <v>1716</v>
      </c>
      <c r="M21" s="345" t="s">
        <v>1720</v>
      </c>
      <c r="N21" s="345">
        <f>IF(Tabla46[[#This Row],[ID RIESGO]]="","",IF(Tabla46[[#This Row],[DESCRIPCION DEL CONTROL]]="",0,15))</f>
        <v>15</v>
      </c>
      <c r="O21" s="345">
        <f>IF(Tabla46[[#This Row],[ID RIESGO]]="","",IF(Tabla46[[#This Row],[RESPONSABLE DEL CONTROL (CARGO)]]="",0,20))</f>
        <v>20</v>
      </c>
      <c r="P21" s="345">
        <f>IF(Tabla46[[#This Row],[PERIODICIDAD DE EJECUCIÓN DEL CONTROL]]="",0,20)</f>
        <v>20</v>
      </c>
      <c r="Q21"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1" s="345" t="str">
        <f>IF(ISTEXT(Tabla46[[#This Row],[VALOR EVALUACION DISENO]]),"",IF(Tabla46[[#This Row],[VALOR EVALUACION DISENO]]&gt;96,DATOS!$AV$21,IF(Tabla46[[#This Row],[VALOR EVALUACION DISENO]]&gt;=86,DATOS!$AV$22,DATOS!$AV$23)))</f>
        <v>FUERTE</v>
      </c>
      <c r="S21" s="352" t="s">
        <v>1728</v>
      </c>
      <c r="T21" s="345" t="str">
        <f>IFERROR(VLOOKUP(Tabla46[[#This Row],[% DE CUMPLIMIENTO DE LA EJECUCION DEL CONTROL]],DATOS!$AS$38:$AT$40,2,0),"")</f>
        <v>FUERTE</v>
      </c>
      <c r="U21" s="353">
        <f>IF(Tabla46[[#This Row],[RESULTADO EVALUACIÓN DEL DISEÑO DEL CONTROL]]="","",SUMIFS(DATOS!$AT$49:$AT$57,DATOS!$AR$49:$AR$57,Tabla46[[#This Row],[RESULTADO EVALUACIÓN DEL DISEÑO DEL CONTROL]],DATOS!$AS$49:$AS$57,Tabla46[[#This Row],[RESULTADO EVALUACION DE LA EJECUCION]]))</f>
        <v>100</v>
      </c>
    </row>
    <row r="22" spans="1:22" s="354" customFormat="1" ht="25.5" x14ac:dyDescent="0.25">
      <c r="A22" s="347"/>
      <c r="B22" s="348"/>
      <c r="C22" s="348"/>
      <c r="D22" s="349"/>
      <c r="E22" s="350"/>
      <c r="F22" s="345" t="s">
        <v>1798</v>
      </c>
      <c r="G22" s="352" t="str">
        <f>IFERROR(VLOOKUP(Tabla46[[#This Row],[ID RIESGO]],'1. IDENTIFICACION DEL RIESGO'!$AB$27:$AL$38,11,0),"")</f>
        <v xml:space="preserve">Inconsistencias en informes de auditorias internas. </v>
      </c>
      <c r="H22" s="345" t="s">
        <v>1797</v>
      </c>
      <c r="I22" s="345" t="s">
        <v>1800</v>
      </c>
      <c r="J22" s="345" t="s">
        <v>1726</v>
      </c>
      <c r="K22" s="345" t="s">
        <v>1510</v>
      </c>
      <c r="L22" s="345" t="s">
        <v>1716</v>
      </c>
      <c r="M22" s="345" t="s">
        <v>1720</v>
      </c>
      <c r="N22" s="345">
        <f>IF(Tabla46[[#This Row],[ID RIESGO]]="","",IF(Tabla46[[#This Row],[DESCRIPCION DEL CONTROL]]="",0,15))</f>
        <v>15</v>
      </c>
      <c r="O22" s="345">
        <f>IF(Tabla46[[#This Row],[ID RIESGO]]="","",IF(Tabla46[[#This Row],[RESPONSABLE DEL CONTROL (CARGO)]]="",0,20))</f>
        <v>20</v>
      </c>
      <c r="P22" s="345">
        <f>IF(Tabla46[[#This Row],[PERIODICIDAD DE EJECUCIÓN DEL CONTROL]]="",0,20)</f>
        <v>20</v>
      </c>
      <c r="Q22"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2" s="345" t="str">
        <f>IF(ISTEXT(Tabla46[[#This Row],[VALOR EVALUACION DISENO]]),"",IF(Tabla46[[#This Row],[VALOR EVALUACION DISENO]]&gt;96,DATOS!$AV$21,IF(Tabla46[[#This Row],[VALOR EVALUACION DISENO]]&gt;=86,DATOS!$AV$22,DATOS!$AV$23)))</f>
        <v>FUERTE</v>
      </c>
      <c r="S22" s="352" t="s">
        <v>1728</v>
      </c>
      <c r="T22" s="345" t="str">
        <f>IFERROR(VLOOKUP(Tabla46[[#This Row],[% DE CUMPLIMIENTO DE LA EJECUCION DEL CONTROL]],DATOS!$AS$38:$AT$40,2,0),"")</f>
        <v>FUERTE</v>
      </c>
      <c r="U22" s="353">
        <f>IF(Tabla46[[#This Row],[RESULTADO EVALUACIÓN DEL DISEÑO DEL CONTROL]]="","",SUMIFS(DATOS!$AT$49:$AT$57,DATOS!$AR$49:$AR$57,Tabla46[[#This Row],[RESULTADO EVALUACIÓN DEL DISEÑO DEL CONTROL]],DATOS!$AS$49:$AS$57,Tabla46[[#This Row],[RESULTADO EVALUACION DE LA EJECUCION]]))</f>
        <v>100</v>
      </c>
    </row>
    <row r="23" spans="1:22" s="354" customFormat="1" ht="38.25" x14ac:dyDescent="0.25">
      <c r="A23" s="347"/>
      <c r="B23" s="348"/>
      <c r="C23" s="348"/>
      <c r="D23" s="349"/>
      <c r="E23" s="350"/>
      <c r="F23" s="345" t="s">
        <v>1798</v>
      </c>
      <c r="G23" s="352" t="str">
        <f>IFERROR(VLOOKUP(Tabla46[[#This Row],[ID RIESGO]],'1. IDENTIFICACION DEL RIESGO'!$AB$27:$AL$38,11,0),"")</f>
        <v xml:space="preserve">Inconsistencias en informes de auditorias internas. </v>
      </c>
      <c r="H23" s="345" t="s">
        <v>1799</v>
      </c>
      <c r="I23" s="345" t="s">
        <v>1801</v>
      </c>
      <c r="J23" s="345" t="s">
        <v>1726</v>
      </c>
      <c r="K23" s="345" t="s">
        <v>1510</v>
      </c>
      <c r="L23" s="345" t="s">
        <v>1716</v>
      </c>
      <c r="M23" s="345" t="s">
        <v>1720</v>
      </c>
      <c r="N23" s="345">
        <f>IF(Tabla46[[#This Row],[ID RIESGO]]="","",IF(Tabla46[[#This Row],[DESCRIPCION DEL CONTROL]]="",0,15))</f>
        <v>15</v>
      </c>
      <c r="O23" s="345">
        <f>IF(Tabla46[[#This Row],[ID RIESGO]]="","",IF(Tabla46[[#This Row],[RESPONSABLE DEL CONTROL (CARGO)]]="",0,20))</f>
        <v>20</v>
      </c>
      <c r="P23" s="345">
        <f>IF(Tabla46[[#This Row],[PERIODICIDAD DE EJECUCIÓN DEL CONTROL]]="",0,20)</f>
        <v>20</v>
      </c>
      <c r="Q23" s="35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3" s="345" t="str">
        <f>IF(ISTEXT(Tabla46[[#This Row],[VALOR EVALUACION DISENO]]),"",IF(Tabla46[[#This Row],[VALOR EVALUACION DISENO]]&gt;96,DATOS!$AV$21,IF(Tabla46[[#This Row],[VALOR EVALUACION DISENO]]&gt;=86,DATOS!$AV$22,DATOS!$AV$23)))</f>
        <v>FUERTE</v>
      </c>
      <c r="S23" s="352" t="s">
        <v>1728</v>
      </c>
      <c r="T23" s="345" t="str">
        <f>IFERROR(VLOOKUP(Tabla46[[#This Row],[% DE CUMPLIMIENTO DE LA EJECUCION DEL CONTROL]],DATOS!$AS$38:$AT$40,2,0),"")</f>
        <v>FUERTE</v>
      </c>
      <c r="U23" s="353">
        <f>IF(Tabla46[[#This Row],[RESULTADO EVALUACIÓN DEL DISEÑO DEL CONTROL]]="","",SUMIFS(DATOS!$AT$49:$AT$57,DATOS!$AR$49:$AR$57,Tabla46[[#This Row],[RESULTADO EVALUACIÓN DEL DISEÑO DEL CONTROL]],DATOS!$AS$49:$AS$57,Tabla46[[#This Row],[RESULTADO EVALUACION DE LA EJECUCION]]))</f>
        <v>100</v>
      </c>
    </row>
    <row r="24" spans="1:22" s="354" customFormat="1" x14ac:dyDescent="0.25">
      <c r="A24" s="347"/>
      <c r="B24" s="348"/>
      <c r="C24" s="348"/>
      <c r="D24" s="349"/>
      <c r="E24" s="350"/>
      <c r="F24" s="345"/>
      <c r="G24" s="352" t="str">
        <f>IFERROR(VLOOKUP(Tabla46[[#This Row],[ID RIESGO]],'1. IDENTIFICACION DEL RIESGO'!$AB$27:$AL$38,11,0),"")</f>
        <v/>
      </c>
      <c r="H24" s="345"/>
      <c r="I24" s="345"/>
      <c r="J24" s="345"/>
      <c r="K24" s="345"/>
      <c r="L24" s="345"/>
      <c r="M24" s="345"/>
      <c r="N24" s="345" t="str">
        <f>IF(Tabla46[[#This Row],[ID RIESGO]]="","",IF(Tabla46[[#This Row],[DESCRIPCION DEL CONTROL]]="",0,15))</f>
        <v/>
      </c>
      <c r="O24" s="345" t="str">
        <f>IF(Tabla46[[#This Row],[ID RIESGO]]="","",IF(Tabla46[[#This Row],[RESPONSABLE DEL CONTROL (CARGO)]]="",0,20))</f>
        <v/>
      </c>
      <c r="P24" s="345">
        <f>IF(Tabla46[[#This Row],[PERIODICIDAD DE EJECUCIÓN DEL CONTROL]]="",0,20)</f>
        <v>0</v>
      </c>
      <c r="Q2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 s="345" t="str">
        <f>IF(ISTEXT(Tabla46[[#This Row],[VALOR EVALUACION DISENO]]),"",IF(Tabla46[[#This Row],[VALOR EVALUACION DISENO]]&gt;96,DATOS!$AV$21,IF(Tabla46[[#This Row],[VALOR EVALUACION DISENO]]&gt;=86,DATOS!$AV$22,DATOS!$AV$23)))</f>
        <v/>
      </c>
      <c r="S24" s="352"/>
      <c r="T24" s="345" t="str">
        <f>IFERROR(VLOOKUP(Tabla46[[#This Row],[% DE CUMPLIMIENTO DE LA EJECUCION DEL CONTROL]],DATOS!$AS$38:$AT$40,2,0),"")</f>
        <v/>
      </c>
      <c r="U24" s="353" t="str">
        <f>IF(Tabla46[[#This Row],[RESULTADO EVALUACIÓN DEL DISEÑO DEL CONTROL]]="","",SUMIFS(DATOS!$AT$49:$AT$57,DATOS!$AR$49:$AR$57,Tabla46[[#This Row],[RESULTADO EVALUACIÓN DEL DISEÑO DEL CONTROL]],DATOS!$AS$49:$AS$57,Tabla46[[#This Row],[RESULTADO EVALUACION DE LA EJECUCION]]))</f>
        <v/>
      </c>
    </row>
    <row r="25" spans="1:22" s="354" customFormat="1" x14ac:dyDescent="0.25">
      <c r="A25" s="347"/>
      <c r="B25" s="348"/>
      <c r="C25" s="348"/>
      <c r="D25" s="349"/>
      <c r="E25" s="350"/>
      <c r="F25" s="345"/>
      <c r="G25" s="352" t="str">
        <f>IFERROR(VLOOKUP(Tabla46[[#This Row],[ID RIESGO]],'1. IDENTIFICACION DEL RIESGO'!$AB$27:$AL$38,11,0),"")</f>
        <v/>
      </c>
      <c r="H25" s="345"/>
      <c r="I25" s="345"/>
      <c r="J25" s="345"/>
      <c r="K25" s="345"/>
      <c r="L25" s="345"/>
      <c r="M25" s="345"/>
      <c r="N25" s="345" t="str">
        <f>IF(Tabla46[[#This Row],[ID RIESGO]]="","",IF(Tabla46[[#This Row],[DESCRIPCION DEL CONTROL]]="",0,15))</f>
        <v/>
      </c>
      <c r="O25" s="345" t="str">
        <f>IF(Tabla46[[#This Row],[ID RIESGO]]="","",IF(Tabla46[[#This Row],[RESPONSABLE DEL CONTROL (CARGO)]]="",0,20))</f>
        <v/>
      </c>
      <c r="P25" s="345">
        <f>IF(Tabla46[[#This Row],[PERIODICIDAD DE EJECUCIÓN DEL CONTROL]]="",0,20)</f>
        <v>0</v>
      </c>
      <c r="Q2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 s="345" t="str">
        <f>IF(ISTEXT(Tabla46[[#This Row],[VALOR EVALUACION DISENO]]),"",IF(Tabla46[[#This Row],[VALOR EVALUACION DISENO]]&gt;96,DATOS!$AV$21,IF(Tabla46[[#This Row],[VALOR EVALUACION DISENO]]&gt;=86,DATOS!$AV$22,DATOS!$AV$23)))</f>
        <v/>
      </c>
      <c r="S25" s="352"/>
      <c r="T25" s="345" t="str">
        <f>IFERROR(VLOOKUP(Tabla46[[#This Row],[% DE CUMPLIMIENTO DE LA EJECUCION DEL CONTROL]],DATOS!$AS$38:$AT$40,2,0),"")</f>
        <v/>
      </c>
      <c r="U25" s="353" t="str">
        <f>IF(Tabla46[[#This Row],[RESULTADO EVALUACIÓN DEL DISEÑO DEL CONTROL]]="","",SUMIFS(DATOS!$AT$49:$AT$57,DATOS!$AR$49:$AR$57,Tabla46[[#This Row],[RESULTADO EVALUACIÓN DEL DISEÑO DEL CONTROL]],DATOS!$AS$49:$AS$57,Tabla46[[#This Row],[RESULTADO EVALUACION DE LA EJECUCION]]))</f>
        <v/>
      </c>
    </row>
    <row r="26" spans="1:22" s="354" customFormat="1" x14ac:dyDescent="0.25">
      <c r="A26" s="347"/>
      <c r="B26" s="348"/>
      <c r="C26" s="348"/>
      <c r="D26" s="349"/>
      <c r="E26" s="350"/>
      <c r="F26" s="345"/>
      <c r="G26" s="352" t="str">
        <f>IFERROR(VLOOKUP(Tabla46[[#This Row],[ID RIESGO]],'1. IDENTIFICACION DEL RIESGO'!$AB$27:$AL$38,11,0),"")</f>
        <v/>
      </c>
      <c r="H26" s="345"/>
      <c r="I26" s="345"/>
      <c r="J26" s="345"/>
      <c r="K26" s="345"/>
      <c r="L26" s="345"/>
      <c r="M26" s="345"/>
      <c r="N26" s="345" t="str">
        <f>IF(Tabla46[[#This Row],[ID RIESGO]]="","",IF(Tabla46[[#This Row],[DESCRIPCION DEL CONTROL]]="",0,15))</f>
        <v/>
      </c>
      <c r="O26" s="345" t="str">
        <f>IF(Tabla46[[#This Row],[ID RIESGO]]="","",IF(Tabla46[[#This Row],[RESPONSABLE DEL CONTROL (CARGO)]]="",0,20))</f>
        <v/>
      </c>
      <c r="P26" s="345">
        <f>IF(Tabla46[[#This Row],[PERIODICIDAD DE EJECUCIÓN DEL CONTROL]]="",0,20)</f>
        <v>0</v>
      </c>
      <c r="Q2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 s="345" t="str">
        <f>IF(ISTEXT(Tabla46[[#This Row],[VALOR EVALUACION DISENO]]),"",IF(Tabla46[[#This Row],[VALOR EVALUACION DISENO]]&gt;96,DATOS!$AV$21,IF(Tabla46[[#This Row],[VALOR EVALUACION DISENO]]&gt;=86,DATOS!$AV$22,DATOS!$AV$23)))</f>
        <v/>
      </c>
      <c r="S26" s="352"/>
      <c r="T26" s="345" t="str">
        <f>IFERROR(VLOOKUP(Tabla46[[#This Row],[% DE CUMPLIMIENTO DE LA EJECUCION DEL CONTROL]],DATOS!$AS$38:$AT$40,2,0),"")</f>
        <v/>
      </c>
      <c r="U26" s="353" t="str">
        <f>IF(Tabla46[[#This Row],[RESULTADO EVALUACIÓN DEL DISEÑO DEL CONTROL]]="","",SUMIFS(DATOS!$AT$49:$AT$57,DATOS!$AR$49:$AR$57,Tabla46[[#This Row],[RESULTADO EVALUACIÓN DEL DISEÑO DEL CONTROL]],DATOS!$AS$49:$AS$57,Tabla46[[#This Row],[RESULTADO EVALUACION DE LA EJECUCION]]))</f>
        <v/>
      </c>
    </row>
    <row r="27" spans="1:22" s="354" customFormat="1" x14ac:dyDescent="0.25">
      <c r="A27" s="347"/>
      <c r="B27" s="348"/>
      <c r="C27" s="348"/>
      <c r="D27" s="349"/>
      <c r="E27" s="350"/>
      <c r="F27" s="345"/>
      <c r="G27" s="352" t="str">
        <f>IFERROR(VLOOKUP(Tabla46[[#This Row],[ID RIESGO]],'1. IDENTIFICACION DEL RIESGO'!$AB$27:$AL$38,11,0),"")</f>
        <v/>
      </c>
      <c r="H27" s="345"/>
      <c r="I27" s="345"/>
      <c r="J27" s="345"/>
      <c r="K27" s="345"/>
      <c r="L27" s="345"/>
      <c r="M27" s="345"/>
      <c r="N27" s="345" t="str">
        <f>IF(Tabla46[[#This Row],[ID RIESGO]]="","",IF(Tabla46[[#This Row],[DESCRIPCION DEL CONTROL]]="",0,15))</f>
        <v/>
      </c>
      <c r="O27" s="345" t="str">
        <f>IF(Tabla46[[#This Row],[ID RIESGO]]="","",IF(Tabla46[[#This Row],[RESPONSABLE DEL CONTROL (CARGO)]]="",0,20))</f>
        <v/>
      </c>
      <c r="P27" s="345">
        <f>IF(Tabla46[[#This Row],[PERIODICIDAD DE EJECUCIÓN DEL CONTROL]]="",0,20)</f>
        <v>0</v>
      </c>
      <c r="Q2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 s="345" t="str">
        <f>IF(ISTEXT(Tabla46[[#This Row],[VALOR EVALUACION DISENO]]),"",IF(Tabla46[[#This Row],[VALOR EVALUACION DISENO]]&gt;96,DATOS!$AV$21,IF(Tabla46[[#This Row],[VALOR EVALUACION DISENO]]&gt;=86,DATOS!$AV$22,DATOS!$AV$23)))</f>
        <v/>
      </c>
      <c r="S27" s="352"/>
      <c r="T27" s="345" t="str">
        <f>IFERROR(VLOOKUP(Tabla46[[#This Row],[% DE CUMPLIMIENTO DE LA EJECUCION DEL CONTROL]],DATOS!$AS$38:$AT$40,2,0),"")</f>
        <v/>
      </c>
      <c r="U27" s="353" t="str">
        <f>IF(Tabla46[[#This Row],[RESULTADO EVALUACIÓN DEL DISEÑO DEL CONTROL]]="","",SUMIFS(DATOS!$AT$49:$AT$57,DATOS!$AR$49:$AR$57,Tabla46[[#This Row],[RESULTADO EVALUACIÓN DEL DISEÑO DEL CONTROL]],DATOS!$AS$49:$AS$57,Tabla46[[#This Row],[RESULTADO EVALUACION DE LA EJECUCION]]))</f>
        <v/>
      </c>
    </row>
    <row r="28" spans="1:22" s="354" customFormat="1" x14ac:dyDescent="0.25">
      <c r="A28" s="347"/>
      <c r="B28" s="348"/>
      <c r="C28" s="348"/>
      <c r="D28" s="349"/>
      <c r="E28" s="350"/>
      <c r="F28" s="345"/>
      <c r="G28" s="352" t="str">
        <f>IFERROR(VLOOKUP(Tabla46[[#This Row],[ID RIESGO]],'1. IDENTIFICACION DEL RIESGO'!$AB$27:$AL$38,11,0),"")</f>
        <v/>
      </c>
      <c r="H28" s="345"/>
      <c r="I28" s="345"/>
      <c r="J28" s="345"/>
      <c r="K28" s="345"/>
      <c r="L28" s="345"/>
      <c r="M28" s="345"/>
      <c r="N28" s="345" t="str">
        <f>IF(Tabla46[[#This Row],[ID RIESGO]]="","",IF(Tabla46[[#This Row],[DESCRIPCION DEL CONTROL]]="",0,15))</f>
        <v/>
      </c>
      <c r="O28" s="345" t="str">
        <f>IF(Tabla46[[#This Row],[ID RIESGO]]="","",IF(Tabla46[[#This Row],[RESPONSABLE DEL CONTROL (CARGO)]]="",0,20))</f>
        <v/>
      </c>
      <c r="P28" s="345">
        <f>IF(Tabla46[[#This Row],[PERIODICIDAD DE EJECUCIÓN DEL CONTROL]]="",0,20)</f>
        <v>0</v>
      </c>
      <c r="Q2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 s="345" t="str">
        <f>IF(ISTEXT(Tabla46[[#This Row],[VALOR EVALUACION DISENO]]),"",IF(Tabla46[[#This Row],[VALOR EVALUACION DISENO]]&gt;96,DATOS!$AV$21,IF(Tabla46[[#This Row],[VALOR EVALUACION DISENO]]&gt;=86,DATOS!$AV$22,DATOS!$AV$23)))</f>
        <v/>
      </c>
      <c r="S28" s="352"/>
      <c r="T28" s="345" t="str">
        <f>IFERROR(VLOOKUP(Tabla46[[#This Row],[% DE CUMPLIMIENTO DE LA EJECUCION DEL CONTROL]],DATOS!$AS$38:$AT$40,2,0),"")</f>
        <v/>
      </c>
      <c r="U28" s="353" t="str">
        <f>IF(Tabla46[[#This Row],[RESULTADO EVALUACIÓN DEL DISEÑO DEL CONTROL]]="","",SUMIFS(DATOS!$AT$49:$AT$57,DATOS!$AR$49:$AR$57,Tabla46[[#This Row],[RESULTADO EVALUACIÓN DEL DISEÑO DEL CONTROL]],DATOS!$AS$49:$AS$57,Tabla46[[#This Row],[RESULTADO EVALUACION DE LA EJECUCION]]))</f>
        <v/>
      </c>
    </row>
    <row r="29" spans="1:22" s="354" customFormat="1" x14ac:dyDescent="0.25">
      <c r="A29" s="347"/>
      <c r="B29" s="348"/>
      <c r="C29" s="348"/>
      <c r="D29" s="349"/>
      <c r="E29" s="350"/>
      <c r="F29" s="345"/>
      <c r="G29" s="352" t="str">
        <f>IFERROR(VLOOKUP(Tabla46[[#This Row],[ID RIESGO]],'1. IDENTIFICACION DEL RIESGO'!$AB$27:$AL$38,11,0),"")</f>
        <v/>
      </c>
      <c r="H29" s="345"/>
      <c r="I29" s="345"/>
      <c r="J29" s="345"/>
      <c r="K29" s="345"/>
      <c r="L29" s="345"/>
      <c r="M29" s="345"/>
      <c r="N29" s="345" t="str">
        <f>IF(Tabla46[[#This Row],[ID RIESGO]]="","",IF(Tabla46[[#This Row],[DESCRIPCION DEL CONTROL]]="",0,15))</f>
        <v/>
      </c>
      <c r="O29" s="345" t="str">
        <f>IF(Tabla46[[#This Row],[ID RIESGO]]="","",IF(Tabla46[[#This Row],[RESPONSABLE DEL CONTROL (CARGO)]]="",0,20))</f>
        <v/>
      </c>
      <c r="P29" s="345">
        <f>IF(Tabla46[[#This Row],[PERIODICIDAD DE EJECUCIÓN DEL CONTROL]]="",0,20)</f>
        <v>0</v>
      </c>
      <c r="Q2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 s="345" t="str">
        <f>IF(ISTEXT(Tabla46[[#This Row],[VALOR EVALUACION DISENO]]),"",IF(Tabla46[[#This Row],[VALOR EVALUACION DISENO]]&gt;96,DATOS!$AV$21,IF(Tabla46[[#This Row],[VALOR EVALUACION DISENO]]&gt;=86,DATOS!$AV$22,DATOS!$AV$23)))</f>
        <v/>
      </c>
      <c r="S29" s="352"/>
      <c r="T29" s="345" t="str">
        <f>IFERROR(VLOOKUP(Tabla46[[#This Row],[% DE CUMPLIMIENTO DE LA EJECUCION DEL CONTROL]],DATOS!$AS$38:$AT$40,2,0),"")</f>
        <v/>
      </c>
      <c r="U29" s="353" t="str">
        <f>IF(Tabla46[[#This Row],[RESULTADO EVALUACIÓN DEL DISEÑO DEL CONTROL]]="","",SUMIFS(DATOS!$AT$49:$AT$57,DATOS!$AR$49:$AR$57,Tabla46[[#This Row],[RESULTADO EVALUACIÓN DEL DISEÑO DEL CONTROL]],DATOS!$AS$49:$AS$57,Tabla46[[#This Row],[RESULTADO EVALUACION DE LA EJECUCION]]))</f>
        <v/>
      </c>
    </row>
    <row r="30" spans="1:22" s="354" customFormat="1" x14ac:dyDescent="0.25">
      <c r="A30" s="347"/>
      <c r="B30" s="348"/>
      <c r="C30" s="348"/>
      <c r="D30" s="349"/>
      <c r="E30" s="350"/>
      <c r="F30" s="345"/>
      <c r="G30" s="352" t="str">
        <f>IFERROR(VLOOKUP(Tabla46[[#This Row],[ID RIESGO]],'1. IDENTIFICACION DEL RIESGO'!$AB$27:$AL$38,11,0),"")</f>
        <v/>
      </c>
      <c r="H30" s="345"/>
      <c r="I30" s="345"/>
      <c r="J30" s="345"/>
      <c r="K30" s="345"/>
      <c r="L30" s="345"/>
      <c r="M30" s="345"/>
      <c r="N30" s="345" t="str">
        <f>IF(Tabla46[[#This Row],[ID RIESGO]]="","",IF(Tabla46[[#This Row],[DESCRIPCION DEL CONTROL]]="",0,15))</f>
        <v/>
      </c>
      <c r="O30" s="345" t="str">
        <f>IF(Tabla46[[#This Row],[ID RIESGO]]="","",IF(Tabla46[[#This Row],[RESPONSABLE DEL CONTROL (CARGO)]]="",0,20))</f>
        <v/>
      </c>
      <c r="P30" s="345">
        <f>IF(Tabla46[[#This Row],[PERIODICIDAD DE EJECUCIÓN DEL CONTROL]]="",0,20)</f>
        <v>0</v>
      </c>
      <c r="Q3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 s="345" t="str">
        <f>IF(ISTEXT(Tabla46[[#This Row],[VALOR EVALUACION DISENO]]),"",IF(Tabla46[[#This Row],[VALOR EVALUACION DISENO]]&gt;96,DATOS!$AV$21,IF(Tabla46[[#This Row],[VALOR EVALUACION DISENO]]&gt;=86,DATOS!$AV$22,DATOS!$AV$23)))</f>
        <v/>
      </c>
      <c r="S30" s="352"/>
      <c r="T30" s="345" t="str">
        <f>IFERROR(VLOOKUP(Tabla46[[#This Row],[% DE CUMPLIMIENTO DE LA EJECUCION DEL CONTROL]],DATOS!$AS$38:$AT$40,2,0),"")</f>
        <v/>
      </c>
      <c r="U30" s="353" t="str">
        <f>IF(Tabla46[[#This Row],[RESULTADO EVALUACIÓN DEL DISEÑO DEL CONTROL]]="","",SUMIFS(DATOS!$AT$49:$AT$57,DATOS!$AR$49:$AR$57,Tabla46[[#This Row],[RESULTADO EVALUACIÓN DEL DISEÑO DEL CONTROL]],DATOS!$AS$49:$AS$57,Tabla46[[#This Row],[RESULTADO EVALUACION DE LA EJECUCION]]))</f>
        <v/>
      </c>
    </row>
    <row r="31" spans="1:22" s="354" customFormat="1" x14ac:dyDescent="0.25">
      <c r="A31" s="347"/>
      <c r="B31" s="348"/>
      <c r="C31" s="348"/>
      <c r="D31" s="349"/>
      <c r="E31" s="350"/>
      <c r="F31" s="345"/>
      <c r="G31" s="352" t="str">
        <f>IFERROR(VLOOKUP(Tabla46[[#This Row],[ID RIESGO]],'1. IDENTIFICACION DEL RIESGO'!$AB$27:$AL$38,11,0),"")</f>
        <v/>
      </c>
      <c r="H31" s="345"/>
      <c r="I31" s="345"/>
      <c r="J31" s="345"/>
      <c r="K31" s="345"/>
      <c r="L31" s="345"/>
      <c r="M31" s="345"/>
      <c r="N31" s="345" t="str">
        <f>IF(Tabla46[[#This Row],[ID RIESGO]]="","",IF(Tabla46[[#This Row],[DESCRIPCION DEL CONTROL]]="",0,15))</f>
        <v/>
      </c>
      <c r="O31" s="345" t="str">
        <f>IF(Tabla46[[#This Row],[ID RIESGO]]="","",IF(Tabla46[[#This Row],[RESPONSABLE DEL CONTROL (CARGO)]]="",0,20))</f>
        <v/>
      </c>
      <c r="P31" s="345">
        <f>IF(Tabla46[[#This Row],[PERIODICIDAD DE EJECUCIÓN DEL CONTROL]]="",0,20)</f>
        <v>0</v>
      </c>
      <c r="Q3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 s="345" t="str">
        <f>IF(ISTEXT(Tabla46[[#This Row],[VALOR EVALUACION DISENO]]),"",IF(Tabla46[[#This Row],[VALOR EVALUACION DISENO]]&gt;96,DATOS!$AV$21,IF(Tabla46[[#This Row],[VALOR EVALUACION DISENO]]&gt;=86,DATOS!$AV$22,DATOS!$AV$23)))</f>
        <v/>
      </c>
      <c r="S31" s="352"/>
      <c r="T31" s="345" t="str">
        <f>IFERROR(VLOOKUP(Tabla46[[#This Row],[% DE CUMPLIMIENTO DE LA EJECUCION DEL CONTROL]],DATOS!$AS$38:$AT$40,2,0),"")</f>
        <v/>
      </c>
      <c r="U31" s="353" t="str">
        <f>IF(Tabla46[[#This Row],[RESULTADO EVALUACIÓN DEL DISEÑO DEL CONTROL]]="","",SUMIFS(DATOS!$AT$49:$AT$57,DATOS!$AR$49:$AR$57,Tabla46[[#This Row],[RESULTADO EVALUACIÓN DEL DISEÑO DEL CONTROL]],DATOS!$AS$49:$AS$57,Tabla46[[#This Row],[RESULTADO EVALUACION DE LA EJECUCION]]))</f>
        <v/>
      </c>
    </row>
    <row r="32" spans="1:22" s="354" customFormat="1" x14ac:dyDescent="0.25">
      <c r="A32" s="347"/>
      <c r="B32" s="348"/>
      <c r="C32" s="348"/>
      <c r="D32" s="349"/>
      <c r="E32" s="350"/>
      <c r="F32" s="345"/>
      <c r="G32" s="352" t="str">
        <f>IFERROR(VLOOKUP(Tabla46[[#This Row],[ID RIESGO]],'1. IDENTIFICACION DEL RIESGO'!$AB$27:$AL$38,11,0),"")</f>
        <v/>
      </c>
      <c r="H32" s="345"/>
      <c r="I32" s="345"/>
      <c r="J32" s="345"/>
      <c r="K32" s="345"/>
      <c r="L32" s="345"/>
      <c r="M32" s="345"/>
      <c r="N32" s="345" t="str">
        <f>IF(Tabla46[[#This Row],[ID RIESGO]]="","",IF(Tabla46[[#This Row],[DESCRIPCION DEL CONTROL]]="",0,15))</f>
        <v/>
      </c>
      <c r="O32" s="345" t="str">
        <f>IF(Tabla46[[#This Row],[ID RIESGO]]="","",IF(Tabla46[[#This Row],[RESPONSABLE DEL CONTROL (CARGO)]]="",0,20))</f>
        <v/>
      </c>
      <c r="P32" s="345">
        <f>IF(Tabla46[[#This Row],[PERIODICIDAD DE EJECUCIÓN DEL CONTROL]]="",0,20)</f>
        <v>0</v>
      </c>
      <c r="Q3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 s="345" t="str">
        <f>IF(ISTEXT(Tabla46[[#This Row],[VALOR EVALUACION DISENO]]),"",IF(Tabla46[[#This Row],[VALOR EVALUACION DISENO]]&gt;96,DATOS!$AV$21,IF(Tabla46[[#This Row],[VALOR EVALUACION DISENO]]&gt;=86,DATOS!$AV$22,DATOS!$AV$23)))</f>
        <v/>
      </c>
      <c r="S32" s="352"/>
      <c r="T32" s="345" t="str">
        <f>IFERROR(VLOOKUP(Tabla46[[#This Row],[% DE CUMPLIMIENTO DE LA EJECUCION DEL CONTROL]],DATOS!$AS$38:$AT$40,2,0),"")</f>
        <v/>
      </c>
      <c r="U32" s="353" t="str">
        <f>IF(Tabla46[[#This Row],[RESULTADO EVALUACIÓN DEL DISEÑO DEL CONTROL]]="","",SUMIFS(DATOS!$AT$49:$AT$57,DATOS!$AR$49:$AR$57,Tabla46[[#This Row],[RESULTADO EVALUACIÓN DEL DISEÑO DEL CONTROL]],DATOS!$AS$49:$AS$57,Tabla46[[#This Row],[RESULTADO EVALUACION DE LA EJECUCION]]))</f>
        <v/>
      </c>
    </row>
    <row r="33" spans="1:21" s="354" customFormat="1" x14ac:dyDescent="0.25">
      <c r="A33" s="347"/>
      <c r="B33" s="348"/>
      <c r="C33" s="348"/>
      <c r="D33" s="349"/>
      <c r="E33" s="350"/>
      <c r="F33" s="345"/>
      <c r="G33" s="352" t="str">
        <f>IFERROR(VLOOKUP(Tabla46[[#This Row],[ID RIESGO]],'1. IDENTIFICACION DEL RIESGO'!$AB$27:$AL$38,11,0),"")</f>
        <v/>
      </c>
      <c r="H33" s="345"/>
      <c r="I33" s="345"/>
      <c r="J33" s="345"/>
      <c r="K33" s="345"/>
      <c r="L33" s="345"/>
      <c r="M33" s="345"/>
      <c r="N33" s="345" t="str">
        <f>IF(Tabla46[[#This Row],[ID RIESGO]]="","",IF(Tabla46[[#This Row],[DESCRIPCION DEL CONTROL]]="",0,15))</f>
        <v/>
      </c>
      <c r="O33" s="345" t="str">
        <f>IF(Tabla46[[#This Row],[ID RIESGO]]="","",IF(Tabla46[[#This Row],[RESPONSABLE DEL CONTROL (CARGO)]]="",0,20))</f>
        <v/>
      </c>
      <c r="P33" s="345">
        <f>IF(Tabla46[[#This Row],[PERIODICIDAD DE EJECUCIÓN DEL CONTROL]]="",0,20)</f>
        <v>0</v>
      </c>
      <c r="Q3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 s="345" t="str">
        <f>IF(ISTEXT(Tabla46[[#This Row],[VALOR EVALUACION DISENO]]),"",IF(Tabla46[[#This Row],[VALOR EVALUACION DISENO]]&gt;96,DATOS!$AV$21,IF(Tabla46[[#This Row],[VALOR EVALUACION DISENO]]&gt;=86,DATOS!$AV$22,DATOS!$AV$23)))</f>
        <v/>
      </c>
      <c r="S33" s="352"/>
      <c r="T33" s="345" t="str">
        <f>IFERROR(VLOOKUP(Tabla46[[#This Row],[% DE CUMPLIMIENTO DE LA EJECUCION DEL CONTROL]],DATOS!$AS$38:$AT$40,2,0),"")</f>
        <v/>
      </c>
      <c r="U33" s="353" t="str">
        <f>IF(Tabla46[[#This Row],[RESULTADO EVALUACIÓN DEL DISEÑO DEL CONTROL]]="","",SUMIFS(DATOS!$AT$49:$AT$57,DATOS!$AR$49:$AR$57,Tabla46[[#This Row],[RESULTADO EVALUACIÓN DEL DISEÑO DEL CONTROL]],DATOS!$AS$49:$AS$57,Tabla46[[#This Row],[RESULTADO EVALUACION DE LA EJECUCION]]))</f>
        <v/>
      </c>
    </row>
    <row r="34" spans="1:21" s="354" customFormat="1" x14ac:dyDescent="0.25">
      <c r="A34" s="347"/>
      <c r="B34" s="348"/>
      <c r="C34" s="348"/>
      <c r="D34" s="349"/>
      <c r="E34" s="350"/>
      <c r="F34" s="345"/>
      <c r="G34" s="352" t="str">
        <f>IFERROR(VLOOKUP(Tabla46[[#This Row],[ID RIESGO]],'1. IDENTIFICACION DEL RIESGO'!$AB$27:$AL$38,11,0),"")</f>
        <v/>
      </c>
      <c r="H34" s="345"/>
      <c r="I34" s="345"/>
      <c r="J34" s="345"/>
      <c r="K34" s="345"/>
      <c r="L34" s="345"/>
      <c r="M34" s="345"/>
      <c r="N34" s="345" t="str">
        <f>IF(Tabla46[[#This Row],[ID RIESGO]]="","",IF(Tabla46[[#This Row],[DESCRIPCION DEL CONTROL]]="",0,15))</f>
        <v/>
      </c>
      <c r="O34" s="345" t="str">
        <f>IF(Tabla46[[#This Row],[ID RIESGO]]="","",IF(Tabla46[[#This Row],[RESPONSABLE DEL CONTROL (CARGO)]]="",0,20))</f>
        <v/>
      </c>
      <c r="P34" s="345">
        <f>IF(Tabla46[[#This Row],[PERIODICIDAD DE EJECUCIÓN DEL CONTROL]]="",0,20)</f>
        <v>0</v>
      </c>
      <c r="Q3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 s="345" t="str">
        <f>IF(ISTEXT(Tabla46[[#This Row],[VALOR EVALUACION DISENO]]),"",IF(Tabla46[[#This Row],[VALOR EVALUACION DISENO]]&gt;96,DATOS!$AV$21,IF(Tabla46[[#This Row],[VALOR EVALUACION DISENO]]&gt;=86,DATOS!$AV$22,DATOS!$AV$23)))</f>
        <v/>
      </c>
      <c r="S34" s="352"/>
      <c r="T34" s="345" t="str">
        <f>IFERROR(VLOOKUP(Tabla46[[#This Row],[% DE CUMPLIMIENTO DE LA EJECUCION DEL CONTROL]],DATOS!$AS$38:$AT$40,2,0),"")</f>
        <v/>
      </c>
      <c r="U34" s="353" t="str">
        <f>IF(Tabla46[[#This Row],[RESULTADO EVALUACIÓN DEL DISEÑO DEL CONTROL]]="","",SUMIFS(DATOS!$AT$49:$AT$57,DATOS!$AR$49:$AR$57,Tabla46[[#This Row],[RESULTADO EVALUACIÓN DEL DISEÑO DEL CONTROL]],DATOS!$AS$49:$AS$57,Tabla46[[#This Row],[RESULTADO EVALUACION DE LA EJECUCION]]))</f>
        <v/>
      </c>
    </row>
    <row r="35" spans="1:21" s="354" customFormat="1" x14ac:dyDescent="0.25">
      <c r="A35" s="347"/>
      <c r="B35" s="348"/>
      <c r="C35" s="348"/>
      <c r="D35" s="349"/>
      <c r="E35" s="350"/>
      <c r="F35" s="345"/>
      <c r="G35" s="352" t="str">
        <f>IFERROR(VLOOKUP(Tabla46[[#This Row],[ID RIESGO]],'1. IDENTIFICACION DEL RIESGO'!$AB$27:$AL$38,11,0),"")</f>
        <v/>
      </c>
      <c r="H35" s="345"/>
      <c r="I35" s="345"/>
      <c r="J35" s="345"/>
      <c r="K35" s="345"/>
      <c r="L35" s="345"/>
      <c r="M35" s="345"/>
      <c r="N35" s="345" t="str">
        <f>IF(Tabla46[[#This Row],[ID RIESGO]]="","",IF(Tabla46[[#This Row],[DESCRIPCION DEL CONTROL]]="",0,15))</f>
        <v/>
      </c>
      <c r="O35" s="345" t="str">
        <f>IF(Tabla46[[#This Row],[ID RIESGO]]="","",IF(Tabla46[[#This Row],[RESPONSABLE DEL CONTROL (CARGO)]]="",0,20))</f>
        <v/>
      </c>
      <c r="P35" s="345">
        <f>IF(Tabla46[[#This Row],[PERIODICIDAD DE EJECUCIÓN DEL CONTROL]]="",0,20)</f>
        <v>0</v>
      </c>
      <c r="Q3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 s="345" t="str">
        <f>IF(ISTEXT(Tabla46[[#This Row],[VALOR EVALUACION DISENO]]),"",IF(Tabla46[[#This Row],[VALOR EVALUACION DISENO]]&gt;96,DATOS!$AV$21,IF(Tabla46[[#This Row],[VALOR EVALUACION DISENO]]&gt;=86,DATOS!$AV$22,DATOS!$AV$23)))</f>
        <v/>
      </c>
      <c r="S35" s="352"/>
      <c r="T35" s="345" t="str">
        <f>IFERROR(VLOOKUP(Tabla46[[#This Row],[% DE CUMPLIMIENTO DE LA EJECUCION DEL CONTROL]],DATOS!$AS$38:$AT$40,2,0),"")</f>
        <v/>
      </c>
      <c r="U35" s="353" t="str">
        <f>IF(Tabla46[[#This Row],[RESULTADO EVALUACIÓN DEL DISEÑO DEL CONTROL]]="","",SUMIFS(DATOS!$AT$49:$AT$57,DATOS!$AR$49:$AR$57,Tabla46[[#This Row],[RESULTADO EVALUACIÓN DEL DISEÑO DEL CONTROL]],DATOS!$AS$49:$AS$57,Tabla46[[#This Row],[RESULTADO EVALUACION DE LA EJECUCION]]))</f>
        <v/>
      </c>
    </row>
    <row r="36" spans="1:21" s="354" customFormat="1" x14ac:dyDescent="0.25">
      <c r="A36" s="347"/>
      <c r="B36" s="348"/>
      <c r="C36" s="348"/>
      <c r="D36" s="349"/>
      <c r="E36" s="350"/>
      <c r="F36" s="345"/>
      <c r="G36" s="352" t="str">
        <f>IFERROR(VLOOKUP(Tabla46[[#This Row],[ID RIESGO]],'1. IDENTIFICACION DEL RIESGO'!$AB$27:$AL$38,11,0),"")</f>
        <v/>
      </c>
      <c r="H36" s="345"/>
      <c r="I36" s="345"/>
      <c r="J36" s="345"/>
      <c r="K36" s="345"/>
      <c r="L36" s="345"/>
      <c r="M36" s="345"/>
      <c r="N36" s="345" t="str">
        <f>IF(Tabla46[[#This Row],[ID RIESGO]]="","",IF(Tabla46[[#This Row],[DESCRIPCION DEL CONTROL]]="",0,15))</f>
        <v/>
      </c>
      <c r="O36" s="345" t="str">
        <f>IF(Tabla46[[#This Row],[ID RIESGO]]="","",IF(Tabla46[[#This Row],[RESPONSABLE DEL CONTROL (CARGO)]]="",0,20))</f>
        <v/>
      </c>
      <c r="P36" s="345">
        <f>IF(Tabla46[[#This Row],[PERIODICIDAD DE EJECUCIÓN DEL CONTROL]]="",0,20)</f>
        <v>0</v>
      </c>
      <c r="Q3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 s="345" t="str">
        <f>IF(ISTEXT(Tabla46[[#This Row],[VALOR EVALUACION DISENO]]),"",IF(Tabla46[[#This Row],[VALOR EVALUACION DISENO]]&gt;96,DATOS!$AV$21,IF(Tabla46[[#This Row],[VALOR EVALUACION DISENO]]&gt;=86,DATOS!$AV$22,DATOS!$AV$23)))</f>
        <v/>
      </c>
      <c r="S36" s="352"/>
      <c r="T36" s="345" t="str">
        <f>IFERROR(VLOOKUP(Tabla46[[#This Row],[% DE CUMPLIMIENTO DE LA EJECUCION DEL CONTROL]],DATOS!$AS$38:$AT$40,2,0),"")</f>
        <v/>
      </c>
      <c r="U36" s="353" t="str">
        <f>IF(Tabla46[[#This Row],[RESULTADO EVALUACIÓN DEL DISEÑO DEL CONTROL]]="","",SUMIFS(DATOS!$AT$49:$AT$57,DATOS!$AR$49:$AR$57,Tabla46[[#This Row],[RESULTADO EVALUACIÓN DEL DISEÑO DEL CONTROL]],DATOS!$AS$49:$AS$57,Tabla46[[#This Row],[RESULTADO EVALUACION DE LA EJECUCION]]))</f>
        <v/>
      </c>
    </row>
    <row r="37" spans="1:21" s="354" customFormat="1" x14ac:dyDescent="0.25">
      <c r="A37" s="347"/>
      <c r="B37" s="348"/>
      <c r="C37" s="348"/>
      <c r="D37" s="349"/>
      <c r="E37" s="350"/>
      <c r="F37" s="345"/>
      <c r="G37" s="352" t="str">
        <f>IFERROR(VLOOKUP(Tabla46[[#This Row],[ID RIESGO]],'1. IDENTIFICACION DEL RIESGO'!$AB$27:$AL$38,11,0),"")</f>
        <v/>
      </c>
      <c r="H37" s="345"/>
      <c r="I37" s="345"/>
      <c r="J37" s="345"/>
      <c r="K37" s="345"/>
      <c r="L37" s="345"/>
      <c r="M37" s="345"/>
      <c r="N37" s="345" t="str">
        <f>IF(Tabla46[[#This Row],[ID RIESGO]]="","",IF(Tabla46[[#This Row],[DESCRIPCION DEL CONTROL]]="",0,15))</f>
        <v/>
      </c>
      <c r="O37" s="345" t="str">
        <f>IF(Tabla46[[#This Row],[ID RIESGO]]="","",IF(Tabla46[[#This Row],[RESPONSABLE DEL CONTROL (CARGO)]]="",0,20))</f>
        <v/>
      </c>
      <c r="P37" s="345">
        <f>IF(Tabla46[[#This Row],[PERIODICIDAD DE EJECUCIÓN DEL CONTROL]]="",0,20)</f>
        <v>0</v>
      </c>
      <c r="Q3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 s="345" t="str">
        <f>IF(ISTEXT(Tabla46[[#This Row],[VALOR EVALUACION DISENO]]),"",IF(Tabla46[[#This Row],[VALOR EVALUACION DISENO]]&gt;96,DATOS!$AV$21,IF(Tabla46[[#This Row],[VALOR EVALUACION DISENO]]&gt;=86,DATOS!$AV$22,DATOS!$AV$23)))</f>
        <v/>
      </c>
      <c r="S37" s="352"/>
      <c r="T37" s="345" t="str">
        <f>IFERROR(VLOOKUP(Tabla46[[#This Row],[% DE CUMPLIMIENTO DE LA EJECUCION DEL CONTROL]],DATOS!$AS$38:$AT$40,2,0),"")</f>
        <v/>
      </c>
      <c r="U37" s="353" t="str">
        <f>IF(Tabla46[[#This Row],[RESULTADO EVALUACIÓN DEL DISEÑO DEL CONTROL]]="","",SUMIFS(DATOS!$AT$49:$AT$57,DATOS!$AR$49:$AR$57,Tabla46[[#This Row],[RESULTADO EVALUACIÓN DEL DISEÑO DEL CONTROL]],DATOS!$AS$49:$AS$57,Tabla46[[#This Row],[RESULTADO EVALUACION DE LA EJECUCION]]))</f>
        <v/>
      </c>
    </row>
    <row r="38" spans="1:21" s="354" customFormat="1" x14ac:dyDescent="0.25">
      <c r="A38" s="347"/>
      <c r="B38" s="348"/>
      <c r="C38" s="348"/>
      <c r="D38" s="349"/>
      <c r="E38" s="350"/>
      <c r="F38" s="345"/>
      <c r="G38" s="352" t="str">
        <f>IFERROR(VLOOKUP(Tabla46[[#This Row],[ID RIESGO]],'1. IDENTIFICACION DEL RIESGO'!$AB$27:$AL$38,11,0),"")</f>
        <v/>
      </c>
      <c r="H38" s="345"/>
      <c r="I38" s="345"/>
      <c r="J38" s="345"/>
      <c r="K38" s="345"/>
      <c r="L38" s="345"/>
      <c r="M38" s="345"/>
      <c r="N38" s="345" t="str">
        <f>IF(Tabla46[[#This Row],[ID RIESGO]]="","",IF(Tabla46[[#This Row],[DESCRIPCION DEL CONTROL]]="",0,15))</f>
        <v/>
      </c>
      <c r="O38" s="345" t="str">
        <f>IF(Tabla46[[#This Row],[ID RIESGO]]="","",IF(Tabla46[[#This Row],[RESPONSABLE DEL CONTROL (CARGO)]]="",0,20))</f>
        <v/>
      </c>
      <c r="P38" s="345">
        <f>IF(Tabla46[[#This Row],[PERIODICIDAD DE EJECUCIÓN DEL CONTROL]]="",0,20)</f>
        <v>0</v>
      </c>
      <c r="Q3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 s="345" t="str">
        <f>IF(ISTEXT(Tabla46[[#This Row],[VALOR EVALUACION DISENO]]),"",IF(Tabla46[[#This Row],[VALOR EVALUACION DISENO]]&gt;96,DATOS!$AV$21,IF(Tabla46[[#This Row],[VALOR EVALUACION DISENO]]&gt;=86,DATOS!$AV$22,DATOS!$AV$23)))</f>
        <v/>
      </c>
      <c r="S38" s="352"/>
      <c r="T38" s="345" t="str">
        <f>IFERROR(VLOOKUP(Tabla46[[#This Row],[% DE CUMPLIMIENTO DE LA EJECUCION DEL CONTROL]],DATOS!$AS$38:$AT$40,2,0),"")</f>
        <v/>
      </c>
      <c r="U38" s="353" t="str">
        <f>IF(Tabla46[[#This Row],[RESULTADO EVALUACIÓN DEL DISEÑO DEL CONTROL]]="","",SUMIFS(DATOS!$AT$49:$AT$57,DATOS!$AR$49:$AR$57,Tabla46[[#This Row],[RESULTADO EVALUACIÓN DEL DISEÑO DEL CONTROL]],DATOS!$AS$49:$AS$57,Tabla46[[#This Row],[RESULTADO EVALUACION DE LA EJECUCION]]))</f>
        <v/>
      </c>
    </row>
    <row r="39" spans="1:21" s="354" customFormat="1" x14ac:dyDescent="0.25">
      <c r="A39" s="347"/>
      <c r="B39" s="348"/>
      <c r="C39" s="348"/>
      <c r="D39" s="349"/>
      <c r="E39" s="350"/>
      <c r="F39" s="345"/>
      <c r="G39" s="352" t="str">
        <f>IFERROR(VLOOKUP(Tabla46[[#This Row],[ID RIESGO]],'1. IDENTIFICACION DEL RIESGO'!$AB$27:$AL$38,11,0),"")</f>
        <v/>
      </c>
      <c r="H39" s="345"/>
      <c r="I39" s="345"/>
      <c r="J39" s="345"/>
      <c r="K39" s="345"/>
      <c r="L39" s="345"/>
      <c r="M39" s="345"/>
      <c r="N39" s="345" t="str">
        <f>IF(Tabla46[[#This Row],[ID RIESGO]]="","",IF(Tabla46[[#This Row],[DESCRIPCION DEL CONTROL]]="",0,15))</f>
        <v/>
      </c>
      <c r="O39" s="345" t="str">
        <f>IF(Tabla46[[#This Row],[ID RIESGO]]="","",IF(Tabla46[[#This Row],[RESPONSABLE DEL CONTROL (CARGO)]]="",0,20))</f>
        <v/>
      </c>
      <c r="P39" s="345">
        <f>IF(Tabla46[[#This Row],[PERIODICIDAD DE EJECUCIÓN DEL CONTROL]]="",0,20)</f>
        <v>0</v>
      </c>
      <c r="Q3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 s="345" t="str">
        <f>IF(ISTEXT(Tabla46[[#This Row],[VALOR EVALUACION DISENO]]),"",IF(Tabla46[[#This Row],[VALOR EVALUACION DISENO]]&gt;96,DATOS!$AV$21,IF(Tabla46[[#This Row],[VALOR EVALUACION DISENO]]&gt;=86,DATOS!$AV$22,DATOS!$AV$23)))</f>
        <v/>
      </c>
      <c r="S39" s="352"/>
      <c r="T39" s="345" t="str">
        <f>IFERROR(VLOOKUP(Tabla46[[#This Row],[% DE CUMPLIMIENTO DE LA EJECUCION DEL CONTROL]],DATOS!$AS$38:$AT$40,2,0),"")</f>
        <v/>
      </c>
      <c r="U39" s="353" t="str">
        <f>IF(Tabla46[[#This Row],[RESULTADO EVALUACIÓN DEL DISEÑO DEL CONTROL]]="","",SUMIFS(DATOS!$AT$49:$AT$57,DATOS!$AR$49:$AR$57,Tabla46[[#This Row],[RESULTADO EVALUACIÓN DEL DISEÑO DEL CONTROL]],DATOS!$AS$49:$AS$57,Tabla46[[#This Row],[RESULTADO EVALUACION DE LA EJECUCION]]))</f>
        <v/>
      </c>
    </row>
    <row r="40" spans="1:21" s="355" customFormat="1" x14ac:dyDescent="0.25">
      <c r="A40" s="347"/>
      <c r="B40" s="348"/>
      <c r="C40" s="348"/>
      <c r="D40" s="349"/>
      <c r="E40" s="350"/>
      <c r="F40" s="345"/>
      <c r="G40" s="352" t="str">
        <f>IFERROR(VLOOKUP(Tabla46[[#This Row],[ID RIESGO]],'1. IDENTIFICACION DEL RIESGO'!$AB$27:$AL$38,11,0),"")</f>
        <v/>
      </c>
      <c r="H40" s="346"/>
      <c r="I40" s="345"/>
      <c r="J40" s="345"/>
      <c r="K40" s="346"/>
      <c r="L40" s="346"/>
      <c r="M40" s="345"/>
      <c r="N40" s="346" t="str">
        <f>IF(Tabla46[[#This Row],[ID RIESGO]]="","",IF(Tabla46[[#This Row],[DESCRIPCION DEL CONTROL]]="",0,15))</f>
        <v/>
      </c>
      <c r="O40" s="346" t="str">
        <f>IF(Tabla46[[#This Row],[ID RIESGO]]="","",IF(Tabla46[[#This Row],[RESPONSABLE DEL CONTROL (CARGO)]]="",0,20))</f>
        <v/>
      </c>
      <c r="P40" s="345">
        <f>IF(Tabla46[[#This Row],[PERIODICIDAD DE EJECUCIÓN DEL CONTROL]]="",0,20)</f>
        <v>0</v>
      </c>
      <c r="Q4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 s="345" t="str">
        <f>IF(ISTEXT(Tabla46[[#This Row],[VALOR EVALUACION DISENO]]),"",IF(Tabla46[[#This Row],[VALOR EVALUACION DISENO]]&gt;96,DATOS!$AV$21,IF(Tabla46[[#This Row],[VALOR EVALUACION DISENO]]&gt;=86,DATOS!$AV$22,DATOS!$AV$23)))</f>
        <v/>
      </c>
      <c r="S40" s="352"/>
      <c r="T40" s="345" t="str">
        <f>IFERROR(VLOOKUP(Tabla46[[#This Row],[% DE CUMPLIMIENTO DE LA EJECUCION DEL CONTROL]],DATOS!$AS$38:$AT$40,2,0),"")</f>
        <v/>
      </c>
      <c r="U40" s="353" t="str">
        <f>IF(Tabla46[[#This Row],[RESULTADO EVALUACIÓN DEL DISEÑO DEL CONTROL]]="","",SUMIFS(DATOS!$AT$49:$AT$57,DATOS!$AR$49:$AR$57,Tabla46[[#This Row],[RESULTADO EVALUACIÓN DEL DISEÑO DEL CONTROL]],DATOS!$AS$49:$AS$57,Tabla46[[#This Row],[RESULTADO EVALUACION DE LA EJECUCION]]))</f>
        <v/>
      </c>
    </row>
    <row r="41" spans="1:21" s="355" customFormat="1" x14ac:dyDescent="0.25">
      <c r="A41" s="347"/>
      <c r="B41" s="348"/>
      <c r="C41" s="348"/>
      <c r="D41" s="349"/>
      <c r="E41" s="350"/>
      <c r="F41" s="345"/>
      <c r="G41" s="352" t="str">
        <f>IFERROR(VLOOKUP(Tabla46[[#This Row],[ID RIESGO]],'1. IDENTIFICACION DEL RIESGO'!$AB$27:$AL$38,11,0),"")</f>
        <v/>
      </c>
      <c r="H41" s="346"/>
      <c r="I41" s="345"/>
      <c r="J41" s="345"/>
      <c r="K41" s="346"/>
      <c r="L41" s="346"/>
      <c r="M41" s="345"/>
      <c r="N41" s="346" t="str">
        <f>IF(Tabla46[[#This Row],[ID RIESGO]]="","",IF(Tabla46[[#This Row],[DESCRIPCION DEL CONTROL]]="",0,15))</f>
        <v/>
      </c>
      <c r="O41" s="346" t="str">
        <f>IF(Tabla46[[#This Row],[ID RIESGO]]="","",IF(Tabla46[[#This Row],[RESPONSABLE DEL CONTROL (CARGO)]]="",0,20))</f>
        <v/>
      </c>
      <c r="P41" s="345">
        <f>IF(Tabla46[[#This Row],[PERIODICIDAD DE EJECUCIÓN DEL CONTROL]]="",0,20)</f>
        <v>0</v>
      </c>
      <c r="Q4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 s="345" t="str">
        <f>IF(ISTEXT(Tabla46[[#This Row],[VALOR EVALUACION DISENO]]),"",IF(Tabla46[[#This Row],[VALOR EVALUACION DISENO]]&gt;96,DATOS!$AV$21,IF(Tabla46[[#This Row],[VALOR EVALUACION DISENO]]&gt;=86,DATOS!$AV$22,DATOS!$AV$23)))</f>
        <v/>
      </c>
      <c r="S41" s="352"/>
      <c r="T41" s="345" t="str">
        <f>IFERROR(VLOOKUP(Tabla46[[#This Row],[% DE CUMPLIMIENTO DE LA EJECUCION DEL CONTROL]],DATOS!$AS$38:$AT$40,2,0),"")</f>
        <v/>
      </c>
      <c r="U41" s="353" t="str">
        <f>IF(Tabla46[[#This Row],[RESULTADO EVALUACIÓN DEL DISEÑO DEL CONTROL]]="","",SUMIFS(DATOS!$AT$49:$AT$57,DATOS!$AR$49:$AR$57,Tabla46[[#This Row],[RESULTADO EVALUACIÓN DEL DISEÑO DEL CONTROL]],DATOS!$AS$49:$AS$57,Tabla46[[#This Row],[RESULTADO EVALUACION DE LA EJECUCION]]))</f>
        <v/>
      </c>
    </row>
    <row r="42" spans="1:21" s="355" customFormat="1" x14ac:dyDescent="0.25">
      <c r="A42" s="347"/>
      <c r="B42" s="348"/>
      <c r="C42" s="348"/>
      <c r="D42" s="349"/>
      <c r="E42" s="350"/>
      <c r="F42" s="345"/>
      <c r="G42" s="352" t="str">
        <f>IFERROR(VLOOKUP(Tabla46[[#This Row],[ID RIESGO]],'1. IDENTIFICACION DEL RIESGO'!$AB$27:$AL$38,11,0),"")</f>
        <v/>
      </c>
      <c r="H42" s="346"/>
      <c r="I42" s="345"/>
      <c r="J42" s="345"/>
      <c r="K42" s="346"/>
      <c r="L42" s="346"/>
      <c r="M42" s="345"/>
      <c r="N42" s="346" t="str">
        <f>IF(Tabla46[[#This Row],[ID RIESGO]]="","",IF(Tabla46[[#This Row],[DESCRIPCION DEL CONTROL]]="",0,15))</f>
        <v/>
      </c>
      <c r="O42" s="346" t="str">
        <f>IF(Tabla46[[#This Row],[ID RIESGO]]="","",IF(Tabla46[[#This Row],[RESPONSABLE DEL CONTROL (CARGO)]]="",0,20))</f>
        <v/>
      </c>
      <c r="P42" s="345">
        <f>IF(Tabla46[[#This Row],[PERIODICIDAD DE EJECUCIÓN DEL CONTROL]]="",0,20)</f>
        <v>0</v>
      </c>
      <c r="Q4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 s="345" t="str">
        <f>IF(ISTEXT(Tabla46[[#This Row],[VALOR EVALUACION DISENO]]),"",IF(Tabla46[[#This Row],[VALOR EVALUACION DISENO]]&gt;96,DATOS!$AV$21,IF(Tabla46[[#This Row],[VALOR EVALUACION DISENO]]&gt;=86,DATOS!$AV$22,DATOS!$AV$23)))</f>
        <v/>
      </c>
      <c r="S42" s="352"/>
      <c r="T42" s="345" t="str">
        <f>IFERROR(VLOOKUP(Tabla46[[#This Row],[% DE CUMPLIMIENTO DE LA EJECUCION DEL CONTROL]],DATOS!$AS$38:$AT$40,2,0),"")</f>
        <v/>
      </c>
      <c r="U42" s="353" t="str">
        <f>IF(Tabla46[[#This Row],[RESULTADO EVALUACIÓN DEL DISEÑO DEL CONTROL]]="","",SUMIFS(DATOS!$AT$49:$AT$57,DATOS!$AR$49:$AR$57,Tabla46[[#This Row],[RESULTADO EVALUACIÓN DEL DISEÑO DEL CONTROL]],DATOS!$AS$49:$AS$57,Tabla46[[#This Row],[RESULTADO EVALUACION DE LA EJECUCION]]))</f>
        <v/>
      </c>
    </row>
    <row r="43" spans="1:21" s="355" customFormat="1" x14ac:dyDescent="0.25">
      <c r="A43" s="347"/>
      <c r="B43" s="348"/>
      <c r="C43" s="348"/>
      <c r="D43" s="349"/>
      <c r="E43" s="350"/>
      <c r="F43" s="345"/>
      <c r="G43" s="352" t="str">
        <f>IFERROR(VLOOKUP(Tabla46[[#This Row],[ID RIESGO]],'1. IDENTIFICACION DEL RIESGO'!$AB$27:$AL$38,11,0),"")</f>
        <v/>
      </c>
      <c r="H43" s="346"/>
      <c r="I43" s="345"/>
      <c r="J43" s="345"/>
      <c r="K43" s="346"/>
      <c r="L43" s="346"/>
      <c r="M43" s="345"/>
      <c r="N43" s="346" t="str">
        <f>IF(Tabla46[[#This Row],[ID RIESGO]]="","",IF(Tabla46[[#This Row],[DESCRIPCION DEL CONTROL]]="",0,15))</f>
        <v/>
      </c>
      <c r="O43" s="346" t="str">
        <f>IF(Tabla46[[#This Row],[ID RIESGO]]="","",IF(Tabla46[[#This Row],[RESPONSABLE DEL CONTROL (CARGO)]]="",0,20))</f>
        <v/>
      </c>
      <c r="P43" s="345">
        <f>IF(Tabla46[[#This Row],[PERIODICIDAD DE EJECUCIÓN DEL CONTROL]]="",0,20)</f>
        <v>0</v>
      </c>
      <c r="Q4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 s="345" t="str">
        <f>IF(ISTEXT(Tabla46[[#This Row],[VALOR EVALUACION DISENO]]),"",IF(Tabla46[[#This Row],[VALOR EVALUACION DISENO]]&gt;96,DATOS!$AV$21,IF(Tabla46[[#This Row],[VALOR EVALUACION DISENO]]&gt;=86,DATOS!$AV$22,DATOS!$AV$23)))</f>
        <v/>
      </c>
      <c r="S43" s="352"/>
      <c r="T43" s="345" t="str">
        <f>IFERROR(VLOOKUP(Tabla46[[#This Row],[% DE CUMPLIMIENTO DE LA EJECUCION DEL CONTROL]],DATOS!$AS$38:$AT$40,2,0),"")</f>
        <v/>
      </c>
      <c r="U43" s="353" t="str">
        <f>IF(Tabla46[[#This Row],[RESULTADO EVALUACIÓN DEL DISEÑO DEL CONTROL]]="","",SUMIFS(DATOS!$AT$49:$AT$57,DATOS!$AR$49:$AR$57,Tabla46[[#This Row],[RESULTADO EVALUACIÓN DEL DISEÑO DEL CONTROL]],DATOS!$AS$49:$AS$57,Tabla46[[#This Row],[RESULTADO EVALUACION DE LA EJECUCION]]))</f>
        <v/>
      </c>
    </row>
    <row r="44" spans="1:21" s="355" customFormat="1" x14ac:dyDescent="0.25">
      <c r="A44" s="347"/>
      <c r="B44" s="348"/>
      <c r="C44" s="348"/>
      <c r="D44" s="349"/>
      <c r="E44" s="350"/>
      <c r="F44" s="345"/>
      <c r="G44" s="352" t="str">
        <f>IFERROR(VLOOKUP(Tabla46[[#This Row],[ID RIESGO]],'1. IDENTIFICACION DEL RIESGO'!$AB$27:$AL$38,11,0),"")</f>
        <v/>
      </c>
      <c r="H44" s="346"/>
      <c r="I44" s="345"/>
      <c r="J44" s="345"/>
      <c r="K44" s="346"/>
      <c r="L44" s="346"/>
      <c r="M44" s="345"/>
      <c r="N44" s="346" t="str">
        <f>IF(Tabla46[[#This Row],[ID RIESGO]]="","",IF(Tabla46[[#This Row],[DESCRIPCION DEL CONTROL]]="",0,15))</f>
        <v/>
      </c>
      <c r="O44" s="346" t="str">
        <f>IF(Tabla46[[#This Row],[ID RIESGO]]="","",IF(Tabla46[[#This Row],[RESPONSABLE DEL CONTROL (CARGO)]]="",0,20))</f>
        <v/>
      </c>
      <c r="P44" s="345">
        <f>IF(Tabla46[[#This Row],[PERIODICIDAD DE EJECUCIÓN DEL CONTROL]]="",0,20)</f>
        <v>0</v>
      </c>
      <c r="Q4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 s="345" t="str">
        <f>IF(ISTEXT(Tabla46[[#This Row],[VALOR EVALUACION DISENO]]),"",IF(Tabla46[[#This Row],[VALOR EVALUACION DISENO]]&gt;96,DATOS!$AV$21,IF(Tabla46[[#This Row],[VALOR EVALUACION DISENO]]&gt;=86,DATOS!$AV$22,DATOS!$AV$23)))</f>
        <v/>
      </c>
      <c r="S44" s="352"/>
      <c r="T44" s="345" t="str">
        <f>IFERROR(VLOOKUP(Tabla46[[#This Row],[% DE CUMPLIMIENTO DE LA EJECUCION DEL CONTROL]],DATOS!$AS$38:$AT$40,2,0),"")</f>
        <v/>
      </c>
      <c r="U44" s="353" t="str">
        <f>IF(Tabla46[[#This Row],[RESULTADO EVALUACIÓN DEL DISEÑO DEL CONTROL]]="","",SUMIFS(DATOS!$AT$49:$AT$57,DATOS!$AR$49:$AR$57,Tabla46[[#This Row],[RESULTADO EVALUACIÓN DEL DISEÑO DEL CONTROL]],DATOS!$AS$49:$AS$57,Tabla46[[#This Row],[RESULTADO EVALUACION DE LA EJECUCION]]))</f>
        <v/>
      </c>
    </row>
    <row r="45" spans="1:21" s="354" customFormat="1" x14ac:dyDescent="0.25">
      <c r="A45" s="347"/>
      <c r="B45" s="348"/>
      <c r="C45" s="348"/>
      <c r="D45" s="349"/>
      <c r="E45" s="350"/>
      <c r="F45" s="345"/>
      <c r="G45" s="352" t="str">
        <f>IFERROR(VLOOKUP(Tabla46[[#This Row],[ID RIESGO]],'1. IDENTIFICACION DEL RIESGO'!$AB$27:$AL$38,11,0),"")</f>
        <v/>
      </c>
      <c r="H45" s="345"/>
      <c r="I45" s="345"/>
      <c r="J45" s="345"/>
      <c r="K45" s="345"/>
      <c r="L45" s="345"/>
      <c r="M45" s="345"/>
      <c r="N45" s="345" t="str">
        <f>IF(Tabla46[[#This Row],[ID RIESGO]]="","",IF(Tabla46[[#This Row],[DESCRIPCION DEL CONTROL]]="",0,15))</f>
        <v/>
      </c>
      <c r="O45" s="345" t="str">
        <f>IF(Tabla46[[#This Row],[ID RIESGO]]="","",IF(Tabla46[[#This Row],[RESPONSABLE DEL CONTROL (CARGO)]]="",0,20))</f>
        <v/>
      </c>
      <c r="P45" s="345">
        <f>IF(Tabla46[[#This Row],[PERIODICIDAD DE EJECUCIÓN DEL CONTROL]]="",0,20)</f>
        <v>0</v>
      </c>
      <c r="Q4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 s="345" t="str">
        <f>IF(ISTEXT(Tabla46[[#This Row],[VALOR EVALUACION DISENO]]),"",IF(Tabla46[[#This Row],[VALOR EVALUACION DISENO]]&gt;96,DATOS!$AV$21,IF(Tabla46[[#This Row],[VALOR EVALUACION DISENO]]&gt;=86,DATOS!$AV$22,DATOS!$AV$23)))</f>
        <v/>
      </c>
      <c r="S45" s="352"/>
      <c r="T45" s="345" t="str">
        <f>IFERROR(VLOOKUP(Tabla46[[#This Row],[% DE CUMPLIMIENTO DE LA EJECUCION DEL CONTROL]],DATOS!$AS$38:$AT$40,2,0),"")</f>
        <v/>
      </c>
      <c r="U45" s="353" t="str">
        <f>IF(Tabla46[[#This Row],[RESULTADO EVALUACIÓN DEL DISEÑO DEL CONTROL]]="","",SUMIFS(DATOS!$AT$49:$AT$57,DATOS!$AR$49:$AR$57,Tabla46[[#This Row],[RESULTADO EVALUACIÓN DEL DISEÑO DEL CONTROL]],DATOS!$AS$49:$AS$57,Tabla46[[#This Row],[RESULTADO EVALUACION DE LA EJECUCION]]))</f>
        <v/>
      </c>
    </row>
    <row r="46" spans="1:21" s="354" customFormat="1" x14ac:dyDescent="0.25">
      <c r="A46" s="347"/>
      <c r="B46" s="348"/>
      <c r="C46" s="348"/>
      <c r="D46" s="349"/>
      <c r="E46" s="350"/>
      <c r="F46" s="345"/>
      <c r="G46" s="352" t="str">
        <f>IFERROR(VLOOKUP(Tabla46[[#This Row],[ID RIESGO]],'1. IDENTIFICACION DEL RIESGO'!$AB$27:$AL$38,11,0),"")</f>
        <v/>
      </c>
      <c r="H46" s="345"/>
      <c r="I46" s="345"/>
      <c r="J46" s="345"/>
      <c r="K46" s="345"/>
      <c r="L46" s="345"/>
      <c r="M46" s="345"/>
      <c r="N46" s="345" t="str">
        <f>IF(Tabla46[[#This Row],[ID RIESGO]]="","",IF(Tabla46[[#This Row],[DESCRIPCION DEL CONTROL]]="",0,15))</f>
        <v/>
      </c>
      <c r="O46" s="345" t="str">
        <f>IF(Tabla46[[#This Row],[ID RIESGO]]="","",IF(Tabla46[[#This Row],[RESPONSABLE DEL CONTROL (CARGO)]]="",0,20))</f>
        <v/>
      </c>
      <c r="P46" s="345">
        <f>IF(Tabla46[[#This Row],[PERIODICIDAD DE EJECUCIÓN DEL CONTROL]]="",0,20)</f>
        <v>0</v>
      </c>
      <c r="Q4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 s="345" t="str">
        <f>IF(ISTEXT(Tabla46[[#This Row],[VALOR EVALUACION DISENO]]),"",IF(Tabla46[[#This Row],[VALOR EVALUACION DISENO]]&gt;96,DATOS!$AV$21,IF(Tabla46[[#This Row],[VALOR EVALUACION DISENO]]&gt;=86,DATOS!$AV$22,DATOS!$AV$23)))</f>
        <v/>
      </c>
      <c r="S46" s="352"/>
      <c r="T46" s="345" t="str">
        <f>IFERROR(VLOOKUP(Tabla46[[#This Row],[% DE CUMPLIMIENTO DE LA EJECUCION DEL CONTROL]],DATOS!$AS$38:$AT$40,2,0),"")</f>
        <v/>
      </c>
      <c r="U46" s="353" t="str">
        <f>IF(Tabla46[[#This Row],[RESULTADO EVALUACIÓN DEL DISEÑO DEL CONTROL]]="","",SUMIFS(DATOS!$AT$49:$AT$57,DATOS!$AR$49:$AR$57,Tabla46[[#This Row],[RESULTADO EVALUACIÓN DEL DISEÑO DEL CONTROL]],DATOS!$AS$49:$AS$57,Tabla46[[#This Row],[RESULTADO EVALUACION DE LA EJECUCION]]))</f>
        <v/>
      </c>
    </row>
    <row r="47" spans="1:21" s="354" customFormat="1" x14ac:dyDescent="0.25">
      <c r="A47" s="347"/>
      <c r="B47" s="348"/>
      <c r="C47" s="348"/>
      <c r="D47" s="349"/>
      <c r="E47" s="350"/>
      <c r="F47" s="345"/>
      <c r="G47" s="352" t="str">
        <f>IFERROR(VLOOKUP(Tabla46[[#This Row],[ID RIESGO]],'1. IDENTIFICACION DEL RIESGO'!$AB$27:$AL$38,11,0),"")</f>
        <v/>
      </c>
      <c r="H47" s="346"/>
      <c r="I47" s="345"/>
      <c r="J47" s="345"/>
      <c r="K47" s="345"/>
      <c r="L47" s="345"/>
      <c r="M47" s="345"/>
      <c r="N47" s="345" t="str">
        <f>IF(Tabla46[[#This Row],[ID RIESGO]]="","",IF(Tabla46[[#This Row],[DESCRIPCION DEL CONTROL]]="",0,15))</f>
        <v/>
      </c>
      <c r="O47" s="345" t="str">
        <f>IF(Tabla46[[#This Row],[ID RIESGO]]="","",IF(Tabla46[[#This Row],[RESPONSABLE DEL CONTROL (CARGO)]]="",0,20))</f>
        <v/>
      </c>
      <c r="P47" s="345">
        <f>IF(Tabla46[[#This Row],[PERIODICIDAD DE EJECUCIÓN DEL CONTROL]]="",0,20)</f>
        <v>0</v>
      </c>
      <c r="Q4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 s="345" t="str">
        <f>IF(ISTEXT(Tabla46[[#This Row],[VALOR EVALUACION DISENO]]),"",IF(Tabla46[[#This Row],[VALOR EVALUACION DISENO]]&gt;96,DATOS!$AV$21,IF(Tabla46[[#This Row],[VALOR EVALUACION DISENO]]&gt;=86,DATOS!$AV$22,DATOS!$AV$23)))</f>
        <v/>
      </c>
      <c r="S47" s="352"/>
      <c r="T47" s="345" t="str">
        <f>IFERROR(VLOOKUP(Tabla46[[#This Row],[% DE CUMPLIMIENTO DE LA EJECUCION DEL CONTROL]],DATOS!$AS$38:$AT$40,2,0),"")</f>
        <v/>
      </c>
      <c r="U47" s="353" t="str">
        <f>IF(Tabla46[[#This Row],[RESULTADO EVALUACIÓN DEL DISEÑO DEL CONTROL]]="","",SUMIFS(DATOS!$AT$49:$AT$57,DATOS!$AR$49:$AR$57,Tabla46[[#This Row],[RESULTADO EVALUACIÓN DEL DISEÑO DEL CONTROL]],DATOS!$AS$49:$AS$57,Tabla46[[#This Row],[RESULTADO EVALUACION DE LA EJECUCION]]))</f>
        <v/>
      </c>
    </row>
    <row r="48" spans="1:21" s="354" customFormat="1" x14ac:dyDescent="0.25">
      <c r="A48" s="347"/>
      <c r="B48" s="348"/>
      <c r="C48" s="348"/>
      <c r="D48" s="349"/>
      <c r="E48" s="350"/>
      <c r="F48" s="345"/>
      <c r="G48" s="352" t="str">
        <f>IFERROR(VLOOKUP(Tabla46[[#This Row],[ID RIESGO]],'1. IDENTIFICACION DEL RIESGO'!$AB$27:$AL$38,11,0),"")</f>
        <v/>
      </c>
      <c r="H48" s="345"/>
      <c r="I48" s="345"/>
      <c r="J48" s="345"/>
      <c r="K48" s="345"/>
      <c r="L48" s="345"/>
      <c r="M48" s="345"/>
      <c r="N48" s="345" t="str">
        <f>IF(Tabla46[[#This Row],[ID RIESGO]]="","",IF(Tabla46[[#This Row],[DESCRIPCION DEL CONTROL]]="",0,15))</f>
        <v/>
      </c>
      <c r="O48" s="345" t="str">
        <f>IF(Tabla46[[#This Row],[ID RIESGO]]="","",IF(Tabla46[[#This Row],[RESPONSABLE DEL CONTROL (CARGO)]]="",0,20))</f>
        <v/>
      </c>
      <c r="P48" s="345">
        <f>IF(Tabla46[[#This Row],[PERIODICIDAD DE EJECUCIÓN DEL CONTROL]]="",0,20)</f>
        <v>0</v>
      </c>
      <c r="Q4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 s="345" t="str">
        <f>IF(ISTEXT(Tabla46[[#This Row],[VALOR EVALUACION DISENO]]),"",IF(Tabla46[[#This Row],[VALOR EVALUACION DISENO]]&gt;96,DATOS!$AV$21,IF(Tabla46[[#This Row],[VALOR EVALUACION DISENO]]&gt;=86,DATOS!$AV$22,DATOS!$AV$23)))</f>
        <v/>
      </c>
      <c r="S48" s="352"/>
      <c r="T48" s="345" t="str">
        <f>IFERROR(VLOOKUP(Tabla46[[#This Row],[% DE CUMPLIMIENTO DE LA EJECUCION DEL CONTROL]],DATOS!$AS$38:$AT$40,2,0),"")</f>
        <v/>
      </c>
      <c r="U48" s="353" t="str">
        <f>IF(Tabla46[[#This Row],[RESULTADO EVALUACIÓN DEL DISEÑO DEL CONTROL]]="","",SUMIFS(DATOS!$AT$49:$AT$57,DATOS!$AR$49:$AR$57,Tabla46[[#This Row],[RESULTADO EVALUACIÓN DEL DISEÑO DEL CONTROL]],DATOS!$AS$49:$AS$57,Tabla46[[#This Row],[RESULTADO EVALUACION DE LA EJECUCION]]))</f>
        <v/>
      </c>
    </row>
    <row r="49" spans="1:21" s="354" customFormat="1" x14ac:dyDescent="0.25">
      <c r="A49" s="347"/>
      <c r="B49" s="348"/>
      <c r="C49" s="348"/>
      <c r="D49" s="349"/>
      <c r="E49" s="350"/>
      <c r="F49" s="345"/>
      <c r="G49" s="352" t="str">
        <f>IFERROR(VLOOKUP(Tabla46[[#This Row],[ID RIESGO]],'1. IDENTIFICACION DEL RIESGO'!$AB$27:$AL$38,11,0),"")</f>
        <v/>
      </c>
      <c r="H49" s="345"/>
      <c r="I49" s="345"/>
      <c r="J49" s="345"/>
      <c r="K49" s="345"/>
      <c r="L49" s="345"/>
      <c r="M49" s="345"/>
      <c r="N49" s="345" t="str">
        <f>IF(Tabla46[[#This Row],[ID RIESGO]]="","",IF(Tabla46[[#This Row],[DESCRIPCION DEL CONTROL]]="",0,15))</f>
        <v/>
      </c>
      <c r="O49" s="345" t="str">
        <f>IF(Tabla46[[#This Row],[ID RIESGO]]="","",IF(Tabla46[[#This Row],[RESPONSABLE DEL CONTROL (CARGO)]]="",0,20))</f>
        <v/>
      </c>
      <c r="P49" s="345">
        <f>IF(Tabla46[[#This Row],[PERIODICIDAD DE EJECUCIÓN DEL CONTROL]]="",0,20)</f>
        <v>0</v>
      </c>
      <c r="Q4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 s="345" t="str">
        <f>IF(ISTEXT(Tabla46[[#This Row],[VALOR EVALUACION DISENO]]),"",IF(Tabla46[[#This Row],[VALOR EVALUACION DISENO]]&gt;96,DATOS!$AV$21,IF(Tabla46[[#This Row],[VALOR EVALUACION DISENO]]&gt;=86,DATOS!$AV$22,DATOS!$AV$23)))</f>
        <v/>
      </c>
      <c r="S49" s="352"/>
      <c r="T49" s="345" t="str">
        <f>IFERROR(VLOOKUP(Tabla46[[#This Row],[% DE CUMPLIMIENTO DE LA EJECUCION DEL CONTROL]],DATOS!$AS$38:$AT$40,2,0),"")</f>
        <v/>
      </c>
      <c r="U49" s="353" t="str">
        <f>IF(Tabla46[[#This Row],[RESULTADO EVALUACIÓN DEL DISEÑO DEL CONTROL]]="","",SUMIFS(DATOS!$AT$49:$AT$57,DATOS!$AR$49:$AR$57,Tabla46[[#This Row],[RESULTADO EVALUACIÓN DEL DISEÑO DEL CONTROL]],DATOS!$AS$49:$AS$57,Tabla46[[#This Row],[RESULTADO EVALUACION DE LA EJECUCION]]))</f>
        <v/>
      </c>
    </row>
    <row r="50" spans="1:21" s="354" customFormat="1" x14ac:dyDescent="0.25">
      <c r="A50" s="347"/>
      <c r="B50" s="348"/>
      <c r="C50" s="348"/>
      <c r="D50" s="349"/>
      <c r="E50" s="350"/>
      <c r="F50" s="345"/>
      <c r="G50" s="352" t="str">
        <f>IFERROR(VLOOKUP(Tabla46[[#This Row],[ID RIESGO]],'1. IDENTIFICACION DEL RIESGO'!$AB$27:$AL$38,11,0),"")</f>
        <v/>
      </c>
      <c r="H50" s="345"/>
      <c r="I50" s="345"/>
      <c r="J50" s="345"/>
      <c r="K50" s="345"/>
      <c r="L50" s="345"/>
      <c r="M50" s="345"/>
      <c r="N50" s="345" t="str">
        <f>IF(Tabla46[[#This Row],[ID RIESGO]]="","",IF(Tabla46[[#This Row],[DESCRIPCION DEL CONTROL]]="",0,15))</f>
        <v/>
      </c>
      <c r="O50" s="345" t="str">
        <f>IF(Tabla46[[#This Row],[ID RIESGO]]="","",IF(Tabla46[[#This Row],[RESPONSABLE DEL CONTROL (CARGO)]]="",0,20))</f>
        <v/>
      </c>
      <c r="P50" s="345">
        <f>IF(Tabla46[[#This Row],[PERIODICIDAD DE EJECUCIÓN DEL CONTROL]]="",0,20)</f>
        <v>0</v>
      </c>
      <c r="Q5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 s="345" t="str">
        <f>IF(ISTEXT(Tabla46[[#This Row],[VALOR EVALUACION DISENO]]),"",IF(Tabla46[[#This Row],[VALOR EVALUACION DISENO]]&gt;96,DATOS!$AV$21,IF(Tabla46[[#This Row],[VALOR EVALUACION DISENO]]&gt;=86,DATOS!$AV$22,DATOS!$AV$23)))</f>
        <v/>
      </c>
      <c r="S50" s="352"/>
      <c r="T50" s="345" t="str">
        <f>IFERROR(VLOOKUP(Tabla46[[#This Row],[% DE CUMPLIMIENTO DE LA EJECUCION DEL CONTROL]],DATOS!$AS$38:$AT$40,2,0),"")</f>
        <v/>
      </c>
      <c r="U50" s="353" t="str">
        <f>IF(Tabla46[[#This Row],[RESULTADO EVALUACIÓN DEL DISEÑO DEL CONTROL]]="","",SUMIFS(DATOS!$AT$49:$AT$57,DATOS!$AR$49:$AR$57,Tabla46[[#This Row],[RESULTADO EVALUACIÓN DEL DISEÑO DEL CONTROL]],DATOS!$AS$49:$AS$57,Tabla46[[#This Row],[RESULTADO EVALUACION DE LA EJECUCION]]))</f>
        <v/>
      </c>
    </row>
    <row r="51" spans="1:21" s="354" customFormat="1" x14ac:dyDescent="0.25">
      <c r="A51" s="347"/>
      <c r="B51" s="348"/>
      <c r="C51" s="348"/>
      <c r="D51" s="349"/>
      <c r="E51" s="350"/>
      <c r="F51" s="345"/>
      <c r="G51" s="352" t="str">
        <f>IFERROR(VLOOKUP(Tabla46[[#This Row],[ID RIESGO]],'1. IDENTIFICACION DEL RIESGO'!$AB$27:$AL$38,11,0),"")</f>
        <v/>
      </c>
      <c r="H51" s="356"/>
      <c r="I51" s="356"/>
      <c r="J51" s="345"/>
      <c r="K51" s="356"/>
      <c r="L51" s="356"/>
      <c r="M51" s="345"/>
      <c r="N51" s="356" t="str">
        <f>IF(Tabla46[[#This Row],[ID RIESGO]]="","",IF(Tabla46[[#This Row],[DESCRIPCION DEL CONTROL]]="",0,15))</f>
        <v/>
      </c>
      <c r="O51" s="345" t="str">
        <f>IF(Tabla46[[#This Row],[ID RIESGO]]="","",IF(Tabla46[[#This Row],[RESPONSABLE DEL CONTROL (CARGO)]]="",0,20))</f>
        <v/>
      </c>
      <c r="P51" s="345">
        <f>IF(Tabla46[[#This Row],[PERIODICIDAD DE EJECUCIÓN DEL CONTROL]]="",0,20)</f>
        <v>0</v>
      </c>
      <c r="Q5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 s="345" t="str">
        <f>IF(ISTEXT(Tabla46[[#This Row],[VALOR EVALUACION DISENO]]),"",IF(Tabla46[[#This Row],[VALOR EVALUACION DISENO]]&gt;96,DATOS!$AV$21,IF(Tabla46[[#This Row],[VALOR EVALUACION DISENO]]&gt;=86,DATOS!$AV$22,DATOS!$AV$23)))</f>
        <v/>
      </c>
      <c r="S51" s="352"/>
      <c r="T51" s="345" t="str">
        <f>IFERROR(VLOOKUP(Tabla46[[#This Row],[% DE CUMPLIMIENTO DE LA EJECUCION DEL CONTROL]],DATOS!$AS$38:$AT$40,2,0),"")</f>
        <v/>
      </c>
      <c r="U51" s="353" t="str">
        <f>IF(Tabla46[[#This Row],[RESULTADO EVALUACIÓN DEL DISEÑO DEL CONTROL]]="","",SUMIFS(DATOS!$AT$49:$AT$57,DATOS!$AR$49:$AR$57,Tabla46[[#This Row],[RESULTADO EVALUACIÓN DEL DISEÑO DEL CONTROL]],DATOS!$AS$49:$AS$57,Tabla46[[#This Row],[RESULTADO EVALUACION DE LA EJECUCION]]))</f>
        <v/>
      </c>
    </row>
    <row r="52" spans="1:21" s="354" customFormat="1" x14ac:dyDescent="0.25">
      <c r="A52" s="347"/>
      <c r="B52" s="348"/>
      <c r="C52" s="348"/>
      <c r="D52" s="349"/>
      <c r="E52" s="350"/>
      <c r="F52" s="345"/>
      <c r="G52" s="352" t="str">
        <f>IFERROR(VLOOKUP(Tabla46[[#This Row],[ID RIESGO]],'1. IDENTIFICACION DEL RIESGO'!$AB$27:$AL$38,11,0),"")</f>
        <v/>
      </c>
      <c r="H52" s="345"/>
      <c r="I52" s="345"/>
      <c r="J52" s="345"/>
      <c r="K52" s="356"/>
      <c r="L52" s="356"/>
      <c r="M52" s="345"/>
      <c r="N52" s="356" t="str">
        <f>IF(Tabla46[[#This Row],[ID RIESGO]]="","",IF(Tabla46[[#This Row],[DESCRIPCION DEL CONTROL]]="",0,15))</f>
        <v/>
      </c>
      <c r="O52" s="345" t="str">
        <f>IF(Tabla46[[#This Row],[ID RIESGO]]="","",IF(Tabla46[[#This Row],[RESPONSABLE DEL CONTROL (CARGO)]]="",0,20))</f>
        <v/>
      </c>
      <c r="P52" s="345">
        <f>IF(Tabla46[[#This Row],[PERIODICIDAD DE EJECUCIÓN DEL CONTROL]]="",0,20)</f>
        <v>0</v>
      </c>
      <c r="Q5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2" s="345" t="str">
        <f>IF(ISTEXT(Tabla46[[#This Row],[VALOR EVALUACION DISENO]]),"",IF(Tabla46[[#This Row],[VALOR EVALUACION DISENO]]&gt;96,DATOS!$AV$21,IF(Tabla46[[#This Row],[VALOR EVALUACION DISENO]]&gt;=86,DATOS!$AV$22,DATOS!$AV$23)))</f>
        <v/>
      </c>
      <c r="S52" s="352"/>
      <c r="T52" s="345" t="str">
        <f>IFERROR(VLOOKUP(Tabla46[[#This Row],[% DE CUMPLIMIENTO DE LA EJECUCION DEL CONTROL]],DATOS!$AS$38:$AT$40,2,0),"")</f>
        <v/>
      </c>
      <c r="U52" s="353" t="str">
        <f>IF(Tabla46[[#This Row],[RESULTADO EVALUACIÓN DEL DISEÑO DEL CONTROL]]="","",SUMIFS(DATOS!$AT$49:$AT$57,DATOS!$AR$49:$AR$57,Tabla46[[#This Row],[RESULTADO EVALUACIÓN DEL DISEÑO DEL CONTROL]],DATOS!$AS$49:$AS$57,Tabla46[[#This Row],[RESULTADO EVALUACION DE LA EJECUCION]]))</f>
        <v/>
      </c>
    </row>
    <row r="53" spans="1:21" s="354" customFormat="1" x14ac:dyDescent="0.25">
      <c r="A53" s="347"/>
      <c r="B53" s="348"/>
      <c r="C53" s="348"/>
      <c r="D53" s="349"/>
      <c r="E53" s="350"/>
      <c r="F53" s="345"/>
      <c r="G53" s="352" t="str">
        <f>IFERROR(VLOOKUP(Tabla46[[#This Row],[ID RIESGO]],'1. IDENTIFICACION DEL RIESGO'!$AB$27:$AL$38,11,0),"")</f>
        <v/>
      </c>
      <c r="H53" s="356"/>
      <c r="I53" s="356"/>
      <c r="J53" s="345"/>
      <c r="K53" s="356"/>
      <c r="L53" s="356"/>
      <c r="M53" s="345"/>
      <c r="N53" s="356" t="str">
        <f>IF(Tabla46[[#This Row],[ID RIESGO]]="","",IF(Tabla46[[#This Row],[DESCRIPCION DEL CONTROL]]="",0,15))</f>
        <v/>
      </c>
      <c r="O53" s="345" t="str">
        <f>IF(Tabla46[[#This Row],[ID RIESGO]]="","",IF(Tabla46[[#This Row],[RESPONSABLE DEL CONTROL (CARGO)]]="",0,20))</f>
        <v/>
      </c>
      <c r="P53" s="345">
        <f>IF(Tabla46[[#This Row],[PERIODICIDAD DE EJECUCIÓN DEL CONTROL]]="",0,20)</f>
        <v>0</v>
      </c>
      <c r="Q5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3" s="345" t="str">
        <f>IF(ISTEXT(Tabla46[[#This Row],[VALOR EVALUACION DISENO]]),"",IF(Tabla46[[#This Row],[VALOR EVALUACION DISENO]]&gt;96,DATOS!$AV$21,IF(Tabla46[[#This Row],[VALOR EVALUACION DISENO]]&gt;=86,DATOS!$AV$22,DATOS!$AV$23)))</f>
        <v/>
      </c>
      <c r="S53" s="352"/>
      <c r="T53" s="345" t="str">
        <f>IFERROR(VLOOKUP(Tabla46[[#This Row],[% DE CUMPLIMIENTO DE LA EJECUCION DEL CONTROL]],DATOS!$AS$38:$AT$40,2,0),"")</f>
        <v/>
      </c>
      <c r="U53" s="353" t="str">
        <f>IF(Tabla46[[#This Row],[RESULTADO EVALUACIÓN DEL DISEÑO DEL CONTROL]]="","",SUMIFS(DATOS!$AT$49:$AT$57,DATOS!$AR$49:$AR$57,Tabla46[[#This Row],[RESULTADO EVALUACIÓN DEL DISEÑO DEL CONTROL]],DATOS!$AS$49:$AS$57,Tabla46[[#This Row],[RESULTADO EVALUACION DE LA EJECUCION]]))</f>
        <v/>
      </c>
    </row>
    <row r="54" spans="1:21" s="354" customFormat="1" x14ac:dyDescent="0.25">
      <c r="A54" s="347"/>
      <c r="B54" s="348"/>
      <c r="C54" s="348"/>
      <c r="D54" s="349"/>
      <c r="E54" s="350"/>
      <c r="F54" s="345"/>
      <c r="G54" s="352" t="str">
        <f>IFERROR(VLOOKUP(Tabla46[[#This Row],[ID RIESGO]],'1. IDENTIFICACION DEL RIESGO'!$AB$27:$AL$38,11,0),"")</f>
        <v/>
      </c>
      <c r="H54" s="356"/>
      <c r="I54" s="356"/>
      <c r="J54" s="345"/>
      <c r="K54" s="356"/>
      <c r="L54" s="356"/>
      <c r="M54" s="345"/>
      <c r="N54" s="356" t="str">
        <f>IF(Tabla46[[#This Row],[ID RIESGO]]="","",IF(Tabla46[[#This Row],[DESCRIPCION DEL CONTROL]]="",0,15))</f>
        <v/>
      </c>
      <c r="O54" s="345" t="str">
        <f>IF(Tabla46[[#This Row],[ID RIESGO]]="","",IF(Tabla46[[#This Row],[RESPONSABLE DEL CONTROL (CARGO)]]="",0,20))</f>
        <v/>
      </c>
      <c r="P54" s="345">
        <f>IF(Tabla46[[#This Row],[PERIODICIDAD DE EJECUCIÓN DEL CONTROL]]="",0,20)</f>
        <v>0</v>
      </c>
      <c r="Q5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4" s="345" t="str">
        <f>IF(ISTEXT(Tabla46[[#This Row],[VALOR EVALUACION DISENO]]),"",IF(Tabla46[[#This Row],[VALOR EVALUACION DISENO]]&gt;96,DATOS!$AV$21,IF(Tabla46[[#This Row],[VALOR EVALUACION DISENO]]&gt;=86,DATOS!$AV$22,DATOS!$AV$23)))</f>
        <v/>
      </c>
      <c r="S54" s="352"/>
      <c r="T54" s="345" t="str">
        <f>IFERROR(VLOOKUP(Tabla46[[#This Row],[% DE CUMPLIMIENTO DE LA EJECUCION DEL CONTROL]],DATOS!$AS$38:$AT$40,2,0),"")</f>
        <v/>
      </c>
      <c r="U54" s="353" t="str">
        <f>IF(Tabla46[[#This Row],[RESULTADO EVALUACIÓN DEL DISEÑO DEL CONTROL]]="","",SUMIFS(DATOS!$AT$49:$AT$57,DATOS!$AR$49:$AR$57,Tabla46[[#This Row],[RESULTADO EVALUACIÓN DEL DISEÑO DEL CONTROL]],DATOS!$AS$49:$AS$57,Tabla46[[#This Row],[RESULTADO EVALUACION DE LA EJECUCION]]))</f>
        <v/>
      </c>
    </row>
    <row r="55" spans="1:21" s="354" customFormat="1" x14ac:dyDescent="0.25">
      <c r="A55" s="347"/>
      <c r="B55" s="348"/>
      <c r="C55" s="348"/>
      <c r="D55" s="349"/>
      <c r="E55" s="350"/>
      <c r="F55" s="345"/>
      <c r="G55" s="352" t="str">
        <f>IFERROR(VLOOKUP(Tabla46[[#This Row],[ID RIESGO]],'1. IDENTIFICACION DEL RIESGO'!$AB$27:$AL$38,11,0),"")</f>
        <v/>
      </c>
      <c r="H55" s="345"/>
      <c r="I55" s="345"/>
      <c r="J55" s="345"/>
      <c r="K55" s="345"/>
      <c r="L55" s="345"/>
      <c r="M55" s="345"/>
      <c r="N55" s="345" t="str">
        <f>IF(Tabla46[[#This Row],[ID RIESGO]]="","",IF(Tabla46[[#This Row],[DESCRIPCION DEL CONTROL]]="",0,15))</f>
        <v/>
      </c>
      <c r="O55" s="345" t="str">
        <f>IF(Tabla46[[#This Row],[ID RIESGO]]="","",IF(Tabla46[[#This Row],[RESPONSABLE DEL CONTROL (CARGO)]]="",0,20))</f>
        <v/>
      </c>
      <c r="P55" s="345">
        <f>IF(Tabla46[[#This Row],[PERIODICIDAD DE EJECUCIÓN DEL CONTROL]]="",0,20)</f>
        <v>0</v>
      </c>
      <c r="Q5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5" s="345" t="str">
        <f>IF(ISTEXT(Tabla46[[#This Row],[VALOR EVALUACION DISENO]]),"",IF(Tabla46[[#This Row],[VALOR EVALUACION DISENO]]&gt;96,DATOS!$AV$21,IF(Tabla46[[#This Row],[VALOR EVALUACION DISENO]]&gt;=86,DATOS!$AV$22,DATOS!$AV$23)))</f>
        <v/>
      </c>
      <c r="S55" s="352"/>
      <c r="T55" s="345" t="str">
        <f>IFERROR(VLOOKUP(Tabla46[[#This Row],[% DE CUMPLIMIENTO DE LA EJECUCION DEL CONTROL]],DATOS!$AS$38:$AT$40,2,0),"")</f>
        <v/>
      </c>
      <c r="U55" s="353" t="str">
        <f>IF(Tabla46[[#This Row],[RESULTADO EVALUACIÓN DEL DISEÑO DEL CONTROL]]="","",SUMIFS(DATOS!$AT$49:$AT$57,DATOS!$AR$49:$AR$57,Tabla46[[#This Row],[RESULTADO EVALUACIÓN DEL DISEÑO DEL CONTROL]],DATOS!$AS$49:$AS$57,Tabla46[[#This Row],[RESULTADO EVALUACION DE LA EJECUCION]]))</f>
        <v/>
      </c>
    </row>
    <row r="56" spans="1:21" s="354" customFormat="1" x14ac:dyDescent="0.25">
      <c r="A56" s="347"/>
      <c r="B56" s="348"/>
      <c r="C56" s="348"/>
      <c r="D56" s="349"/>
      <c r="E56" s="350"/>
      <c r="F56" s="345"/>
      <c r="G56" s="352" t="str">
        <f>IFERROR(VLOOKUP(Tabla46[[#This Row],[ID RIESGO]],'1. IDENTIFICACION DEL RIESGO'!$AB$27:$AL$38,11,0),"")</f>
        <v/>
      </c>
      <c r="H56" s="345"/>
      <c r="I56" s="345"/>
      <c r="J56" s="345"/>
      <c r="K56" s="345"/>
      <c r="L56" s="345"/>
      <c r="M56" s="345"/>
      <c r="N56" s="345" t="str">
        <f>IF(Tabla46[[#This Row],[ID RIESGO]]="","",IF(Tabla46[[#This Row],[DESCRIPCION DEL CONTROL]]="",0,15))</f>
        <v/>
      </c>
      <c r="O56" s="345" t="str">
        <f>IF(Tabla46[[#This Row],[ID RIESGO]]="","",IF(Tabla46[[#This Row],[RESPONSABLE DEL CONTROL (CARGO)]]="",0,20))</f>
        <v/>
      </c>
      <c r="P56" s="345">
        <f>IF(Tabla46[[#This Row],[PERIODICIDAD DE EJECUCIÓN DEL CONTROL]]="",0,20)</f>
        <v>0</v>
      </c>
      <c r="Q5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6" s="345" t="str">
        <f>IF(ISTEXT(Tabla46[[#This Row],[VALOR EVALUACION DISENO]]),"",IF(Tabla46[[#This Row],[VALOR EVALUACION DISENO]]&gt;96,DATOS!$AV$21,IF(Tabla46[[#This Row],[VALOR EVALUACION DISENO]]&gt;=86,DATOS!$AV$22,DATOS!$AV$23)))</f>
        <v/>
      </c>
      <c r="S56" s="352"/>
      <c r="T56" s="345" t="str">
        <f>IFERROR(VLOOKUP(Tabla46[[#This Row],[% DE CUMPLIMIENTO DE LA EJECUCION DEL CONTROL]],DATOS!$AS$38:$AT$40,2,0),"")</f>
        <v/>
      </c>
      <c r="U56" s="353" t="str">
        <f>IF(Tabla46[[#This Row],[RESULTADO EVALUACIÓN DEL DISEÑO DEL CONTROL]]="","",SUMIFS(DATOS!$AT$49:$AT$57,DATOS!$AR$49:$AR$57,Tabla46[[#This Row],[RESULTADO EVALUACIÓN DEL DISEÑO DEL CONTROL]],DATOS!$AS$49:$AS$57,Tabla46[[#This Row],[RESULTADO EVALUACION DE LA EJECUCION]]))</f>
        <v/>
      </c>
    </row>
    <row r="57" spans="1:21" s="354" customFormat="1" x14ac:dyDescent="0.25">
      <c r="A57" s="347"/>
      <c r="B57" s="348"/>
      <c r="C57" s="348"/>
      <c r="D57" s="349"/>
      <c r="E57" s="350"/>
      <c r="F57" s="345"/>
      <c r="G57" s="352" t="str">
        <f>IFERROR(VLOOKUP(Tabla46[[#This Row],[ID RIESGO]],'1. IDENTIFICACION DEL RIESGO'!$AB$27:$AL$38,11,0),"")</f>
        <v/>
      </c>
      <c r="H57" s="345"/>
      <c r="I57" s="345"/>
      <c r="J57" s="345"/>
      <c r="K57" s="351"/>
      <c r="L57" s="351"/>
      <c r="M57" s="345"/>
      <c r="N57" s="351" t="str">
        <f>IF(Tabla46[[#This Row],[ID RIESGO]]="","",IF(Tabla46[[#This Row],[DESCRIPCION DEL CONTROL]]="",0,15))</f>
        <v/>
      </c>
      <c r="O57" s="351" t="str">
        <f>IF(Tabla46[[#This Row],[ID RIESGO]]="","",IF(Tabla46[[#This Row],[RESPONSABLE DEL CONTROL (CARGO)]]="",0,20))</f>
        <v/>
      </c>
      <c r="P57" s="345">
        <f>IF(Tabla46[[#This Row],[PERIODICIDAD DE EJECUCIÓN DEL CONTROL]]="",0,20)</f>
        <v>0</v>
      </c>
      <c r="Q5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7" s="345" t="str">
        <f>IF(ISTEXT(Tabla46[[#This Row],[VALOR EVALUACION DISENO]]),"",IF(Tabla46[[#This Row],[VALOR EVALUACION DISENO]]&gt;96,DATOS!$AV$21,IF(Tabla46[[#This Row],[VALOR EVALUACION DISENO]]&gt;=86,DATOS!$AV$22,DATOS!$AV$23)))</f>
        <v/>
      </c>
      <c r="S57" s="352"/>
      <c r="T57" s="345" t="str">
        <f>IFERROR(VLOOKUP(Tabla46[[#This Row],[% DE CUMPLIMIENTO DE LA EJECUCION DEL CONTROL]],DATOS!$AS$38:$AT$40,2,0),"")</f>
        <v/>
      </c>
      <c r="U57" s="353" t="str">
        <f>IF(Tabla46[[#This Row],[RESULTADO EVALUACIÓN DEL DISEÑO DEL CONTROL]]="","",SUMIFS(DATOS!$AT$49:$AT$57,DATOS!$AR$49:$AR$57,Tabla46[[#This Row],[RESULTADO EVALUACIÓN DEL DISEÑO DEL CONTROL]],DATOS!$AS$49:$AS$57,Tabla46[[#This Row],[RESULTADO EVALUACION DE LA EJECUCION]]))</f>
        <v/>
      </c>
    </row>
    <row r="58" spans="1:21" s="354" customFormat="1" x14ac:dyDescent="0.25">
      <c r="A58" s="347"/>
      <c r="B58" s="348"/>
      <c r="C58" s="348"/>
      <c r="D58" s="349"/>
      <c r="E58" s="350"/>
      <c r="F58" s="345"/>
      <c r="G58" s="352" t="str">
        <f>IFERROR(VLOOKUP(Tabla46[[#This Row],[ID RIESGO]],'1. IDENTIFICACION DEL RIESGO'!$AB$27:$AL$38,11,0),"")</f>
        <v/>
      </c>
      <c r="H58" s="345"/>
      <c r="I58" s="345"/>
      <c r="J58" s="345"/>
      <c r="K58" s="345"/>
      <c r="L58" s="345"/>
      <c r="M58" s="345"/>
      <c r="N58" s="345" t="str">
        <f>IF(Tabla46[[#This Row],[ID RIESGO]]="","",IF(Tabla46[[#This Row],[DESCRIPCION DEL CONTROL]]="",0,15))</f>
        <v/>
      </c>
      <c r="O58" s="345" t="str">
        <f>IF(Tabla46[[#This Row],[ID RIESGO]]="","",IF(Tabla46[[#This Row],[RESPONSABLE DEL CONTROL (CARGO)]]="",0,20))</f>
        <v/>
      </c>
      <c r="P58" s="345">
        <f>IF(Tabla46[[#This Row],[PERIODICIDAD DE EJECUCIÓN DEL CONTROL]]="",0,20)</f>
        <v>0</v>
      </c>
      <c r="Q5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8" s="345" t="str">
        <f>IF(ISTEXT(Tabla46[[#This Row],[VALOR EVALUACION DISENO]]),"",IF(Tabla46[[#This Row],[VALOR EVALUACION DISENO]]&gt;96,DATOS!$AV$21,IF(Tabla46[[#This Row],[VALOR EVALUACION DISENO]]&gt;=86,DATOS!$AV$22,DATOS!$AV$23)))</f>
        <v/>
      </c>
      <c r="S58" s="352"/>
      <c r="T58" s="345" t="str">
        <f>IFERROR(VLOOKUP(Tabla46[[#This Row],[% DE CUMPLIMIENTO DE LA EJECUCION DEL CONTROL]],DATOS!$AS$38:$AT$40,2,0),"")</f>
        <v/>
      </c>
      <c r="U58" s="353" t="str">
        <f>IF(Tabla46[[#This Row],[RESULTADO EVALUACIÓN DEL DISEÑO DEL CONTROL]]="","",SUMIFS(DATOS!$AT$49:$AT$57,DATOS!$AR$49:$AR$57,Tabla46[[#This Row],[RESULTADO EVALUACIÓN DEL DISEÑO DEL CONTROL]],DATOS!$AS$49:$AS$57,Tabla46[[#This Row],[RESULTADO EVALUACION DE LA EJECUCION]]))</f>
        <v/>
      </c>
    </row>
    <row r="59" spans="1:21" s="354" customFormat="1" x14ac:dyDescent="0.25">
      <c r="A59" s="347"/>
      <c r="B59" s="348"/>
      <c r="C59" s="348"/>
      <c r="D59" s="349"/>
      <c r="E59" s="350"/>
      <c r="F59" s="345"/>
      <c r="G59" s="352" t="str">
        <f>IFERROR(VLOOKUP(Tabla46[[#This Row],[ID RIESGO]],'1. IDENTIFICACION DEL RIESGO'!$AB$27:$AL$38,11,0),"")</f>
        <v/>
      </c>
      <c r="H59" s="345"/>
      <c r="I59" s="345"/>
      <c r="J59" s="345"/>
      <c r="K59" s="345"/>
      <c r="L59" s="345"/>
      <c r="M59" s="345"/>
      <c r="N59" s="345" t="str">
        <f>IF(Tabla46[[#This Row],[ID RIESGO]]="","",IF(Tabla46[[#This Row],[DESCRIPCION DEL CONTROL]]="",0,15))</f>
        <v/>
      </c>
      <c r="O59" s="345" t="str">
        <f>IF(Tabla46[[#This Row],[ID RIESGO]]="","",IF(Tabla46[[#This Row],[RESPONSABLE DEL CONTROL (CARGO)]]="",0,20))</f>
        <v/>
      </c>
      <c r="P59" s="345">
        <f>IF(Tabla46[[#This Row],[PERIODICIDAD DE EJECUCIÓN DEL CONTROL]]="",0,20)</f>
        <v>0</v>
      </c>
      <c r="Q5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9" s="345" t="str">
        <f>IF(ISTEXT(Tabla46[[#This Row],[VALOR EVALUACION DISENO]]),"",IF(Tabla46[[#This Row],[VALOR EVALUACION DISENO]]&gt;96,DATOS!$AV$21,IF(Tabla46[[#This Row],[VALOR EVALUACION DISENO]]&gt;=86,DATOS!$AV$22,DATOS!$AV$23)))</f>
        <v/>
      </c>
      <c r="S59" s="352"/>
      <c r="T59" s="345" t="str">
        <f>IFERROR(VLOOKUP(Tabla46[[#This Row],[% DE CUMPLIMIENTO DE LA EJECUCION DEL CONTROL]],DATOS!$AS$38:$AT$40,2,0),"")</f>
        <v/>
      </c>
      <c r="U59" s="353" t="str">
        <f>IF(Tabla46[[#This Row],[RESULTADO EVALUACIÓN DEL DISEÑO DEL CONTROL]]="","",SUMIFS(DATOS!$AT$49:$AT$57,DATOS!$AR$49:$AR$57,Tabla46[[#This Row],[RESULTADO EVALUACIÓN DEL DISEÑO DEL CONTROL]],DATOS!$AS$49:$AS$57,Tabla46[[#This Row],[RESULTADO EVALUACION DE LA EJECUCION]]))</f>
        <v/>
      </c>
    </row>
    <row r="60" spans="1:21" s="354" customFormat="1" x14ac:dyDescent="0.25">
      <c r="A60" s="347"/>
      <c r="B60" s="348"/>
      <c r="C60" s="348"/>
      <c r="D60" s="349"/>
      <c r="E60" s="350"/>
      <c r="F60" s="345"/>
      <c r="G60" s="352" t="str">
        <f>IFERROR(VLOOKUP(Tabla46[[#This Row],[ID RIESGO]],'1. IDENTIFICACION DEL RIESGO'!$AB$27:$AL$38,11,0),"")</f>
        <v/>
      </c>
      <c r="H60" s="345"/>
      <c r="I60" s="345"/>
      <c r="J60" s="345"/>
      <c r="K60" s="345"/>
      <c r="L60" s="345"/>
      <c r="M60" s="345"/>
      <c r="N60" s="345" t="str">
        <f>IF(Tabla46[[#This Row],[ID RIESGO]]="","",IF(Tabla46[[#This Row],[DESCRIPCION DEL CONTROL]]="",0,15))</f>
        <v/>
      </c>
      <c r="O60" s="345" t="str">
        <f>IF(Tabla46[[#This Row],[ID RIESGO]]="","",IF(Tabla46[[#This Row],[RESPONSABLE DEL CONTROL (CARGO)]]="",0,20))</f>
        <v/>
      </c>
      <c r="P60" s="345">
        <f>IF(Tabla46[[#This Row],[PERIODICIDAD DE EJECUCIÓN DEL CONTROL]]="",0,20)</f>
        <v>0</v>
      </c>
      <c r="Q6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0" s="345" t="str">
        <f>IF(ISTEXT(Tabla46[[#This Row],[VALOR EVALUACION DISENO]]),"",IF(Tabla46[[#This Row],[VALOR EVALUACION DISENO]]&gt;96,DATOS!$AV$21,IF(Tabla46[[#This Row],[VALOR EVALUACION DISENO]]&gt;=86,DATOS!$AV$22,DATOS!$AV$23)))</f>
        <v/>
      </c>
      <c r="S60" s="352"/>
      <c r="T60" s="345" t="str">
        <f>IFERROR(VLOOKUP(Tabla46[[#This Row],[% DE CUMPLIMIENTO DE LA EJECUCION DEL CONTROL]],DATOS!$AS$38:$AT$40,2,0),"")</f>
        <v/>
      </c>
      <c r="U60" s="353" t="str">
        <f>IF(Tabla46[[#This Row],[RESULTADO EVALUACIÓN DEL DISEÑO DEL CONTROL]]="","",SUMIFS(DATOS!$AT$49:$AT$57,DATOS!$AR$49:$AR$57,Tabla46[[#This Row],[RESULTADO EVALUACIÓN DEL DISEÑO DEL CONTROL]],DATOS!$AS$49:$AS$57,Tabla46[[#This Row],[RESULTADO EVALUACION DE LA EJECUCION]]))</f>
        <v/>
      </c>
    </row>
    <row r="61" spans="1:21" s="102" customFormat="1" x14ac:dyDescent="0.25">
      <c r="A61" s="358"/>
      <c r="B61" s="62"/>
      <c r="C61" s="62"/>
      <c r="D61" s="72"/>
      <c r="E61" s="359"/>
      <c r="F61" s="345"/>
      <c r="G61" s="352" t="str">
        <f>IFERROR(VLOOKUP(Tabla46[[#This Row],[ID RIESGO]],'1. IDENTIFICACION DEL RIESGO'!$AB$27:$AL$38,11,0),"")</f>
        <v/>
      </c>
      <c r="H61" s="360"/>
      <c r="I61" s="345"/>
      <c r="J61" s="345"/>
      <c r="K61" s="175"/>
      <c r="L61" s="175"/>
      <c r="M61" s="345"/>
      <c r="N61" s="175" t="str">
        <f>IF(Tabla46[[#This Row],[ID RIESGO]]="","",IF(Tabla46[[#This Row],[DESCRIPCION DEL CONTROL]]="",0,15))</f>
        <v/>
      </c>
      <c r="O61" s="169" t="str">
        <f>IF(Tabla46[[#This Row],[ID RIESGO]]="","",IF(Tabla46[[#This Row],[RESPONSABLE DEL CONTROL (CARGO)]]="",0,20))</f>
        <v/>
      </c>
      <c r="P61" s="345">
        <f>IF(Tabla46[[#This Row],[PERIODICIDAD DE EJECUCIÓN DEL CONTROL]]="",0,20)</f>
        <v>0</v>
      </c>
      <c r="Q6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1" s="345" t="str">
        <f>IF(ISTEXT(Tabla46[[#This Row],[VALOR EVALUACION DISENO]]),"",IF(Tabla46[[#This Row],[VALOR EVALUACION DISENO]]&gt;96,DATOS!$AV$21,IF(Tabla46[[#This Row],[VALOR EVALUACION DISENO]]&gt;=86,DATOS!$AV$22,DATOS!$AV$23)))</f>
        <v/>
      </c>
      <c r="S61" s="352"/>
      <c r="T61" s="345" t="str">
        <f>IFERROR(VLOOKUP(Tabla46[[#This Row],[% DE CUMPLIMIENTO DE LA EJECUCION DEL CONTROL]],DATOS!$AS$38:$AT$40,2,0),"")</f>
        <v/>
      </c>
      <c r="U61" s="353" t="str">
        <f>IF(Tabla46[[#This Row],[RESULTADO EVALUACIÓN DEL DISEÑO DEL CONTROL]]="","",SUMIFS(DATOS!$AT$49:$AT$57,DATOS!$AR$49:$AR$57,Tabla46[[#This Row],[RESULTADO EVALUACIÓN DEL DISEÑO DEL CONTROL]],DATOS!$AS$49:$AS$57,Tabla46[[#This Row],[RESULTADO EVALUACION DE LA EJECUCION]]))</f>
        <v/>
      </c>
    </row>
    <row r="62" spans="1:21" x14ac:dyDescent="0.25">
      <c r="A62" s="3"/>
      <c r="B62" s="2"/>
      <c r="C62" s="2"/>
      <c r="D62" s="72"/>
      <c r="E62" s="4"/>
      <c r="F62" s="345"/>
      <c r="G62" s="352" t="str">
        <f>IFERROR(VLOOKUP(Tabla46[[#This Row],[ID RIESGO]],'1. IDENTIFICACION DEL RIESGO'!$AB$27:$AL$38,11,0),"")</f>
        <v/>
      </c>
      <c r="H62" s="230"/>
      <c r="I62" s="345"/>
      <c r="J62" s="345"/>
      <c r="K62" s="173"/>
      <c r="L62" s="175"/>
      <c r="M62" s="345"/>
      <c r="N62" s="173" t="str">
        <f>IF(Tabla46[[#This Row],[ID RIESGO]]="","",IF(Tabla46[[#This Row],[DESCRIPCION DEL CONTROL]]="",0,15))</f>
        <v/>
      </c>
      <c r="O62" s="169" t="str">
        <f>IF(Tabla46[[#This Row],[ID RIESGO]]="","",IF(Tabla46[[#This Row],[RESPONSABLE DEL CONTROL (CARGO)]]="",0,20))</f>
        <v/>
      </c>
      <c r="P62" s="345">
        <f>IF(Tabla46[[#This Row],[PERIODICIDAD DE EJECUCIÓN DEL CONTROL]]="",0,20)</f>
        <v>0</v>
      </c>
      <c r="Q6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2" s="345" t="str">
        <f>IF(ISTEXT(Tabla46[[#This Row],[VALOR EVALUACION DISENO]]),"",IF(Tabla46[[#This Row],[VALOR EVALUACION DISENO]]&gt;96,DATOS!$AV$21,IF(Tabla46[[#This Row],[VALOR EVALUACION DISENO]]&gt;=86,DATOS!$AV$22,DATOS!$AV$23)))</f>
        <v/>
      </c>
      <c r="S62" s="352"/>
      <c r="T62" s="345" t="str">
        <f>IFERROR(VLOOKUP(Tabla46[[#This Row],[% DE CUMPLIMIENTO DE LA EJECUCION DEL CONTROL]],DATOS!$AS$38:$AT$40,2,0),"")</f>
        <v/>
      </c>
      <c r="U62" s="353" t="str">
        <f>IF(Tabla46[[#This Row],[RESULTADO EVALUACIÓN DEL DISEÑO DEL CONTROL]]="","",SUMIFS(DATOS!$AT$49:$AT$57,DATOS!$AR$49:$AR$57,Tabla46[[#This Row],[RESULTADO EVALUACIÓN DEL DISEÑO DEL CONTROL]],DATOS!$AS$49:$AS$57,Tabla46[[#This Row],[RESULTADO EVALUACION DE LA EJECUCION]]))</f>
        <v/>
      </c>
    </row>
    <row r="63" spans="1:21" ht="15" customHeight="1" x14ac:dyDescent="0.25">
      <c r="A63" s="3"/>
      <c r="B63" s="2"/>
      <c r="C63" s="2"/>
      <c r="D63" s="72"/>
      <c r="E63" s="4"/>
      <c r="F63" s="345"/>
      <c r="G63" s="352" t="str">
        <f>IFERROR(VLOOKUP(Tabla46[[#This Row],[ID RIESGO]],'1. IDENTIFICACION DEL RIESGO'!$AB$27:$AL$38,11,0),"")</f>
        <v/>
      </c>
      <c r="H63" s="173"/>
      <c r="I63" s="345"/>
      <c r="J63" s="345"/>
      <c r="K63" s="173"/>
      <c r="L63" s="175"/>
      <c r="M63" s="345"/>
      <c r="N63" s="173" t="str">
        <f>IF(Tabla46[[#This Row],[ID RIESGO]]="","",IF(Tabla46[[#This Row],[DESCRIPCION DEL CONTROL]]="",0,15))</f>
        <v/>
      </c>
      <c r="O63" s="231" t="str">
        <f>IF(Tabla46[[#This Row],[ID RIESGO]]="","",IF(Tabla46[[#This Row],[RESPONSABLE DEL CONTROL (CARGO)]]="",0,20))</f>
        <v/>
      </c>
      <c r="P63" s="345">
        <f>IF(Tabla46[[#This Row],[PERIODICIDAD DE EJECUCIÓN DEL CONTROL]]="",0,20)</f>
        <v>0</v>
      </c>
      <c r="Q6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3" s="345" t="str">
        <f>IF(ISTEXT(Tabla46[[#This Row],[VALOR EVALUACION DISENO]]),"",IF(Tabla46[[#This Row],[VALOR EVALUACION DISENO]]&gt;96,DATOS!$AV$21,IF(Tabla46[[#This Row],[VALOR EVALUACION DISENO]]&gt;=86,DATOS!$AV$22,DATOS!$AV$23)))</f>
        <v/>
      </c>
      <c r="S63" s="352"/>
      <c r="T63" s="345" t="str">
        <f>IFERROR(VLOOKUP(Tabla46[[#This Row],[% DE CUMPLIMIENTO DE LA EJECUCION DEL CONTROL]],DATOS!$AS$38:$AT$40,2,0),"")</f>
        <v/>
      </c>
      <c r="U63" s="353" t="str">
        <f>IF(Tabla46[[#This Row],[RESULTADO EVALUACIÓN DEL DISEÑO DEL CONTROL]]="","",SUMIFS(DATOS!$AT$49:$AT$57,DATOS!$AR$49:$AR$57,Tabla46[[#This Row],[RESULTADO EVALUACIÓN DEL DISEÑO DEL CONTROL]],DATOS!$AS$49:$AS$57,Tabla46[[#This Row],[RESULTADO EVALUACION DE LA EJECUCION]]))</f>
        <v/>
      </c>
    </row>
    <row r="64" spans="1:21" ht="15" customHeight="1" x14ac:dyDescent="0.25">
      <c r="A64" s="3"/>
      <c r="B64" s="2"/>
      <c r="C64" s="2"/>
      <c r="D64" s="72"/>
      <c r="E64" s="4"/>
      <c r="F64" s="345"/>
      <c r="G64" s="352" t="str">
        <f>IFERROR(VLOOKUP(Tabla46[[#This Row],[ID RIESGO]],'1. IDENTIFICACION DEL RIESGO'!$AB$27:$AL$38,11,0),"")</f>
        <v/>
      </c>
      <c r="H64" s="173"/>
      <c r="I64" s="345"/>
      <c r="J64" s="345"/>
      <c r="K64" s="173"/>
      <c r="L64" s="175"/>
      <c r="M64" s="345"/>
      <c r="N64" s="173" t="str">
        <f>IF(Tabla46[[#This Row],[ID RIESGO]]="","",IF(Tabla46[[#This Row],[DESCRIPCION DEL CONTROL]]="",0,15))</f>
        <v/>
      </c>
      <c r="O64" s="231" t="str">
        <f>IF(Tabla46[[#This Row],[ID RIESGO]]="","",IF(Tabla46[[#This Row],[RESPONSABLE DEL CONTROL (CARGO)]]="",0,20))</f>
        <v/>
      </c>
      <c r="P64" s="345">
        <f>IF(Tabla46[[#This Row],[PERIODICIDAD DE EJECUCIÓN DEL CONTROL]]="",0,20)</f>
        <v>0</v>
      </c>
      <c r="Q6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4" s="345" t="str">
        <f>IF(ISTEXT(Tabla46[[#This Row],[VALOR EVALUACION DISENO]]),"",IF(Tabla46[[#This Row],[VALOR EVALUACION DISENO]]&gt;96,DATOS!$AV$21,IF(Tabla46[[#This Row],[VALOR EVALUACION DISENO]]&gt;=86,DATOS!$AV$22,DATOS!$AV$23)))</f>
        <v/>
      </c>
      <c r="S64" s="352"/>
      <c r="T64" s="345" t="str">
        <f>IFERROR(VLOOKUP(Tabla46[[#This Row],[% DE CUMPLIMIENTO DE LA EJECUCION DEL CONTROL]],DATOS!$AS$38:$AT$40,2,0),"")</f>
        <v/>
      </c>
      <c r="U64" s="353" t="str">
        <f>IF(Tabla46[[#This Row],[RESULTADO EVALUACIÓN DEL DISEÑO DEL CONTROL]]="","",SUMIFS(DATOS!$AT$49:$AT$57,DATOS!$AR$49:$AR$57,Tabla46[[#This Row],[RESULTADO EVALUACIÓN DEL DISEÑO DEL CONTROL]],DATOS!$AS$49:$AS$57,Tabla46[[#This Row],[RESULTADO EVALUACION DE LA EJECUCION]]))</f>
        <v/>
      </c>
    </row>
    <row r="65" spans="1:21" ht="15" customHeight="1" x14ac:dyDescent="0.25">
      <c r="A65" s="3"/>
      <c r="B65" s="2"/>
      <c r="C65" s="2"/>
      <c r="D65" s="72"/>
      <c r="E65" s="4"/>
      <c r="F65" s="345"/>
      <c r="G65" s="352" t="str">
        <f>IFERROR(VLOOKUP(Tabla46[[#This Row],[ID RIESGO]],'1. IDENTIFICACION DEL RIESGO'!$AB$27:$AL$38,11,0),"")</f>
        <v/>
      </c>
      <c r="H65" s="173"/>
      <c r="I65" s="345"/>
      <c r="J65" s="345"/>
      <c r="K65" s="173"/>
      <c r="L65" s="175"/>
      <c r="M65" s="345"/>
      <c r="N65" s="173" t="str">
        <f>IF(Tabla46[[#This Row],[ID RIESGO]]="","",IF(Tabla46[[#This Row],[DESCRIPCION DEL CONTROL]]="",0,15))</f>
        <v/>
      </c>
      <c r="O65" s="231" t="str">
        <f>IF(Tabla46[[#This Row],[ID RIESGO]]="","",IF(Tabla46[[#This Row],[RESPONSABLE DEL CONTROL (CARGO)]]="",0,20))</f>
        <v/>
      </c>
      <c r="P65" s="345">
        <f>IF(Tabla46[[#This Row],[PERIODICIDAD DE EJECUCIÓN DEL CONTROL]]="",0,20)</f>
        <v>0</v>
      </c>
      <c r="Q6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5" s="345" t="str">
        <f>IF(ISTEXT(Tabla46[[#This Row],[VALOR EVALUACION DISENO]]),"",IF(Tabla46[[#This Row],[VALOR EVALUACION DISENO]]&gt;96,DATOS!$AV$21,IF(Tabla46[[#This Row],[VALOR EVALUACION DISENO]]&gt;=86,DATOS!$AV$22,DATOS!$AV$23)))</f>
        <v/>
      </c>
      <c r="S65" s="352"/>
      <c r="T65" s="345" t="str">
        <f>IFERROR(VLOOKUP(Tabla46[[#This Row],[% DE CUMPLIMIENTO DE LA EJECUCION DEL CONTROL]],DATOS!$AS$38:$AT$40,2,0),"")</f>
        <v/>
      </c>
      <c r="U65" s="353" t="str">
        <f>IF(Tabla46[[#This Row],[RESULTADO EVALUACIÓN DEL DISEÑO DEL CONTROL]]="","",SUMIFS(DATOS!$AT$49:$AT$57,DATOS!$AR$49:$AR$57,Tabla46[[#This Row],[RESULTADO EVALUACIÓN DEL DISEÑO DEL CONTROL]],DATOS!$AS$49:$AS$57,Tabla46[[#This Row],[RESULTADO EVALUACION DE LA EJECUCION]]))</f>
        <v/>
      </c>
    </row>
    <row r="66" spans="1:21" ht="15" customHeight="1" x14ac:dyDescent="0.25">
      <c r="A66" s="3"/>
      <c r="B66" s="2"/>
      <c r="C66" s="2"/>
      <c r="D66" s="72"/>
      <c r="E66" s="4"/>
      <c r="F66" s="345"/>
      <c r="G66" s="352" t="str">
        <f>IFERROR(VLOOKUP(Tabla46[[#This Row],[ID RIESGO]],'1. IDENTIFICACION DEL RIESGO'!$AB$27:$AL$38,11,0),"")</f>
        <v/>
      </c>
      <c r="H66" s="173"/>
      <c r="I66" s="345"/>
      <c r="J66" s="345"/>
      <c r="K66" s="173"/>
      <c r="L66" s="175"/>
      <c r="M66" s="345"/>
      <c r="N66" s="173" t="str">
        <f>IF(Tabla46[[#This Row],[ID RIESGO]]="","",IF(Tabla46[[#This Row],[DESCRIPCION DEL CONTROL]]="",0,15))</f>
        <v/>
      </c>
      <c r="O66" s="169" t="str">
        <f>IF(Tabla46[[#This Row],[ID RIESGO]]="","",IF(Tabla46[[#This Row],[RESPONSABLE DEL CONTROL (CARGO)]]="",0,20))</f>
        <v/>
      </c>
      <c r="P66" s="345">
        <f>IF(Tabla46[[#This Row],[PERIODICIDAD DE EJECUCIÓN DEL CONTROL]]="",0,20)</f>
        <v>0</v>
      </c>
      <c r="Q6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6" s="345" t="str">
        <f>IF(ISTEXT(Tabla46[[#This Row],[VALOR EVALUACION DISENO]]),"",IF(Tabla46[[#This Row],[VALOR EVALUACION DISENO]]&gt;96,DATOS!$AV$21,IF(Tabla46[[#This Row],[VALOR EVALUACION DISENO]]&gt;=86,DATOS!$AV$22,DATOS!$AV$23)))</f>
        <v/>
      </c>
      <c r="S66" s="352"/>
      <c r="T66" s="345" t="str">
        <f>IFERROR(VLOOKUP(Tabla46[[#This Row],[% DE CUMPLIMIENTO DE LA EJECUCION DEL CONTROL]],DATOS!$AS$38:$AT$40,2,0),"")</f>
        <v/>
      </c>
      <c r="U66" s="353" t="str">
        <f>IF(Tabla46[[#This Row],[RESULTADO EVALUACIÓN DEL DISEÑO DEL CONTROL]]="","",SUMIFS(DATOS!$AT$49:$AT$57,DATOS!$AR$49:$AR$57,Tabla46[[#This Row],[RESULTADO EVALUACIÓN DEL DISEÑO DEL CONTROL]],DATOS!$AS$49:$AS$57,Tabla46[[#This Row],[RESULTADO EVALUACION DE LA EJECUCION]]))</f>
        <v/>
      </c>
    </row>
    <row r="67" spans="1:21" ht="38.450000000000003" customHeight="1" x14ac:dyDescent="0.25">
      <c r="A67" s="3"/>
      <c r="B67" s="2"/>
      <c r="C67" s="2"/>
      <c r="D67" s="72"/>
      <c r="E67" s="4"/>
      <c r="F67" s="345"/>
      <c r="G67" s="352" t="str">
        <f>IFERROR(VLOOKUP(Tabla46[[#This Row],[ID RIESGO]],'1. IDENTIFICACION DEL RIESGO'!$AB$27:$AL$38,11,0),"")</f>
        <v/>
      </c>
      <c r="H67" s="361"/>
      <c r="I67" s="361"/>
      <c r="J67" s="345"/>
      <c r="K67" s="173"/>
      <c r="L67" s="175"/>
      <c r="M67" s="345"/>
      <c r="N67" s="173" t="str">
        <f>IF(Tabla46[[#This Row],[ID RIESGO]]="","",IF(Tabla46[[#This Row],[DESCRIPCION DEL CONTROL]]="",0,15))</f>
        <v/>
      </c>
      <c r="O67" s="169" t="str">
        <f>IF(Tabla46[[#This Row],[ID RIESGO]]="","",IF(Tabla46[[#This Row],[RESPONSABLE DEL CONTROL (CARGO)]]="",0,20))</f>
        <v/>
      </c>
      <c r="P67" s="345">
        <f>IF(Tabla46[[#This Row],[PERIODICIDAD DE EJECUCIÓN DEL CONTROL]]="",0,20)</f>
        <v>0</v>
      </c>
      <c r="Q6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7" s="345" t="str">
        <f>IF(ISTEXT(Tabla46[[#This Row],[VALOR EVALUACION DISENO]]),"",IF(Tabla46[[#This Row],[VALOR EVALUACION DISENO]]&gt;96,DATOS!$AV$21,IF(Tabla46[[#This Row],[VALOR EVALUACION DISENO]]&gt;=86,DATOS!$AV$22,DATOS!$AV$23)))</f>
        <v/>
      </c>
      <c r="S67" s="352"/>
      <c r="T67" s="345" t="str">
        <f>IFERROR(VLOOKUP(Tabla46[[#This Row],[% DE CUMPLIMIENTO DE LA EJECUCION DEL CONTROL]],DATOS!$AS$38:$AT$40,2,0),"")</f>
        <v/>
      </c>
      <c r="U67" s="353" t="str">
        <f>IF(Tabla46[[#This Row],[RESULTADO EVALUACIÓN DEL DISEÑO DEL CONTROL]]="","",SUMIFS(DATOS!$AT$49:$AT$57,DATOS!$AR$49:$AR$57,Tabla46[[#This Row],[RESULTADO EVALUACIÓN DEL DISEÑO DEL CONTROL]],DATOS!$AS$49:$AS$57,Tabla46[[#This Row],[RESULTADO EVALUACION DE LA EJECUCION]]))</f>
        <v/>
      </c>
    </row>
    <row r="68" spans="1:21" ht="32.450000000000003" customHeight="1" x14ac:dyDescent="0.25">
      <c r="A68" s="3"/>
      <c r="B68" s="2"/>
      <c r="C68" s="2"/>
      <c r="D68" s="72"/>
      <c r="E68" s="4"/>
      <c r="F68" s="345"/>
      <c r="G68" s="352" t="str">
        <f>IFERROR(VLOOKUP(Tabla46[[#This Row],[ID RIESGO]],'1. IDENTIFICACION DEL RIESGO'!$AB$27:$AL$38,11,0),"")</f>
        <v/>
      </c>
      <c r="H68" s="173"/>
      <c r="I68" s="361"/>
      <c r="J68" s="345"/>
      <c r="K68" s="173"/>
      <c r="L68" s="175"/>
      <c r="M68" s="345"/>
      <c r="N68" s="173" t="str">
        <f>IF(Tabla46[[#This Row],[ID RIESGO]]="","",IF(Tabla46[[#This Row],[DESCRIPCION DEL CONTROL]]="",0,15))</f>
        <v/>
      </c>
      <c r="O68" s="169" t="str">
        <f>IF(Tabla46[[#This Row],[ID RIESGO]]="","",IF(Tabla46[[#This Row],[RESPONSABLE DEL CONTROL (CARGO)]]="",0,20))</f>
        <v/>
      </c>
      <c r="P68" s="345">
        <f>IF(Tabla46[[#This Row],[PERIODICIDAD DE EJECUCIÓN DEL CONTROL]]="",0,20)</f>
        <v>0</v>
      </c>
      <c r="Q6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8" s="345" t="str">
        <f>IF(ISTEXT(Tabla46[[#This Row],[VALOR EVALUACION DISENO]]),"",IF(Tabla46[[#This Row],[VALOR EVALUACION DISENO]]&gt;96,DATOS!$AV$21,IF(Tabla46[[#This Row],[VALOR EVALUACION DISENO]]&gt;=86,DATOS!$AV$22,DATOS!$AV$23)))</f>
        <v/>
      </c>
      <c r="S68" s="352"/>
      <c r="T68" s="345" t="str">
        <f>IFERROR(VLOOKUP(Tabla46[[#This Row],[% DE CUMPLIMIENTO DE LA EJECUCION DEL CONTROL]],DATOS!$AS$38:$AT$40,2,0),"")</f>
        <v/>
      </c>
      <c r="U68" s="353" t="str">
        <f>IF(Tabla46[[#This Row],[RESULTADO EVALUACIÓN DEL DISEÑO DEL CONTROL]]="","",SUMIFS(DATOS!$AT$49:$AT$57,DATOS!$AR$49:$AR$57,Tabla46[[#This Row],[RESULTADO EVALUACIÓN DEL DISEÑO DEL CONTROL]],DATOS!$AS$49:$AS$57,Tabla46[[#This Row],[RESULTADO EVALUACION DE LA EJECUCION]]))</f>
        <v/>
      </c>
    </row>
    <row r="69" spans="1:21" ht="31.9" customHeight="1" x14ac:dyDescent="0.25">
      <c r="A69" s="3"/>
      <c r="B69" s="2"/>
      <c r="C69" s="2"/>
      <c r="D69" s="72"/>
      <c r="E69" s="4"/>
      <c r="F69" s="345"/>
      <c r="G69" s="352" t="str">
        <f>IFERROR(VLOOKUP(Tabla46[[#This Row],[ID RIESGO]],'1. IDENTIFICACION DEL RIESGO'!$AB$27:$AL$38,11,0),"")</f>
        <v/>
      </c>
      <c r="H69" s="361"/>
      <c r="I69" s="361"/>
      <c r="J69" s="345"/>
      <c r="K69" s="173"/>
      <c r="L69" s="175"/>
      <c r="M69" s="345"/>
      <c r="N69" s="173" t="str">
        <f>IF(Tabla46[[#This Row],[ID RIESGO]]="","",IF(Tabla46[[#This Row],[DESCRIPCION DEL CONTROL]]="",0,15))</f>
        <v/>
      </c>
      <c r="O69" s="169" t="str">
        <f>IF(Tabla46[[#This Row],[ID RIESGO]]="","",IF(Tabla46[[#This Row],[RESPONSABLE DEL CONTROL (CARGO)]]="",0,20))</f>
        <v/>
      </c>
      <c r="P69" s="345">
        <f>IF(Tabla46[[#This Row],[PERIODICIDAD DE EJECUCIÓN DEL CONTROL]]="",0,20)</f>
        <v>0</v>
      </c>
      <c r="Q6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9" s="345" t="str">
        <f>IF(ISTEXT(Tabla46[[#This Row],[VALOR EVALUACION DISENO]]),"",IF(Tabla46[[#This Row],[VALOR EVALUACION DISENO]]&gt;96,DATOS!$AV$21,IF(Tabla46[[#This Row],[VALOR EVALUACION DISENO]]&gt;=86,DATOS!$AV$22,DATOS!$AV$23)))</f>
        <v/>
      </c>
      <c r="S69" s="352"/>
      <c r="T69" s="345" t="str">
        <f>IFERROR(VLOOKUP(Tabla46[[#This Row],[% DE CUMPLIMIENTO DE LA EJECUCION DEL CONTROL]],DATOS!$AS$38:$AT$40,2,0),"")</f>
        <v/>
      </c>
      <c r="U69" s="353" t="str">
        <f>IF(Tabla46[[#This Row],[RESULTADO EVALUACIÓN DEL DISEÑO DEL CONTROL]]="","",SUMIFS(DATOS!$AT$49:$AT$57,DATOS!$AR$49:$AR$57,Tabla46[[#This Row],[RESULTADO EVALUACIÓN DEL DISEÑO DEL CONTROL]],DATOS!$AS$49:$AS$57,Tabla46[[#This Row],[RESULTADO EVALUACION DE LA EJECUCION]]))</f>
        <v/>
      </c>
    </row>
    <row r="70" spans="1:21" ht="27.6" customHeight="1" x14ac:dyDescent="0.25">
      <c r="A70" s="3"/>
      <c r="B70" s="2"/>
      <c r="C70" s="2"/>
      <c r="D70" s="72"/>
      <c r="E70" s="4"/>
      <c r="F70" s="345"/>
      <c r="G70" s="352" t="str">
        <f>IFERROR(VLOOKUP(Tabla46[[#This Row],[ID RIESGO]],'1. IDENTIFICACION DEL RIESGO'!$AB$27:$AL$38,11,0),"")</f>
        <v/>
      </c>
      <c r="H70" s="361"/>
      <c r="I70" s="361"/>
      <c r="J70" s="345"/>
      <c r="K70" s="173"/>
      <c r="L70" s="175"/>
      <c r="M70" s="345"/>
      <c r="N70" s="173" t="str">
        <f>IF(Tabla46[[#This Row],[ID RIESGO]]="","",IF(Tabla46[[#This Row],[DESCRIPCION DEL CONTROL]]="",0,15))</f>
        <v/>
      </c>
      <c r="O70" s="169" t="str">
        <f>IF(Tabla46[[#This Row],[ID RIESGO]]="","",IF(Tabla46[[#This Row],[RESPONSABLE DEL CONTROL (CARGO)]]="",0,20))</f>
        <v/>
      </c>
      <c r="P70" s="345">
        <f>IF(Tabla46[[#This Row],[PERIODICIDAD DE EJECUCIÓN DEL CONTROL]]="",0,20)</f>
        <v>0</v>
      </c>
      <c r="Q7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0" s="345" t="str">
        <f>IF(ISTEXT(Tabla46[[#This Row],[VALOR EVALUACION DISENO]]),"",IF(Tabla46[[#This Row],[VALOR EVALUACION DISENO]]&gt;96,DATOS!$AV$21,IF(Tabla46[[#This Row],[VALOR EVALUACION DISENO]]&gt;=86,DATOS!$AV$22,DATOS!$AV$23)))</f>
        <v/>
      </c>
      <c r="S70" s="352"/>
      <c r="T70" s="345" t="str">
        <f>IFERROR(VLOOKUP(Tabla46[[#This Row],[% DE CUMPLIMIENTO DE LA EJECUCION DEL CONTROL]],DATOS!$AS$38:$AT$40,2,0),"")</f>
        <v/>
      </c>
      <c r="U70" s="353" t="str">
        <f>IF(Tabla46[[#This Row],[RESULTADO EVALUACIÓN DEL DISEÑO DEL CONTROL]]="","",SUMIFS(DATOS!$AT$49:$AT$57,DATOS!$AR$49:$AR$57,Tabla46[[#This Row],[RESULTADO EVALUACIÓN DEL DISEÑO DEL CONTROL]],DATOS!$AS$49:$AS$57,Tabla46[[#This Row],[RESULTADO EVALUACION DE LA EJECUCION]]))</f>
        <v/>
      </c>
    </row>
    <row r="71" spans="1:21" ht="15" customHeight="1" x14ac:dyDescent="0.25">
      <c r="A71" s="3"/>
      <c r="B71" s="2"/>
      <c r="C71" s="2"/>
      <c r="D71" s="72"/>
      <c r="E71" s="4"/>
      <c r="F71" s="345"/>
      <c r="G71" s="352" t="str">
        <f>IFERROR(VLOOKUP(Tabla46[[#This Row],[ID RIESGO]],'1. IDENTIFICACION DEL RIESGO'!$AB$27:$AL$38,11,0),"")</f>
        <v/>
      </c>
      <c r="H71" s="173"/>
      <c r="I71" s="173"/>
      <c r="J71" s="345"/>
      <c r="K71" s="173"/>
      <c r="L71" s="175"/>
      <c r="M71" s="345"/>
      <c r="N71" s="173" t="str">
        <f>IF(Tabla46[[#This Row],[ID RIESGO]]="","",IF(Tabla46[[#This Row],[DESCRIPCION DEL CONTROL]]="",0,15))</f>
        <v/>
      </c>
      <c r="O71" s="169" t="str">
        <f>IF(Tabla46[[#This Row],[ID RIESGO]]="","",IF(Tabla46[[#This Row],[RESPONSABLE DEL CONTROL (CARGO)]]="",0,20))</f>
        <v/>
      </c>
      <c r="P71" s="345">
        <f>IF(Tabla46[[#This Row],[PERIODICIDAD DE EJECUCIÓN DEL CONTROL]]="",0,20)</f>
        <v>0</v>
      </c>
      <c r="Q7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1" s="345" t="str">
        <f>IF(ISTEXT(Tabla46[[#This Row],[VALOR EVALUACION DISENO]]),"",IF(Tabla46[[#This Row],[VALOR EVALUACION DISENO]]&gt;96,DATOS!$AV$21,IF(Tabla46[[#This Row],[VALOR EVALUACION DISENO]]&gt;=86,DATOS!$AV$22,DATOS!$AV$23)))</f>
        <v/>
      </c>
      <c r="S71" s="352"/>
      <c r="T71" s="345" t="str">
        <f>IFERROR(VLOOKUP(Tabla46[[#This Row],[% DE CUMPLIMIENTO DE LA EJECUCION DEL CONTROL]],DATOS!$AS$38:$AT$40,2,0),"")</f>
        <v/>
      </c>
      <c r="U71" s="353" t="str">
        <f>IF(Tabla46[[#This Row],[RESULTADO EVALUACIÓN DEL DISEÑO DEL CONTROL]]="","",SUMIFS(DATOS!$AT$49:$AT$57,DATOS!$AR$49:$AR$57,Tabla46[[#This Row],[RESULTADO EVALUACIÓN DEL DISEÑO DEL CONTROL]],DATOS!$AS$49:$AS$57,Tabla46[[#This Row],[RESULTADO EVALUACION DE LA EJECUCION]]))</f>
        <v/>
      </c>
    </row>
    <row r="72" spans="1:21" ht="15" customHeight="1" x14ac:dyDescent="0.25">
      <c r="A72" s="3"/>
      <c r="B72" s="2"/>
      <c r="C72" s="2"/>
      <c r="D72" s="72"/>
      <c r="E72" s="4"/>
      <c r="F72" s="345"/>
      <c r="G72" s="352" t="str">
        <f>IFERROR(VLOOKUP(Tabla46[[#This Row],[ID RIESGO]],'1. IDENTIFICACION DEL RIESGO'!$AB$27:$AL$38,11,0),"")</f>
        <v/>
      </c>
      <c r="H72" s="173"/>
      <c r="I72" s="173"/>
      <c r="J72" s="173"/>
      <c r="K72" s="173"/>
      <c r="L72" s="175"/>
      <c r="M72" s="345"/>
      <c r="N72" s="173" t="str">
        <f>IF(Tabla46[[#This Row],[ID RIESGO]]="","",IF(Tabla46[[#This Row],[DESCRIPCION DEL CONTROL]]="",0,15))</f>
        <v/>
      </c>
      <c r="O72" s="169" t="str">
        <f>IF(Tabla46[[#This Row],[ID RIESGO]]="","",IF(Tabla46[[#This Row],[RESPONSABLE DEL CONTROL (CARGO)]]="",0,20))</f>
        <v/>
      </c>
      <c r="P72" s="345">
        <f>IF(Tabla46[[#This Row],[PERIODICIDAD DE EJECUCIÓN DEL CONTROL]]="",0,20)</f>
        <v>0</v>
      </c>
      <c r="Q7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2" s="345" t="str">
        <f>IF(ISTEXT(Tabla46[[#This Row],[VALOR EVALUACION DISENO]]),"",IF(Tabla46[[#This Row],[VALOR EVALUACION DISENO]]&gt;96,DATOS!$AV$21,IF(Tabla46[[#This Row],[VALOR EVALUACION DISENO]]&gt;=86,DATOS!$AV$22,DATOS!$AV$23)))</f>
        <v/>
      </c>
      <c r="S72" s="352"/>
      <c r="T72" s="345" t="str">
        <f>IFERROR(VLOOKUP(Tabla46[[#This Row],[% DE CUMPLIMIENTO DE LA EJECUCION DEL CONTROL]],DATOS!$AS$38:$AT$40,2,0),"")</f>
        <v/>
      </c>
      <c r="U72" s="353" t="str">
        <f>IF(Tabla46[[#This Row],[RESULTADO EVALUACIÓN DEL DISEÑO DEL CONTROL]]="","",SUMIFS(DATOS!$AT$49:$AT$57,DATOS!$AR$49:$AR$57,Tabla46[[#This Row],[RESULTADO EVALUACIÓN DEL DISEÑO DEL CONTROL]],DATOS!$AS$49:$AS$57,Tabla46[[#This Row],[RESULTADO EVALUACION DE LA EJECUCION]]))</f>
        <v/>
      </c>
    </row>
    <row r="73" spans="1:21" ht="15" customHeight="1" x14ac:dyDescent="0.25">
      <c r="A73" s="3"/>
      <c r="B73" s="2"/>
      <c r="C73" s="2"/>
      <c r="D73" s="72"/>
      <c r="E73" s="4"/>
      <c r="F73" s="345"/>
      <c r="G73" s="352" t="str">
        <f>IFERROR(VLOOKUP(Tabla46[[#This Row],[ID RIESGO]],'1. IDENTIFICACION DEL RIESGO'!$AB$27:$AL$38,11,0),"")</f>
        <v/>
      </c>
      <c r="H73" s="173"/>
      <c r="I73" s="173"/>
      <c r="J73" s="173"/>
      <c r="K73" s="173"/>
      <c r="L73" s="175"/>
      <c r="M73" s="345"/>
      <c r="N73" s="173" t="str">
        <f>IF(Tabla46[[#This Row],[ID RIESGO]]="","",IF(Tabla46[[#This Row],[DESCRIPCION DEL CONTROL]]="",0,15))</f>
        <v/>
      </c>
      <c r="O73" s="169" t="str">
        <f>IF(Tabla46[[#This Row],[ID RIESGO]]="","",IF(Tabla46[[#This Row],[RESPONSABLE DEL CONTROL (CARGO)]]="",0,20))</f>
        <v/>
      </c>
      <c r="P73" s="345">
        <f>IF(Tabla46[[#This Row],[PERIODICIDAD DE EJECUCIÓN DEL CONTROL]]="",0,20)</f>
        <v>0</v>
      </c>
      <c r="Q7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3" s="345" t="str">
        <f>IF(ISTEXT(Tabla46[[#This Row],[VALOR EVALUACION DISENO]]),"",IF(Tabla46[[#This Row],[VALOR EVALUACION DISENO]]&gt;96,DATOS!$AV$21,IF(Tabla46[[#This Row],[VALOR EVALUACION DISENO]]&gt;=86,DATOS!$AV$22,DATOS!$AV$23)))</f>
        <v/>
      </c>
      <c r="S73" s="352"/>
      <c r="T73" s="345" t="str">
        <f>IFERROR(VLOOKUP(Tabla46[[#This Row],[% DE CUMPLIMIENTO DE LA EJECUCION DEL CONTROL]],DATOS!$AS$38:$AT$40,2,0),"")</f>
        <v/>
      </c>
      <c r="U73" s="353" t="str">
        <f>IF(Tabla46[[#This Row],[RESULTADO EVALUACIÓN DEL DISEÑO DEL CONTROL]]="","",SUMIFS(DATOS!$AT$49:$AT$57,DATOS!$AR$49:$AR$57,Tabla46[[#This Row],[RESULTADO EVALUACIÓN DEL DISEÑO DEL CONTROL]],DATOS!$AS$49:$AS$57,Tabla46[[#This Row],[RESULTADO EVALUACION DE LA EJECUCION]]))</f>
        <v/>
      </c>
    </row>
    <row r="74" spans="1:21" ht="15" customHeight="1" x14ac:dyDescent="0.25">
      <c r="A74" s="3"/>
      <c r="B74" s="2"/>
      <c r="C74" s="2"/>
      <c r="D74" s="72"/>
      <c r="E74" s="4"/>
      <c r="F74" s="345"/>
      <c r="G74" s="352" t="str">
        <f>IFERROR(VLOOKUP(Tabla46[[#This Row],[ID RIESGO]],'1. IDENTIFICACION DEL RIESGO'!$AB$27:$AL$38,11,0),"")</f>
        <v/>
      </c>
      <c r="H74" s="173"/>
      <c r="I74" s="173"/>
      <c r="J74" s="173"/>
      <c r="K74" s="173"/>
      <c r="L74" s="175"/>
      <c r="M74" s="345"/>
      <c r="N74" s="173" t="str">
        <f>IF(Tabla46[[#This Row],[ID RIESGO]]="","",IF(Tabla46[[#This Row],[DESCRIPCION DEL CONTROL]]="",0,15))</f>
        <v/>
      </c>
      <c r="O74" s="169" t="str">
        <f>IF(Tabla46[[#This Row],[ID RIESGO]]="","",IF(Tabla46[[#This Row],[RESPONSABLE DEL CONTROL (CARGO)]]="",0,20))</f>
        <v/>
      </c>
      <c r="P74" s="345">
        <f>IF(Tabla46[[#This Row],[PERIODICIDAD DE EJECUCIÓN DEL CONTROL]]="",0,20)</f>
        <v>0</v>
      </c>
      <c r="Q7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4" s="345" t="str">
        <f>IF(ISTEXT(Tabla46[[#This Row],[VALOR EVALUACION DISENO]]),"",IF(Tabla46[[#This Row],[VALOR EVALUACION DISENO]]&gt;96,DATOS!$AV$21,IF(Tabla46[[#This Row],[VALOR EVALUACION DISENO]]&gt;=86,DATOS!$AV$22,DATOS!$AV$23)))</f>
        <v/>
      </c>
      <c r="S74" s="352"/>
      <c r="T74" s="345" t="str">
        <f>IFERROR(VLOOKUP(Tabla46[[#This Row],[% DE CUMPLIMIENTO DE LA EJECUCION DEL CONTROL]],DATOS!$AS$38:$AT$40,2,0),"")</f>
        <v/>
      </c>
      <c r="U74" s="353" t="str">
        <f>IF(Tabla46[[#This Row],[RESULTADO EVALUACIÓN DEL DISEÑO DEL CONTROL]]="","",SUMIFS(DATOS!$AT$49:$AT$57,DATOS!$AR$49:$AR$57,Tabla46[[#This Row],[RESULTADO EVALUACIÓN DEL DISEÑO DEL CONTROL]],DATOS!$AS$49:$AS$57,Tabla46[[#This Row],[RESULTADO EVALUACION DE LA EJECUCION]]))</f>
        <v/>
      </c>
    </row>
    <row r="75" spans="1:21" ht="15" customHeight="1" x14ac:dyDescent="0.25">
      <c r="A75" s="3"/>
      <c r="B75" s="2"/>
      <c r="C75" s="2"/>
      <c r="D75" s="72"/>
      <c r="E75" s="4"/>
      <c r="F75" s="345"/>
      <c r="G75" s="352" t="str">
        <f>IFERROR(VLOOKUP(Tabla46[[#This Row],[ID RIESGO]],'1. IDENTIFICACION DEL RIESGO'!$AB$27:$AL$38,11,0),"")</f>
        <v/>
      </c>
      <c r="H75" s="173"/>
      <c r="I75" s="173"/>
      <c r="J75" s="173"/>
      <c r="K75" s="173"/>
      <c r="L75" s="175"/>
      <c r="M75" s="345"/>
      <c r="N75" s="173" t="str">
        <f>IF(Tabla46[[#This Row],[ID RIESGO]]="","",IF(Tabla46[[#This Row],[DESCRIPCION DEL CONTROL]]="",0,15))</f>
        <v/>
      </c>
      <c r="O75" s="169" t="str">
        <f>IF(Tabla46[[#This Row],[ID RIESGO]]="","",IF(Tabla46[[#This Row],[RESPONSABLE DEL CONTROL (CARGO)]]="",0,20))</f>
        <v/>
      </c>
      <c r="P75" s="345">
        <f>IF(Tabla46[[#This Row],[PERIODICIDAD DE EJECUCIÓN DEL CONTROL]]="",0,20)</f>
        <v>0</v>
      </c>
      <c r="Q7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5" s="345" t="str">
        <f>IF(ISTEXT(Tabla46[[#This Row],[VALOR EVALUACION DISENO]]),"",IF(Tabla46[[#This Row],[VALOR EVALUACION DISENO]]&gt;96,DATOS!$AV$21,IF(Tabla46[[#This Row],[VALOR EVALUACION DISENO]]&gt;=86,DATOS!$AV$22,DATOS!$AV$23)))</f>
        <v/>
      </c>
      <c r="S75" s="352"/>
      <c r="T75" s="345" t="str">
        <f>IFERROR(VLOOKUP(Tabla46[[#This Row],[% DE CUMPLIMIENTO DE LA EJECUCION DEL CONTROL]],DATOS!$AS$38:$AT$40,2,0),"")</f>
        <v/>
      </c>
      <c r="U75" s="353" t="str">
        <f>IF(Tabla46[[#This Row],[RESULTADO EVALUACIÓN DEL DISEÑO DEL CONTROL]]="","",SUMIFS(DATOS!$AT$49:$AT$57,DATOS!$AR$49:$AR$57,Tabla46[[#This Row],[RESULTADO EVALUACIÓN DEL DISEÑO DEL CONTROL]],DATOS!$AS$49:$AS$57,Tabla46[[#This Row],[RESULTADO EVALUACION DE LA EJECUCION]]))</f>
        <v/>
      </c>
    </row>
    <row r="76" spans="1:21" ht="15" customHeight="1" x14ac:dyDescent="0.25">
      <c r="A76" s="3"/>
      <c r="B76" s="2"/>
      <c r="C76" s="2"/>
      <c r="D76" s="72"/>
      <c r="E76" s="4"/>
      <c r="F76" s="345"/>
      <c r="G76" s="352" t="str">
        <f>IFERROR(VLOOKUP(Tabla46[[#This Row],[ID RIESGO]],'1. IDENTIFICACION DEL RIESGO'!$AB$27:$AL$38,11,0),"")</f>
        <v/>
      </c>
      <c r="H76" s="173"/>
      <c r="I76" s="173"/>
      <c r="J76" s="173"/>
      <c r="K76" s="173"/>
      <c r="L76" s="175"/>
      <c r="M76" s="345"/>
      <c r="N76" s="173" t="str">
        <f>IF(Tabla46[[#This Row],[ID RIESGO]]="","",IF(Tabla46[[#This Row],[DESCRIPCION DEL CONTROL]]="",0,15))</f>
        <v/>
      </c>
      <c r="O76" s="169" t="str">
        <f>IF(Tabla46[[#This Row],[ID RIESGO]]="","",IF(Tabla46[[#This Row],[RESPONSABLE DEL CONTROL (CARGO)]]="",0,20))</f>
        <v/>
      </c>
      <c r="P76" s="345">
        <f>IF(Tabla46[[#This Row],[PERIODICIDAD DE EJECUCIÓN DEL CONTROL]]="",0,20)</f>
        <v>0</v>
      </c>
      <c r="Q7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6" s="345" t="str">
        <f>IF(ISTEXT(Tabla46[[#This Row],[VALOR EVALUACION DISENO]]),"",IF(Tabla46[[#This Row],[VALOR EVALUACION DISENO]]&gt;96,DATOS!$AV$21,IF(Tabla46[[#This Row],[VALOR EVALUACION DISENO]]&gt;=86,DATOS!$AV$22,DATOS!$AV$23)))</f>
        <v/>
      </c>
      <c r="S76" s="352"/>
      <c r="T76" s="345" t="str">
        <f>IFERROR(VLOOKUP(Tabla46[[#This Row],[% DE CUMPLIMIENTO DE LA EJECUCION DEL CONTROL]],DATOS!$AS$38:$AT$40,2,0),"")</f>
        <v/>
      </c>
      <c r="U76" s="353" t="str">
        <f>IF(Tabla46[[#This Row],[RESULTADO EVALUACIÓN DEL DISEÑO DEL CONTROL]]="","",SUMIFS(DATOS!$AT$49:$AT$57,DATOS!$AR$49:$AR$57,Tabla46[[#This Row],[RESULTADO EVALUACIÓN DEL DISEÑO DEL CONTROL]],DATOS!$AS$49:$AS$57,Tabla46[[#This Row],[RESULTADO EVALUACION DE LA EJECUCION]]))</f>
        <v/>
      </c>
    </row>
    <row r="77" spans="1:21" ht="15" customHeight="1" x14ac:dyDescent="0.25">
      <c r="A77" s="3"/>
      <c r="B77" s="2"/>
      <c r="C77" s="2"/>
      <c r="D77" s="72"/>
      <c r="E77" s="4"/>
      <c r="F77" s="345"/>
      <c r="G77" s="352" t="str">
        <f>IFERROR(VLOOKUP(Tabla46[[#This Row],[ID RIESGO]],'1. IDENTIFICACION DEL RIESGO'!$AB$27:$AL$38,11,0),"")</f>
        <v/>
      </c>
      <c r="H77" s="173"/>
      <c r="I77" s="173"/>
      <c r="J77" s="173"/>
      <c r="K77" s="173"/>
      <c r="L77" s="175"/>
      <c r="M77" s="345"/>
      <c r="N77" s="173" t="str">
        <f>IF(Tabla46[[#This Row],[ID RIESGO]]="","",IF(Tabla46[[#This Row],[DESCRIPCION DEL CONTROL]]="",0,15))</f>
        <v/>
      </c>
      <c r="O77" s="169" t="str">
        <f>IF(Tabla46[[#This Row],[ID RIESGO]]="","",IF(Tabla46[[#This Row],[RESPONSABLE DEL CONTROL (CARGO)]]="",0,20))</f>
        <v/>
      </c>
      <c r="P77" s="345">
        <f>IF(Tabla46[[#This Row],[PERIODICIDAD DE EJECUCIÓN DEL CONTROL]]="",0,20)</f>
        <v>0</v>
      </c>
      <c r="Q7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7" s="345" t="str">
        <f>IF(ISTEXT(Tabla46[[#This Row],[VALOR EVALUACION DISENO]]),"",IF(Tabla46[[#This Row],[VALOR EVALUACION DISENO]]&gt;96,DATOS!$AV$21,IF(Tabla46[[#This Row],[VALOR EVALUACION DISENO]]&gt;=86,DATOS!$AV$22,DATOS!$AV$23)))</f>
        <v/>
      </c>
      <c r="S77" s="352"/>
      <c r="T77" s="345" t="str">
        <f>IFERROR(VLOOKUP(Tabla46[[#This Row],[% DE CUMPLIMIENTO DE LA EJECUCION DEL CONTROL]],DATOS!$AS$38:$AT$40,2,0),"")</f>
        <v/>
      </c>
      <c r="U77" s="353" t="str">
        <f>IF(Tabla46[[#This Row],[RESULTADO EVALUACIÓN DEL DISEÑO DEL CONTROL]]="","",SUMIFS(DATOS!$AT$49:$AT$57,DATOS!$AR$49:$AR$57,Tabla46[[#This Row],[RESULTADO EVALUACIÓN DEL DISEÑO DEL CONTROL]],DATOS!$AS$49:$AS$57,Tabla46[[#This Row],[RESULTADO EVALUACION DE LA EJECUCION]]))</f>
        <v/>
      </c>
    </row>
    <row r="78" spans="1:21" ht="15" customHeight="1" x14ac:dyDescent="0.25">
      <c r="A78" s="3"/>
      <c r="B78" s="2"/>
      <c r="C78" s="2"/>
      <c r="D78" s="72"/>
      <c r="E78" s="4"/>
      <c r="F78" s="345"/>
      <c r="G78" s="352" t="str">
        <f>IFERROR(VLOOKUP(Tabla46[[#This Row],[ID RIESGO]],'1. IDENTIFICACION DEL RIESGO'!$AB$27:$AL$38,11,0),"")</f>
        <v/>
      </c>
      <c r="H78" s="173"/>
      <c r="I78" s="173"/>
      <c r="J78" s="173"/>
      <c r="K78" s="173"/>
      <c r="L78" s="175"/>
      <c r="M78" s="345"/>
      <c r="N78" s="173" t="str">
        <f>IF(Tabla46[[#This Row],[ID RIESGO]]="","",IF(Tabla46[[#This Row],[DESCRIPCION DEL CONTROL]]="",0,15))</f>
        <v/>
      </c>
      <c r="O78" s="169" t="str">
        <f>IF(Tabla46[[#This Row],[ID RIESGO]]="","",IF(Tabla46[[#This Row],[RESPONSABLE DEL CONTROL (CARGO)]]="",0,20))</f>
        <v/>
      </c>
      <c r="P78" s="345">
        <f>IF(Tabla46[[#This Row],[PERIODICIDAD DE EJECUCIÓN DEL CONTROL]]="",0,20)</f>
        <v>0</v>
      </c>
      <c r="Q7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8" s="345" t="str">
        <f>IF(ISTEXT(Tabla46[[#This Row],[VALOR EVALUACION DISENO]]),"",IF(Tabla46[[#This Row],[VALOR EVALUACION DISENO]]&gt;96,DATOS!$AV$21,IF(Tabla46[[#This Row],[VALOR EVALUACION DISENO]]&gt;=86,DATOS!$AV$22,DATOS!$AV$23)))</f>
        <v/>
      </c>
      <c r="S78" s="352"/>
      <c r="T78" s="345" t="str">
        <f>IFERROR(VLOOKUP(Tabla46[[#This Row],[% DE CUMPLIMIENTO DE LA EJECUCION DEL CONTROL]],DATOS!$AS$38:$AT$40,2,0),"")</f>
        <v/>
      </c>
      <c r="U78" s="353" t="str">
        <f>IF(Tabla46[[#This Row],[RESULTADO EVALUACIÓN DEL DISEÑO DEL CONTROL]]="","",SUMIFS(DATOS!$AT$49:$AT$57,DATOS!$AR$49:$AR$57,Tabla46[[#This Row],[RESULTADO EVALUACIÓN DEL DISEÑO DEL CONTROL]],DATOS!$AS$49:$AS$57,Tabla46[[#This Row],[RESULTADO EVALUACION DE LA EJECUCION]]))</f>
        <v/>
      </c>
    </row>
    <row r="79" spans="1:21" ht="15" customHeight="1" x14ac:dyDescent="0.25">
      <c r="A79" s="3"/>
      <c r="B79" s="2"/>
      <c r="C79" s="2"/>
      <c r="D79" s="72"/>
      <c r="E79" s="4"/>
      <c r="F79" s="345"/>
      <c r="G79" s="352" t="str">
        <f>IFERROR(VLOOKUP(Tabla46[[#This Row],[ID RIESGO]],'1. IDENTIFICACION DEL RIESGO'!$AB$27:$AL$38,11,0),"")</f>
        <v/>
      </c>
      <c r="H79" s="173"/>
      <c r="I79" s="173"/>
      <c r="J79" s="173"/>
      <c r="K79" s="173"/>
      <c r="L79" s="175"/>
      <c r="M79" s="345"/>
      <c r="N79" s="173" t="str">
        <f>IF(Tabla46[[#This Row],[ID RIESGO]]="","",IF(Tabla46[[#This Row],[DESCRIPCION DEL CONTROL]]="",0,15))</f>
        <v/>
      </c>
      <c r="O79" s="169" t="str">
        <f>IF(Tabla46[[#This Row],[ID RIESGO]]="","",IF(Tabla46[[#This Row],[RESPONSABLE DEL CONTROL (CARGO)]]="",0,20))</f>
        <v/>
      </c>
      <c r="P79" s="345">
        <f>IF(Tabla46[[#This Row],[PERIODICIDAD DE EJECUCIÓN DEL CONTROL]]="",0,20)</f>
        <v>0</v>
      </c>
      <c r="Q7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9" s="345" t="str">
        <f>IF(ISTEXT(Tabla46[[#This Row],[VALOR EVALUACION DISENO]]),"",IF(Tabla46[[#This Row],[VALOR EVALUACION DISENO]]&gt;96,DATOS!$AV$21,IF(Tabla46[[#This Row],[VALOR EVALUACION DISENO]]&gt;=86,DATOS!$AV$22,DATOS!$AV$23)))</f>
        <v/>
      </c>
      <c r="S79" s="352"/>
      <c r="T79" s="345" t="str">
        <f>IFERROR(VLOOKUP(Tabla46[[#This Row],[% DE CUMPLIMIENTO DE LA EJECUCION DEL CONTROL]],DATOS!$AS$38:$AT$40,2,0),"")</f>
        <v/>
      </c>
      <c r="U79" s="353" t="str">
        <f>IF(Tabla46[[#This Row],[RESULTADO EVALUACIÓN DEL DISEÑO DEL CONTROL]]="","",SUMIFS(DATOS!$AT$49:$AT$57,DATOS!$AR$49:$AR$57,Tabla46[[#This Row],[RESULTADO EVALUACIÓN DEL DISEÑO DEL CONTROL]],DATOS!$AS$49:$AS$57,Tabla46[[#This Row],[RESULTADO EVALUACION DE LA EJECUCION]]))</f>
        <v/>
      </c>
    </row>
    <row r="80" spans="1:21" ht="15" customHeight="1" x14ac:dyDescent="0.25">
      <c r="A80" s="3"/>
      <c r="B80" s="2"/>
      <c r="C80" s="2"/>
      <c r="D80" s="72"/>
      <c r="E80" s="4"/>
      <c r="F80" s="345"/>
      <c r="G80" s="352" t="str">
        <f>IFERROR(VLOOKUP(Tabla46[[#This Row],[ID RIESGO]],'1. IDENTIFICACION DEL RIESGO'!$AB$27:$AL$38,11,0),"")</f>
        <v/>
      </c>
      <c r="H80" s="173"/>
      <c r="I80" s="173"/>
      <c r="J80" s="173"/>
      <c r="K80" s="173"/>
      <c r="L80" s="175"/>
      <c r="M80" s="345"/>
      <c r="N80" s="173" t="str">
        <f>IF(Tabla46[[#This Row],[ID RIESGO]]="","",IF(Tabla46[[#This Row],[DESCRIPCION DEL CONTROL]]="",0,15))</f>
        <v/>
      </c>
      <c r="O80" s="169" t="str">
        <f>IF(Tabla46[[#This Row],[ID RIESGO]]="","",IF(Tabla46[[#This Row],[RESPONSABLE DEL CONTROL (CARGO)]]="",0,20))</f>
        <v/>
      </c>
      <c r="P80" s="345">
        <f>IF(Tabla46[[#This Row],[PERIODICIDAD DE EJECUCIÓN DEL CONTROL]]="",0,20)</f>
        <v>0</v>
      </c>
      <c r="Q8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0" s="345" t="str">
        <f>IF(ISTEXT(Tabla46[[#This Row],[VALOR EVALUACION DISENO]]),"",IF(Tabla46[[#This Row],[VALOR EVALUACION DISENO]]&gt;96,DATOS!$AV$21,IF(Tabla46[[#This Row],[VALOR EVALUACION DISENO]]&gt;=86,DATOS!$AV$22,DATOS!$AV$23)))</f>
        <v/>
      </c>
      <c r="S80" s="352"/>
      <c r="T80" s="345" t="str">
        <f>IFERROR(VLOOKUP(Tabla46[[#This Row],[% DE CUMPLIMIENTO DE LA EJECUCION DEL CONTROL]],DATOS!$AS$38:$AT$40,2,0),"")</f>
        <v/>
      </c>
      <c r="U80" s="353" t="str">
        <f>IF(Tabla46[[#This Row],[RESULTADO EVALUACIÓN DEL DISEÑO DEL CONTROL]]="","",SUMIFS(DATOS!$AT$49:$AT$57,DATOS!$AR$49:$AR$57,Tabla46[[#This Row],[RESULTADO EVALUACIÓN DEL DISEÑO DEL CONTROL]],DATOS!$AS$49:$AS$57,Tabla46[[#This Row],[RESULTADO EVALUACION DE LA EJECUCION]]))</f>
        <v/>
      </c>
    </row>
    <row r="81" spans="1:21" ht="15" customHeight="1" x14ac:dyDescent="0.25">
      <c r="A81" s="3"/>
      <c r="B81" s="2"/>
      <c r="C81" s="2"/>
      <c r="D81" s="72"/>
      <c r="E81" s="4"/>
      <c r="F81" s="345"/>
      <c r="G81" s="352" t="str">
        <f>IFERROR(VLOOKUP(Tabla46[[#This Row],[ID RIESGO]],'1. IDENTIFICACION DEL RIESGO'!$AB$27:$AL$38,11,0),"")</f>
        <v/>
      </c>
      <c r="H81" s="173"/>
      <c r="I81" s="173"/>
      <c r="J81" s="173"/>
      <c r="K81" s="173"/>
      <c r="L81" s="175"/>
      <c r="M81" s="345"/>
      <c r="N81" s="173" t="str">
        <f>IF(Tabla46[[#This Row],[ID RIESGO]]="","",IF(Tabla46[[#This Row],[DESCRIPCION DEL CONTROL]]="",0,15))</f>
        <v/>
      </c>
      <c r="O81" s="169" t="str">
        <f>IF(Tabla46[[#This Row],[ID RIESGO]]="","",IF(Tabla46[[#This Row],[RESPONSABLE DEL CONTROL (CARGO)]]="",0,20))</f>
        <v/>
      </c>
      <c r="P81" s="345">
        <f>IF(Tabla46[[#This Row],[PERIODICIDAD DE EJECUCIÓN DEL CONTROL]]="",0,20)</f>
        <v>0</v>
      </c>
      <c r="Q8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1" s="345" t="str">
        <f>IF(ISTEXT(Tabla46[[#This Row],[VALOR EVALUACION DISENO]]),"",IF(Tabla46[[#This Row],[VALOR EVALUACION DISENO]]&gt;96,DATOS!$AV$21,IF(Tabla46[[#This Row],[VALOR EVALUACION DISENO]]&gt;=86,DATOS!$AV$22,DATOS!$AV$23)))</f>
        <v/>
      </c>
      <c r="S81" s="352"/>
      <c r="T81" s="345" t="str">
        <f>IFERROR(VLOOKUP(Tabla46[[#This Row],[% DE CUMPLIMIENTO DE LA EJECUCION DEL CONTROL]],DATOS!$AS$38:$AT$40,2,0),"")</f>
        <v/>
      </c>
      <c r="U81" s="353" t="str">
        <f>IF(Tabla46[[#This Row],[RESULTADO EVALUACIÓN DEL DISEÑO DEL CONTROL]]="","",SUMIFS(DATOS!$AT$49:$AT$57,DATOS!$AR$49:$AR$57,Tabla46[[#This Row],[RESULTADO EVALUACIÓN DEL DISEÑO DEL CONTROL]],DATOS!$AS$49:$AS$57,Tabla46[[#This Row],[RESULTADO EVALUACION DE LA EJECUCION]]))</f>
        <v/>
      </c>
    </row>
    <row r="82" spans="1:21" ht="15" customHeight="1" x14ac:dyDescent="0.25">
      <c r="A82" s="3"/>
      <c r="B82" s="2"/>
      <c r="C82" s="2"/>
      <c r="D82" s="72"/>
      <c r="E82" s="4"/>
      <c r="F82" s="345"/>
      <c r="G82" s="352" t="str">
        <f>IFERROR(VLOOKUP(Tabla46[[#This Row],[ID RIESGO]],'1. IDENTIFICACION DEL RIESGO'!$AB$27:$AL$38,11,0),"")</f>
        <v/>
      </c>
      <c r="H82" s="173"/>
      <c r="I82" s="173"/>
      <c r="J82" s="173"/>
      <c r="K82" s="173"/>
      <c r="L82" s="175"/>
      <c r="M82" s="345"/>
      <c r="N82" s="173" t="str">
        <f>IF(Tabla46[[#This Row],[ID RIESGO]]="","",IF(Tabla46[[#This Row],[DESCRIPCION DEL CONTROL]]="",0,15))</f>
        <v/>
      </c>
      <c r="O82" s="169" t="str">
        <f>IF(Tabla46[[#This Row],[ID RIESGO]]="","",IF(Tabla46[[#This Row],[RESPONSABLE DEL CONTROL (CARGO)]]="",0,20))</f>
        <v/>
      </c>
      <c r="P82" s="345">
        <f>IF(Tabla46[[#This Row],[PERIODICIDAD DE EJECUCIÓN DEL CONTROL]]="",0,20)</f>
        <v>0</v>
      </c>
      <c r="Q8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2" s="345" t="str">
        <f>IF(ISTEXT(Tabla46[[#This Row],[VALOR EVALUACION DISENO]]),"",IF(Tabla46[[#This Row],[VALOR EVALUACION DISENO]]&gt;96,DATOS!$AV$21,IF(Tabla46[[#This Row],[VALOR EVALUACION DISENO]]&gt;=86,DATOS!$AV$22,DATOS!$AV$23)))</f>
        <v/>
      </c>
      <c r="S82" s="352"/>
      <c r="T82" s="345" t="str">
        <f>IFERROR(VLOOKUP(Tabla46[[#This Row],[% DE CUMPLIMIENTO DE LA EJECUCION DEL CONTROL]],DATOS!$AS$38:$AT$40,2,0),"")</f>
        <v/>
      </c>
      <c r="U82" s="353" t="str">
        <f>IF(Tabla46[[#This Row],[RESULTADO EVALUACIÓN DEL DISEÑO DEL CONTROL]]="","",SUMIFS(DATOS!$AT$49:$AT$57,DATOS!$AR$49:$AR$57,Tabla46[[#This Row],[RESULTADO EVALUACIÓN DEL DISEÑO DEL CONTROL]],DATOS!$AS$49:$AS$57,Tabla46[[#This Row],[RESULTADO EVALUACION DE LA EJECUCION]]))</f>
        <v/>
      </c>
    </row>
    <row r="83" spans="1:21" ht="15" customHeight="1" x14ac:dyDescent="0.25">
      <c r="A83" s="3"/>
      <c r="B83" s="2"/>
      <c r="C83" s="2"/>
      <c r="D83" s="72"/>
      <c r="E83" s="4"/>
      <c r="F83" s="345"/>
      <c r="G83" s="352" t="str">
        <f>IFERROR(VLOOKUP(Tabla46[[#This Row],[ID RIESGO]],'1. IDENTIFICACION DEL RIESGO'!$AB$27:$AL$38,11,0),"")</f>
        <v/>
      </c>
      <c r="H83" s="173"/>
      <c r="I83" s="173"/>
      <c r="J83" s="173"/>
      <c r="K83" s="173"/>
      <c r="L83" s="175"/>
      <c r="M83" s="345"/>
      <c r="N83" s="173" t="str">
        <f>IF(Tabla46[[#This Row],[ID RIESGO]]="","",IF(Tabla46[[#This Row],[DESCRIPCION DEL CONTROL]]="",0,15))</f>
        <v/>
      </c>
      <c r="O83" s="169" t="str">
        <f>IF(Tabla46[[#This Row],[ID RIESGO]]="","",IF(Tabla46[[#This Row],[RESPONSABLE DEL CONTROL (CARGO)]]="",0,20))</f>
        <v/>
      </c>
      <c r="P83" s="345">
        <f>IF(Tabla46[[#This Row],[PERIODICIDAD DE EJECUCIÓN DEL CONTROL]]="",0,20)</f>
        <v>0</v>
      </c>
      <c r="Q8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3" s="345" t="str">
        <f>IF(ISTEXT(Tabla46[[#This Row],[VALOR EVALUACION DISENO]]),"",IF(Tabla46[[#This Row],[VALOR EVALUACION DISENO]]&gt;96,DATOS!$AV$21,IF(Tabla46[[#This Row],[VALOR EVALUACION DISENO]]&gt;=86,DATOS!$AV$22,DATOS!$AV$23)))</f>
        <v/>
      </c>
      <c r="S83" s="352"/>
      <c r="T83" s="345" t="str">
        <f>IFERROR(VLOOKUP(Tabla46[[#This Row],[% DE CUMPLIMIENTO DE LA EJECUCION DEL CONTROL]],DATOS!$AS$38:$AT$40,2,0),"")</f>
        <v/>
      </c>
      <c r="U83" s="353" t="str">
        <f>IF(Tabla46[[#This Row],[RESULTADO EVALUACIÓN DEL DISEÑO DEL CONTROL]]="","",SUMIFS(DATOS!$AT$49:$AT$57,DATOS!$AR$49:$AR$57,Tabla46[[#This Row],[RESULTADO EVALUACIÓN DEL DISEÑO DEL CONTROL]],DATOS!$AS$49:$AS$57,Tabla46[[#This Row],[RESULTADO EVALUACION DE LA EJECUCION]]))</f>
        <v/>
      </c>
    </row>
    <row r="84" spans="1:21" ht="15" customHeight="1" x14ac:dyDescent="0.25">
      <c r="A84" s="3"/>
      <c r="B84" s="2"/>
      <c r="C84" s="2"/>
      <c r="D84" s="72"/>
      <c r="E84" s="4"/>
      <c r="F84" s="345"/>
      <c r="G84" s="352" t="str">
        <f>IFERROR(VLOOKUP(Tabla46[[#This Row],[ID RIESGO]],'1. IDENTIFICACION DEL RIESGO'!$AB$27:$AL$38,11,0),"")</f>
        <v/>
      </c>
      <c r="H84" s="173"/>
      <c r="I84" s="173"/>
      <c r="J84" s="173"/>
      <c r="K84" s="173"/>
      <c r="L84" s="175"/>
      <c r="M84" s="345"/>
      <c r="N84" s="173" t="str">
        <f>IF(Tabla46[[#This Row],[ID RIESGO]]="","",IF(Tabla46[[#This Row],[DESCRIPCION DEL CONTROL]]="",0,15))</f>
        <v/>
      </c>
      <c r="O84" s="169" t="str">
        <f>IF(Tabla46[[#This Row],[ID RIESGO]]="","",IF(Tabla46[[#This Row],[RESPONSABLE DEL CONTROL (CARGO)]]="",0,20))</f>
        <v/>
      </c>
      <c r="P84" s="345">
        <f>IF(Tabla46[[#This Row],[PERIODICIDAD DE EJECUCIÓN DEL CONTROL]]="",0,20)</f>
        <v>0</v>
      </c>
      <c r="Q8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4" s="345" t="str">
        <f>IF(ISTEXT(Tabla46[[#This Row],[VALOR EVALUACION DISENO]]),"",IF(Tabla46[[#This Row],[VALOR EVALUACION DISENO]]&gt;96,DATOS!$AV$21,IF(Tabla46[[#This Row],[VALOR EVALUACION DISENO]]&gt;=86,DATOS!$AV$22,DATOS!$AV$23)))</f>
        <v/>
      </c>
      <c r="S84" s="352"/>
      <c r="T84" s="345" t="str">
        <f>IFERROR(VLOOKUP(Tabla46[[#This Row],[% DE CUMPLIMIENTO DE LA EJECUCION DEL CONTROL]],DATOS!$AS$38:$AT$40,2,0),"")</f>
        <v/>
      </c>
      <c r="U84" s="353" t="str">
        <f>IF(Tabla46[[#This Row],[RESULTADO EVALUACIÓN DEL DISEÑO DEL CONTROL]]="","",SUMIFS(DATOS!$AT$49:$AT$57,DATOS!$AR$49:$AR$57,Tabla46[[#This Row],[RESULTADO EVALUACIÓN DEL DISEÑO DEL CONTROL]],DATOS!$AS$49:$AS$57,Tabla46[[#This Row],[RESULTADO EVALUACION DE LA EJECUCION]]))</f>
        <v/>
      </c>
    </row>
    <row r="85" spans="1:21" ht="15" customHeight="1" x14ac:dyDescent="0.25">
      <c r="A85" s="3"/>
      <c r="B85" s="2"/>
      <c r="C85" s="2"/>
      <c r="D85" s="72"/>
      <c r="E85" s="4"/>
      <c r="F85" s="345"/>
      <c r="G85" s="352" t="str">
        <f>IFERROR(VLOOKUP(Tabla46[[#This Row],[ID RIESGO]],'1. IDENTIFICACION DEL RIESGO'!$AB$27:$AL$38,11,0),"")</f>
        <v/>
      </c>
      <c r="H85" s="173"/>
      <c r="I85" s="173"/>
      <c r="J85" s="173"/>
      <c r="K85" s="173"/>
      <c r="L85" s="175"/>
      <c r="M85" s="345"/>
      <c r="N85" s="173" t="str">
        <f>IF(Tabla46[[#This Row],[ID RIESGO]]="","",IF(Tabla46[[#This Row],[DESCRIPCION DEL CONTROL]]="",0,15))</f>
        <v/>
      </c>
      <c r="O85" s="169" t="str">
        <f>IF(Tabla46[[#This Row],[ID RIESGO]]="","",IF(Tabla46[[#This Row],[RESPONSABLE DEL CONTROL (CARGO)]]="",0,20))</f>
        <v/>
      </c>
      <c r="P85" s="345">
        <f>IF(Tabla46[[#This Row],[PERIODICIDAD DE EJECUCIÓN DEL CONTROL]]="",0,20)</f>
        <v>0</v>
      </c>
      <c r="Q8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5" s="345" t="str">
        <f>IF(ISTEXT(Tabla46[[#This Row],[VALOR EVALUACION DISENO]]),"",IF(Tabla46[[#This Row],[VALOR EVALUACION DISENO]]&gt;96,DATOS!$AV$21,IF(Tabla46[[#This Row],[VALOR EVALUACION DISENO]]&gt;=86,DATOS!$AV$22,DATOS!$AV$23)))</f>
        <v/>
      </c>
      <c r="S85" s="352"/>
      <c r="T85" s="345" t="str">
        <f>IFERROR(VLOOKUP(Tabla46[[#This Row],[% DE CUMPLIMIENTO DE LA EJECUCION DEL CONTROL]],DATOS!$AS$38:$AT$40,2,0),"")</f>
        <v/>
      </c>
      <c r="U85" s="353" t="str">
        <f>IF(Tabla46[[#This Row],[RESULTADO EVALUACIÓN DEL DISEÑO DEL CONTROL]]="","",SUMIFS(DATOS!$AT$49:$AT$57,DATOS!$AR$49:$AR$57,Tabla46[[#This Row],[RESULTADO EVALUACIÓN DEL DISEÑO DEL CONTROL]],DATOS!$AS$49:$AS$57,Tabla46[[#This Row],[RESULTADO EVALUACION DE LA EJECUCION]]))</f>
        <v/>
      </c>
    </row>
    <row r="86" spans="1:21" ht="15" customHeight="1" x14ac:dyDescent="0.25">
      <c r="A86" s="3"/>
      <c r="B86" s="2"/>
      <c r="C86" s="2"/>
      <c r="D86" s="72"/>
      <c r="E86" s="4"/>
      <c r="F86" s="345"/>
      <c r="G86" s="352" t="str">
        <f>IFERROR(VLOOKUP(Tabla46[[#This Row],[ID RIESGO]],'1. IDENTIFICACION DEL RIESGO'!$AB$27:$AL$38,11,0),"")</f>
        <v/>
      </c>
      <c r="H86" s="173"/>
      <c r="I86" s="173"/>
      <c r="J86" s="173"/>
      <c r="K86" s="173"/>
      <c r="L86" s="175"/>
      <c r="M86" s="345"/>
      <c r="N86" s="173" t="str">
        <f>IF(Tabla46[[#This Row],[ID RIESGO]]="","",IF(Tabla46[[#This Row],[DESCRIPCION DEL CONTROL]]="",0,15))</f>
        <v/>
      </c>
      <c r="O86" s="169" t="str">
        <f>IF(Tabla46[[#This Row],[ID RIESGO]]="","",IF(Tabla46[[#This Row],[RESPONSABLE DEL CONTROL (CARGO)]]="",0,20))</f>
        <v/>
      </c>
      <c r="P86" s="345">
        <f>IF(Tabla46[[#This Row],[PERIODICIDAD DE EJECUCIÓN DEL CONTROL]]="",0,20)</f>
        <v>0</v>
      </c>
      <c r="Q8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6" s="345" t="str">
        <f>IF(ISTEXT(Tabla46[[#This Row],[VALOR EVALUACION DISENO]]),"",IF(Tabla46[[#This Row],[VALOR EVALUACION DISENO]]&gt;96,DATOS!$AV$21,IF(Tabla46[[#This Row],[VALOR EVALUACION DISENO]]&gt;=86,DATOS!$AV$22,DATOS!$AV$23)))</f>
        <v/>
      </c>
      <c r="S86" s="352"/>
      <c r="T86" s="345" t="str">
        <f>IFERROR(VLOOKUP(Tabla46[[#This Row],[% DE CUMPLIMIENTO DE LA EJECUCION DEL CONTROL]],DATOS!$AS$38:$AT$40,2,0),"")</f>
        <v/>
      </c>
      <c r="U86" s="353" t="str">
        <f>IF(Tabla46[[#This Row],[RESULTADO EVALUACIÓN DEL DISEÑO DEL CONTROL]]="","",SUMIFS(DATOS!$AT$49:$AT$57,DATOS!$AR$49:$AR$57,Tabla46[[#This Row],[RESULTADO EVALUACIÓN DEL DISEÑO DEL CONTROL]],DATOS!$AS$49:$AS$57,Tabla46[[#This Row],[RESULTADO EVALUACION DE LA EJECUCION]]))</f>
        <v/>
      </c>
    </row>
    <row r="87" spans="1:21" ht="15" customHeight="1" x14ac:dyDescent="0.25">
      <c r="A87" s="3"/>
      <c r="B87" s="2"/>
      <c r="C87" s="2"/>
      <c r="D87" s="72"/>
      <c r="E87" s="4"/>
      <c r="F87" s="345"/>
      <c r="G87" s="352" t="str">
        <f>IFERROR(VLOOKUP(Tabla46[[#This Row],[ID RIESGO]],'1. IDENTIFICACION DEL RIESGO'!$AB$27:$AL$38,11,0),"")</f>
        <v/>
      </c>
      <c r="H87" s="173"/>
      <c r="I87" s="173"/>
      <c r="J87" s="173"/>
      <c r="K87" s="173"/>
      <c r="L87" s="175"/>
      <c r="M87" s="345"/>
      <c r="N87" s="173" t="str">
        <f>IF(Tabla46[[#This Row],[ID RIESGO]]="","",IF(Tabla46[[#This Row],[DESCRIPCION DEL CONTROL]]="",0,15))</f>
        <v/>
      </c>
      <c r="O87" s="169" t="str">
        <f>IF(Tabla46[[#This Row],[ID RIESGO]]="","",IF(Tabla46[[#This Row],[RESPONSABLE DEL CONTROL (CARGO)]]="",0,20))</f>
        <v/>
      </c>
      <c r="P87" s="345">
        <f>IF(Tabla46[[#This Row],[PERIODICIDAD DE EJECUCIÓN DEL CONTROL]]="",0,20)</f>
        <v>0</v>
      </c>
      <c r="Q8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7" s="345" t="str">
        <f>IF(ISTEXT(Tabla46[[#This Row],[VALOR EVALUACION DISENO]]),"",IF(Tabla46[[#This Row],[VALOR EVALUACION DISENO]]&gt;96,DATOS!$AV$21,IF(Tabla46[[#This Row],[VALOR EVALUACION DISENO]]&gt;=86,DATOS!$AV$22,DATOS!$AV$23)))</f>
        <v/>
      </c>
      <c r="S87" s="352"/>
      <c r="T87" s="345" t="str">
        <f>IFERROR(VLOOKUP(Tabla46[[#This Row],[% DE CUMPLIMIENTO DE LA EJECUCION DEL CONTROL]],DATOS!$AS$38:$AT$40,2,0),"")</f>
        <v/>
      </c>
      <c r="U87" s="353" t="str">
        <f>IF(Tabla46[[#This Row],[RESULTADO EVALUACIÓN DEL DISEÑO DEL CONTROL]]="","",SUMIFS(DATOS!$AT$49:$AT$57,DATOS!$AR$49:$AR$57,Tabla46[[#This Row],[RESULTADO EVALUACIÓN DEL DISEÑO DEL CONTROL]],DATOS!$AS$49:$AS$57,Tabla46[[#This Row],[RESULTADO EVALUACION DE LA EJECUCION]]))</f>
        <v/>
      </c>
    </row>
    <row r="88" spans="1:21" ht="15" customHeight="1" x14ac:dyDescent="0.25">
      <c r="A88" s="3"/>
      <c r="B88" s="2"/>
      <c r="C88" s="2"/>
      <c r="D88" s="72"/>
      <c r="E88" s="4"/>
      <c r="F88" s="345"/>
      <c r="G88" s="352" t="str">
        <f>IFERROR(VLOOKUP(Tabla46[[#This Row],[ID RIESGO]],'1. IDENTIFICACION DEL RIESGO'!$AB$27:$AL$38,11,0),"")</f>
        <v/>
      </c>
      <c r="H88" s="173"/>
      <c r="I88" s="173"/>
      <c r="J88" s="173"/>
      <c r="K88" s="173"/>
      <c r="L88" s="175"/>
      <c r="M88" s="345"/>
      <c r="N88" s="173" t="str">
        <f>IF(Tabla46[[#This Row],[ID RIESGO]]="","",IF(Tabla46[[#This Row],[DESCRIPCION DEL CONTROL]]="",0,15))</f>
        <v/>
      </c>
      <c r="O88" s="169" t="str">
        <f>IF(Tabla46[[#This Row],[ID RIESGO]]="","",IF(Tabla46[[#This Row],[RESPONSABLE DEL CONTROL (CARGO)]]="",0,20))</f>
        <v/>
      </c>
      <c r="P88" s="345">
        <f>IF(Tabla46[[#This Row],[PERIODICIDAD DE EJECUCIÓN DEL CONTROL]]="",0,20)</f>
        <v>0</v>
      </c>
      <c r="Q8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8" s="345" t="str">
        <f>IF(ISTEXT(Tabla46[[#This Row],[VALOR EVALUACION DISENO]]),"",IF(Tabla46[[#This Row],[VALOR EVALUACION DISENO]]&gt;96,DATOS!$AV$21,IF(Tabla46[[#This Row],[VALOR EVALUACION DISENO]]&gt;=86,DATOS!$AV$22,DATOS!$AV$23)))</f>
        <v/>
      </c>
      <c r="S88" s="352"/>
      <c r="T88" s="345" t="str">
        <f>IFERROR(VLOOKUP(Tabla46[[#This Row],[% DE CUMPLIMIENTO DE LA EJECUCION DEL CONTROL]],DATOS!$AS$38:$AT$40,2,0),"")</f>
        <v/>
      </c>
      <c r="U88" s="353" t="str">
        <f>IF(Tabla46[[#This Row],[RESULTADO EVALUACIÓN DEL DISEÑO DEL CONTROL]]="","",SUMIFS(DATOS!$AT$49:$AT$57,DATOS!$AR$49:$AR$57,Tabla46[[#This Row],[RESULTADO EVALUACIÓN DEL DISEÑO DEL CONTROL]],DATOS!$AS$49:$AS$57,Tabla46[[#This Row],[RESULTADO EVALUACION DE LA EJECUCION]]))</f>
        <v/>
      </c>
    </row>
    <row r="89" spans="1:21" ht="15" customHeight="1" x14ac:dyDescent="0.25">
      <c r="A89" s="3"/>
      <c r="B89" s="2"/>
      <c r="C89" s="2"/>
      <c r="D89" s="72"/>
      <c r="E89" s="4"/>
      <c r="F89" s="345"/>
      <c r="G89" s="352" t="str">
        <f>IFERROR(VLOOKUP(Tabla46[[#This Row],[ID RIESGO]],'1. IDENTIFICACION DEL RIESGO'!$AB$27:$AL$38,11,0),"")</f>
        <v/>
      </c>
      <c r="H89" s="173"/>
      <c r="I89" s="173"/>
      <c r="J89" s="173"/>
      <c r="K89" s="173"/>
      <c r="L89" s="175"/>
      <c r="M89" s="345"/>
      <c r="N89" s="173" t="str">
        <f>IF(Tabla46[[#This Row],[ID RIESGO]]="","",IF(Tabla46[[#This Row],[DESCRIPCION DEL CONTROL]]="",0,15))</f>
        <v/>
      </c>
      <c r="O89" s="169" t="str">
        <f>IF(Tabla46[[#This Row],[ID RIESGO]]="","",IF(Tabla46[[#This Row],[RESPONSABLE DEL CONTROL (CARGO)]]="",0,20))</f>
        <v/>
      </c>
      <c r="P89" s="345">
        <f>IF(Tabla46[[#This Row],[PERIODICIDAD DE EJECUCIÓN DEL CONTROL]]="",0,20)</f>
        <v>0</v>
      </c>
      <c r="Q8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9" s="345" t="str">
        <f>IF(ISTEXT(Tabla46[[#This Row],[VALOR EVALUACION DISENO]]),"",IF(Tabla46[[#This Row],[VALOR EVALUACION DISENO]]&gt;96,DATOS!$AV$21,IF(Tabla46[[#This Row],[VALOR EVALUACION DISENO]]&gt;=86,DATOS!$AV$22,DATOS!$AV$23)))</f>
        <v/>
      </c>
      <c r="S89" s="352"/>
      <c r="T89" s="345" t="str">
        <f>IFERROR(VLOOKUP(Tabla46[[#This Row],[% DE CUMPLIMIENTO DE LA EJECUCION DEL CONTROL]],DATOS!$AS$38:$AT$40,2,0),"")</f>
        <v/>
      </c>
      <c r="U89" s="353" t="str">
        <f>IF(Tabla46[[#This Row],[RESULTADO EVALUACIÓN DEL DISEÑO DEL CONTROL]]="","",SUMIFS(DATOS!$AT$49:$AT$57,DATOS!$AR$49:$AR$57,Tabla46[[#This Row],[RESULTADO EVALUACIÓN DEL DISEÑO DEL CONTROL]],DATOS!$AS$49:$AS$57,Tabla46[[#This Row],[RESULTADO EVALUACION DE LA EJECUCION]]))</f>
        <v/>
      </c>
    </row>
    <row r="90" spans="1:21" ht="15" customHeight="1" x14ac:dyDescent="0.25">
      <c r="A90" s="3"/>
      <c r="B90" s="2"/>
      <c r="C90" s="2"/>
      <c r="D90" s="72"/>
      <c r="E90" s="4"/>
      <c r="F90" s="345"/>
      <c r="G90" s="352" t="str">
        <f>IFERROR(VLOOKUP(Tabla46[[#This Row],[ID RIESGO]],'1. IDENTIFICACION DEL RIESGO'!$AB$27:$AL$38,11,0),"")</f>
        <v/>
      </c>
      <c r="H90" s="173"/>
      <c r="I90" s="173"/>
      <c r="J90" s="173"/>
      <c r="K90" s="173"/>
      <c r="L90" s="175"/>
      <c r="M90" s="345"/>
      <c r="N90" s="173" t="str">
        <f>IF(Tabla46[[#This Row],[ID RIESGO]]="","",IF(Tabla46[[#This Row],[DESCRIPCION DEL CONTROL]]="",0,15))</f>
        <v/>
      </c>
      <c r="O90" s="169" t="str">
        <f>IF(Tabla46[[#This Row],[ID RIESGO]]="","",IF(Tabla46[[#This Row],[RESPONSABLE DEL CONTROL (CARGO)]]="",0,20))</f>
        <v/>
      </c>
      <c r="P90" s="345">
        <f>IF(Tabla46[[#This Row],[PERIODICIDAD DE EJECUCIÓN DEL CONTROL]]="",0,20)</f>
        <v>0</v>
      </c>
      <c r="Q9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0" s="345" t="str">
        <f>IF(ISTEXT(Tabla46[[#This Row],[VALOR EVALUACION DISENO]]),"",IF(Tabla46[[#This Row],[VALOR EVALUACION DISENO]]&gt;96,DATOS!$AV$21,IF(Tabla46[[#This Row],[VALOR EVALUACION DISENO]]&gt;=86,DATOS!$AV$22,DATOS!$AV$23)))</f>
        <v/>
      </c>
      <c r="S90" s="352"/>
      <c r="T90" s="345" t="str">
        <f>IFERROR(VLOOKUP(Tabla46[[#This Row],[% DE CUMPLIMIENTO DE LA EJECUCION DEL CONTROL]],DATOS!$AS$38:$AT$40,2,0),"")</f>
        <v/>
      </c>
      <c r="U90" s="353" t="str">
        <f>IF(Tabla46[[#This Row],[RESULTADO EVALUACIÓN DEL DISEÑO DEL CONTROL]]="","",SUMIFS(DATOS!$AT$49:$AT$57,DATOS!$AR$49:$AR$57,Tabla46[[#This Row],[RESULTADO EVALUACIÓN DEL DISEÑO DEL CONTROL]],DATOS!$AS$49:$AS$57,Tabla46[[#This Row],[RESULTADO EVALUACION DE LA EJECUCION]]))</f>
        <v/>
      </c>
    </row>
    <row r="91" spans="1:21" ht="15" customHeight="1" x14ac:dyDescent="0.25">
      <c r="A91" s="3"/>
      <c r="B91" s="2"/>
      <c r="C91" s="2"/>
      <c r="D91" s="72"/>
      <c r="E91" s="4"/>
      <c r="F91" s="345"/>
      <c r="G91" s="352" t="str">
        <f>IFERROR(VLOOKUP(Tabla46[[#This Row],[ID RIESGO]],'1. IDENTIFICACION DEL RIESGO'!$AB$27:$AL$38,11,0),"")</f>
        <v/>
      </c>
      <c r="H91" s="173"/>
      <c r="I91" s="173"/>
      <c r="J91" s="173"/>
      <c r="K91" s="173"/>
      <c r="L91" s="175"/>
      <c r="M91" s="345"/>
      <c r="N91" s="173" t="str">
        <f>IF(Tabla46[[#This Row],[ID RIESGO]]="","",IF(Tabla46[[#This Row],[DESCRIPCION DEL CONTROL]]="",0,15))</f>
        <v/>
      </c>
      <c r="O91" s="169" t="str">
        <f>IF(Tabla46[[#This Row],[ID RIESGO]]="","",IF(Tabla46[[#This Row],[RESPONSABLE DEL CONTROL (CARGO)]]="",0,20))</f>
        <v/>
      </c>
      <c r="P91" s="345">
        <f>IF(Tabla46[[#This Row],[PERIODICIDAD DE EJECUCIÓN DEL CONTROL]]="",0,20)</f>
        <v>0</v>
      </c>
      <c r="Q9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1" s="345" t="str">
        <f>IF(ISTEXT(Tabla46[[#This Row],[VALOR EVALUACION DISENO]]),"",IF(Tabla46[[#This Row],[VALOR EVALUACION DISENO]]&gt;96,DATOS!$AV$21,IF(Tabla46[[#This Row],[VALOR EVALUACION DISENO]]&gt;=86,DATOS!$AV$22,DATOS!$AV$23)))</f>
        <v/>
      </c>
      <c r="S91" s="352"/>
      <c r="T91" s="345" t="str">
        <f>IFERROR(VLOOKUP(Tabla46[[#This Row],[% DE CUMPLIMIENTO DE LA EJECUCION DEL CONTROL]],DATOS!$AS$38:$AT$40,2,0),"")</f>
        <v/>
      </c>
      <c r="U91" s="353" t="str">
        <f>IF(Tabla46[[#This Row],[RESULTADO EVALUACIÓN DEL DISEÑO DEL CONTROL]]="","",SUMIFS(DATOS!$AT$49:$AT$57,DATOS!$AR$49:$AR$57,Tabla46[[#This Row],[RESULTADO EVALUACIÓN DEL DISEÑO DEL CONTROL]],DATOS!$AS$49:$AS$57,Tabla46[[#This Row],[RESULTADO EVALUACION DE LA EJECUCION]]))</f>
        <v/>
      </c>
    </row>
    <row r="92" spans="1:21" ht="15" customHeight="1" x14ac:dyDescent="0.25">
      <c r="A92" s="3"/>
      <c r="B92" s="2"/>
      <c r="C92" s="2"/>
      <c r="D92" s="72"/>
      <c r="E92" s="4"/>
      <c r="F92" s="345"/>
      <c r="G92" s="352" t="str">
        <f>IFERROR(VLOOKUP(Tabla46[[#This Row],[ID RIESGO]],'1. IDENTIFICACION DEL RIESGO'!$AB$27:$AL$38,11,0),"")</f>
        <v/>
      </c>
      <c r="H92" s="173"/>
      <c r="I92" s="173"/>
      <c r="J92" s="173"/>
      <c r="K92" s="173"/>
      <c r="L92" s="175"/>
      <c r="M92" s="345"/>
      <c r="N92" s="173" t="str">
        <f>IF(Tabla46[[#This Row],[ID RIESGO]]="","",IF(Tabla46[[#This Row],[DESCRIPCION DEL CONTROL]]="",0,15))</f>
        <v/>
      </c>
      <c r="O92" s="169" t="str">
        <f>IF(Tabla46[[#This Row],[ID RIESGO]]="","",IF(Tabla46[[#This Row],[RESPONSABLE DEL CONTROL (CARGO)]]="",0,20))</f>
        <v/>
      </c>
      <c r="P92" s="345">
        <f>IF(Tabla46[[#This Row],[PERIODICIDAD DE EJECUCIÓN DEL CONTROL]]="",0,20)</f>
        <v>0</v>
      </c>
      <c r="Q9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2" s="345" t="str">
        <f>IF(ISTEXT(Tabla46[[#This Row],[VALOR EVALUACION DISENO]]),"",IF(Tabla46[[#This Row],[VALOR EVALUACION DISENO]]&gt;96,DATOS!$AV$21,IF(Tabla46[[#This Row],[VALOR EVALUACION DISENO]]&gt;=86,DATOS!$AV$22,DATOS!$AV$23)))</f>
        <v/>
      </c>
      <c r="S92" s="352"/>
      <c r="T92" s="345" t="str">
        <f>IFERROR(VLOOKUP(Tabla46[[#This Row],[% DE CUMPLIMIENTO DE LA EJECUCION DEL CONTROL]],DATOS!$AS$38:$AT$40,2,0),"")</f>
        <v/>
      </c>
      <c r="U92" s="353" t="str">
        <f>IF(Tabla46[[#This Row],[RESULTADO EVALUACIÓN DEL DISEÑO DEL CONTROL]]="","",SUMIFS(DATOS!$AT$49:$AT$57,DATOS!$AR$49:$AR$57,Tabla46[[#This Row],[RESULTADO EVALUACIÓN DEL DISEÑO DEL CONTROL]],DATOS!$AS$49:$AS$57,Tabla46[[#This Row],[RESULTADO EVALUACION DE LA EJECUCION]]))</f>
        <v/>
      </c>
    </row>
    <row r="93" spans="1:21" ht="15" customHeight="1" x14ac:dyDescent="0.25">
      <c r="A93" s="3"/>
      <c r="B93" s="2"/>
      <c r="C93" s="2"/>
      <c r="D93" s="72"/>
      <c r="E93" s="4"/>
      <c r="F93" s="345"/>
      <c r="G93" s="352" t="str">
        <f>IFERROR(VLOOKUP(Tabla46[[#This Row],[ID RIESGO]],'1. IDENTIFICACION DEL RIESGO'!$AB$27:$AL$38,11,0),"")</f>
        <v/>
      </c>
      <c r="H93" s="173"/>
      <c r="I93" s="173"/>
      <c r="J93" s="173"/>
      <c r="K93" s="173"/>
      <c r="L93" s="175"/>
      <c r="M93" s="345"/>
      <c r="N93" s="173" t="str">
        <f>IF(Tabla46[[#This Row],[ID RIESGO]]="","",IF(Tabla46[[#This Row],[DESCRIPCION DEL CONTROL]]="",0,15))</f>
        <v/>
      </c>
      <c r="O93" s="169" t="str">
        <f>IF(Tabla46[[#This Row],[ID RIESGO]]="","",IF(Tabla46[[#This Row],[RESPONSABLE DEL CONTROL (CARGO)]]="",0,20))</f>
        <v/>
      </c>
      <c r="P93" s="345">
        <f>IF(Tabla46[[#This Row],[PERIODICIDAD DE EJECUCIÓN DEL CONTROL]]="",0,20)</f>
        <v>0</v>
      </c>
      <c r="Q9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3" s="345" t="str">
        <f>IF(ISTEXT(Tabla46[[#This Row],[VALOR EVALUACION DISENO]]),"",IF(Tabla46[[#This Row],[VALOR EVALUACION DISENO]]&gt;96,DATOS!$AV$21,IF(Tabla46[[#This Row],[VALOR EVALUACION DISENO]]&gt;=86,DATOS!$AV$22,DATOS!$AV$23)))</f>
        <v/>
      </c>
      <c r="S93" s="352"/>
      <c r="T93" s="345" t="str">
        <f>IFERROR(VLOOKUP(Tabla46[[#This Row],[% DE CUMPLIMIENTO DE LA EJECUCION DEL CONTROL]],DATOS!$AS$38:$AT$40,2,0),"")</f>
        <v/>
      </c>
      <c r="U93" s="353" t="str">
        <f>IF(Tabla46[[#This Row],[RESULTADO EVALUACIÓN DEL DISEÑO DEL CONTROL]]="","",SUMIFS(DATOS!$AT$49:$AT$57,DATOS!$AR$49:$AR$57,Tabla46[[#This Row],[RESULTADO EVALUACIÓN DEL DISEÑO DEL CONTROL]],DATOS!$AS$49:$AS$57,Tabla46[[#This Row],[RESULTADO EVALUACION DE LA EJECUCION]]))</f>
        <v/>
      </c>
    </row>
    <row r="94" spans="1:21" ht="15" customHeight="1" x14ac:dyDescent="0.25">
      <c r="A94" s="3"/>
      <c r="B94" s="2"/>
      <c r="C94" s="2"/>
      <c r="D94" s="72"/>
      <c r="E94" s="4"/>
      <c r="F94" s="345"/>
      <c r="G94" s="352" t="str">
        <f>IFERROR(VLOOKUP(Tabla46[[#This Row],[ID RIESGO]],'1. IDENTIFICACION DEL RIESGO'!$AB$27:$AL$38,11,0),"")</f>
        <v/>
      </c>
      <c r="H94" s="173"/>
      <c r="I94" s="173"/>
      <c r="J94" s="173"/>
      <c r="K94" s="173"/>
      <c r="L94" s="175"/>
      <c r="M94" s="345"/>
      <c r="N94" s="173" t="str">
        <f>IF(Tabla46[[#This Row],[ID RIESGO]]="","",IF(Tabla46[[#This Row],[DESCRIPCION DEL CONTROL]]="",0,15))</f>
        <v/>
      </c>
      <c r="O94" s="169" t="str">
        <f>IF(Tabla46[[#This Row],[ID RIESGO]]="","",IF(Tabla46[[#This Row],[RESPONSABLE DEL CONTROL (CARGO)]]="",0,20))</f>
        <v/>
      </c>
      <c r="P94" s="345">
        <f>IF(Tabla46[[#This Row],[PERIODICIDAD DE EJECUCIÓN DEL CONTROL]]="",0,20)</f>
        <v>0</v>
      </c>
      <c r="Q9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4" s="345" t="str">
        <f>IF(ISTEXT(Tabla46[[#This Row],[VALOR EVALUACION DISENO]]),"",IF(Tabla46[[#This Row],[VALOR EVALUACION DISENO]]&gt;96,DATOS!$AV$21,IF(Tabla46[[#This Row],[VALOR EVALUACION DISENO]]&gt;=86,DATOS!$AV$22,DATOS!$AV$23)))</f>
        <v/>
      </c>
      <c r="S94" s="352"/>
      <c r="T94" s="345" t="str">
        <f>IFERROR(VLOOKUP(Tabla46[[#This Row],[% DE CUMPLIMIENTO DE LA EJECUCION DEL CONTROL]],DATOS!$AS$38:$AT$40,2,0),"")</f>
        <v/>
      </c>
      <c r="U94" s="353" t="str">
        <f>IF(Tabla46[[#This Row],[RESULTADO EVALUACIÓN DEL DISEÑO DEL CONTROL]]="","",SUMIFS(DATOS!$AT$49:$AT$57,DATOS!$AR$49:$AR$57,Tabla46[[#This Row],[RESULTADO EVALUACIÓN DEL DISEÑO DEL CONTROL]],DATOS!$AS$49:$AS$57,Tabla46[[#This Row],[RESULTADO EVALUACION DE LA EJECUCION]]))</f>
        <v/>
      </c>
    </row>
    <row r="95" spans="1:21" ht="15" customHeight="1" x14ac:dyDescent="0.25">
      <c r="A95" s="3"/>
      <c r="B95" s="2"/>
      <c r="C95" s="2"/>
      <c r="D95" s="72"/>
      <c r="E95" s="4"/>
      <c r="F95" s="345"/>
      <c r="G95" s="352" t="str">
        <f>IFERROR(VLOOKUP(Tabla46[[#This Row],[ID RIESGO]],'1. IDENTIFICACION DEL RIESGO'!$AB$27:$AL$38,11,0),"")</f>
        <v/>
      </c>
      <c r="H95" s="173"/>
      <c r="I95" s="173"/>
      <c r="J95" s="173"/>
      <c r="K95" s="173"/>
      <c r="L95" s="175"/>
      <c r="M95" s="345"/>
      <c r="N95" s="173" t="str">
        <f>IF(Tabla46[[#This Row],[ID RIESGO]]="","",IF(Tabla46[[#This Row],[DESCRIPCION DEL CONTROL]]="",0,15))</f>
        <v/>
      </c>
      <c r="O95" s="169" t="str">
        <f>IF(Tabla46[[#This Row],[ID RIESGO]]="","",IF(Tabla46[[#This Row],[RESPONSABLE DEL CONTROL (CARGO)]]="",0,20))</f>
        <v/>
      </c>
      <c r="P95" s="345">
        <f>IF(Tabla46[[#This Row],[PERIODICIDAD DE EJECUCIÓN DEL CONTROL]]="",0,20)</f>
        <v>0</v>
      </c>
      <c r="Q9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5" s="345" t="str">
        <f>IF(ISTEXT(Tabla46[[#This Row],[VALOR EVALUACION DISENO]]),"",IF(Tabla46[[#This Row],[VALOR EVALUACION DISENO]]&gt;96,DATOS!$AV$21,IF(Tabla46[[#This Row],[VALOR EVALUACION DISENO]]&gt;=86,DATOS!$AV$22,DATOS!$AV$23)))</f>
        <v/>
      </c>
      <c r="S95" s="352"/>
      <c r="T95" s="345" t="str">
        <f>IFERROR(VLOOKUP(Tabla46[[#This Row],[% DE CUMPLIMIENTO DE LA EJECUCION DEL CONTROL]],DATOS!$AS$38:$AT$40,2,0),"")</f>
        <v/>
      </c>
      <c r="U95" s="353" t="str">
        <f>IF(Tabla46[[#This Row],[RESULTADO EVALUACIÓN DEL DISEÑO DEL CONTROL]]="","",SUMIFS(DATOS!$AT$49:$AT$57,DATOS!$AR$49:$AR$57,Tabla46[[#This Row],[RESULTADO EVALUACIÓN DEL DISEÑO DEL CONTROL]],DATOS!$AS$49:$AS$57,Tabla46[[#This Row],[RESULTADO EVALUACION DE LA EJECUCION]]))</f>
        <v/>
      </c>
    </row>
    <row r="96" spans="1:21" ht="15" customHeight="1" x14ac:dyDescent="0.25">
      <c r="A96" s="3"/>
      <c r="B96" s="2"/>
      <c r="C96" s="2"/>
      <c r="D96" s="72"/>
      <c r="E96" s="4"/>
      <c r="F96" s="345"/>
      <c r="G96" s="352" t="str">
        <f>IFERROR(VLOOKUP(Tabla46[[#This Row],[ID RIESGO]],'1. IDENTIFICACION DEL RIESGO'!$AB$27:$AL$38,11,0),"")</f>
        <v/>
      </c>
      <c r="H96" s="173"/>
      <c r="I96" s="173"/>
      <c r="J96" s="173"/>
      <c r="K96" s="173"/>
      <c r="L96" s="175"/>
      <c r="M96" s="345"/>
      <c r="N96" s="173" t="str">
        <f>IF(Tabla46[[#This Row],[ID RIESGO]]="","",IF(Tabla46[[#This Row],[DESCRIPCION DEL CONTROL]]="",0,15))</f>
        <v/>
      </c>
      <c r="O96" s="169" t="str">
        <f>IF(Tabla46[[#This Row],[ID RIESGO]]="","",IF(Tabla46[[#This Row],[RESPONSABLE DEL CONTROL (CARGO)]]="",0,20))</f>
        <v/>
      </c>
      <c r="P96" s="345">
        <f>IF(Tabla46[[#This Row],[PERIODICIDAD DE EJECUCIÓN DEL CONTROL]]="",0,20)</f>
        <v>0</v>
      </c>
      <c r="Q9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6" s="345" t="str">
        <f>IF(ISTEXT(Tabla46[[#This Row],[VALOR EVALUACION DISENO]]),"",IF(Tabla46[[#This Row],[VALOR EVALUACION DISENO]]&gt;96,DATOS!$AV$21,IF(Tabla46[[#This Row],[VALOR EVALUACION DISENO]]&gt;=86,DATOS!$AV$22,DATOS!$AV$23)))</f>
        <v/>
      </c>
      <c r="S96" s="352"/>
      <c r="T96" s="345" t="str">
        <f>IFERROR(VLOOKUP(Tabla46[[#This Row],[% DE CUMPLIMIENTO DE LA EJECUCION DEL CONTROL]],DATOS!$AS$38:$AT$40,2,0),"")</f>
        <v/>
      </c>
      <c r="U96" s="353" t="str">
        <f>IF(Tabla46[[#This Row],[RESULTADO EVALUACIÓN DEL DISEÑO DEL CONTROL]]="","",SUMIFS(DATOS!$AT$49:$AT$57,DATOS!$AR$49:$AR$57,Tabla46[[#This Row],[RESULTADO EVALUACIÓN DEL DISEÑO DEL CONTROL]],DATOS!$AS$49:$AS$57,Tabla46[[#This Row],[RESULTADO EVALUACION DE LA EJECUCION]]))</f>
        <v/>
      </c>
    </row>
    <row r="97" spans="1:21" ht="15" customHeight="1" x14ac:dyDescent="0.25">
      <c r="A97" s="3"/>
      <c r="B97" s="2"/>
      <c r="C97" s="2"/>
      <c r="D97" s="72"/>
      <c r="E97" s="4"/>
      <c r="F97" s="345"/>
      <c r="G97" s="352" t="str">
        <f>IFERROR(VLOOKUP(Tabla46[[#This Row],[ID RIESGO]],'1. IDENTIFICACION DEL RIESGO'!$AB$27:$AL$38,11,0),"")</f>
        <v/>
      </c>
      <c r="H97" s="173"/>
      <c r="I97" s="173"/>
      <c r="J97" s="173"/>
      <c r="K97" s="173"/>
      <c r="L97" s="175"/>
      <c r="M97" s="345"/>
      <c r="N97" s="173" t="str">
        <f>IF(Tabla46[[#This Row],[ID RIESGO]]="","",IF(Tabla46[[#This Row],[DESCRIPCION DEL CONTROL]]="",0,15))</f>
        <v/>
      </c>
      <c r="O97" s="169" t="str">
        <f>IF(Tabla46[[#This Row],[ID RIESGO]]="","",IF(Tabla46[[#This Row],[RESPONSABLE DEL CONTROL (CARGO)]]="",0,20))</f>
        <v/>
      </c>
      <c r="P97" s="345">
        <f>IF(Tabla46[[#This Row],[PERIODICIDAD DE EJECUCIÓN DEL CONTROL]]="",0,20)</f>
        <v>0</v>
      </c>
      <c r="Q9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7" s="345" t="str">
        <f>IF(ISTEXT(Tabla46[[#This Row],[VALOR EVALUACION DISENO]]),"",IF(Tabla46[[#This Row],[VALOR EVALUACION DISENO]]&gt;96,DATOS!$AV$21,IF(Tabla46[[#This Row],[VALOR EVALUACION DISENO]]&gt;=86,DATOS!$AV$22,DATOS!$AV$23)))</f>
        <v/>
      </c>
      <c r="S97" s="352"/>
      <c r="T97" s="345" t="str">
        <f>IFERROR(VLOOKUP(Tabla46[[#This Row],[% DE CUMPLIMIENTO DE LA EJECUCION DEL CONTROL]],DATOS!$AS$38:$AT$40,2,0),"")</f>
        <v/>
      </c>
      <c r="U97" s="353" t="str">
        <f>IF(Tabla46[[#This Row],[RESULTADO EVALUACIÓN DEL DISEÑO DEL CONTROL]]="","",SUMIFS(DATOS!$AT$49:$AT$57,DATOS!$AR$49:$AR$57,Tabla46[[#This Row],[RESULTADO EVALUACIÓN DEL DISEÑO DEL CONTROL]],DATOS!$AS$49:$AS$57,Tabla46[[#This Row],[RESULTADO EVALUACION DE LA EJECUCION]]))</f>
        <v/>
      </c>
    </row>
    <row r="98" spans="1:21" ht="15" customHeight="1" x14ac:dyDescent="0.25">
      <c r="A98" s="3"/>
      <c r="B98" s="2"/>
      <c r="C98" s="2"/>
      <c r="D98" s="72"/>
      <c r="E98" s="4"/>
      <c r="F98" s="345"/>
      <c r="G98" s="352" t="str">
        <f>IFERROR(VLOOKUP(Tabla46[[#This Row],[ID RIESGO]],'1. IDENTIFICACION DEL RIESGO'!$AB$27:$AL$38,11,0),"")</f>
        <v/>
      </c>
      <c r="H98" s="173"/>
      <c r="I98" s="173"/>
      <c r="J98" s="173"/>
      <c r="K98" s="173"/>
      <c r="L98" s="175"/>
      <c r="M98" s="345"/>
      <c r="N98" s="173" t="str">
        <f>IF(Tabla46[[#This Row],[ID RIESGO]]="","",IF(Tabla46[[#This Row],[DESCRIPCION DEL CONTROL]]="",0,15))</f>
        <v/>
      </c>
      <c r="O98" s="169" t="str">
        <f>IF(Tabla46[[#This Row],[ID RIESGO]]="","",IF(Tabla46[[#This Row],[RESPONSABLE DEL CONTROL (CARGO)]]="",0,20))</f>
        <v/>
      </c>
      <c r="P98" s="345">
        <f>IF(Tabla46[[#This Row],[PERIODICIDAD DE EJECUCIÓN DEL CONTROL]]="",0,20)</f>
        <v>0</v>
      </c>
      <c r="Q9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8" s="345" t="str">
        <f>IF(ISTEXT(Tabla46[[#This Row],[VALOR EVALUACION DISENO]]),"",IF(Tabla46[[#This Row],[VALOR EVALUACION DISENO]]&gt;96,DATOS!$AV$21,IF(Tabla46[[#This Row],[VALOR EVALUACION DISENO]]&gt;=86,DATOS!$AV$22,DATOS!$AV$23)))</f>
        <v/>
      </c>
      <c r="S98" s="352"/>
      <c r="T98" s="345" t="str">
        <f>IFERROR(VLOOKUP(Tabla46[[#This Row],[% DE CUMPLIMIENTO DE LA EJECUCION DEL CONTROL]],DATOS!$AS$38:$AT$40,2,0),"")</f>
        <v/>
      </c>
      <c r="U98" s="353" t="str">
        <f>IF(Tabla46[[#This Row],[RESULTADO EVALUACIÓN DEL DISEÑO DEL CONTROL]]="","",SUMIFS(DATOS!$AT$49:$AT$57,DATOS!$AR$49:$AR$57,Tabla46[[#This Row],[RESULTADO EVALUACIÓN DEL DISEÑO DEL CONTROL]],DATOS!$AS$49:$AS$57,Tabla46[[#This Row],[RESULTADO EVALUACION DE LA EJECUCION]]))</f>
        <v/>
      </c>
    </row>
    <row r="99" spans="1:21" ht="15" customHeight="1" x14ac:dyDescent="0.25">
      <c r="A99" s="3"/>
      <c r="B99" s="2"/>
      <c r="C99" s="2"/>
      <c r="D99" s="72"/>
      <c r="E99" s="4"/>
      <c r="F99" s="345"/>
      <c r="G99" s="352" t="str">
        <f>IFERROR(VLOOKUP(Tabla46[[#This Row],[ID RIESGO]],'1. IDENTIFICACION DEL RIESGO'!$AB$27:$AL$38,11,0),"")</f>
        <v/>
      </c>
      <c r="H99" s="173"/>
      <c r="I99" s="173"/>
      <c r="J99" s="173"/>
      <c r="K99" s="173"/>
      <c r="L99" s="175"/>
      <c r="M99" s="345"/>
      <c r="N99" s="173" t="str">
        <f>IF(Tabla46[[#This Row],[ID RIESGO]]="","",IF(Tabla46[[#This Row],[DESCRIPCION DEL CONTROL]]="",0,15))</f>
        <v/>
      </c>
      <c r="O99" s="169" t="str">
        <f>IF(Tabla46[[#This Row],[ID RIESGO]]="","",IF(Tabla46[[#This Row],[RESPONSABLE DEL CONTROL (CARGO)]]="",0,20))</f>
        <v/>
      </c>
      <c r="P99" s="345">
        <f>IF(Tabla46[[#This Row],[PERIODICIDAD DE EJECUCIÓN DEL CONTROL]]="",0,20)</f>
        <v>0</v>
      </c>
      <c r="Q9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9" s="345" t="str">
        <f>IF(ISTEXT(Tabla46[[#This Row],[VALOR EVALUACION DISENO]]),"",IF(Tabla46[[#This Row],[VALOR EVALUACION DISENO]]&gt;96,DATOS!$AV$21,IF(Tabla46[[#This Row],[VALOR EVALUACION DISENO]]&gt;=86,DATOS!$AV$22,DATOS!$AV$23)))</f>
        <v/>
      </c>
      <c r="S99" s="352"/>
      <c r="T99" s="345" t="str">
        <f>IFERROR(VLOOKUP(Tabla46[[#This Row],[% DE CUMPLIMIENTO DE LA EJECUCION DEL CONTROL]],DATOS!$AS$38:$AT$40,2,0),"")</f>
        <v/>
      </c>
      <c r="U99" s="353" t="str">
        <f>IF(Tabla46[[#This Row],[RESULTADO EVALUACIÓN DEL DISEÑO DEL CONTROL]]="","",SUMIFS(DATOS!$AT$49:$AT$57,DATOS!$AR$49:$AR$57,Tabla46[[#This Row],[RESULTADO EVALUACIÓN DEL DISEÑO DEL CONTROL]],DATOS!$AS$49:$AS$57,Tabla46[[#This Row],[RESULTADO EVALUACION DE LA EJECUCION]]))</f>
        <v/>
      </c>
    </row>
    <row r="100" spans="1:21" ht="15" customHeight="1" x14ac:dyDescent="0.25">
      <c r="A100" s="3"/>
      <c r="B100" s="2"/>
      <c r="C100" s="2"/>
      <c r="D100" s="72"/>
      <c r="E100" s="4"/>
      <c r="F100" s="345"/>
      <c r="G100" s="352" t="str">
        <f>IFERROR(VLOOKUP(Tabla46[[#This Row],[ID RIESGO]],'1. IDENTIFICACION DEL RIESGO'!$AB$27:$AL$38,11,0),"")</f>
        <v/>
      </c>
      <c r="H100" s="173"/>
      <c r="I100" s="173"/>
      <c r="J100" s="173"/>
      <c r="K100" s="173"/>
      <c r="L100" s="175"/>
      <c r="M100" s="345"/>
      <c r="N100" s="173" t="str">
        <f>IF(Tabla46[[#This Row],[ID RIESGO]]="","",IF(Tabla46[[#This Row],[DESCRIPCION DEL CONTROL]]="",0,15))</f>
        <v/>
      </c>
      <c r="O100" s="169" t="str">
        <f>IF(Tabla46[[#This Row],[ID RIESGO]]="","",IF(Tabla46[[#This Row],[RESPONSABLE DEL CONTROL (CARGO)]]="",0,20))</f>
        <v/>
      </c>
      <c r="P100" s="345">
        <f>IF(Tabla46[[#This Row],[PERIODICIDAD DE EJECUCIÓN DEL CONTROL]]="",0,20)</f>
        <v>0</v>
      </c>
      <c r="Q10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0" s="345" t="str">
        <f>IF(ISTEXT(Tabla46[[#This Row],[VALOR EVALUACION DISENO]]),"",IF(Tabla46[[#This Row],[VALOR EVALUACION DISENO]]&gt;96,DATOS!$AV$21,IF(Tabla46[[#This Row],[VALOR EVALUACION DISENO]]&gt;=86,DATOS!$AV$22,DATOS!$AV$23)))</f>
        <v/>
      </c>
      <c r="S100" s="352"/>
      <c r="T100" s="345" t="str">
        <f>IFERROR(VLOOKUP(Tabla46[[#This Row],[% DE CUMPLIMIENTO DE LA EJECUCION DEL CONTROL]],DATOS!$AS$38:$AT$40,2,0),"")</f>
        <v/>
      </c>
      <c r="U100" s="353" t="str">
        <f>IF(Tabla46[[#This Row],[RESULTADO EVALUACIÓN DEL DISEÑO DEL CONTROL]]="","",SUMIFS(DATOS!$AT$49:$AT$57,DATOS!$AR$49:$AR$57,Tabla46[[#This Row],[RESULTADO EVALUACIÓN DEL DISEÑO DEL CONTROL]],DATOS!$AS$49:$AS$57,Tabla46[[#This Row],[RESULTADO EVALUACION DE LA EJECUCION]]))</f>
        <v/>
      </c>
    </row>
    <row r="101" spans="1:21" ht="15" customHeight="1" x14ac:dyDescent="0.25">
      <c r="A101" s="3"/>
      <c r="B101" s="2"/>
      <c r="C101" s="2"/>
      <c r="D101" s="72"/>
      <c r="E101" s="4"/>
      <c r="F101" s="345"/>
      <c r="G101" s="352" t="str">
        <f>IFERROR(VLOOKUP(Tabla46[[#This Row],[ID RIESGO]],'1. IDENTIFICACION DEL RIESGO'!$AB$27:$AL$38,11,0),"")</f>
        <v/>
      </c>
      <c r="H101" s="173"/>
      <c r="I101" s="173"/>
      <c r="J101" s="173"/>
      <c r="K101" s="173"/>
      <c r="L101" s="175"/>
      <c r="M101" s="345"/>
      <c r="N101" s="173" t="str">
        <f>IF(Tabla46[[#This Row],[ID RIESGO]]="","",IF(Tabla46[[#This Row],[DESCRIPCION DEL CONTROL]]="",0,15))</f>
        <v/>
      </c>
      <c r="O101" s="169" t="str">
        <f>IF(Tabla46[[#This Row],[ID RIESGO]]="","",IF(Tabla46[[#This Row],[RESPONSABLE DEL CONTROL (CARGO)]]="",0,20))</f>
        <v/>
      </c>
      <c r="P101" s="345">
        <f>IF(Tabla46[[#This Row],[PERIODICIDAD DE EJECUCIÓN DEL CONTROL]]="",0,20)</f>
        <v>0</v>
      </c>
      <c r="Q10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1" s="345" t="str">
        <f>IF(ISTEXT(Tabla46[[#This Row],[VALOR EVALUACION DISENO]]),"",IF(Tabla46[[#This Row],[VALOR EVALUACION DISENO]]&gt;96,DATOS!$AV$21,IF(Tabla46[[#This Row],[VALOR EVALUACION DISENO]]&gt;=86,DATOS!$AV$22,DATOS!$AV$23)))</f>
        <v/>
      </c>
      <c r="S101" s="352"/>
      <c r="T101" s="345" t="str">
        <f>IFERROR(VLOOKUP(Tabla46[[#This Row],[% DE CUMPLIMIENTO DE LA EJECUCION DEL CONTROL]],DATOS!$AS$38:$AT$40,2,0),"")</f>
        <v/>
      </c>
      <c r="U101" s="353" t="str">
        <f>IF(Tabla46[[#This Row],[RESULTADO EVALUACIÓN DEL DISEÑO DEL CONTROL]]="","",SUMIFS(DATOS!$AT$49:$AT$57,DATOS!$AR$49:$AR$57,Tabla46[[#This Row],[RESULTADO EVALUACIÓN DEL DISEÑO DEL CONTROL]],DATOS!$AS$49:$AS$57,Tabla46[[#This Row],[RESULTADO EVALUACION DE LA EJECUCION]]))</f>
        <v/>
      </c>
    </row>
    <row r="102" spans="1:21" ht="15" customHeight="1" x14ac:dyDescent="0.25">
      <c r="A102" s="3"/>
      <c r="B102" s="2"/>
      <c r="C102" s="2"/>
      <c r="D102" s="72"/>
      <c r="E102" s="4"/>
      <c r="F102" s="345"/>
      <c r="G102" s="352" t="str">
        <f>IFERROR(VLOOKUP(Tabla46[[#This Row],[ID RIESGO]],'1. IDENTIFICACION DEL RIESGO'!$AB$27:$AL$38,11,0),"")</f>
        <v/>
      </c>
      <c r="H102" s="173"/>
      <c r="I102" s="173"/>
      <c r="J102" s="173"/>
      <c r="K102" s="173"/>
      <c r="L102" s="175"/>
      <c r="M102" s="345"/>
      <c r="N102" s="173" t="str">
        <f>IF(Tabla46[[#This Row],[ID RIESGO]]="","",IF(Tabla46[[#This Row],[DESCRIPCION DEL CONTROL]]="",0,15))</f>
        <v/>
      </c>
      <c r="O102" s="169" t="str">
        <f>IF(Tabla46[[#This Row],[ID RIESGO]]="","",IF(Tabla46[[#This Row],[RESPONSABLE DEL CONTROL (CARGO)]]="",0,20))</f>
        <v/>
      </c>
      <c r="P102" s="345">
        <f>IF(Tabla46[[#This Row],[PERIODICIDAD DE EJECUCIÓN DEL CONTROL]]="",0,20)</f>
        <v>0</v>
      </c>
      <c r="Q10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2" s="345" t="str">
        <f>IF(ISTEXT(Tabla46[[#This Row],[VALOR EVALUACION DISENO]]),"",IF(Tabla46[[#This Row],[VALOR EVALUACION DISENO]]&gt;96,DATOS!$AV$21,IF(Tabla46[[#This Row],[VALOR EVALUACION DISENO]]&gt;=86,DATOS!$AV$22,DATOS!$AV$23)))</f>
        <v/>
      </c>
      <c r="S102" s="352"/>
      <c r="T102" s="345" t="str">
        <f>IFERROR(VLOOKUP(Tabla46[[#This Row],[% DE CUMPLIMIENTO DE LA EJECUCION DEL CONTROL]],DATOS!$AS$38:$AT$40,2,0),"")</f>
        <v/>
      </c>
      <c r="U102" s="353" t="str">
        <f>IF(Tabla46[[#This Row],[RESULTADO EVALUACIÓN DEL DISEÑO DEL CONTROL]]="","",SUMIFS(DATOS!$AT$49:$AT$57,DATOS!$AR$49:$AR$57,Tabla46[[#This Row],[RESULTADO EVALUACIÓN DEL DISEÑO DEL CONTROL]],DATOS!$AS$49:$AS$57,Tabla46[[#This Row],[RESULTADO EVALUACION DE LA EJECUCION]]))</f>
        <v/>
      </c>
    </row>
    <row r="103" spans="1:21" ht="15" customHeight="1" x14ac:dyDescent="0.25">
      <c r="A103" s="3"/>
      <c r="B103" s="2"/>
      <c r="C103" s="2"/>
      <c r="D103" s="72"/>
      <c r="E103" s="4"/>
      <c r="F103" s="345"/>
      <c r="G103" s="352" t="str">
        <f>IFERROR(VLOOKUP(Tabla46[[#This Row],[ID RIESGO]],'1. IDENTIFICACION DEL RIESGO'!$AB$27:$AL$38,11,0),"")</f>
        <v/>
      </c>
      <c r="H103" s="173"/>
      <c r="I103" s="173"/>
      <c r="J103" s="173"/>
      <c r="K103" s="173"/>
      <c r="L103" s="175"/>
      <c r="M103" s="345"/>
      <c r="N103" s="173" t="str">
        <f>IF(Tabla46[[#This Row],[ID RIESGO]]="","",IF(Tabla46[[#This Row],[DESCRIPCION DEL CONTROL]]="",0,15))</f>
        <v/>
      </c>
      <c r="O103" s="169" t="str">
        <f>IF(Tabla46[[#This Row],[ID RIESGO]]="","",IF(Tabla46[[#This Row],[RESPONSABLE DEL CONTROL (CARGO)]]="",0,20))</f>
        <v/>
      </c>
      <c r="P103" s="345">
        <f>IF(Tabla46[[#This Row],[PERIODICIDAD DE EJECUCIÓN DEL CONTROL]]="",0,20)</f>
        <v>0</v>
      </c>
      <c r="Q10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3" s="345" t="str">
        <f>IF(ISTEXT(Tabla46[[#This Row],[VALOR EVALUACION DISENO]]),"",IF(Tabla46[[#This Row],[VALOR EVALUACION DISENO]]&gt;96,DATOS!$AV$21,IF(Tabla46[[#This Row],[VALOR EVALUACION DISENO]]&gt;=86,DATOS!$AV$22,DATOS!$AV$23)))</f>
        <v/>
      </c>
      <c r="S103" s="352"/>
      <c r="T103" s="345" t="str">
        <f>IFERROR(VLOOKUP(Tabla46[[#This Row],[% DE CUMPLIMIENTO DE LA EJECUCION DEL CONTROL]],DATOS!$AS$38:$AT$40,2,0),"")</f>
        <v/>
      </c>
      <c r="U103" s="353" t="str">
        <f>IF(Tabla46[[#This Row],[RESULTADO EVALUACIÓN DEL DISEÑO DEL CONTROL]]="","",SUMIFS(DATOS!$AT$49:$AT$57,DATOS!$AR$49:$AR$57,Tabla46[[#This Row],[RESULTADO EVALUACIÓN DEL DISEÑO DEL CONTROL]],DATOS!$AS$49:$AS$57,Tabla46[[#This Row],[RESULTADO EVALUACION DE LA EJECUCION]]))</f>
        <v/>
      </c>
    </row>
    <row r="104" spans="1:21" ht="15" customHeight="1" x14ac:dyDescent="0.25">
      <c r="A104" s="3"/>
      <c r="B104" s="2"/>
      <c r="C104" s="2"/>
      <c r="D104" s="72"/>
      <c r="E104" s="4"/>
      <c r="F104" s="345"/>
      <c r="G104" s="352" t="str">
        <f>IFERROR(VLOOKUP(Tabla46[[#This Row],[ID RIESGO]],'1. IDENTIFICACION DEL RIESGO'!$AB$27:$AL$38,11,0),"")</f>
        <v/>
      </c>
      <c r="H104" s="173"/>
      <c r="I104" s="173"/>
      <c r="J104" s="173"/>
      <c r="K104" s="173"/>
      <c r="L104" s="175"/>
      <c r="M104" s="345"/>
      <c r="N104" s="173" t="str">
        <f>IF(Tabla46[[#This Row],[ID RIESGO]]="","",IF(Tabla46[[#This Row],[DESCRIPCION DEL CONTROL]]="",0,15))</f>
        <v/>
      </c>
      <c r="O104" s="169" t="str">
        <f>IF(Tabla46[[#This Row],[ID RIESGO]]="","",IF(Tabla46[[#This Row],[RESPONSABLE DEL CONTROL (CARGO)]]="",0,20))</f>
        <v/>
      </c>
      <c r="P104" s="345">
        <f>IF(Tabla46[[#This Row],[PERIODICIDAD DE EJECUCIÓN DEL CONTROL]]="",0,20)</f>
        <v>0</v>
      </c>
      <c r="Q10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4" s="345" t="str">
        <f>IF(ISTEXT(Tabla46[[#This Row],[VALOR EVALUACION DISENO]]),"",IF(Tabla46[[#This Row],[VALOR EVALUACION DISENO]]&gt;96,DATOS!$AV$21,IF(Tabla46[[#This Row],[VALOR EVALUACION DISENO]]&gt;=86,DATOS!$AV$22,DATOS!$AV$23)))</f>
        <v/>
      </c>
      <c r="S104" s="352"/>
      <c r="T104" s="345" t="str">
        <f>IFERROR(VLOOKUP(Tabla46[[#This Row],[% DE CUMPLIMIENTO DE LA EJECUCION DEL CONTROL]],DATOS!$AS$38:$AT$40,2,0),"")</f>
        <v/>
      </c>
      <c r="U104" s="353" t="str">
        <f>IF(Tabla46[[#This Row],[RESULTADO EVALUACIÓN DEL DISEÑO DEL CONTROL]]="","",SUMIFS(DATOS!$AT$49:$AT$57,DATOS!$AR$49:$AR$57,Tabla46[[#This Row],[RESULTADO EVALUACIÓN DEL DISEÑO DEL CONTROL]],DATOS!$AS$49:$AS$57,Tabla46[[#This Row],[RESULTADO EVALUACION DE LA EJECUCION]]))</f>
        <v/>
      </c>
    </row>
    <row r="105" spans="1:21" ht="15" customHeight="1" x14ac:dyDescent="0.25">
      <c r="A105" s="3"/>
      <c r="B105" s="2"/>
      <c r="C105" s="2"/>
      <c r="D105" s="72"/>
      <c r="E105" s="4"/>
      <c r="F105" s="345"/>
      <c r="G105" s="352" t="str">
        <f>IFERROR(VLOOKUP(Tabla46[[#This Row],[ID RIESGO]],'1. IDENTIFICACION DEL RIESGO'!$AB$27:$AL$38,11,0),"")</f>
        <v/>
      </c>
      <c r="H105" s="173"/>
      <c r="I105" s="173"/>
      <c r="J105" s="173"/>
      <c r="K105" s="173"/>
      <c r="L105" s="175"/>
      <c r="M105" s="345"/>
      <c r="N105" s="173" t="str">
        <f>IF(Tabla46[[#This Row],[ID RIESGO]]="","",IF(Tabla46[[#This Row],[DESCRIPCION DEL CONTROL]]="",0,15))</f>
        <v/>
      </c>
      <c r="O105" s="169" t="str">
        <f>IF(Tabla46[[#This Row],[ID RIESGO]]="","",IF(Tabla46[[#This Row],[RESPONSABLE DEL CONTROL (CARGO)]]="",0,20))</f>
        <v/>
      </c>
      <c r="P105" s="345">
        <f>IF(Tabla46[[#This Row],[PERIODICIDAD DE EJECUCIÓN DEL CONTROL]]="",0,20)</f>
        <v>0</v>
      </c>
      <c r="Q10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5" s="345" t="str">
        <f>IF(ISTEXT(Tabla46[[#This Row],[VALOR EVALUACION DISENO]]),"",IF(Tabla46[[#This Row],[VALOR EVALUACION DISENO]]&gt;96,DATOS!$AV$21,IF(Tabla46[[#This Row],[VALOR EVALUACION DISENO]]&gt;=86,DATOS!$AV$22,DATOS!$AV$23)))</f>
        <v/>
      </c>
      <c r="S105" s="352"/>
      <c r="T105" s="345" t="str">
        <f>IFERROR(VLOOKUP(Tabla46[[#This Row],[% DE CUMPLIMIENTO DE LA EJECUCION DEL CONTROL]],DATOS!$AS$38:$AT$40,2,0),"")</f>
        <v/>
      </c>
      <c r="U105" s="353" t="str">
        <f>IF(Tabla46[[#This Row],[RESULTADO EVALUACIÓN DEL DISEÑO DEL CONTROL]]="","",SUMIFS(DATOS!$AT$49:$AT$57,DATOS!$AR$49:$AR$57,Tabla46[[#This Row],[RESULTADO EVALUACIÓN DEL DISEÑO DEL CONTROL]],DATOS!$AS$49:$AS$57,Tabla46[[#This Row],[RESULTADO EVALUACION DE LA EJECUCION]]))</f>
        <v/>
      </c>
    </row>
    <row r="106" spans="1:21" ht="15" customHeight="1" x14ac:dyDescent="0.25">
      <c r="A106" s="3"/>
      <c r="B106" s="2"/>
      <c r="C106" s="2"/>
      <c r="D106" s="72"/>
      <c r="E106" s="4"/>
      <c r="F106" s="345"/>
      <c r="G106" s="352" t="str">
        <f>IFERROR(VLOOKUP(Tabla46[[#This Row],[ID RIESGO]],'1. IDENTIFICACION DEL RIESGO'!$AB$27:$AL$38,11,0),"")</f>
        <v/>
      </c>
      <c r="H106" s="173"/>
      <c r="I106" s="173"/>
      <c r="J106" s="173"/>
      <c r="K106" s="173"/>
      <c r="L106" s="175"/>
      <c r="M106" s="345"/>
      <c r="N106" s="173" t="str">
        <f>IF(Tabla46[[#This Row],[ID RIESGO]]="","",IF(Tabla46[[#This Row],[DESCRIPCION DEL CONTROL]]="",0,15))</f>
        <v/>
      </c>
      <c r="O106" s="169" t="str">
        <f>IF(Tabla46[[#This Row],[ID RIESGO]]="","",IF(Tabla46[[#This Row],[RESPONSABLE DEL CONTROL (CARGO)]]="",0,20))</f>
        <v/>
      </c>
      <c r="P106" s="345">
        <f>IF(Tabla46[[#This Row],[PERIODICIDAD DE EJECUCIÓN DEL CONTROL]]="",0,20)</f>
        <v>0</v>
      </c>
      <c r="Q10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6" s="345" t="str">
        <f>IF(ISTEXT(Tabla46[[#This Row],[VALOR EVALUACION DISENO]]),"",IF(Tabla46[[#This Row],[VALOR EVALUACION DISENO]]&gt;96,DATOS!$AV$21,IF(Tabla46[[#This Row],[VALOR EVALUACION DISENO]]&gt;=86,DATOS!$AV$22,DATOS!$AV$23)))</f>
        <v/>
      </c>
      <c r="S106" s="352"/>
      <c r="T106" s="345" t="str">
        <f>IFERROR(VLOOKUP(Tabla46[[#This Row],[% DE CUMPLIMIENTO DE LA EJECUCION DEL CONTROL]],DATOS!$AS$38:$AT$40,2,0),"")</f>
        <v/>
      </c>
      <c r="U106" s="353" t="str">
        <f>IF(Tabla46[[#This Row],[RESULTADO EVALUACIÓN DEL DISEÑO DEL CONTROL]]="","",SUMIFS(DATOS!$AT$49:$AT$57,DATOS!$AR$49:$AR$57,Tabla46[[#This Row],[RESULTADO EVALUACIÓN DEL DISEÑO DEL CONTROL]],DATOS!$AS$49:$AS$57,Tabla46[[#This Row],[RESULTADO EVALUACION DE LA EJECUCION]]))</f>
        <v/>
      </c>
    </row>
    <row r="107" spans="1:21" ht="15" customHeight="1" x14ac:dyDescent="0.25">
      <c r="A107" s="3"/>
      <c r="B107" s="2"/>
      <c r="C107" s="2"/>
      <c r="D107" s="72"/>
      <c r="E107" s="4"/>
      <c r="F107" s="345"/>
      <c r="G107" s="352" t="str">
        <f>IFERROR(VLOOKUP(Tabla46[[#This Row],[ID RIESGO]],'1. IDENTIFICACION DEL RIESGO'!$AB$27:$AL$38,11,0),"")</f>
        <v/>
      </c>
      <c r="H107" s="173"/>
      <c r="I107" s="173"/>
      <c r="J107" s="173"/>
      <c r="K107" s="173"/>
      <c r="L107" s="175"/>
      <c r="M107" s="345"/>
      <c r="N107" s="173" t="str">
        <f>IF(Tabla46[[#This Row],[ID RIESGO]]="","",IF(Tabla46[[#This Row],[DESCRIPCION DEL CONTROL]]="",0,15))</f>
        <v/>
      </c>
      <c r="O107" s="169" t="str">
        <f>IF(Tabla46[[#This Row],[ID RIESGO]]="","",IF(Tabla46[[#This Row],[RESPONSABLE DEL CONTROL (CARGO)]]="",0,20))</f>
        <v/>
      </c>
      <c r="P107" s="345">
        <f>IF(Tabla46[[#This Row],[PERIODICIDAD DE EJECUCIÓN DEL CONTROL]]="",0,20)</f>
        <v>0</v>
      </c>
      <c r="Q10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7" s="345" t="str">
        <f>IF(ISTEXT(Tabla46[[#This Row],[VALOR EVALUACION DISENO]]),"",IF(Tabla46[[#This Row],[VALOR EVALUACION DISENO]]&gt;96,DATOS!$AV$21,IF(Tabla46[[#This Row],[VALOR EVALUACION DISENO]]&gt;=86,DATOS!$AV$22,DATOS!$AV$23)))</f>
        <v/>
      </c>
      <c r="S107" s="352"/>
      <c r="T107" s="345" t="str">
        <f>IFERROR(VLOOKUP(Tabla46[[#This Row],[% DE CUMPLIMIENTO DE LA EJECUCION DEL CONTROL]],DATOS!$AS$38:$AT$40,2,0),"")</f>
        <v/>
      </c>
      <c r="U107" s="353" t="str">
        <f>IF(Tabla46[[#This Row],[RESULTADO EVALUACIÓN DEL DISEÑO DEL CONTROL]]="","",SUMIFS(DATOS!$AT$49:$AT$57,DATOS!$AR$49:$AR$57,Tabla46[[#This Row],[RESULTADO EVALUACIÓN DEL DISEÑO DEL CONTROL]],DATOS!$AS$49:$AS$57,Tabla46[[#This Row],[RESULTADO EVALUACION DE LA EJECUCION]]))</f>
        <v/>
      </c>
    </row>
    <row r="108" spans="1:21" ht="15" customHeight="1" x14ac:dyDescent="0.25">
      <c r="A108" s="3"/>
      <c r="B108" s="2"/>
      <c r="C108" s="2"/>
      <c r="D108" s="72"/>
      <c r="E108" s="4"/>
      <c r="F108" s="345"/>
      <c r="G108" s="352" t="str">
        <f>IFERROR(VLOOKUP(Tabla46[[#This Row],[ID RIESGO]],'1. IDENTIFICACION DEL RIESGO'!$AB$27:$AL$38,11,0),"")</f>
        <v/>
      </c>
      <c r="H108" s="173"/>
      <c r="I108" s="173"/>
      <c r="J108" s="173"/>
      <c r="K108" s="173"/>
      <c r="L108" s="175"/>
      <c r="M108" s="345"/>
      <c r="N108" s="173" t="str">
        <f>IF(Tabla46[[#This Row],[ID RIESGO]]="","",IF(Tabla46[[#This Row],[DESCRIPCION DEL CONTROL]]="",0,15))</f>
        <v/>
      </c>
      <c r="O108" s="169" t="str">
        <f>IF(Tabla46[[#This Row],[ID RIESGO]]="","",IF(Tabla46[[#This Row],[RESPONSABLE DEL CONTROL (CARGO)]]="",0,20))</f>
        <v/>
      </c>
      <c r="P108" s="345">
        <f>IF(Tabla46[[#This Row],[PERIODICIDAD DE EJECUCIÓN DEL CONTROL]]="",0,20)</f>
        <v>0</v>
      </c>
      <c r="Q10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8" s="345" t="str">
        <f>IF(ISTEXT(Tabla46[[#This Row],[VALOR EVALUACION DISENO]]),"",IF(Tabla46[[#This Row],[VALOR EVALUACION DISENO]]&gt;96,DATOS!$AV$21,IF(Tabla46[[#This Row],[VALOR EVALUACION DISENO]]&gt;=86,DATOS!$AV$22,DATOS!$AV$23)))</f>
        <v/>
      </c>
      <c r="S108" s="352"/>
      <c r="T108" s="345" t="str">
        <f>IFERROR(VLOOKUP(Tabla46[[#This Row],[% DE CUMPLIMIENTO DE LA EJECUCION DEL CONTROL]],DATOS!$AS$38:$AT$40,2,0),"")</f>
        <v/>
      </c>
      <c r="U108" s="353" t="str">
        <f>IF(Tabla46[[#This Row],[RESULTADO EVALUACIÓN DEL DISEÑO DEL CONTROL]]="","",SUMIFS(DATOS!$AT$49:$AT$57,DATOS!$AR$49:$AR$57,Tabla46[[#This Row],[RESULTADO EVALUACIÓN DEL DISEÑO DEL CONTROL]],DATOS!$AS$49:$AS$57,Tabla46[[#This Row],[RESULTADO EVALUACION DE LA EJECUCION]]))</f>
        <v/>
      </c>
    </row>
    <row r="109" spans="1:21" ht="15" customHeight="1" x14ac:dyDescent="0.25">
      <c r="A109" s="3"/>
      <c r="B109" s="2"/>
      <c r="C109" s="2"/>
      <c r="D109" s="72"/>
      <c r="E109" s="4"/>
      <c r="F109" s="345"/>
      <c r="G109" s="352" t="str">
        <f>IFERROR(VLOOKUP(Tabla46[[#This Row],[ID RIESGO]],'1. IDENTIFICACION DEL RIESGO'!$AB$27:$AL$38,11,0),"")</f>
        <v/>
      </c>
      <c r="H109" s="173"/>
      <c r="I109" s="173"/>
      <c r="J109" s="173"/>
      <c r="K109" s="173"/>
      <c r="L109" s="175"/>
      <c r="M109" s="345"/>
      <c r="N109" s="173" t="str">
        <f>IF(Tabla46[[#This Row],[ID RIESGO]]="","",IF(Tabla46[[#This Row],[DESCRIPCION DEL CONTROL]]="",0,15))</f>
        <v/>
      </c>
      <c r="O109" s="169" t="str">
        <f>IF(Tabla46[[#This Row],[ID RIESGO]]="","",IF(Tabla46[[#This Row],[RESPONSABLE DEL CONTROL (CARGO)]]="",0,20))</f>
        <v/>
      </c>
      <c r="P109" s="345">
        <f>IF(Tabla46[[#This Row],[PERIODICIDAD DE EJECUCIÓN DEL CONTROL]]="",0,20)</f>
        <v>0</v>
      </c>
      <c r="Q10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9" s="345" t="str">
        <f>IF(ISTEXT(Tabla46[[#This Row],[VALOR EVALUACION DISENO]]),"",IF(Tabla46[[#This Row],[VALOR EVALUACION DISENO]]&gt;96,DATOS!$AV$21,IF(Tabla46[[#This Row],[VALOR EVALUACION DISENO]]&gt;=86,DATOS!$AV$22,DATOS!$AV$23)))</f>
        <v/>
      </c>
      <c r="S109" s="352"/>
      <c r="T109" s="345" t="str">
        <f>IFERROR(VLOOKUP(Tabla46[[#This Row],[% DE CUMPLIMIENTO DE LA EJECUCION DEL CONTROL]],DATOS!$AS$38:$AT$40,2,0),"")</f>
        <v/>
      </c>
      <c r="U109" s="353" t="str">
        <f>IF(Tabla46[[#This Row],[RESULTADO EVALUACIÓN DEL DISEÑO DEL CONTROL]]="","",SUMIFS(DATOS!$AT$49:$AT$57,DATOS!$AR$49:$AR$57,Tabla46[[#This Row],[RESULTADO EVALUACIÓN DEL DISEÑO DEL CONTROL]],DATOS!$AS$49:$AS$57,Tabla46[[#This Row],[RESULTADO EVALUACION DE LA EJECUCION]]))</f>
        <v/>
      </c>
    </row>
    <row r="110" spans="1:21" ht="15" customHeight="1" x14ac:dyDescent="0.25">
      <c r="A110" s="3"/>
      <c r="B110" s="2"/>
      <c r="C110" s="2"/>
      <c r="D110" s="72"/>
      <c r="E110" s="4"/>
      <c r="F110" s="345"/>
      <c r="G110" s="352" t="str">
        <f>IFERROR(VLOOKUP(Tabla46[[#This Row],[ID RIESGO]],'1. IDENTIFICACION DEL RIESGO'!$AB$27:$AL$38,11,0),"")</f>
        <v/>
      </c>
      <c r="H110" s="173"/>
      <c r="I110" s="173"/>
      <c r="J110" s="173"/>
      <c r="K110" s="173"/>
      <c r="L110" s="175"/>
      <c r="M110" s="345"/>
      <c r="N110" s="173" t="str">
        <f>IF(Tabla46[[#This Row],[ID RIESGO]]="","",IF(Tabla46[[#This Row],[DESCRIPCION DEL CONTROL]]="",0,15))</f>
        <v/>
      </c>
      <c r="O110" s="169" t="str">
        <f>IF(Tabla46[[#This Row],[ID RIESGO]]="","",IF(Tabla46[[#This Row],[RESPONSABLE DEL CONTROL (CARGO)]]="",0,20))</f>
        <v/>
      </c>
      <c r="P110" s="345">
        <f>IF(Tabla46[[#This Row],[PERIODICIDAD DE EJECUCIÓN DEL CONTROL]]="",0,20)</f>
        <v>0</v>
      </c>
      <c r="Q11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0" s="345" t="str">
        <f>IF(ISTEXT(Tabla46[[#This Row],[VALOR EVALUACION DISENO]]),"",IF(Tabla46[[#This Row],[VALOR EVALUACION DISENO]]&gt;96,DATOS!$AV$21,IF(Tabla46[[#This Row],[VALOR EVALUACION DISENO]]&gt;=86,DATOS!$AV$22,DATOS!$AV$23)))</f>
        <v/>
      </c>
      <c r="S110" s="352"/>
      <c r="T110" s="345" t="str">
        <f>IFERROR(VLOOKUP(Tabla46[[#This Row],[% DE CUMPLIMIENTO DE LA EJECUCION DEL CONTROL]],DATOS!$AS$38:$AT$40,2,0),"")</f>
        <v/>
      </c>
      <c r="U110" s="353" t="str">
        <f>IF(Tabla46[[#This Row],[RESULTADO EVALUACIÓN DEL DISEÑO DEL CONTROL]]="","",SUMIFS(DATOS!$AT$49:$AT$57,DATOS!$AR$49:$AR$57,Tabla46[[#This Row],[RESULTADO EVALUACIÓN DEL DISEÑO DEL CONTROL]],DATOS!$AS$49:$AS$57,Tabla46[[#This Row],[RESULTADO EVALUACION DE LA EJECUCION]]))</f>
        <v/>
      </c>
    </row>
    <row r="111" spans="1:21" ht="15" customHeight="1" x14ac:dyDescent="0.25">
      <c r="A111" s="3"/>
      <c r="B111" s="2"/>
      <c r="C111" s="2"/>
      <c r="D111" s="72"/>
      <c r="E111" s="4"/>
      <c r="F111" s="345"/>
      <c r="G111" s="352" t="str">
        <f>IFERROR(VLOOKUP(Tabla46[[#This Row],[ID RIESGO]],'1. IDENTIFICACION DEL RIESGO'!$AB$27:$AL$38,11,0),"")</f>
        <v/>
      </c>
      <c r="H111" s="173"/>
      <c r="I111" s="173"/>
      <c r="J111" s="173"/>
      <c r="K111" s="173"/>
      <c r="L111" s="175"/>
      <c r="M111" s="345"/>
      <c r="N111" s="173" t="str">
        <f>IF(Tabla46[[#This Row],[ID RIESGO]]="","",IF(Tabla46[[#This Row],[DESCRIPCION DEL CONTROL]]="",0,15))</f>
        <v/>
      </c>
      <c r="O111" s="169" t="str">
        <f>IF(Tabla46[[#This Row],[ID RIESGO]]="","",IF(Tabla46[[#This Row],[RESPONSABLE DEL CONTROL (CARGO)]]="",0,20))</f>
        <v/>
      </c>
      <c r="P111" s="345">
        <f>IF(Tabla46[[#This Row],[PERIODICIDAD DE EJECUCIÓN DEL CONTROL]]="",0,20)</f>
        <v>0</v>
      </c>
      <c r="Q11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1" s="345" t="str">
        <f>IF(ISTEXT(Tabla46[[#This Row],[VALOR EVALUACION DISENO]]),"",IF(Tabla46[[#This Row],[VALOR EVALUACION DISENO]]&gt;96,DATOS!$AV$21,IF(Tabla46[[#This Row],[VALOR EVALUACION DISENO]]&gt;=86,DATOS!$AV$22,DATOS!$AV$23)))</f>
        <v/>
      </c>
      <c r="S111" s="352"/>
      <c r="T111" s="345" t="str">
        <f>IFERROR(VLOOKUP(Tabla46[[#This Row],[% DE CUMPLIMIENTO DE LA EJECUCION DEL CONTROL]],DATOS!$AS$38:$AT$40,2,0),"")</f>
        <v/>
      </c>
      <c r="U111" s="353" t="str">
        <f>IF(Tabla46[[#This Row],[RESULTADO EVALUACIÓN DEL DISEÑO DEL CONTROL]]="","",SUMIFS(DATOS!$AT$49:$AT$57,DATOS!$AR$49:$AR$57,Tabla46[[#This Row],[RESULTADO EVALUACIÓN DEL DISEÑO DEL CONTROL]],DATOS!$AS$49:$AS$57,Tabla46[[#This Row],[RESULTADO EVALUACION DE LA EJECUCION]]))</f>
        <v/>
      </c>
    </row>
    <row r="112" spans="1:21" ht="15" customHeight="1" x14ac:dyDescent="0.25">
      <c r="A112" s="3"/>
      <c r="B112" s="2"/>
      <c r="C112" s="2"/>
      <c r="D112" s="72"/>
      <c r="E112" s="4"/>
      <c r="F112" s="345"/>
      <c r="G112" s="352" t="str">
        <f>IFERROR(VLOOKUP(Tabla46[[#This Row],[ID RIESGO]],'1. IDENTIFICACION DEL RIESGO'!$AB$27:$AL$38,11,0),"")</f>
        <v/>
      </c>
      <c r="H112" s="173"/>
      <c r="I112" s="173"/>
      <c r="J112" s="173"/>
      <c r="K112" s="173"/>
      <c r="L112" s="175"/>
      <c r="M112" s="345"/>
      <c r="N112" s="173" t="str">
        <f>IF(Tabla46[[#This Row],[ID RIESGO]]="","",IF(Tabla46[[#This Row],[DESCRIPCION DEL CONTROL]]="",0,15))</f>
        <v/>
      </c>
      <c r="O112" s="169" t="str">
        <f>IF(Tabla46[[#This Row],[ID RIESGO]]="","",IF(Tabla46[[#This Row],[RESPONSABLE DEL CONTROL (CARGO)]]="",0,20))</f>
        <v/>
      </c>
      <c r="P112" s="345">
        <f>IF(Tabla46[[#This Row],[PERIODICIDAD DE EJECUCIÓN DEL CONTROL]]="",0,20)</f>
        <v>0</v>
      </c>
      <c r="Q11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2" s="345" t="str">
        <f>IF(ISTEXT(Tabla46[[#This Row],[VALOR EVALUACION DISENO]]),"",IF(Tabla46[[#This Row],[VALOR EVALUACION DISENO]]&gt;96,DATOS!$AV$21,IF(Tabla46[[#This Row],[VALOR EVALUACION DISENO]]&gt;=86,DATOS!$AV$22,DATOS!$AV$23)))</f>
        <v/>
      </c>
      <c r="S112" s="352"/>
      <c r="T112" s="345" t="str">
        <f>IFERROR(VLOOKUP(Tabla46[[#This Row],[% DE CUMPLIMIENTO DE LA EJECUCION DEL CONTROL]],DATOS!$AS$38:$AT$40,2,0),"")</f>
        <v/>
      </c>
      <c r="U112" s="353" t="str">
        <f>IF(Tabla46[[#This Row],[RESULTADO EVALUACIÓN DEL DISEÑO DEL CONTROL]]="","",SUMIFS(DATOS!$AT$49:$AT$57,DATOS!$AR$49:$AR$57,Tabla46[[#This Row],[RESULTADO EVALUACIÓN DEL DISEÑO DEL CONTROL]],DATOS!$AS$49:$AS$57,Tabla46[[#This Row],[RESULTADO EVALUACION DE LA EJECUCION]]))</f>
        <v/>
      </c>
    </row>
    <row r="113" spans="1:21" ht="15" customHeight="1" x14ac:dyDescent="0.25">
      <c r="A113" s="3"/>
      <c r="B113" s="2"/>
      <c r="C113" s="2"/>
      <c r="D113" s="72"/>
      <c r="E113" s="4"/>
      <c r="F113" s="345"/>
      <c r="G113" s="352" t="str">
        <f>IFERROR(VLOOKUP(Tabla46[[#This Row],[ID RIESGO]],'1. IDENTIFICACION DEL RIESGO'!$AB$27:$AL$38,11,0),"")</f>
        <v/>
      </c>
      <c r="H113" s="173"/>
      <c r="I113" s="173"/>
      <c r="J113" s="173"/>
      <c r="K113" s="173"/>
      <c r="L113" s="175"/>
      <c r="M113" s="345"/>
      <c r="N113" s="173" t="str">
        <f>IF(Tabla46[[#This Row],[ID RIESGO]]="","",IF(Tabla46[[#This Row],[DESCRIPCION DEL CONTROL]]="",0,15))</f>
        <v/>
      </c>
      <c r="O113" s="169" t="str">
        <f>IF(Tabla46[[#This Row],[ID RIESGO]]="","",IF(Tabla46[[#This Row],[RESPONSABLE DEL CONTROL (CARGO)]]="",0,20))</f>
        <v/>
      </c>
      <c r="P113" s="345">
        <f>IF(Tabla46[[#This Row],[PERIODICIDAD DE EJECUCIÓN DEL CONTROL]]="",0,20)</f>
        <v>0</v>
      </c>
      <c r="Q11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3" s="345" t="str">
        <f>IF(ISTEXT(Tabla46[[#This Row],[VALOR EVALUACION DISENO]]),"",IF(Tabla46[[#This Row],[VALOR EVALUACION DISENO]]&gt;96,DATOS!$AV$21,IF(Tabla46[[#This Row],[VALOR EVALUACION DISENO]]&gt;=86,DATOS!$AV$22,DATOS!$AV$23)))</f>
        <v/>
      </c>
      <c r="S113" s="352"/>
      <c r="T113" s="345" t="str">
        <f>IFERROR(VLOOKUP(Tabla46[[#This Row],[% DE CUMPLIMIENTO DE LA EJECUCION DEL CONTROL]],DATOS!$AS$38:$AT$40,2,0),"")</f>
        <v/>
      </c>
      <c r="U113" s="353" t="str">
        <f>IF(Tabla46[[#This Row],[RESULTADO EVALUACIÓN DEL DISEÑO DEL CONTROL]]="","",SUMIFS(DATOS!$AT$49:$AT$57,DATOS!$AR$49:$AR$57,Tabla46[[#This Row],[RESULTADO EVALUACIÓN DEL DISEÑO DEL CONTROL]],DATOS!$AS$49:$AS$57,Tabla46[[#This Row],[RESULTADO EVALUACION DE LA EJECUCION]]))</f>
        <v/>
      </c>
    </row>
    <row r="114" spans="1:21" ht="15" customHeight="1" x14ac:dyDescent="0.25">
      <c r="A114" s="3"/>
      <c r="B114" s="2"/>
      <c r="C114" s="2"/>
      <c r="D114" s="72"/>
      <c r="E114" s="4"/>
      <c r="F114" s="345"/>
      <c r="G114" s="352" t="str">
        <f>IFERROR(VLOOKUP(Tabla46[[#This Row],[ID RIESGO]],'1. IDENTIFICACION DEL RIESGO'!$AB$27:$AL$38,11,0),"")</f>
        <v/>
      </c>
      <c r="H114" s="173"/>
      <c r="I114" s="173"/>
      <c r="J114" s="173"/>
      <c r="K114" s="173"/>
      <c r="L114" s="175"/>
      <c r="M114" s="345"/>
      <c r="N114" s="173" t="str">
        <f>IF(Tabla46[[#This Row],[ID RIESGO]]="","",IF(Tabla46[[#This Row],[DESCRIPCION DEL CONTROL]]="",0,15))</f>
        <v/>
      </c>
      <c r="O114" s="169" t="str">
        <f>IF(Tabla46[[#This Row],[ID RIESGO]]="","",IF(Tabla46[[#This Row],[RESPONSABLE DEL CONTROL (CARGO)]]="",0,20))</f>
        <v/>
      </c>
      <c r="P114" s="345">
        <f>IF(Tabla46[[#This Row],[PERIODICIDAD DE EJECUCIÓN DEL CONTROL]]="",0,20)</f>
        <v>0</v>
      </c>
      <c r="Q11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4" s="345" t="str">
        <f>IF(ISTEXT(Tabla46[[#This Row],[VALOR EVALUACION DISENO]]),"",IF(Tabla46[[#This Row],[VALOR EVALUACION DISENO]]&gt;96,DATOS!$AV$21,IF(Tabla46[[#This Row],[VALOR EVALUACION DISENO]]&gt;=86,DATOS!$AV$22,DATOS!$AV$23)))</f>
        <v/>
      </c>
      <c r="S114" s="352"/>
      <c r="T114" s="345" t="str">
        <f>IFERROR(VLOOKUP(Tabla46[[#This Row],[% DE CUMPLIMIENTO DE LA EJECUCION DEL CONTROL]],DATOS!$AS$38:$AT$40,2,0),"")</f>
        <v/>
      </c>
      <c r="U114" s="353" t="str">
        <f>IF(Tabla46[[#This Row],[RESULTADO EVALUACIÓN DEL DISEÑO DEL CONTROL]]="","",SUMIFS(DATOS!$AT$49:$AT$57,DATOS!$AR$49:$AR$57,Tabla46[[#This Row],[RESULTADO EVALUACIÓN DEL DISEÑO DEL CONTROL]],DATOS!$AS$49:$AS$57,Tabla46[[#This Row],[RESULTADO EVALUACION DE LA EJECUCION]]))</f>
        <v/>
      </c>
    </row>
    <row r="115" spans="1:21" ht="15" customHeight="1" x14ac:dyDescent="0.25">
      <c r="A115" s="3"/>
      <c r="B115" s="2"/>
      <c r="C115" s="2"/>
      <c r="D115" s="72"/>
      <c r="E115" s="4"/>
      <c r="F115" s="345"/>
      <c r="G115" s="352" t="str">
        <f>IFERROR(VLOOKUP(Tabla46[[#This Row],[ID RIESGO]],'1. IDENTIFICACION DEL RIESGO'!$AB$27:$AL$38,11,0),"")</f>
        <v/>
      </c>
      <c r="H115" s="173"/>
      <c r="I115" s="173"/>
      <c r="J115" s="173"/>
      <c r="K115" s="173"/>
      <c r="L115" s="175"/>
      <c r="M115" s="345"/>
      <c r="N115" s="173" t="str">
        <f>IF(Tabla46[[#This Row],[ID RIESGO]]="","",IF(Tabla46[[#This Row],[DESCRIPCION DEL CONTROL]]="",0,15))</f>
        <v/>
      </c>
      <c r="O115" s="169" t="str">
        <f>IF(Tabla46[[#This Row],[ID RIESGO]]="","",IF(Tabla46[[#This Row],[RESPONSABLE DEL CONTROL (CARGO)]]="",0,20))</f>
        <v/>
      </c>
      <c r="P115" s="345">
        <f>IF(Tabla46[[#This Row],[PERIODICIDAD DE EJECUCIÓN DEL CONTROL]]="",0,20)</f>
        <v>0</v>
      </c>
      <c r="Q11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5" s="345" t="str">
        <f>IF(ISTEXT(Tabla46[[#This Row],[VALOR EVALUACION DISENO]]),"",IF(Tabla46[[#This Row],[VALOR EVALUACION DISENO]]&gt;96,DATOS!$AV$21,IF(Tabla46[[#This Row],[VALOR EVALUACION DISENO]]&gt;=86,DATOS!$AV$22,DATOS!$AV$23)))</f>
        <v/>
      </c>
      <c r="S115" s="352"/>
      <c r="T115" s="345" t="str">
        <f>IFERROR(VLOOKUP(Tabla46[[#This Row],[% DE CUMPLIMIENTO DE LA EJECUCION DEL CONTROL]],DATOS!$AS$38:$AT$40,2,0),"")</f>
        <v/>
      </c>
      <c r="U115" s="353" t="str">
        <f>IF(Tabla46[[#This Row],[RESULTADO EVALUACIÓN DEL DISEÑO DEL CONTROL]]="","",SUMIFS(DATOS!$AT$49:$AT$57,DATOS!$AR$49:$AR$57,Tabla46[[#This Row],[RESULTADO EVALUACIÓN DEL DISEÑO DEL CONTROL]],DATOS!$AS$49:$AS$57,Tabla46[[#This Row],[RESULTADO EVALUACION DE LA EJECUCION]]))</f>
        <v/>
      </c>
    </row>
    <row r="116" spans="1:21" ht="15" customHeight="1" x14ac:dyDescent="0.25">
      <c r="A116" s="3"/>
      <c r="B116" s="2"/>
      <c r="C116" s="2"/>
      <c r="D116" s="72"/>
      <c r="E116" s="4"/>
      <c r="F116" s="345"/>
      <c r="G116" s="352" t="str">
        <f>IFERROR(VLOOKUP(Tabla46[[#This Row],[ID RIESGO]],'1. IDENTIFICACION DEL RIESGO'!$AB$27:$AL$38,11,0),"")</f>
        <v/>
      </c>
      <c r="H116" s="173"/>
      <c r="I116" s="173"/>
      <c r="J116" s="173"/>
      <c r="K116" s="173"/>
      <c r="L116" s="175"/>
      <c r="M116" s="345"/>
      <c r="N116" s="173" t="str">
        <f>IF(Tabla46[[#This Row],[ID RIESGO]]="","",IF(Tabla46[[#This Row],[DESCRIPCION DEL CONTROL]]="",0,15))</f>
        <v/>
      </c>
      <c r="O116" s="169" t="str">
        <f>IF(Tabla46[[#This Row],[ID RIESGO]]="","",IF(Tabla46[[#This Row],[RESPONSABLE DEL CONTROL (CARGO)]]="",0,20))</f>
        <v/>
      </c>
      <c r="P116" s="345">
        <f>IF(Tabla46[[#This Row],[PERIODICIDAD DE EJECUCIÓN DEL CONTROL]]="",0,20)</f>
        <v>0</v>
      </c>
      <c r="Q11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6" s="345" t="str">
        <f>IF(ISTEXT(Tabla46[[#This Row],[VALOR EVALUACION DISENO]]),"",IF(Tabla46[[#This Row],[VALOR EVALUACION DISENO]]&gt;96,DATOS!$AV$21,IF(Tabla46[[#This Row],[VALOR EVALUACION DISENO]]&gt;=86,DATOS!$AV$22,DATOS!$AV$23)))</f>
        <v/>
      </c>
      <c r="S116" s="352"/>
      <c r="T116" s="345" t="str">
        <f>IFERROR(VLOOKUP(Tabla46[[#This Row],[% DE CUMPLIMIENTO DE LA EJECUCION DEL CONTROL]],DATOS!$AS$38:$AT$40,2,0),"")</f>
        <v/>
      </c>
      <c r="U116" s="353" t="str">
        <f>IF(Tabla46[[#This Row],[RESULTADO EVALUACIÓN DEL DISEÑO DEL CONTROL]]="","",SUMIFS(DATOS!$AT$49:$AT$57,DATOS!$AR$49:$AR$57,Tabla46[[#This Row],[RESULTADO EVALUACIÓN DEL DISEÑO DEL CONTROL]],DATOS!$AS$49:$AS$57,Tabla46[[#This Row],[RESULTADO EVALUACION DE LA EJECUCION]]))</f>
        <v/>
      </c>
    </row>
    <row r="117" spans="1:21" ht="15" customHeight="1" x14ac:dyDescent="0.25">
      <c r="A117" s="3"/>
      <c r="B117" s="2"/>
      <c r="C117" s="2"/>
      <c r="D117" s="72"/>
      <c r="E117" s="4"/>
      <c r="F117" s="345"/>
      <c r="G117" s="352" t="str">
        <f>IFERROR(VLOOKUP(Tabla46[[#This Row],[ID RIESGO]],'1. IDENTIFICACION DEL RIESGO'!$AB$27:$AL$38,11,0),"")</f>
        <v/>
      </c>
      <c r="H117" s="173"/>
      <c r="I117" s="173"/>
      <c r="J117" s="173"/>
      <c r="K117" s="173"/>
      <c r="L117" s="175"/>
      <c r="M117" s="345"/>
      <c r="N117" s="173" t="str">
        <f>IF(Tabla46[[#This Row],[ID RIESGO]]="","",IF(Tabla46[[#This Row],[DESCRIPCION DEL CONTROL]]="",0,15))</f>
        <v/>
      </c>
      <c r="O117" s="169" t="str">
        <f>IF(Tabla46[[#This Row],[ID RIESGO]]="","",IF(Tabla46[[#This Row],[RESPONSABLE DEL CONTROL (CARGO)]]="",0,20))</f>
        <v/>
      </c>
      <c r="P117" s="345">
        <f>IF(Tabla46[[#This Row],[PERIODICIDAD DE EJECUCIÓN DEL CONTROL]]="",0,20)</f>
        <v>0</v>
      </c>
      <c r="Q11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7" s="345" t="str">
        <f>IF(ISTEXT(Tabla46[[#This Row],[VALOR EVALUACION DISENO]]),"",IF(Tabla46[[#This Row],[VALOR EVALUACION DISENO]]&gt;96,DATOS!$AV$21,IF(Tabla46[[#This Row],[VALOR EVALUACION DISENO]]&gt;=86,DATOS!$AV$22,DATOS!$AV$23)))</f>
        <v/>
      </c>
      <c r="S117" s="352"/>
      <c r="T117" s="345" t="str">
        <f>IFERROR(VLOOKUP(Tabla46[[#This Row],[% DE CUMPLIMIENTO DE LA EJECUCION DEL CONTROL]],DATOS!$AS$38:$AT$40,2,0),"")</f>
        <v/>
      </c>
      <c r="U117" s="353" t="str">
        <f>IF(Tabla46[[#This Row],[RESULTADO EVALUACIÓN DEL DISEÑO DEL CONTROL]]="","",SUMIFS(DATOS!$AT$49:$AT$57,DATOS!$AR$49:$AR$57,Tabla46[[#This Row],[RESULTADO EVALUACIÓN DEL DISEÑO DEL CONTROL]],DATOS!$AS$49:$AS$57,Tabla46[[#This Row],[RESULTADO EVALUACION DE LA EJECUCION]]))</f>
        <v/>
      </c>
    </row>
    <row r="118" spans="1:21" ht="15" customHeight="1" x14ac:dyDescent="0.25">
      <c r="A118" s="3"/>
      <c r="B118" s="2"/>
      <c r="C118" s="2"/>
      <c r="D118" s="72"/>
      <c r="E118" s="4"/>
      <c r="F118" s="345"/>
      <c r="G118" s="352" t="str">
        <f>IFERROR(VLOOKUP(Tabla46[[#This Row],[ID RIESGO]],'1. IDENTIFICACION DEL RIESGO'!$AB$27:$AL$38,11,0),"")</f>
        <v/>
      </c>
      <c r="H118" s="173"/>
      <c r="I118" s="173"/>
      <c r="J118" s="173"/>
      <c r="K118" s="173"/>
      <c r="L118" s="175"/>
      <c r="M118" s="345"/>
      <c r="N118" s="173" t="str">
        <f>IF(Tabla46[[#This Row],[ID RIESGO]]="","",IF(Tabla46[[#This Row],[DESCRIPCION DEL CONTROL]]="",0,15))</f>
        <v/>
      </c>
      <c r="O118" s="169" t="str">
        <f>IF(Tabla46[[#This Row],[ID RIESGO]]="","",IF(Tabla46[[#This Row],[RESPONSABLE DEL CONTROL (CARGO)]]="",0,20))</f>
        <v/>
      </c>
      <c r="P118" s="345">
        <f>IF(Tabla46[[#This Row],[PERIODICIDAD DE EJECUCIÓN DEL CONTROL]]="",0,20)</f>
        <v>0</v>
      </c>
      <c r="Q11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8" s="345" t="str">
        <f>IF(ISTEXT(Tabla46[[#This Row],[VALOR EVALUACION DISENO]]),"",IF(Tabla46[[#This Row],[VALOR EVALUACION DISENO]]&gt;96,DATOS!$AV$21,IF(Tabla46[[#This Row],[VALOR EVALUACION DISENO]]&gt;=86,DATOS!$AV$22,DATOS!$AV$23)))</f>
        <v/>
      </c>
      <c r="S118" s="352"/>
      <c r="T118" s="345" t="str">
        <f>IFERROR(VLOOKUP(Tabla46[[#This Row],[% DE CUMPLIMIENTO DE LA EJECUCION DEL CONTROL]],DATOS!$AS$38:$AT$40,2,0),"")</f>
        <v/>
      </c>
      <c r="U118" s="353" t="str">
        <f>IF(Tabla46[[#This Row],[RESULTADO EVALUACIÓN DEL DISEÑO DEL CONTROL]]="","",SUMIFS(DATOS!$AT$49:$AT$57,DATOS!$AR$49:$AR$57,Tabla46[[#This Row],[RESULTADO EVALUACIÓN DEL DISEÑO DEL CONTROL]],DATOS!$AS$49:$AS$57,Tabla46[[#This Row],[RESULTADO EVALUACION DE LA EJECUCION]]))</f>
        <v/>
      </c>
    </row>
    <row r="119" spans="1:21" ht="15" customHeight="1" x14ac:dyDescent="0.25">
      <c r="A119" s="3"/>
      <c r="B119" s="2"/>
      <c r="C119" s="2"/>
      <c r="D119" s="72"/>
      <c r="E119" s="4"/>
      <c r="F119" s="345"/>
      <c r="G119" s="352" t="str">
        <f>IFERROR(VLOOKUP(Tabla46[[#This Row],[ID RIESGO]],'1. IDENTIFICACION DEL RIESGO'!$AB$27:$AL$38,11,0),"")</f>
        <v/>
      </c>
      <c r="H119" s="173"/>
      <c r="I119" s="173"/>
      <c r="J119" s="173"/>
      <c r="K119" s="173"/>
      <c r="L119" s="175"/>
      <c r="M119" s="345"/>
      <c r="N119" s="173" t="str">
        <f>IF(Tabla46[[#This Row],[ID RIESGO]]="","",IF(Tabla46[[#This Row],[DESCRIPCION DEL CONTROL]]="",0,15))</f>
        <v/>
      </c>
      <c r="O119" s="169" t="str">
        <f>IF(Tabla46[[#This Row],[ID RIESGO]]="","",IF(Tabla46[[#This Row],[RESPONSABLE DEL CONTROL (CARGO)]]="",0,20))</f>
        <v/>
      </c>
      <c r="P119" s="345">
        <f>IF(Tabla46[[#This Row],[PERIODICIDAD DE EJECUCIÓN DEL CONTROL]]="",0,20)</f>
        <v>0</v>
      </c>
      <c r="Q11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9" s="345" t="str">
        <f>IF(ISTEXT(Tabla46[[#This Row],[VALOR EVALUACION DISENO]]),"",IF(Tabla46[[#This Row],[VALOR EVALUACION DISENO]]&gt;96,DATOS!$AV$21,IF(Tabla46[[#This Row],[VALOR EVALUACION DISENO]]&gt;=86,DATOS!$AV$22,DATOS!$AV$23)))</f>
        <v/>
      </c>
      <c r="S119" s="352"/>
      <c r="T119" s="345" t="str">
        <f>IFERROR(VLOOKUP(Tabla46[[#This Row],[% DE CUMPLIMIENTO DE LA EJECUCION DEL CONTROL]],DATOS!$AS$38:$AT$40,2,0),"")</f>
        <v/>
      </c>
      <c r="U119" s="353" t="str">
        <f>IF(Tabla46[[#This Row],[RESULTADO EVALUACIÓN DEL DISEÑO DEL CONTROL]]="","",SUMIFS(DATOS!$AT$49:$AT$57,DATOS!$AR$49:$AR$57,Tabla46[[#This Row],[RESULTADO EVALUACIÓN DEL DISEÑO DEL CONTROL]],DATOS!$AS$49:$AS$57,Tabla46[[#This Row],[RESULTADO EVALUACION DE LA EJECUCION]]))</f>
        <v/>
      </c>
    </row>
    <row r="120" spans="1:21" ht="15" customHeight="1" x14ac:dyDescent="0.25">
      <c r="A120" s="3"/>
      <c r="B120" s="2"/>
      <c r="C120" s="2"/>
      <c r="D120" s="72"/>
      <c r="E120" s="4"/>
      <c r="F120" s="345"/>
      <c r="G120" s="352" t="str">
        <f>IFERROR(VLOOKUP(Tabla46[[#This Row],[ID RIESGO]],'1. IDENTIFICACION DEL RIESGO'!$AB$27:$AL$38,11,0),"")</f>
        <v/>
      </c>
      <c r="H120" s="173"/>
      <c r="I120" s="173"/>
      <c r="J120" s="173"/>
      <c r="K120" s="173"/>
      <c r="L120" s="175"/>
      <c r="M120" s="345"/>
      <c r="N120" s="173" t="str">
        <f>IF(Tabla46[[#This Row],[ID RIESGO]]="","",IF(Tabla46[[#This Row],[DESCRIPCION DEL CONTROL]]="",0,15))</f>
        <v/>
      </c>
      <c r="O120" s="169" t="str">
        <f>IF(Tabla46[[#This Row],[ID RIESGO]]="","",IF(Tabla46[[#This Row],[RESPONSABLE DEL CONTROL (CARGO)]]="",0,20))</f>
        <v/>
      </c>
      <c r="P120" s="345">
        <f>IF(Tabla46[[#This Row],[PERIODICIDAD DE EJECUCIÓN DEL CONTROL]]="",0,20)</f>
        <v>0</v>
      </c>
      <c r="Q12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0" s="345" t="str">
        <f>IF(ISTEXT(Tabla46[[#This Row],[VALOR EVALUACION DISENO]]),"",IF(Tabla46[[#This Row],[VALOR EVALUACION DISENO]]&gt;96,DATOS!$AV$21,IF(Tabla46[[#This Row],[VALOR EVALUACION DISENO]]&gt;=86,DATOS!$AV$22,DATOS!$AV$23)))</f>
        <v/>
      </c>
      <c r="S120" s="352"/>
      <c r="T120" s="345" t="str">
        <f>IFERROR(VLOOKUP(Tabla46[[#This Row],[% DE CUMPLIMIENTO DE LA EJECUCION DEL CONTROL]],DATOS!$AS$38:$AT$40,2,0),"")</f>
        <v/>
      </c>
      <c r="U120" s="353" t="str">
        <f>IF(Tabla46[[#This Row],[RESULTADO EVALUACIÓN DEL DISEÑO DEL CONTROL]]="","",SUMIFS(DATOS!$AT$49:$AT$57,DATOS!$AR$49:$AR$57,Tabla46[[#This Row],[RESULTADO EVALUACIÓN DEL DISEÑO DEL CONTROL]],DATOS!$AS$49:$AS$57,Tabla46[[#This Row],[RESULTADO EVALUACION DE LA EJECUCION]]))</f>
        <v/>
      </c>
    </row>
    <row r="121" spans="1:21" ht="15" customHeight="1" x14ac:dyDescent="0.25">
      <c r="A121" s="3"/>
      <c r="B121" s="2"/>
      <c r="C121" s="2"/>
      <c r="D121" s="72"/>
      <c r="E121" s="4"/>
      <c r="F121" s="345"/>
      <c r="G121" s="352" t="str">
        <f>IFERROR(VLOOKUP(Tabla46[[#This Row],[ID RIESGO]],'1. IDENTIFICACION DEL RIESGO'!$AB$27:$AL$38,11,0),"")</f>
        <v/>
      </c>
      <c r="H121" s="173"/>
      <c r="I121" s="173"/>
      <c r="J121" s="173"/>
      <c r="K121" s="173"/>
      <c r="L121" s="175"/>
      <c r="M121" s="345"/>
      <c r="N121" s="173" t="str">
        <f>IF(Tabla46[[#This Row],[ID RIESGO]]="","",IF(Tabla46[[#This Row],[DESCRIPCION DEL CONTROL]]="",0,15))</f>
        <v/>
      </c>
      <c r="O121" s="169" t="str">
        <f>IF(Tabla46[[#This Row],[ID RIESGO]]="","",IF(Tabla46[[#This Row],[RESPONSABLE DEL CONTROL (CARGO)]]="",0,20))</f>
        <v/>
      </c>
      <c r="P121" s="345">
        <f>IF(Tabla46[[#This Row],[PERIODICIDAD DE EJECUCIÓN DEL CONTROL]]="",0,20)</f>
        <v>0</v>
      </c>
      <c r="Q12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1" s="345" t="str">
        <f>IF(ISTEXT(Tabla46[[#This Row],[VALOR EVALUACION DISENO]]),"",IF(Tabla46[[#This Row],[VALOR EVALUACION DISENO]]&gt;96,DATOS!$AV$21,IF(Tabla46[[#This Row],[VALOR EVALUACION DISENO]]&gt;=86,DATOS!$AV$22,DATOS!$AV$23)))</f>
        <v/>
      </c>
      <c r="S121" s="352"/>
      <c r="T121" s="345" t="str">
        <f>IFERROR(VLOOKUP(Tabla46[[#This Row],[% DE CUMPLIMIENTO DE LA EJECUCION DEL CONTROL]],DATOS!$AS$38:$AT$40,2,0),"")</f>
        <v/>
      </c>
      <c r="U121" s="353" t="str">
        <f>IF(Tabla46[[#This Row],[RESULTADO EVALUACIÓN DEL DISEÑO DEL CONTROL]]="","",SUMIFS(DATOS!$AT$49:$AT$57,DATOS!$AR$49:$AR$57,Tabla46[[#This Row],[RESULTADO EVALUACIÓN DEL DISEÑO DEL CONTROL]],DATOS!$AS$49:$AS$57,Tabla46[[#This Row],[RESULTADO EVALUACION DE LA EJECUCION]]))</f>
        <v/>
      </c>
    </row>
    <row r="122" spans="1:21" ht="15" customHeight="1" x14ac:dyDescent="0.25">
      <c r="A122" s="3"/>
      <c r="B122" s="2"/>
      <c r="C122" s="2"/>
      <c r="D122" s="72"/>
      <c r="E122" s="4"/>
      <c r="F122" s="345"/>
      <c r="G122" s="352" t="str">
        <f>IFERROR(VLOOKUP(Tabla46[[#This Row],[ID RIESGO]],'1. IDENTIFICACION DEL RIESGO'!$AB$27:$AL$38,11,0),"")</f>
        <v/>
      </c>
      <c r="H122" s="173"/>
      <c r="I122" s="173"/>
      <c r="J122" s="173"/>
      <c r="K122" s="173"/>
      <c r="L122" s="175"/>
      <c r="M122" s="345"/>
      <c r="N122" s="173" t="str">
        <f>IF(Tabla46[[#This Row],[ID RIESGO]]="","",IF(Tabla46[[#This Row],[DESCRIPCION DEL CONTROL]]="",0,15))</f>
        <v/>
      </c>
      <c r="O122" s="169" t="str">
        <f>IF(Tabla46[[#This Row],[ID RIESGO]]="","",IF(Tabla46[[#This Row],[RESPONSABLE DEL CONTROL (CARGO)]]="",0,20))</f>
        <v/>
      </c>
      <c r="P122" s="345">
        <f>IF(Tabla46[[#This Row],[PERIODICIDAD DE EJECUCIÓN DEL CONTROL]]="",0,20)</f>
        <v>0</v>
      </c>
      <c r="Q12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2" s="345" t="str">
        <f>IF(ISTEXT(Tabla46[[#This Row],[VALOR EVALUACION DISENO]]),"",IF(Tabla46[[#This Row],[VALOR EVALUACION DISENO]]&gt;96,DATOS!$AV$21,IF(Tabla46[[#This Row],[VALOR EVALUACION DISENO]]&gt;=86,DATOS!$AV$22,DATOS!$AV$23)))</f>
        <v/>
      </c>
      <c r="S122" s="352"/>
      <c r="T122" s="345" t="str">
        <f>IFERROR(VLOOKUP(Tabla46[[#This Row],[% DE CUMPLIMIENTO DE LA EJECUCION DEL CONTROL]],DATOS!$AS$38:$AT$40,2,0),"")</f>
        <v/>
      </c>
      <c r="U122" s="353" t="str">
        <f>IF(Tabla46[[#This Row],[RESULTADO EVALUACIÓN DEL DISEÑO DEL CONTROL]]="","",SUMIFS(DATOS!$AT$49:$AT$57,DATOS!$AR$49:$AR$57,Tabla46[[#This Row],[RESULTADO EVALUACIÓN DEL DISEÑO DEL CONTROL]],DATOS!$AS$49:$AS$57,Tabla46[[#This Row],[RESULTADO EVALUACION DE LA EJECUCION]]))</f>
        <v/>
      </c>
    </row>
    <row r="123" spans="1:21" ht="15" customHeight="1" x14ac:dyDescent="0.25">
      <c r="A123" s="3"/>
      <c r="B123" s="2"/>
      <c r="C123" s="2"/>
      <c r="D123" s="72"/>
      <c r="E123" s="4"/>
      <c r="F123" s="345"/>
      <c r="G123" s="352" t="str">
        <f>IFERROR(VLOOKUP(Tabla46[[#This Row],[ID RIESGO]],'1. IDENTIFICACION DEL RIESGO'!$AB$27:$AL$38,11,0),"")</f>
        <v/>
      </c>
      <c r="H123" s="173"/>
      <c r="I123" s="173"/>
      <c r="J123" s="173"/>
      <c r="K123" s="173"/>
      <c r="L123" s="175"/>
      <c r="M123" s="345"/>
      <c r="N123" s="173" t="str">
        <f>IF(Tabla46[[#This Row],[ID RIESGO]]="","",IF(Tabla46[[#This Row],[DESCRIPCION DEL CONTROL]]="",0,15))</f>
        <v/>
      </c>
      <c r="O123" s="169" t="str">
        <f>IF(Tabla46[[#This Row],[ID RIESGO]]="","",IF(Tabla46[[#This Row],[RESPONSABLE DEL CONTROL (CARGO)]]="",0,20))</f>
        <v/>
      </c>
      <c r="P123" s="345">
        <f>IF(Tabla46[[#This Row],[PERIODICIDAD DE EJECUCIÓN DEL CONTROL]]="",0,20)</f>
        <v>0</v>
      </c>
      <c r="Q12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3" s="345" t="str">
        <f>IF(ISTEXT(Tabla46[[#This Row],[VALOR EVALUACION DISENO]]),"",IF(Tabla46[[#This Row],[VALOR EVALUACION DISENO]]&gt;96,DATOS!$AV$21,IF(Tabla46[[#This Row],[VALOR EVALUACION DISENO]]&gt;=86,DATOS!$AV$22,DATOS!$AV$23)))</f>
        <v/>
      </c>
      <c r="S123" s="352"/>
      <c r="T123" s="345" t="str">
        <f>IFERROR(VLOOKUP(Tabla46[[#This Row],[% DE CUMPLIMIENTO DE LA EJECUCION DEL CONTROL]],DATOS!$AS$38:$AT$40,2,0),"")</f>
        <v/>
      </c>
      <c r="U123" s="353" t="str">
        <f>IF(Tabla46[[#This Row],[RESULTADO EVALUACIÓN DEL DISEÑO DEL CONTROL]]="","",SUMIFS(DATOS!$AT$49:$AT$57,DATOS!$AR$49:$AR$57,Tabla46[[#This Row],[RESULTADO EVALUACIÓN DEL DISEÑO DEL CONTROL]],DATOS!$AS$49:$AS$57,Tabla46[[#This Row],[RESULTADO EVALUACION DE LA EJECUCION]]))</f>
        <v/>
      </c>
    </row>
    <row r="124" spans="1:21" ht="15" customHeight="1" x14ac:dyDescent="0.25">
      <c r="A124" s="3"/>
      <c r="B124" s="2"/>
      <c r="C124" s="2"/>
      <c r="D124" s="72"/>
      <c r="E124" s="4"/>
      <c r="F124" s="345"/>
      <c r="G124" s="352" t="str">
        <f>IFERROR(VLOOKUP(Tabla46[[#This Row],[ID RIESGO]],'1. IDENTIFICACION DEL RIESGO'!$AB$27:$AL$38,11,0),"")</f>
        <v/>
      </c>
      <c r="H124" s="173"/>
      <c r="I124" s="173"/>
      <c r="J124" s="173"/>
      <c r="K124" s="173"/>
      <c r="L124" s="175"/>
      <c r="M124" s="345"/>
      <c r="N124" s="173" t="str">
        <f>IF(Tabla46[[#This Row],[ID RIESGO]]="","",IF(Tabla46[[#This Row],[DESCRIPCION DEL CONTROL]]="",0,15))</f>
        <v/>
      </c>
      <c r="O124" s="169" t="str">
        <f>IF(Tabla46[[#This Row],[ID RIESGO]]="","",IF(Tabla46[[#This Row],[RESPONSABLE DEL CONTROL (CARGO)]]="",0,20))</f>
        <v/>
      </c>
      <c r="P124" s="345">
        <f>IF(Tabla46[[#This Row],[PERIODICIDAD DE EJECUCIÓN DEL CONTROL]]="",0,20)</f>
        <v>0</v>
      </c>
      <c r="Q12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4" s="345" t="str">
        <f>IF(ISTEXT(Tabla46[[#This Row],[VALOR EVALUACION DISENO]]),"",IF(Tabla46[[#This Row],[VALOR EVALUACION DISENO]]&gt;96,DATOS!$AV$21,IF(Tabla46[[#This Row],[VALOR EVALUACION DISENO]]&gt;=86,DATOS!$AV$22,DATOS!$AV$23)))</f>
        <v/>
      </c>
      <c r="S124" s="352"/>
      <c r="T124" s="345" t="str">
        <f>IFERROR(VLOOKUP(Tabla46[[#This Row],[% DE CUMPLIMIENTO DE LA EJECUCION DEL CONTROL]],DATOS!$AS$38:$AT$40,2,0),"")</f>
        <v/>
      </c>
      <c r="U124" s="353" t="str">
        <f>IF(Tabla46[[#This Row],[RESULTADO EVALUACIÓN DEL DISEÑO DEL CONTROL]]="","",SUMIFS(DATOS!$AT$49:$AT$57,DATOS!$AR$49:$AR$57,Tabla46[[#This Row],[RESULTADO EVALUACIÓN DEL DISEÑO DEL CONTROL]],DATOS!$AS$49:$AS$57,Tabla46[[#This Row],[RESULTADO EVALUACION DE LA EJECUCION]]))</f>
        <v/>
      </c>
    </row>
    <row r="125" spans="1:21" ht="15" customHeight="1" x14ac:dyDescent="0.25">
      <c r="A125" s="3"/>
      <c r="B125" s="2"/>
      <c r="C125" s="2"/>
      <c r="D125" s="72"/>
      <c r="E125" s="4"/>
      <c r="F125" s="345"/>
      <c r="G125" s="352" t="str">
        <f>IFERROR(VLOOKUP(Tabla46[[#This Row],[ID RIESGO]],'1. IDENTIFICACION DEL RIESGO'!$AB$27:$AL$38,11,0),"")</f>
        <v/>
      </c>
      <c r="H125" s="173"/>
      <c r="I125" s="173"/>
      <c r="J125" s="173"/>
      <c r="K125" s="173"/>
      <c r="L125" s="175"/>
      <c r="M125" s="345"/>
      <c r="N125" s="173" t="str">
        <f>IF(Tabla46[[#This Row],[ID RIESGO]]="","",IF(Tabla46[[#This Row],[DESCRIPCION DEL CONTROL]]="",0,15))</f>
        <v/>
      </c>
      <c r="O125" s="169" t="str">
        <f>IF(Tabla46[[#This Row],[ID RIESGO]]="","",IF(Tabla46[[#This Row],[RESPONSABLE DEL CONTROL (CARGO)]]="",0,20))</f>
        <v/>
      </c>
      <c r="P125" s="345">
        <f>IF(Tabla46[[#This Row],[PERIODICIDAD DE EJECUCIÓN DEL CONTROL]]="",0,20)</f>
        <v>0</v>
      </c>
      <c r="Q12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5" s="345" t="str">
        <f>IF(ISTEXT(Tabla46[[#This Row],[VALOR EVALUACION DISENO]]),"",IF(Tabla46[[#This Row],[VALOR EVALUACION DISENO]]&gt;96,DATOS!$AV$21,IF(Tabla46[[#This Row],[VALOR EVALUACION DISENO]]&gt;=86,DATOS!$AV$22,DATOS!$AV$23)))</f>
        <v/>
      </c>
      <c r="S125" s="352"/>
      <c r="T125" s="345" t="str">
        <f>IFERROR(VLOOKUP(Tabla46[[#This Row],[% DE CUMPLIMIENTO DE LA EJECUCION DEL CONTROL]],DATOS!$AS$38:$AT$40,2,0),"")</f>
        <v/>
      </c>
      <c r="U125" s="353" t="str">
        <f>IF(Tabla46[[#This Row],[RESULTADO EVALUACIÓN DEL DISEÑO DEL CONTROL]]="","",SUMIFS(DATOS!$AT$49:$AT$57,DATOS!$AR$49:$AR$57,Tabla46[[#This Row],[RESULTADO EVALUACIÓN DEL DISEÑO DEL CONTROL]],DATOS!$AS$49:$AS$57,Tabla46[[#This Row],[RESULTADO EVALUACION DE LA EJECUCION]]))</f>
        <v/>
      </c>
    </row>
    <row r="126" spans="1:21" ht="15" customHeight="1" x14ac:dyDescent="0.25">
      <c r="A126" s="3"/>
      <c r="B126" s="2"/>
      <c r="C126" s="2"/>
      <c r="D126" s="72"/>
      <c r="E126" s="4"/>
      <c r="F126" s="345"/>
      <c r="G126" s="352" t="str">
        <f>IFERROR(VLOOKUP(Tabla46[[#This Row],[ID RIESGO]],'1. IDENTIFICACION DEL RIESGO'!$AB$27:$AL$38,11,0),"")</f>
        <v/>
      </c>
      <c r="H126" s="173"/>
      <c r="I126" s="173"/>
      <c r="J126" s="173"/>
      <c r="K126" s="173"/>
      <c r="L126" s="175"/>
      <c r="M126" s="345"/>
      <c r="N126" s="173" t="str">
        <f>IF(Tabla46[[#This Row],[ID RIESGO]]="","",IF(Tabla46[[#This Row],[DESCRIPCION DEL CONTROL]]="",0,15))</f>
        <v/>
      </c>
      <c r="O126" s="169" t="str">
        <f>IF(Tabla46[[#This Row],[ID RIESGO]]="","",IF(Tabla46[[#This Row],[RESPONSABLE DEL CONTROL (CARGO)]]="",0,20))</f>
        <v/>
      </c>
      <c r="P126" s="345">
        <f>IF(Tabla46[[#This Row],[PERIODICIDAD DE EJECUCIÓN DEL CONTROL]]="",0,20)</f>
        <v>0</v>
      </c>
      <c r="Q12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6" s="345" t="str">
        <f>IF(ISTEXT(Tabla46[[#This Row],[VALOR EVALUACION DISENO]]),"",IF(Tabla46[[#This Row],[VALOR EVALUACION DISENO]]&gt;96,DATOS!$AV$21,IF(Tabla46[[#This Row],[VALOR EVALUACION DISENO]]&gt;=86,DATOS!$AV$22,DATOS!$AV$23)))</f>
        <v/>
      </c>
      <c r="S126" s="352"/>
      <c r="T126" s="345" t="str">
        <f>IFERROR(VLOOKUP(Tabla46[[#This Row],[% DE CUMPLIMIENTO DE LA EJECUCION DEL CONTROL]],DATOS!$AS$38:$AT$40,2,0),"")</f>
        <v/>
      </c>
      <c r="U126" s="353" t="str">
        <f>IF(Tabla46[[#This Row],[RESULTADO EVALUACIÓN DEL DISEÑO DEL CONTROL]]="","",SUMIFS(DATOS!$AT$49:$AT$57,DATOS!$AR$49:$AR$57,Tabla46[[#This Row],[RESULTADO EVALUACIÓN DEL DISEÑO DEL CONTROL]],DATOS!$AS$49:$AS$57,Tabla46[[#This Row],[RESULTADO EVALUACION DE LA EJECUCION]]))</f>
        <v/>
      </c>
    </row>
    <row r="127" spans="1:21" ht="15" customHeight="1" x14ac:dyDescent="0.25">
      <c r="A127" s="3"/>
      <c r="B127" s="2"/>
      <c r="C127" s="2"/>
      <c r="D127" s="72"/>
      <c r="E127" s="4"/>
      <c r="F127" s="345"/>
      <c r="G127" s="352" t="str">
        <f>IFERROR(VLOOKUP(Tabla46[[#This Row],[ID RIESGO]],'1. IDENTIFICACION DEL RIESGO'!$AB$27:$AL$38,11,0),"")</f>
        <v/>
      </c>
      <c r="H127" s="173"/>
      <c r="I127" s="173"/>
      <c r="J127" s="173"/>
      <c r="K127" s="173"/>
      <c r="L127" s="175"/>
      <c r="M127" s="345"/>
      <c r="N127" s="173" t="str">
        <f>IF(Tabla46[[#This Row],[ID RIESGO]]="","",IF(Tabla46[[#This Row],[DESCRIPCION DEL CONTROL]]="",0,15))</f>
        <v/>
      </c>
      <c r="O127" s="169" t="str">
        <f>IF(Tabla46[[#This Row],[ID RIESGO]]="","",IF(Tabla46[[#This Row],[RESPONSABLE DEL CONTROL (CARGO)]]="",0,20))</f>
        <v/>
      </c>
      <c r="P127" s="345">
        <f>IF(Tabla46[[#This Row],[PERIODICIDAD DE EJECUCIÓN DEL CONTROL]]="",0,20)</f>
        <v>0</v>
      </c>
      <c r="Q12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7" s="345" t="str">
        <f>IF(ISTEXT(Tabla46[[#This Row],[VALOR EVALUACION DISENO]]),"",IF(Tabla46[[#This Row],[VALOR EVALUACION DISENO]]&gt;96,DATOS!$AV$21,IF(Tabla46[[#This Row],[VALOR EVALUACION DISENO]]&gt;=86,DATOS!$AV$22,DATOS!$AV$23)))</f>
        <v/>
      </c>
      <c r="S127" s="352"/>
      <c r="T127" s="345" t="str">
        <f>IFERROR(VLOOKUP(Tabla46[[#This Row],[% DE CUMPLIMIENTO DE LA EJECUCION DEL CONTROL]],DATOS!$AS$38:$AT$40,2,0),"")</f>
        <v/>
      </c>
      <c r="U127" s="353" t="str">
        <f>IF(Tabla46[[#This Row],[RESULTADO EVALUACIÓN DEL DISEÑO DEL CONTROL]]="","",SUMIFS(DATOS!$AT$49:$AT$57,DATOS!$AR$49:$AR$57,Tabla46[[#This Row],[RESULTADO EVALUACIÓN DEL DISEÑO DEL CONTROL]],DATOS!$AS$49:$AS$57,Tabla46[[#This Row],[RESULTADO EVALUACION DE LA EJECUCION]]))</f>
        <v/>
      </c>
    </row>
    <row r="128" spans="1:21" ht="15" customHeight="1" x14ac:dyDescent="0.25">
      <c r="A128" s="3"/>
      <c r="B128" s="2"/>
      <c r="C128" s="2"/>
      <c r="D128" s="72"/>
      <c r="E128" s="4"/>
      <c r="F128" s="345"/>
      <c r="G128" s="352" t="str">
        <f>IFERROR(VLOOKUP(Tabla46[[#This Row],[ID RIESGO]],'1. IDENTIFICACION DEL RIESGO'!$AB$27:$AL$38,11,0),"")</f>
        <v/>
      </c>
      <c r="H128" s="173"/>
      <c r="I128" s="173"/>
      <c r="J128" s="173"/>
      <c r="K128" s="173"/>
      <c r="L128" s="175"/>
      <c r="M128" s="345"/>
      <c r="N128" s="173" t="str">
        <f>IF(Tabla46[[#This Row],[ID RIESGO]]="","",IF(Tabla46[[#This Row],[DESCRIPCION DEL CONTROL]]="",0,15))</f>
        <v/>
      </c>
      <c r="O128" s="169" t="str">
        <f>IF(Tabla46[[#This Row],[ID RIESGO]]="","",IF(Tabla46[[#This Row],[RESPONSABLE DEL CONTROL (CARGO)]]="",0,20))</f>
        <v/>
      </c>
      <c r="P128" s="345">
        <f>IF(Tabla46[[#This Row],[PERIODICIDAD DE EJECUCIÓN DEL CONTROL]]="",0,20)</f>
        <v>0</v>
      </c>
      <c r="Q12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8" s="345" t="str">
        <f>IF(ISTEXT(Tabla46[[#This Row],[VALOR EVALUACION DISENO]]),"",IF(Tabla46[[#This Row],[VALOR EVALUACION DISENO]]&gt;96,DATOS!$AV$21,IF(Tabla46[[#This Row],[VALOR EVALUACION DISENO]]&gt;=86,DATOS!$AV$22,DATOS!$AV$23)))</f>
        <v/>
      </c>
      <c r="S128" s="352"/>
      <c r="T128" s="345" t="str">
        <f>IFERROR(VLOOKUP(Tabla46[[#This Row],[% DE CUMPLIMIENTO DE LA EJECUCION DEL CONTROL]],DATOS!$AS$38:$AT$40,2,0),"")</f>
        <v/>
      </c>
      <c r="U128" s="353" t="str">
        <f>IF(Tabla46[[#This Row],[RESULTADO EVALUACIÓN DEL DISEÑO DEL CONTROL]]="","",SUMIFS(DATOS!$AT$49:$AT$57,DATOS!$AR$49:$AR$57,Tabla46[[#This Row],[RESULTADO EVALUACIÓN DEL DISEÑO DEL CONTROL]],DATOS!$AS$49:$AS$57,Tabla46[[#This Row],[RESULTADO EVALUACION DE LA EJECUCION]]))</f>
        <v/>
      </c>
    </row>
    <row r="129" spans="1:21" ht="15" customHeight="1" x14ac:dyDescent="0.25">
      <c r="A129" s="3"/>
      <c r="B129" s="2"/>
      <c r="C129" s="2"/>
      <c r="D129" s="72"/>
      <c r="E129" s="4"/>
      <c r="F129" s="345"/>
      <c r="G129" s="352" t="str">
        <f>IFERROR(VLOOKUP(Tabla46[[#This Row],[ID RIESGO]],'1. IDENTIFICACION DEL RIESGO'!$AB$27:$AL$38,11,0),"")</f>
        <v/>
      </c>
      <c r="H129" s="173"/>
      <c r="I129" s="173"/>
      <c r="J129" s="173"/>
      <c r="K129" s="173"/>
      <c r="L129" s="175"/>
      <c r="M129" s="345"/>
      <c r="N129" s="173" t="str">
        <f>IF(Tabla46[[#This Row],[ID RIESGO]]="","",IF(Tabla46[[#This Row],[DESCRIPCION DEL CONTROL]]="",0,15))</f>
        <v/>
      </c>
      <c r="O129" s="169" t="str">
        <f>IF(Tabla46[[#This Row],[ID RIESGO]]="","",IF(Tabla46[[#This Row],[RESPONSABLE DEL CONTROL (CARGO)]]="",0,20))</f>
        <v/>
      </c>
      <c r="P129" s="345">
        <f>IF(Tabla46[[#This Row],[PERIODICIDAD DE EJECUCIÓN DEL CONTROL]]="",0,20)</f>
        <v>0</v>
      </c>
      <c r="Q12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9" s="345" t="str">
        <f>IF(ISTEXT(Tabla46[[#This Row],[VALOR EVALUACION DISENO]]),"",IF(Tabla46[[#This Row],[VALOR EVALUACION DISENO]]&gt;96,DATOS!$AV$21,IF(Tabla46[[#This Row],[VALOR EVALUACION DISENO]]&gt;=86,DATOS!$AV$22,DATOS!$AV$23)))</f>
        <v/>
      </c>
      <c r="S129" s="352"/>
      <c r="T129" s="345" t="str">
        <f>IFERROR(VLOOKUP(Tabla46[[#This Row],[% DE CUMPLIMIENTO DE LA EJECUCION DEL CONTROL]],DATOS!$AS$38:$AT$40,2,0),"")</f>
        <v/>
      </c>
      <c r="U129" s="353" t="str">
        <f>IF(Tabla46[[#This Row],[RESULTADO EVALUACIÓN DEL DISEÑO DEL CONTROL]]="","",SUMIFS(DATOS!$AT$49:$AT$57,DATOS!$AR$49:$AR$57,Tabla46[[#This Row],[RESULTADO EVALUACIÓN DEL DISEÑO DEL CONTROL]],DATOS!$AS$49:$AS$57,Tabla46[[#This Row],[RESULTADO EVALUACION DE LA EJECUCION]]))</f>
        <v/>
      </c>
    </row>
    <row r="130" spans="1:21" ht="15" customHeight="1" x14ac:dyDescent="0.25">
      <c r="A130" s="3"/>
      <c r="B130" s="2"/>
      <c r="C130" s="2"/>
      <c r="D130" s="72"/>
      <c r="E130" s="4"/>
      <c r="F130" s="345"/>
      <c r="G130" s="352" t="str">
        <f>IFERROR(VLOOKUP(Tabla46[[#This Row],[ID RIESGO]],'1. IDENTIFICACION DEL RIESGO'!$AB$27:$AL$38,11,0),"")</f>
        <v/>
      </c>
      <c r="H130" s="173"/>
      <c r="I130" s="173"/>
      <c r="J130" s="173"/>
      <c r="K130" s="173"/>
      <c r="L130" s="175"/>
      <c r="M130" s="345"/>
      <c r="N130" s="173" t="str">
        <f>IF(Tabla46[[#This Row],[ID RIESGO]]="","",IF(Tabla46[[#This Row],[DESCRIPCION DEL CONTROL]]="",0,15))</f>
        <v/>
      </c>
      <c r="O130" s="169" t="str">
        <f>IF(Tabla46[[#This Row],[ID RIESGO]]="","",IF(Tabla46[[#This Row],[RESPONSABLE DEL CONTROL (CARGO)]]="",0,20))</f>
        <v/>
      </c>
      <c r="P130" s="345">
        <f>IF(Tabla46[[#This Row],[PERIODICIDAD DE EJECUCIÓN DEL CONTROL]]="",0,20)</f>
        <v>0</v>
      </c>
      <c r="Q13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0" s="345" t="str">
        <f>IF(ISTEXT(Tabla46[[#This Row],[VALOR EVALUACION DISENO]]),"",IF(Tabla46[[#This Row],[VALOR EVALUACION DISENO]]&gt;96,DATOS!$AV$21,IF(Tabla46[[#This Row],[VALOR EVALUACION DISENO]]&gt;=86,DATOS!$AV$22,DATOS!$AV$23)))</f>
        <v/>
      </c>
      <c r="S130" s="352"/>
      <c r="T130" s="345" t="str">
        <f>IFERROR(VLOOKUP(Tabla46[[#This Row],[% DE CUMPLIMIENTO DE LA EJECUCION DEL CONTROL]],DATOS!$AS$38:$AT$40,2,0),"")</f>
        <v/>
      </c>
      <c r="U130" s="353" t="str">
        <f>IF(Tabla46[[#This Row],[RESULTADO EVALUACIÓN DEL DISEÑO DEL CONTROL]]="","",SUMIFS(DATOS!$AT$49:$AT$57,DATOS!$AR$49:$AR$57,Tabla46[[#This Row],[RESULTADO EVALUACIÓN DEL DISEÑO DEL CONTROL]],DATOS!$AS$49:$AS$57,Tabla46[[#This Row],[RESULTADO EVALUACION DE LA EJECUCION]]))</f>
        <v/>
      </c>
    </row>
    <row r="131" spans="1:21" ht="15" customHeight="1" x14ac:dyDescent="0.25">
      <c r="A131" s="3"/>
      <c r="B131" s="2"/>
      <c r="C131" s="2"/>
      <c r="D131" s="72"/>
      <c r="E131" s="4"/>
      <c r="F131" s="345"/>
      <c r="G131" s="352" t="str">
        <f>IFERROR(VLOOKUP(Tabla46[[#This Row],[ID RIESGO]],'1. IDENTIFICACION DEL RIESGO'!$AB$27:$AL$38,11,0),"")</f>
        <v/>
      </c>
      <c r="H131" s="173"/>
      <c r="I131" s="173"/>
      <c r="J131" s="173"/>
      <c r="K131" s="173"/>
      <c r="L131" s="175"/>
      <c r="M131" s="345"/>
      <c r="N131" s="173" t="str">
        <f>IF(Tabla46[[#This Row],[ID RIESGO]]="","",IF(Tabla46[[#This Row],[DESCRIPCION DEL CONTROL]]="",0,15))</f>
        <v/>
      </c>
      <c r="O131" s="169" t="str">
        <f>IF(Tabla46[[#This Row],[ID RIESGO]]="","",IF(Tabla46[[#This Row],[RESPONSABLE DEL CONTROL (CARGO)]]="",0,20))</f>
        <v/>
      </c>
      <c r="P131" s="345">
        <f>IF(Tabla46[[#This Row],[PERIODICIDAD DE EJECUCIÓN DEL CONTROL]]="",0,20)</f>
        <v>0</v>
      </c>
      <c r="Q13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1" s="345" t="str">
        <f>IF(ISTEXT(Tabla46[[#This Row],[VALOR EVALUACION DISENO]]),"",IF(Tabla46[[#This Row],[VALOR EVALUACION DISENO]]&gt;96,DATOS!$AV$21,IF(Tabla46[[#This Row],[VALOR EVALUACION DISENO]]&gt;=86,DATOS!$AV$22,DATOS!$AV$23)))</f>
        <v/>
      </c>
      <c r="S131" s="352"/>
      <c r="T131" s="345" t="str">
        <f>IFERROR(VLOOKUP(Tabla46[[#This Row],[% DE CUMPLIMIENTO DE LA EJECUCION DEL CONTROL]],DATOS!$AS$38:$AT$40,2,0),"")</f>
        <v/>
      </c>
      <c r="U131" s="353" t="str">
        <f>IF(Tabla46[[#This Row],[RESULTADO EVALUACIÓN DEL DISEÑO DEL CONTROL]]="","",SUMIFS(DATOS!$AT$49:$AT$57,DATOS!$AR$49:$AR$57,Tabla46[[#This Row],[RESULTADO EVALUACIÓN DEL DISEÑO DEL CONTROL]],DATOS!$AS$49:$AS$57,Tabla46[[#This Row],[RESULTADO EVALUACION DE LA EJECUCION]]))</f>
        <v/>
      </c>
    </row>
    <row r="132" spans="1:21" ht="15" customHeight="1" x14ac:dyDescent="0.25">
      <c r="A132" s="3"/>
      <c r="B132" s="2"/>
      <c r="C132" s="2"/>
      <c r="D132" s="72"/>
      <c r="E132" s="4"/>
      <c r="F132" s="345"/>
      <c r="G132" s="352" t="str">
        <f>IFERROR(VLOOKUP(Tabla46[[#This Row],[ID RIESGO]],'1. IDENTIFICACION DEL RIESGO'!$AB$27:$AL$38,11,0),"")</f>
        <v/>
      </c>
      <c r="H132" s="173"/>
      <c r="I132" s="173"/>
      <c r="J132" s="173"/>
      <c r="K132" s="173"/>
      <c r="L132" s="175"/>
      <c r="M132" s="345"/>
      <c r="N132" s="173" t="str">
        <f>IF(Tabla46[[#This Row],[ID RIESGO]]="","",IF(Tabla46[[#This Row],[DESCRIPCION DEL CONTROL]]="",0,15))</f>
        <v/>
      </c>
      <c r="O132" s="169" t="str">
        <f>IF(Tabla46[[#This Row],[ID RIESGO]]="","",IF(Tabla46[[#This Row],[RESPONSABLE DEL CONTROL (CARGO)]]="",0,20))</f>
        <v/>
      </c>
      <c r="P132" s="345">
        <f>IF(Tabla46[[#This Row],[PERIODICIDAD DE EJECUCIÓN DEL CONTROL]]="",0,20)</f>
        <v>0</v>
      </c>
      <c r="Q13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2" s="345" t="str">
        <f>IF(ISTEXT(Tabla46[[#This Row],[VALOR EVALUACION DISENO]]),"",IF(Tabla46[[#This Row],[VALOR EVALUACION DISENO]]&gt;96,DATOS!$AV$21,IF(Tabla46[[#This Row],[VALOR EVALUACION DISENO]]&gt;=86,DATOS!$AV$22,DATOS!$AV$23)))</f>
        <v/>
      </c>
      <c r="S132" s="352"/>
      <c r="T132" s="345" t="str">
        <f>IFERROR(VLOOKUP(Tabla46[[#This Row],[% DE CUMPLIMIENTO DE LA EJECUCION DEL CONTROL]],DATOS!$AS$38:$AT$40,2,0),"")</f>
        <v/>
      </c>
      <c r="U132" s="353" t="str">
        <f>IF(Tabla46[[#This Row],[RESULTADO EVALUACIÓN DEL DISEÑO DEL CONTROL]]="","",SUMIFS(DATOS!$AT$49:$AT$57,DATOS!$AR$49:$AR$57,Tabla46[[#This Row],[RESULTADO EVALUACIÓN DEL DISEÑO DEL CONTROL]],DATOS!$AS$49:$AS$57,Tabla46[[#This Row],[RESULTADO EVALUACION DE LA EJECUCION]]))</f>
        <v/>
      </c>
    </row>
    <row r="133" spans="1:21" ht="15" customHeight="1" x14ac:dyDescent="0.25">
      <c r="A133" s="3"/>
      <c r="B133" s="2"/>
      <c r="C133" s="2"/>
      <c r="D133" s="72"/>
      <c r="E133" s="4"/>
      <c r="F133" s="345"/>
      <c r="G133" s="352" t="str">
        <f>IFERROR(VLOOKUP(Tabla46[[#This Row],[ID RIESGO]],'1. IDENTIFICACION DEL RIESGO'!$AB$27:$AL$38,11,0),"")</f>
        <v/>
      </c>
      <c r="H133" s="173"/>
      <c r="I133" s="173"/>
      <c r="J133" s="173"/>
      <c r="K133" s="173"/>
      <c r="L133" s="175"/>
      <c r="M133" s="345"/>
      <c r="N133" s="173" t="str">
        <f>IF(Tabla46[[#This Row],[ID RIESGO]]="","",IF(Tabla46[[#This Row],[DESCRIPCION DEL CONTROL]]="",0,15))</f>
        <v/>
      </c>
      <c r="O133" s="169" t="str">
        <f>IF(Tabla46[[#This Row],[ID RIESGO]]="","",IF(Tabla46[[#This Row],[RESPONSABLE DEL CONTROL (CARGO)]]="",0,20))</f>
        <v/>
      </c>
      <c r="P133" s="345">
        <f>IF(Tabla46[[#This Row],[PERIODICIDAD DE EJECUCIÓN DEL CONTROL]]="",0,20)</f>
        <v>0</v>
      </c>
      <c r="Q13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3" s="345" t="str">
        <f>IF(ISTEXT(Tabla46[[#This Row],[VALOR EVALUACION DISENO]]),"",IF(Tabla46[[#This Row],[VALOR EVALUACION DISENO]]&gt;96,DATOS!$AV$21,IF(Tabla46[[#This Row],[VALOR EVALUACION DISENO]]&gt;=86,DATOS!$AV$22,DATOS!$AV$23)))</f>
        <v/>
      </c>
      <c r="S133" s="352"/>
      <c r="T133" s="345" t="str">
        <f>IFERROR(VLOOKUP(Tabla46[[#This Row],[% DE CUMPLIMIENTO DE LA EJECUCION DEL CONTROL]],DATOS!$AS$38:$AT$40,2,0),"")</f>
        <v/>
      </c>
      <c r="U133" s="353" t="str">
        <f>IF(Tabla46[[#This Row],[RESULTADO EVALUACIÓN DEL DISEÑO DEL CONTROL]]="","",SUMIFS(DATOS!$AT$49:$AT$57,DATOS!$AR$49:$AR$57,Tabla46[[#This Row],[RESULTADO EVALUACIÓN DEL DISEÑO DEL CONTROL]],DATOS!$AS$49:$AS$57,Tabla46[[#This Row],[RESULTADO EVALUACION DE LA EJECUCION]]))</f>
        <v/>
      </c>
    </row>
    <row r="134" spans="1:21" ht="15" customHeight="1" x14ac:dyDescent="0.25">
      <c r="A134" s="3"/>
      <c r="B134" s="2"/>
      <c r="C134" s="2"/>
      <c r="D134" s="72"/>
      <c r="E134" s="4"/>
      <c r="F134" s="345"/>
      <c r="G134" s="352" t="str">
        <f>IFERROR(VLOOKUP(Tabla46[[#This Row],[ID RIESGO]],'1. IDENTIFICACION DEL RIESGO'!$AB$27:$AL$38,11,0),"")</f>
        <v/>
      </c>
      <c r="H134" s="173"/>
      <c r="I134" s="173"/>
      <c r="J134" s="173"/>
      <c r="K134" s="173"/>
      <c r="L134" s="175"/>
      <c r="M134" s="345"/>
      <c r="N134" s="173" t="str">
        <f>IF(Tabla46[[#This Row],[ID RIESGO]]="","",IF(Tabla46[[#This Row],[DESCRIPCION DEL CONTROL]]="",0,15))</f>
        <v/>
      </c>
      <c r="O134" s="169" t="str">
        <f>IF(Tabla46[[#This Row],[ID RIESGO]]="","",IF(Tabla46[[#This Row],[RESPONSABLE DEL CONTROL (CARGO)]]="",0,20))</f>
        <v/>
      </c>
      <c r="P134" s="345">
        <f>IF(Tabla46[[#This Row],[PERIODICIDAD DE EJECUCIÓN DEL CONTROL]]="",0,20)</f>
        <v>0</v>
      </c>
      <c r="Q13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4" s="345" t="str">
        <f>IF(ISTEXT(Tabla46[[#This Row],[VALOR EVALUACION DISENO]]),"",IF(Tabla46[[#This Row],[VALOR EVALUACION DISENO]]&gt;96,DATOS!$AV$21,IF(Tabla46[[#This Row],[VALOR EVALUACION DISENO]]&gt;=86,DATOS!$AV$22,DATOS!$AV$23)))</f>
        <v/>
      </c>
      <c r="S134" s="352"/>
      <c r="T134" s="345" t="str">
        <f>IFERROR(VLOOKUP(Tabla46[[#This Row],[% DE CUMPLIMIENTO DE LA EJECUCION DEL CONTROL]],DATOS!$AS$38:$AT$40,2,0),"")</f>
        <v/>
      </c>
      <c r="U134" s="353" t="str">
        <f>IF(Tabla46[[#This Row],[RESULTADO EVALUACIÓN DEL DISEÑO DEL CONTROL]]="","",SUMIFS(DATOS!$AT$49:$AT$57,DATOS!$AR$49:$AR$57,Tabla46[[#This Row],[RESULTADO EVALUACIÓN DEL DISEÑO DEL CONTROL]],DATOS!$AS$49:$AS$57,Tabla46[[#This Row],[RESULTADO EVALUACION DE LA EJECUCION]]))</f>
        <v/>
      </c>
    </row>
    <row r="135" spans="1:21" ht="15" customHeight="1" x14ac:dyDescent="0.25">
      <c r="A135" s="3"/>
      <c r="B135" s="2"/>
      <c r="C135" s="2"/>
      <c r="D135" s="72"/>
      <c r="E135" s="4"/>
      <c r="F135" s="345"/>
      <c r="G135" s="352" t="str">
        <f>IFERROR(VLOOKUP(Tabla46[[#This Row],[ID RIESGO]],'1. IDENTIFICACION DEL RIESGO'!$AB$27:$AL$38,11,0),"")</f>
        <v/>
      </c>
      <c r="H135" s="173"/>
      <c r="I135" s="173"/>
      <c r="J135" s="173"/>
      <c r="K135" s="173"/>
      <c r="L135" s="175"/>
      <c r="M135" s="345"/>
      <c r="N135" s="173" t="str">
        <f>IF(Tabla46[[#This Row],[ID RIESGO]]="","",IF(Tabla46[[#This Row],[DESCRIPCION DEL CONTROL]]="",0,15))</f>
        <v/>
      </c>
      <c r="O135" s="169" t="str">
        <f>IF(Tabla46[[#This Row],[ID RIESGO]]="","",IF(Tabla46[[#This Row],[RESPONSABLE DEL CONTROL (CARGO)]]="",0,20))</f>
        <v/>
      </c>
      <c r="P135" s="345">
        <f>IF(Tabla46[[#This Row],[PERIODICIDAD DE EJECUCIÓN DEL CONTROL]]="",0,20)</f>
        <v>0</v>
      </c>
      <c r="Q13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5" s="345" t="str">
        <f>IF(ISTEXT(Tabla46[[#This Row],[VALOR EVALUACION DISENO]]),"",IF(Tabla46[[#This Row],[VALOR EVALUACION DISENO]]&gt;96,DATOS!$AV$21,IF(Tabla46[[#This Row],[VALOR EVALUACION DISENO]]&gt;=86,DATOS!$AV$22,DATOS!$AV$23)))</f>
        <v/>
      </c>
      <c r="S135" s="352"/>
      <c r="T135" s="345" t="str">
        <f>IFERROR(VLOOKUP(Tabla46[[#This Row],[% DE CUMPLIMIENTO DE LA EJECUCION DEL CONTROL]],DATOS!$AS$38:$AT$40,2,0),"")</f>
        <v/>
      </c>
      <c r="U135" s="353" t="str">
        <f>IF(Tabla46[[#This Row],[RESULTADO EVALUACIÓN DEL DISEÑO DEL CONTROL]]="","",SUMIFS(DATOS!$AT$49:$AT$57,DATOS!$AR$49:$AR$57,Tabla46[[#This Row],[RESULTADO EVALUACIÓN DEL DISEÑO DEL CONTROL]],DATOS!$AS$49:$AS$57,Tabla46[[#This Row],[RESULTADO EVALUACION DE LA EJECUCION]]))</f>
        <v/>
      </c>
    </row>
    <row r="136" spans="1:21" ht="15" customHeight="1" x14ac:dyDescent="0.25">
      <c r="A136" s="3"/>
      <c r="B136" s="2"/>
      <c r="C136" s="2"/>
      <c r="D136" s="72"/>
      <c r="E136" s="4"/>
      <c r="F136" s="345"/>
      <c r="G136" s="352" t="str">
        <f>IFERROR(VLOOKUP(Tabla46[[#This Row],[ID RIESGO]],'1. IDENTIFICACION DEL RIESGO'!$AB$27:$AL$38,11,0),"")</f>
        <v/>
      </c>
      <c r="H136" s="173"/>
      <c r="I136" s="173"/>
      <c r="J136" s="173"/>
      <c r="K136" s="173"/>
      <c r="L136" s="175"/>
      <c r="M136" s="345"/>
      <c r="N136" s="173" t="str">
        <f>IF(Tabla46[[#This Row],[ID RIESGO]]="","",IF(Tabla46[[#This Row],[DESCRIPCION DEL CONTROL]]="",0,15))</f>
        <v/>
      </c>
      <c r="O136" s="169" t="str">
        <f>IF(Tabla46[[#This Row],[ID RIESGO]]="","",IF(Tabla46[[#This Row],[RESPONSABLE DEL CONTROL (CARGO)]]="",0,20))</f>
        <v/>
      </c>
      <c r="P136" s="345">
        <f>IF(Tabla46[[#This Row],[PERIODICIDAD DE EJECUCIÓN DEL CONTROL]]="",0,20)</f>
        <v>0</v>
      </c>
      <c r="Q13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6" s="345" t="str">
        <f>IF(ISTEXT(Tabla46[[#This Row],[VALOR EVALUACION DISENO]]),"",IF(Tabla46[[#This Row],[VALOR EVALUACION DISENO]]&gt;96,DATOS!$AV$21,IF(Tabla46[[#This Row],[VALOR EVALUACION DISENO]]&gt;=86,DATOS!$AV$22,DATOS!$AV$23)))</f>
        <v/>
      </c>
      <c r="S136" s="352"/>
      <c r="T136" s="345" t="str">
        <f>IFERROR(VLOOKUP(Tabla46[[#This Row],[% DE CUMPLIMIENTO DE LA EJECUCION DEL CONTROL]],DATOS!$AS$38:$AT$40,2,0),"")</f>
        <v/>
      </c>
      <c r="U136" s="353" t="str">
        <f>IF(Tabla46[[#This Row],[RESULTADO EVALUACIÓN DEL DISEÑO DEL CONTROL]]="","",SUMIFS(DATOS!$AT$49:$AT$57,DATOS!$AR$49:$AR$57,Tabla46[[#This Row],[RESULTADO EVALUACIÓN DEL DISEÑO DEL CONTROL]],DATOS!$AS$49:$AS$57,Tabla46[[#This Row],[RESULTADO EVALUACION DE LA EJECUCION]]))</f>
        <v/>
      </c>
    </row>
    <row r="137" spans="1:21" ht="15" customHeight="1" x14ac:dyDescent="0.25">
      <c r="A137" s="3"/>
      <c r="B137" s="2"/>
      <c r="C137" s="2"/>
      <c r="D137" s="72"/>
      <c r="E137" s="4"/>
      <c r="F137" s="345"/>
      <c r="G137" s="352" t="str">
        <f>IFERROR(VLOOKUP(Tabla46[[#This Row],[ID RIESGO]],'1. IDENTIFICACION DEL RIESGO'!$AB$27:$AL$38,11,0),"")</f>
        <v/>
      </c>
      <c r="H137" s="173"/>
      <c r="I137" s="173"/>
      <c r="J137" s="173"/>
      <c r="K137" s="173"/>
      <c r="L137" s="175"/>
      <c r="M137" s="345"/>
      <c r="N137" s="173" t="str">
        <f>IF(Tabla46[[#This Row],[ID RIESGO]]="","",IF(Tabla46[[#This Row],[DESCRIPCION DEL CONTROL]]="",0,15))</f>
        <v/>
      </c>
      <c r="O137" s="169" t="str">
        <f>IF(Tabla46[[#This Row],[ID RIESGO]]="","",IF(Tabla46[[#This Row],[RESPONSABLE DEL CONTROL (CARGO)]]="",0,20))</f>
        <v/>
      </c>
      <c r="P137" s="345">
        <f>IF(Tabla46[[#This Row],[PERIODICIDAD DE EJECUCIÓN DEL CONTROL]]="",0,20)</f>
        <v>0</v>
      </c>
      <c r="Q13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7" s="345" t="str">
        <f>IF(ISTEXT(Tabla46[[#This Row],[VALOR EVALUACION DISENO]]),"",IF(Tabla46[[#This Row],[VALOR EVALUACION DISENO]]&gt;96,DATOS!$AV$21,IF(Tabla46[[#This Row],[VALOR EVALUACION DISENO]]&gt;=86,DATOS!$AV$22,DATOS!$AV$23)))</f>
        <v/>
      </c>
      <c r="S137" s="352"/>
      <c r="T137" s="345" t="str">
        <f>IFERROR(VLOOKUP(Tabla46[[#This Row],[% DE CUMPLIMIENTO DE LA EJECUCION DEL CONTROL]],DATOS!$AS$38:$AT$40,2,0),"")</f>
        <v/>
      </c>
      <c r="U137" s="353" t="str">
        <f>IF(Tabla46[[#This Row],[RESULTADO EVALUACIÓN DEL DISEÑO DEL CONTROL]]="","",SUMIFS(DATOS!$AT$49:$AT$57,DATOS!$AR$49:$AR$57,Tabla46[[#This Row],[RESULTADO EVALUACIÓN DEL DISEÑO DEL CONTROL]],DATOS!$AS$49:$AS$57,Tabla46[[#This Row],[RESULTADO EVALUACION DE LA EJECUCION]]))</f>
        <v/>
      </c>
    </row>
    <row r="138" spans="1:21" ht="15" customHeight="1" x14ac:dyDescent="0.25">
      <c r="A138" s="3"/>
      <c r="B138" s="2"/>
      <c r="C138" s="2"/>
      <c r="D138" s="72"/>
      <c r="E138" s="4"/>
      <c r="F138" s="345"/>
      <c r="G138" s="352" t="str">
        <f>IFERROR(VLOOKUP(Tabla46[[#This Row],[ID RIESGO]],'1. IDENTIFICACION DEL RIESGO'!$AB$27:$AL$38,11,0),"")</f>
        <v/>
      </c>
      <c r="H138" s="173"/>
      <c r="I138" s="173"/>
      <c r="J138" s="173"/>
      <c r="K138" s="173"/>
      <c r="L138" s="175"/>
      <c r="M138" s="345"/>
      <c r="N138" s="173" t="str">
        <f>IF(Tabla46[[#This Row],[ID RIESGO]]="","",IF(Tabla46[[#This Row],[DESCRIPCION DEL CONTROL]]="",0,15))</f>
        <v/>
      </c>
      <c r="O138" s="169" t="str">
        <f>IF(Tabla46[[#This Row],[ID RIESGO]]="","",IF(Tabla46[[#This Row],[RESPONSABLE DEL CONTROL (CARGO)]]="",0,20))</f>
        <v/>
      </c>
      <c r="P138" s="345">
        <f>IF(Tabla46[[#This Row],[PERIODICIDAD DE EJECUCIÓN DEL CONTROL]]="",0,20)</f>
        <v>0</v>
      </c>
      <c r="Q13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8" s="345" t="str">
        <f>IF(ISTEXT(Tabla46[[#This Row],[VALOR EVALUACION DISENO]]),"",IF(Tabla46[[#This Row],[VALOR EVALUACION DISENO]]&gt;96,DATOS!$AV$21,IF(Tabla46[[#This Row],[VALOR EVALUACION DISENO]]&gt;=86,DATOS!$AV$22,DATOS!$AV$23)))</f>
        <v/>
      </c>
      <c r="S138" s="352"/>
      <c r="T138" s="345" t="str">
        <f>IFERROR(VLOOKUP(Tabla46[[#This Row],[% DE CUMPLIMIENTO DE LA EJECUCION DEL CONTROL]],DATOS!$AS$38:$AT$40,2,0),"")</f>
        <v/>
      </c>
      <c r="U138" s="353" t="str">
        <f>IF(Tabla46[[#This Row],[RESULTADO EVALUACIÓN DEL DISEÑO DEL CONTROL]]="","",SUMIFS(DATOS!$AT$49:$AT$57,DATOS!$AR$49:$AR$57,Tabla46[[#This Row],[RESULTADO EVALUACIÓN DEL DISEÑO DEL CONTROL]],DATOS!$AS$49:$AS$57,Tabla46[[#This Row],[RESULTADO EVALUACION DE LA EJECUCION]]))</f>
        <v/>
      </c>
    </row>
    <row r="139" spans="1:21" ht="15" customHeight="1" x14ac:dyDescent="0.25">
      <c r="A139" s="3"/>
      <c r="B139" s="2"/>
      <c r="C139" s="2"/>
      <c r="D139" s="72"/>
      <c r="E139" s="4"/>
      <c r="F139" s="345"/>
      <c r="G139" s="352" t="str">
        <f>IFERROR(VLOOKUP(Tabla46[[#This Row],[ID RIESGO]],'1. IDENTIFICACION DEL RIESGO'!$AB$27:$AL$38,11,0),"")</f>
        <v/>
      </c>
      <c r="H139" s="173"/>
      <c r="I139" s="173"/>
      <c r="J139" s="173"/>
      <c r="K139" s="173"/>
      <c r="L139" s="175"/>
      <c r="M139" s="345"/>
      <c r="N139" s="173" t="str">
        <f>IF(Tabla46[[#This Row],[ID RIESGO]]="","",IF(Tabla46[[#This Row],[DESCRIPCION DEL CONTROL]]="",0,15))</f>
        <v/>
      </c>
      <c r="O139" s="169" t="str">
        <f>IF(Tabla46[[#This Row],[ID RIESGO]]="","",IF(Tabla46[[#This Row],[RESPONSABLE DEL CONTROL (CARGO)]]="",0,20))</f>
        <v/>
      </c>
      <c r="P139" s="345">
        <f>IF(Tabla46[[#This Row],[PERIODICIDAD DE EJECUCIÓN DEL CONTROL]]="",0,20)</f>
        <v>0</v>
      </c>
      <c r="Q13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9" s="345" t="str">
        <f>IF(ISTEXT(Tabla46[[#This Row],[VALOR EVALUACION DISENO]]),"",IF(Tabla46[[#This Row],[VALOR EVALUACION DISENO]]&gt;96,DATOS!$AV$21,IF(Tabla46[[#This Row],[VALOR EVALUACION DISENO]]&gt;=86,DATOS!$AV$22,DATOS!$AV$23)))</f>
        <v/>
      </c>
      <c r="S139" s="352"/>
      <c r="T139" s="345" t="str">
        <f>IFERROR(VLOOKUP(Tabla46[[#This Row],[% DE CUMPLIMIENTO DE LA EJECUCION DEL CONTROL]],DATOS!$AS$38:$AT$40,2,0),"")</f>
        <v/>
      </c>
      <c r="U139" s="353" t="str">
        <f>IF(Tabla46[[#This Row],[RESULTADO EVALUACIÓN DEL DISEÑO DEL CONTROL]]="","",SUMIFS(DATOS!$AT$49:$AT$57,DATOS!$AR$49:$AR$57,Tabla46[[#This Row],[RESULTADO EVALUACIÓN DEL DISEÑO DEL CONTROL]],DATOS!$AS$49:$AS$57,Tabla46[[#This Row],[RESULTADO EVALUACION DE LA EJECUCION]]))</f>
        <v/>
      </c>
    </row>
    <row r="140" spans="1:21" ht="15" customHeight="1" x14ac:dyDescent="0.25">
      <c r="A140" s="3"/>
      <c r="B140" s="2"/>
      <c r="C140" s="2"/>
      <c r="D140" s="72"/>
      <c r="E140" s="4"/>
      <c r="F140" s="345"/>
      <c r="G140" s="352" t="str">
        <f>IFERROR(VLOOKUP(Tabla46[[#This Row],[ID RIESGO]],'1. IDENTIFICACION DEL RIESGO'!$AB$27:$AL$38,11,0),"")</f>
        <v/>
      </c>
      <c r="H140" s="173"/>
      <c r="I140" s="173"/>
      <c r="J140" s="173"/>
      <c r="K140" s="173"/>
      <c r="L140" s="175"/>
      <c r="M140" s="345"/>
      <c r="N140" s="173" t="str">
        <f>IF(Tabla46[[#This Row],[ID RIESGO]]="","",IF(Tabla46[[#This Row],[DESCRIPCION DEL CONTROL]]="",0,15))</f>
        <v/>
      </c>
      <c r="O140" s="169" t="str">
        <f>IF(Tabla46[[#This Row],[ID RIESGO]]="","",IF(Tabla46[[#This Row],[RESPONSABLE DEL CONTROL (CARGO)]]="",0,20))</f>
        <v/>
      </c>
      <c r="P140" s="345">
        <f>IF(Tabla46[[#This Row],[PERIODICIDAD DE EJECUCIÓN DEL CONTROL]]="",0,20)</f>
        <v>0</v>
      </c>
      <c r="Q14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0" s="345" t="str">
        <f>IF(ISTEXT(Tabla46[[#This Row],[VALOR EVALUACION DISENO]]),"",IF(Tabla46[[#This Row],[VALOR EVALUACION DISENO]]&gt;96,DATOS!$AV$21,IF(Tabla46[[#This Row],[VALOR EVALUACION DISENO]]&gt;=86,DATOS!$AV$22,DATOS!$AV$23)))</f>
        <v/>
      </c>
      <c r="S140" s="352"/>
      <c r="T140" s="345" t="str">
        <f>IFERROR(VLOOKUP(Tabla46[[#This Row],[% DE CUMPLIMIENTO DE LA EJECUCION DEL CONTROL]],DATOS!$AS$38:$AT$40,2,0),"")</f>
        <v/>
      </c>
      <c r="U140" s="353" t="str">
        <f>IF(Tabla46[[#This Row],[RESULTADO EVALUACIÓN DEL DISEÑO DEL CONTROL]]="","",SUMIFS(DATOS!$AT$49:$AT$57,DATOS!$AR$49:$AR$57,Tabla46[[#This Row],[RESULTADO EVALUACIÓN DEL DISEÑO DEL CONTROL]],DATOS!$AS$49:$AS$57,Tabla46[[#This Row],[RESULTADO EVALUACION DE LA EJECUCION]]))</f>
        <v/>
      </c>
    </row>
    <row r="141" spans="1:21" ht="15" customHeight="1" x14ac:dyDescent="0.25">
      <c r="A141" s="3"/>
      <c r="B141" s="2"/>
      <c r="C141" s="2"/>
      <c r="D141" s="72"/>
      <c r="E141" s="4"/>
      <c r="F141" s="345"/>
      <c r="G141" s="352" t="str">
        <f>IFERROR(VLOOKUP(Tabla46[[#This Row],[ID RIESGO]],'1. IDENTIFICACION DEL RIESGO'!$AB$27:$AL$38,11,0),"")</f>
        <v/>
      </c>
      <c r="H141" s="173"/>
      <c r="I141" s="173"/>
      <c r="J141" s="173"/>
      <c r="K141" s="173"/>
      <c r="L141" s="175"/>
      <c r="M141" s="345"/>
      <c r="N141" s="173" t="str">
        <f>IF(Tabla46[[#This Row],[ID RIESGO]]="","",IF(Tabla46[[#This Row],[DESCRIPCION DEL CONTROL]]="",0,15))</f>
        <v/>
      </c>
      <c r="O141" s="169" t="str">
        <f>IF(Tabla46[[#This Row],[ID RIESGO]]="","",IF(Tabla46[[#This Row],[RESPONSABLE DEL CONTROL (CARGO)]]="",0,20))</f>
        <v/>
      </c>
      <c r="P141" s="345">
        <f>IF(Tabla46[[#This Row],[PERIODICIDAD DE EJECUCIÓN DEL CONTROL]]="",0,20)</f>
        <v>0</v>
      </c>
      <c r="Q14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1" s="345" t="str">
        <f>IF(ISTEXT(Tabla46[[#This Row],[VALOR EVALUACION DISENO]]),"",IF(Tabla46[[#This Row],[VALOR EVALUACION DISENO]]&gt;96,DATOS!$AV$21,IF(Tabla46[[#This Row],[VALOR EVALUACION DISENO]]&gt;=86,DATOS!$AV$22,DATOS!$AV$23)))</f>
        <v/>
      </c>
      <c r="S141" s="352"/>
      <c r="T141" s="345" t="str">
        <f>IFERROR(VLOOKUP(Tabla46[[#This Row],[% DE CUMPLIMIENTO DE LA EJECUCION DEL CONTROL]],DATOS!$AS$38:$AT$40,2,0),"")</f>
        <v/>
      </c>
      <c r="U141" s="353" t="str">
        <f>IF(Tabla46[[#This Row],[RESULTADO EVALUACIÓN DEL DISEÑO DEL CONTROL]]="","",SUMIFS(DATOS!$AT$49:$AT$57,DATOS!$AR$49:$AR$57,Tabla46[[#This Row],[RESULTADO EVALUACIÓN DEL DISEÑO DEL CONTROL]],DATOS!$AS$49:$AS$57,Tabla46[[#This Row],[RESULTADO EVALUACION DE LA EJECUCION]]))</f>
        <v/>
      </c>
    </row>
    <row r="142" spans="1:21" ht="15" customHeight="1" x14ac:dyDescent="0.25">
      <c r="A142" s="3"/>
      <c r="B142" s="2"/>
      <c r="C142" s="2"/>
      <c r="D142" s="72"/>
      <c r="E142" s="4"/>
      <c r="F142" s="345"/>
      <c r="G142" s="352" t="str">
        <f>IFERROR(VLOOKUP(Tabla46[[#This Row],[ID RIESGO]],'1. IDENTIFICACION DEL RIESGO'!$AB$27:$AL$38,11,0),"")</f>
        <v/>
      </c>
      <c r="H142" s="173"/>
      <c r="I142" s="173"/>
      <c r="J142" s="173"/>
      <c r="K142" s="173"/>
      <c r="L142" s="175"/>
      <c r="M142" s="345"/>
      <c r="N142" s="173" t="str">
        <f>IF(Tabla46[[#This Row],[ID RIESGO]]="","",IF(Tabla46[[#This Row],[DESCRIPCION DEL CONTROL]]="",0,15))</f>
        <v/>
      </c>
      <c r="O142" s="169" t="str">
        <f>IF(Tabla46[[#This Row],[ID RIESGO]]="","",IF(Tabla46[[#This Row],[RESPONSABLE DEL CONTROL (CARGO)]]="",0,20))</f>
        <v/>
      </c>
      <c r="P142" s="345">
        <f>IF(Tabla46[[#This Row],[PERIODICIDAD DE EJECUCIÓN DEL CONTROL]]="",0,20)</f>
        <v>0</v>
      </c>
      <c r="Q14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2" s="345" t="str">
        <f>IF(ISTEXT(Tabla46[[#This Row],[VALOR EVALUACION DISENO]]),"",IF(Tabla46[[#This Row],[VALOR EVALUACION DISENO]]&gt;96,DATOS!$AV$21,IF(Tabla46[[#This Row],[VALOR EVALUACION DISENO]]&gt;=86,DATOS!$AV$22,DATOS!$AV$23)))</f>
        <v/>
      </c>
      <c r="S142" s="352"/>
      <c r="T142" s="345" t="str">
        <f>IFERROR(VLOOKUP(Tabla46[[#This Row],[% DE CUMPLIMIENTO DE LA EJECUCION DEL CONTROL]],DATOS!$AS$38:$AT$40,2,0),"")</f>
        <v/>
      </c>
      <c r="U142" s="353" t="str">
        <f>IF(Tabla46[[#This Row],[RESULTADO EVALUACIÓN DEL DISEÑO DEL CONTROL]]="","",SUMIFS(DATOS!$AT$49:$AT$57,DATOS!$AR$49:$AR$57,Tabla46[[#This Row],[RESULTADO EVALUACIÓN DEL DISEÑO DEL CONTROL]],DATOS!$AS$49:$AS$57,Tabla46[[#This Row],[RESULTADO EVALUACION DE LA EJECUCION]]))</f>
        <v/>
      </c>
    </row>
    <row r="143" spans="1:21" ht="15" customHeight="1" x14ac:dyDescent="0.25">
      <c r="A143" s="3"/>
      <c r="B143" s="2"/>
      <c r="C143" s="2"/>
      <c r="D143" s="72"/>
      <c r="E143" s="4"/>
      <c r="F143" s="345"/>
      <c r="G143" s="352" t="str">
        <f>IFERROR(VLOOKUP(Tabla46[[#This Row],[ID RIESGO]],'1. IDENTIFICACION DEL RIESGO'!$AB$27:$AL$38,11,0),"")</f>
        <v/>
      </c>
      <c r="H143" s="173"/>
      <c r="I143" s="173"/>
      <c r="J143" s="173"/>
      <c r="K143" s="173"/>
      <c r="L143" s="175"/>
      <c r="M143" s="345"/>
      <c r="N143" s="173" t="str">
        <f>IF(Tabla46[[#This Row],[ID RIESGO]]="","",IF(Tabla46[[#This Row],[DESCRIPCION DEL CONTROL]]="",0,15))</f>
        <v/>
      </c>
      <c r="O143" s="169" t="str">
        <f>IF(Tabla46[[#This Row],[ID RIESGO]]="","",IF(Tabla46[[#This Row],[RESPONSABLE DEL CONTROL (CARGO)]]="",0,20))</f>
        <v/>
      </c>
      <c r="P143" s="345">
        <f>IF(Tabla46[[#This Row],[PERIODICIDAD DE EJECUCIÓN DEL CONTROL]]="",0,20)</f>
        <v>0</v>
      </c>
      <c r="Q14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3" s="345" t="str">
        <f>IF(ISTEXT(Tabla46[[#This Row],[VALOR EVALUACION DISENO]]),"",IF(Tabla46[[#This Row],[VALOR EVALUACION DISENO]]&gt;96,DATOS!$AV$21,IF(Tabla46[[#This Row],[VALOR EVALUACION DISENO]]&gt;=86,DATOS!$AV$22,DATOS!$AV$23)))</f>
        <v/>
      </c>
      <c r="S143" s="352"/>
      <c r="T143" s="345" t="str">
        <f>IFERROR(VLOOKUP(Tabla46[[#This Row],[% DE CUMPLIMIENTO DE LA EJECUCION DEL CONTROL]],DATOS!$AS$38:$AT$40,2,0),"")</f>
        <v/>
      </c>
      <c r="U143" s="353" t="str">
        <f>IF(Tabla46[[#This Row],[RESULTADO EVALUACIÓN DEL DISEÑO DEL CONTROL]]="","",SUMIFS(DATOS!$AT$49:$AT$57,DATOS!$AR$49:$AR$57,Tabla46[[#This Row],[RESULTADO EVALUACIÓN DEL DISEÑO DEL CONTROL]],DATOS!$AS$49:$AS$57,Tabla46[[#This Row],[RESULTADO EVALUACION DE LA EJECUCION]]))</f>
        <v/>
      </c>
    </row>
    <row r="144" spans="1:21" ht="15" customHeight="1" x14ac:dyDescent="0.25">
      <c r="A144" s="3"/>
      <c r="B144" s="2"/>
      <c r="C144" s="2"/>
      <c r="D144" s="72"/>
      <c r="E144" s="4"/>
      <c r="F144" s="345"/>
      <c r="G144" s="352" t="str">
        <f>IFERROR(VLOOKUP(Tabla46[[#This Row],[ID RIESGO]],'1. IDENTIFICACION DEL RIESGO'!$AB$27:$AL$38,11,0),"")</f>
        <v/>
      </c>
      <c r="H144" s="173"/>
      <c r="I144" s="173"/>
      <c r="J144" s="173"/>
      <c r="K144" s="173"/>
      <c r="L144" s="175"/>
      <c r="M144" s="345"/>
      <c r="N144" s="173" t="str">
        <f>IF(Tabla46[[#This Row],[ID RIESGO]]="","",IF(Tabla46[[#This Row],[DESCRIPCION DEL CONTROL]]="",0,15))</f>
        <v/>
      </c>
      <c r="O144" s="169" t="str">
        <f>IF(Tabla46[[#This Row],[ID RIESGO]]="","",IF(Tabla46[[#This Row],[RESPONSABLE DEL CONTROL (CARGO)]]="",0,20))</f>
        <v/>
      </c>
      <c r="P144" s="345">
        <f>IF(Tabla46[[#This Row],[PERIODICIDAD DE EJECUCIÓN DEL CONTROL]]="",0,20)</f>
        <v>0</v>
      </c>
      <c r="Q14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4" s="345" t="str">
        <f>IF(ISTEXT(Tabla46[[#This Row],[VALOR EVALUACION DISENO]]),"",IF(Tabla46[[#This Row],[VALOR EVALUACION DISENO]]&gt;96,DATOS!$AV$21,IF(Tabla46[[#This Row],[VALOR EVALUACION DISENO]]&gt;=86,DATOS!$AV$22,DATOS!$AV$23)))</f>
        <v/>
      </c>
      <c r="S144" s="352"/>
      <c r="T144" s="345" t="str">
        <f>IFERROR(VLOOKUP(Tabla46[[#This Row],[% DE CUMPLIMIENTO DE LA EJECUCION DEL CONTROL]],DATOS!$AS$38:$AT$40,2,0),"")</f>
        <v/>
      </c>
      <c r="U144" s="353" t="str">
        <f>IF(Tabla46[[#This Row],[RESULTADO EVALUACIÓN DEL DISEÑO DEL CONTROL]]="","",SUMIFS(DATOS!$AT$49:$AT$57,DATOS!$AR$49:$AR$57,Tabla46[[#This Row],[RESULTADO EVALUACIÓN DEL DISEÑO DEL CONTROL]],DATOS!$AS$49:$AS$57,Tabla46[[#This Row],[RESULTADO EVALUACION DE LA EJECUCION]]))</f>
        <v/>
      </c>
    </row>
    <row r="145" spans="1:21" ht="15" customHeight="1" x14ac:dyDescent="0.25">
      <c r="A145" s="3"/>
      <c r="B145" s="2"/>
      <c r="C145" s="2"/>
      <c r="D145" s="72"/>
      <c r="E145" s="4"/>
      <c r="F145" s="345"/>
      <c r="G145" s="352" t="str">
        <f>IFERROR(VLOOKUP(Tabla46[[#This Row],[ID RIESGO]],'1. IDENTIFICACION DEL RIESGO'!$AB$27:$AL$38,11,0),"")</f>
        <v/>
      </c>
      <c r="H145" s="173"/>
      <c r="I145" s="173"/>
      <c r="J145" s="173"/>
      <c r="K145" s="173"/>
      <c r="L145" s="175"/>
      <c r="M145" s="345"/>
      <c r="N145" s="173" t="str">
        <f>IF(Tabla46[[#This Row],[ID RIESGO]]="","",IF(Tabla46[[#This Row],[DESCRIPCION DEL CONTROL]]="",0,15))</f>
        <v/>
      </c>
      <c r="O145" s="169" t="str">
        <f>IF(Tabla46[[#This Row],[ID RIESGO]]="","",IF(Tabla46[[#This Row],[RESPONSABLE DEL CONTROL (CARGO)]]="",0,20))</f>
        <v/>
      </c>
      <c r="P145" s="345">
        <f>IF(Tabla46[[#This Row],[PERIODICIDAD DE EJECUCIÓN DEL CONTROL]]="",0,20)</f>
        <v>0</v>
      </c>
      <c r="Q14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5" s="345" t="str">
        <f>IF(ISTEXT(Tabla46[[#This Row],[VALOR EVALUACION DISENO]]),"",IF(Tabla46[[#This Row],[VALOR EVALUACION DISENO]]&gt;96,DATOS!$AV$21,IF(Tabla46[[#This Row],[VALOR EVALUACION DISENO]]&gt;=86,DATOS!$AV$22,DATOS!$AV$23)))</f>
        <v/>
      </c>
      <c r="S145" s="352"/>
      <c r="T145" s="345" t="str">
        <f>IFERROR(VLOOKUP(Tabla46[[#This Row],[% DE CUMPLIMIENTO DE LA EJECUCION DEL CONTROL]],DATOS!$AS$38:$AT$40,2,0),"")</f>
        <v/>
      </c>
      <c r="U145" s="353" t="str">
        <f>IF(Tabla46[[#This Row],[RESULTADO EVALUACIÓN DEL DISEÑO DEL CONTROL]]="","",SUMIFS(DATOS!$AT$49:$AT$57,DATOS!$AR$49:$AR$57,Tabla46[[#This Row],[RESULTADO EVALUACIÓN DEL DISEÑO DEL CONTROL]],DATOS!$AS$49:$AS$57,Tabla46[[#This Row],[RESULTADO EVALUACION DE LA EJECUCION]]))</f>
        <v/>
      </c>
    </row>
    <row r="146" spans="1:21" ht="15" customHeight="1" x14ac:dyDescent="0.25">
      <c r="A146" s="3"/>
      <c r="B146" s="2"/>
      <c r="C146" s="2"/>
      <c r="D146" s="72"/>
      <c r="E146" s="4"/>
      <c r="F146" s="345"/>
      <c r="G146" s="352" t="str">
        <f>IFERROR(VLOOKUP(Tabla46[[#This Row],[ID RIESGO]],'1. IDENTIFICACION DEL RIESGO'!$AB$27:$AL$38,11,0),"")</f>
        <v/>
      </c>
      <c r="H146" s="173"/>
      <c r="I146" s="173"/>
      <c r="J146" s="173"/>
      <c r="K146" s="173"/>
      <c r="L146" s="175"/>
      <c r="M146" s="345"/>
      <c r="N146" s="173" t="str">
        <f>IF(Tabla46[[#This Row],[ID RIESGO]]="","",IF(Tabla46[[#This Row],[DESCRIPCION DEL CONTROL]]="",0,15))</f>
        <v/>
      </c>
      <c r="O146" s="169" t="str">
        <f>IF(Tabla46[[#This Row],[ID RIESGO]]="","",IF(Tabla46[[#This Row],[RESPONSABLE DEL CONTROL (CARGO)]]="",0,20))</f>
        <v/>
      </c>
      <c r="P146" s="345">
        <f>IF(Tabla46[[#This Row],[PERIODICIDAD DE EJECUCIÓN DEL CONTROL]]="",0,20)</f>
        <v>0</v>
      </c>
      <c r="Q14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6" s="345" t="str">
        <f>IF(ISTEXT(Tabla46[[#This Row],[VALOR EVALUACION DISENO]]),"",IF(Tabla46[[#This Row],[VALOR EVALUACION DISENO]]&gt;96,DATOS!$AV$21,IF(Tabla46[[#This Row],[VALOR EVALUACION DISENO]]&gt;=86,DATOS!$AV$22,DATOS!$AV$23)))</f>
        <v/>
      </c>
      <c r="S146" s="352"/>
      <c r="T146" s="345" t="str">
        <f>IFERROR(VLOOKUP(Tabla46[[#This Row],[% DE CUMPLIMIENTO DE LA EJECUCION DEL CONTROL]],DATOS!$AS$38:$AT$40,2,0),"")</f>
        <v/>
      </c>
      <c r="U146" s="353" t="str">
        <f>IF(Tabla46[[#This Row],[RESULTADO EVALUACIÓN DEL DISEÑO DEL CONTROL]]="","",SUMIFS(DATOS!$AT$49:$AT$57,DATOS!$AR$49:$AR$57,Tabla46[[#This Row],[RESULTADO EVALUACIÓN DEL DISEÑO DEL CONTROL]],DATOS!$AS$49:$AS$57,Tabla46[[#This Row],[RESULTADO EVALUACION DE LA EJECUCION]]))</f>
        <v/>
      </c>
    </row>
    <row r="147" spans="1:21" ht="15" customHeight="1" x14ac:dyDescent="0.25">
      <c r="A147" s="3"/>
      <c r="B147" s="2"/>
      <c r="C147" s="2"/>
      <c r="D147" s="72"/>
      <c r="E147" s="4"/>
      <c r="F147" s="345"/>
      <c r="G147" s="352" t="str">
        <f>IFERROR(VLOOKUP(Tabla46[[#This Row],[ID RIESGO]],'1. IDENTIFICACION DEL RIESGO'!$AB$27:$AL$38,11,0),"")</f>
        <v/>
      </c>
      <c r="H147" s="173"/>
      <c r="I147" s="173"/>
      <c r="J147" s="173"/>
      <c r="K147" s="173"/>
      <c r="L147" s="175"/>
      <c r="M147" s="345"/>
      <c r="N147" s="173" t="str">
        <f>IF(Tabla46[[#This Row],[ID RIESGO]]="","",IF(Tabla46[[#This Row],[DESCRIPCION DEL CONTROL]]="",0,15))</f>
        <v/>
      </c>
      <c r="O147" s="169" t="str">
        <f>IF(Tabla46[[#This Row],[ID RIESGO]]="","",IF(Tabla46[[#This Row],[RESPONSABLE DEL CONTROL (CARGO)]]="",0,20))</f>
        <v/>
      </c>
      <c r="P147" s="345">
        <f>IF(Tabla46[[#This Row],[PERIODICIDAD DE EJECUCIÓN DEL CONTROL]]="",0,20)</f>
        <v>0</v>
      </c>
      <c r="Q14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7" s="345" t="str">
        <f>IF(ISTEXT(Tabla46[[#This Row],[VALOR EVALUACION DISENO]]),"",IF(Tabla46[[#This Row],[VALOR EVALUACION DISENO]]&gt;96,DATOS!$AV$21,IF(Tabla46[[#This Row],[VALOR EVALUACION DISENO]]&gt;=86,DATOS!$AV$22,DATOS!$AV$23)))</f>
        <v/>
      </c>
      <c r="S147" s="352"/>
      <c r="T147" s="345" t="str">
        <f>IFERROR(VLOOKUP(Tabla46[[#This Row],[% DE CUMPLIMIENTO DE LA EJECUCION DEL CONTROL]],DATOS!$AS$38:$AT$40,2,0),"")</f>
        <v/>
      </c>
      <c r="U147" s="353" t="str">
        <f>IF(Tabla46[[#This Row],[RESULTADO EVALUACIÓN DEL DISEÑO DEL CONTROL]]="","",SUMIFS(DATOS!$AT$49:$AT$57,DATOS!$AR$49:$AR$57,Tabla46[[#This Row],[RESULTADO EVALUACIÓN DEL DISEÑO DEL CONTROL]],DATOS!$AS$49:$AS$57,Tabla46[[#This Row],[RESULTADO EVALUACION DE LA EJECUCION]]))</f>
        <v/>
      </c>
    </row>
    <row r="148" spans="1:21" ht="15" customHeight="1" x14ac:dyDescent="0.25">
      <c r="A148" s="3"/>
      <c r="B148" s="2"/>
      <c r="C148" s="2"/>
      <c r="D148" s="72"/>
      <c r="E148" s="4"/>
      <c r="F148" s="345"/>
      <c r="G148" s="352" t="str">
        <f>IFERROR(VLOOKUP(Tabla46[[#This Row],[ID RIESGO]],'1. IDENTIFICACION DEL RIESGO'!$AB$27:$AL$38,11,0),"")</f>
        <v/>
      </c>
      <c r="H148" s="173"/>
      <c r="I148" s="173"/>
      <c r="J148" s="173"/>
      <c r="K148" s="173"/>
      <c r="L148" s="175"/>
      <c r="M148" s="345"/>
      <c r="N148" s="173" t="str">
        <f>IF(Tabla46[[#This Row],[ID RIESGO]]="","",IF(Tabla46[[#This Row],[DESCRIPCION DEL CONTROL]]="",0,15))</f>
        <v/>
      </c>
      <c r="O148" s="169" t="str">
        <f>IF(Tabla46[[#This Row],[ID RIESGO]]="","",IF(Tabla46[[#This Row],[RESPONSABLE DEL CONTROL (CARGO)]]="",0,20))</f>
        <v/>
      </c>
      <c r="P148" s="345">
        <f>IF(Tabla46[[#This Row],[PERIODICIDAD DE EJECUCIÓN DEL CONTROL]]="",0,20)</f>
        <v>0</v>
      </c>
      <c r="Q14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8" s="345" t="str">
        <f>IF(ISTEXT(Tabla46[[#This Row],[VALOR EVALUACION DISENO]]),"",IF(Tabla46[[#This Row],[VALOR EVALUACION DISENO]]&gt;96,DATOS!$AV$21,IF(Tabla46[[#This Row],[VALOR EVALUACION DISENO]]&gt;=86,DATOS!$AV$22,DATOS!$AV$23)))</f>
        <v/>
      </c>
      <c r="S148" s="352"/>
      <c r="T148" s="345" t="str">
        <f>IFERROR(VLOOKUP(Tabla46[[#This Row],[% DE CUMPLIMIENTO DE LA EJECUCION DEL CONTROL]],DATOS!$AS$38:$AT$40,2,0),"")</f>
        <v/>
      </c>
      <c r="U148" s="353" t="str">
        <f>IF(Tabla46[[#This Row],[RESULTADO EVALUACIÓN DEL DISEÑO DEL CONTROL]]="","",SUMIFS(DATOS!$AT$49:$AT$57,DATOS!$AR$49:$AR$57,Tabla46[[#This Row],[RESULTADO EVALUACIÓN DEL DISEÑO DEL CONTROL]],DATOS!$AS$49:$AS$57,Tabla46[[#This Row],[RESULTADO EVALUACION DE LA EJECUCION]]))</f>
        <v/>
      </c>
    </row>
    <row r="149" spans="1:21" ht="15" customHeight="1" x14ac:dyDescent="0.25">
      <c r="A149" s="3"/>
      <c r="B149" s="2"/>
      <c r="C149" s="2"/>
      <c r="D149" s="72"/>
      <c r="E149" s="4"/>
      <c r="F149" s="345"/>
      <c r="G149" s="352" t="str">
        <f>IFERROR(VLOOKUP(Tabla46[[#This Row],[ID RIESGO]],'1. IDENTIFICACION DEL RIESGO'!$AB$27:$AL$38,11,0),"")</f>
        <v/>
      </c>
      <c r="H149" s="173"/>
      <c r="I149" s="173"/>
      <c r="J149" s="173"/>
      <c r="K149" s="173"/>
      <c r="L149" s="175"/>
      <c r="M149" s="345"/>
      <c r="N149" s="173" t="str">
        <f>IF(Tabla46[[#This Row],[ID RIESGO]]="","",IF(Tabla46[[#This Row],[DESCRIPCION DEL CONTROL]]="",0,15))</f>
        <v/>
      </c>
      <c r="O149" s="169" t="str">
        <f>IF(Tabla46[[#This Row],[ID RIESGO]]="","",IF(Tabla46[[#This Row],[RESPONSABLE DEL CONTROL (CARGO)]]="",0,20))</f>
        <v/>
      </c>
      <c r="P149" s="345">
        <f>IF(Tabla46[[#This Row],[PERIODICIDAD DE EJECUCIÓN DEL CONTROL]]="",0,20)</f>
        <v>0</v>
      </c>
      <c r="Q14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9" s="345" t="str">
        <f>IF(ISTEXT(Tabla46[[#This Row],[VALOR EVALUACION DISENO]]),"",IF(Tabla46[[#This Row],[VALOR EVALUACION DISENO]]&gt;96,DATOS!$AV$21,IF(Tabla46[[#This Row],[VALOR EVALUACION DISENO]]&gt;=86,DATOS!$AV$22,DATOS!$AV$23)))</f>
        <v/>
      </c>
      <c r="S149" s="352"/>
      <c r="T149" s="345" t="str">
        <f>IFERROR(VLOOKUP(Tabla46[[#This Row],[% DE CUMPLIMIENTO DE LA EJECUCION DEL CONTROL]],DATOS!$AS$38:$AT$40,2,0),"")</f>
        <v/>
      </c>
      <c r="U149" s="353" t="str">
        <f>IF(Tabla46[[#This Row],[RESULTADO EVALUACIÓN DEL DISEÑO DEL CONTROL]]="","",SUMIFS(DATOS!$AT$49:$AT$57,DATOS!$AR$49:$AR$57,Tabla46[[#This Row],[RESULTADO EVALUACIÓN DEL DISEÑO DEL CONTROL]],DATOS!$AS$49:$AS$57,Tabla46[[#This Row],[RESULTADO EVALUACION DE LA EJECUCION]]))</f>
        <v/>
      </c>
    </row>
    <row r="150" spans="1:21" ht="15" customHeight="1" x14ac:dyDescent="0.25">
      <c r="A150" s="3"/>
      <c r="B150" s="2"/>
      <c r="C150" s="2"/>
      <c r="D150" s="72"/>
      <c r="E150" s="4"/>
      <c r="F150" s="345"/>
      <c r="G150" s="352" t="str">
        <f>IFERROR(VLOOKUP(Tabla46[[#This Row],[ID RIESGO]],'1. IDENTIFICACION DEL RIESGO'!$AB$27:$AL$38,11,0),"")</f>
        <v/>
      </c>
      <c r="H150" s="173"/>
      <c r="I150" s="173"/>
      <c r="J150" s="173"/>
      <c r="K150" s="173"/>
      <c r="L150" s="175"/>
      <c r="M150" s="345"/>
      <c r="N150" s="173" t="str">
        <f>IF(Tabla46[[#This Row],[ID RIESGO]]="","",IF(Tabla46[[#This Row],[DESCRIPCION DEL CONTROL]]="",0,15))</f>
        <v/>
      </c>
      <c r="O150" s="169" t="str">
        <f>IF(Tabla46[[#This Row],[ID RIESGO]]="","",IF(Tabla46[[#This Row],[RESPONSABLE DEL CONTROL (CARGO)]]="",0,20))</f>
        <v/>
      </c>
      <c r="P150" s="345">
        <f>IF(Tabla46[[#This Row],[PERIODICIDAD DE EJECUCIÓN DEL CONTROL]]="",0,20)</f>
        <v>0</v>
      </c>
      <c r="Q15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0" s="345" t="str">
        <f>IF(ISTEXT(Tabla46[[#This Row],[VALOR EVALUACION DISENO]]),"",IF(Tabla46[[#This Row],[VALOR EVALUACION DISENO]]&gt;96,DATOS!$AV$21,IF(Tabla46[[#This Row],[VALOR EVALUACION DISENO]]&gt;=86,DATOS!$AV$22,DATOS!$AV$23)))</f>
        <v/>
      </c>
      <c r="S150" s="352"/>
      <c r="T150" s="345" t="str">
        <f>IFERROR(VLOOKUP(Tabla46[[#This Row],[% DE CUMPLIMIENTO DE LA EJECUCION DEL CONTROL]],DATOS!$AS$38:$AT$40,2,0),"")</f>
        <v/>
      </c>
      <c r="U150" s="353" t="str">
        <f>IF(Tabla46[[#This Row],[RESULTADO EVALUACIÓN DEL DISEÑO DEL CONTROL]]="","",SUMIFS(DATOS!$AT$49:$AT$57,DATOS!$AR$49:$AR$57,Tabla46[[#This Row],[RESULTADO EVALUACIÓN DEL DISEÑO DEL CONTROL]],DATOS!$AS$49:$AS$57,Tabla46[[#This Row],[RESULTADO EVALUACION DE LA EJECUCION]]))</f>
        <v/>
      </c>
    </row>
    <row r="151" spans="1:21" ht="15" customHeight="1" x14ac:dyDescent="0.25">
      <c r="A151" s="3"/>
      <c r="B151" s="2"/>
      <c r="C151" s="2"/>
      <c r="D151" s="72"/>
      <c r="E151" s="4"/>
      <c r="F151" s="345"/>
      <c r="G151" s="352" t="str">
        <f>IFERROR(VLOOKUP(Tabla46[[#This Row],[ID RIESGO]],'1. IDENTIFICACION DEL RIESGO'!$AB$27:$AL$38,11,0),"")</f>
        <v/>
      </c>
      <c r="H151" s="173"/>
      <c r="I151" s="173"/>
      <c r="J151" s="173"/>
      <c r="K151" s="173"/>
      <c r="L151" s="175"/>
      <c r="M151" s="345"/>
      <c r="N151" s="173" t="str">
        <f>IF(Tabla46[[#This Row],[ID RIESGO]]="","",IF(Tabla46[[#This Row],[DESCRIPCION DEL CONTROL]]="",0,15))</f>
        <v/>
      </c>
      <c r="O151" s="169" t="str">
        <f>IF(Tabla46[[#This Row],[ID RIESGO]]="","",IF(Tabla46[[#This Row],[RESPONSABLE DEL CONTROL (CARGO)]]="",0,20))</f>
        <v/>
      </c>
      <c r="P151" s="345">
        <f>IF(Tabla46[[#This Row],[PERIODICIDAD DE EJECUCIÓN DEL CONTROL]]="",0,20)</f>
        <v>0</v>
      </c>
      <c r="Q15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1" s="345" t="str">
        <f>IF(ISTEXT(Tabla46[[#This Row],[VALOR EVALUACION DISENO]]),"",IF(Tabla46[[#This Row],[VALOR EVALUACION DISENO]]&gt;96,DATOS!$AV$21,IF(Tabla46[[#This Row],[VALOR EVALUACION DISENO]]&gt;=86,DATOS!$AV$22,DATOS!$AV$23)))</f>
        <v/>
      </c>
      <c r="S151" s="352"/>
      <c r="T151" s="345" t="str">
        <f>IFERROR(VLOOKUP(Tabla46[[#This Row],[% DE CUMPLIMIENTO DE LA EJECUCION DEL CONTROL]],DATOS!$AS$38:$AT$40,2,0),"")</f>
        <v/>
      </c>
      <c r="U151" s="353" t="str">
        <f>IF(Tabla46[[#This Row],[RESULTADO EVALUACIÓN DEL DISEÑO DEL CONTROL]]="","",SUMIFS(DATOS!$AT$49:$AT$57,DATOS!$AR$49:$AR$57,Tabla46[[#This Row],[RESULTADO EVALUACIÓN DEL DISEÑO DEL CONTROL]],DATOS!$AS$49:$AS$57,Tabla46[[#This Row],[RESULTADO EVALUACION DE LA EJECUCION]]))</f>
        <v/>
      </c>
    </row>
    <row r="152" spans="1:21" ht="15" customHeight="1" x14ac:dyDescent="0.25">
      <c r="A152" s="3"/>
      <c r="B152" s="2"/>
      <c r="C152" s="2"/>
      <c r="D152" s="72"/>
      <c r="E152" s="4"/>
      <c r="F152" s="345"/>
      <c r="G152" s="352" t="str">
        <f>IFERROR(VLOOKUP(Tabla46[[#This Row],[ID RIESGO]],'1. IDENTIFICACION DEL RIESGO'!$AB$27:$AL$38,11,0),"")</f>
        <v/>
      </c>
      <c r="H152" s="173"/>
      <c r="I152" s="173"/>
      <c r="J152" s="173"/>
      <c r="K152" s="173"/>
      <c r="L152" s="175"/>
      <c r="M152" s="345"/>
      <c r="N152" s="173" t="str">
        <f>IF(Tabla46[[#This Row],[ID RIESGO]]="","",IF(Tabla46[[#This Row],[DESCRIPCION DEL CONTROL]]="",0,15))</f>
        <v/>
      </c>
      <c r="O152" s="169" t="str">
        <f>IF(Tabla46[[#This Row],[ID RIESGO]]="","",IF(Tabla46[[#This Row],[RESPONSABLE DEL CONTROL (CARGO)]]="",0,20))</f>
        <v/>
      </c>
      <c r="P152" s="345">
        <f>IF(Tabla46[[#This Row],[PERIODICIDAD DE EJECUCIÓN DEL CONTROL]]="",0,20)</f>
        <v>0</v>
      </c>
      <c r="Q15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2" s="345" t="str">
        <f>IF(ISTEXT(Tabla46[[#This Row],[VALOR EVALUACION DISENO]]),"",IF(Tabla46[[#This Row],[VALOR EVALUACION DISENO]]&gt;96,DATOS!$AV$21,IF(Tabla46[[#This Row],[VALOR EVALUACION DISENO]]&gt;=86,DATOS!$AV$22,DATOS!$AV$23)))</f>
        <v/>
      </c>
      <c r="S152" s="352"/>
      <c r="T152" s="345" t="str">
        <f>IFERROR(VLOOKUP(Tabla46[[#This Row],[% DE CUMPLIMIENTO DE LA EJECUCION DEL CONTROL]],DATOS!$AS$38:$AT$40,2,0),"")</f>
        <v/>
      </c>
      <c r="U152" s="353" t="str">
        <f>IF(Tabla46[[#This Row],[RESULTADO EVALUACIÓN DEL DISEÑO DEL CONTROL]]="","",SUMIFS(DATOS!$AT$49:$AT$57,DATOS!$AR$49:$AR$57,Tabla46[[#This Row],[RESULTADO EVALUACIÓN DEL DISEÑO DEL CONTROL]],DATOS!$AS$49:$AS$57,Tabla46[[#This Row],[RESULTADO EVALUACION DE LA EJECUCION]]))</f>
        <v/>
      </c>
    </row>
    <row r="153" spans="1:21" ht="15" customHeight="1" x14ac:dyDescent="0.25">
      <c r="A153" s="3"/>
      <c r="B153" s="2"/>
      <c r="C153" s="2"/>
      <c r="D153" s="72"/>
      <c r="E153" s="4"/>
      <c r="F153" s="345"/>
      <c r="G153" s="352" t="str">
        <f>IFERROR(VLOOKUP(Tabla46[[#This Row],[ID RIESGO]],'1. IDENTIFICACION DEL RIESGO'!$AB$27:$AL$38,11,0),"")</f>
        <v/>
      </c>
      <c r="H153" s="173"/>
      <c r="I153" s="173"/>
      <c r="J153" s="173"/>
      <c r="K153" s="173"/>
      <c r="L153" s="175"/>
      <c r="M153" s="345"/>
      <c r="N153" s="173" t="str">
        <f>IF(Tabla46[[#This Row],[ID RIESGO]]="","",IF(Tabla46[[#This Row],[DESCRIPCION DEL CONTROL]]="",0,15))</f>
        <v/>
      </c>
      <c r="O153" s="169" t="str">
        <f>IF(Tabla46[[#This Row],[ID RIESGO]]="","",IF(Tabla46[[#This Row],[RESPONSABLE DEL CONTROL (CARGO)]]="",0,20))</f>
        <v/>
      </c>
      <c r="P153" s="345">
        <f>IF(Tabla46[[#This Row],[PERIODICIDAD DE EJECUCIÓN DEL CONTROL]]="",0,20)</f>
        <v>0</v>
      </c>
      <c r="Q15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3" s="345" t="str">
        <f>IF(ISTEXT(Tabla46[[#This Row],[VALOR EVALUACION DISENO]]),"",IF(Tabla46[[#This Row],[VALOR EVALUACION DISENO]]&gt;96,DATOS!$AV$21,IF(Tabla46[[#This Row],[VALOR EVALUACION DISENO]]&gt;=86,DATOS!$AV$22,DATOS!$AV$23)))</f>
        <v/>
      </c>
      <c r="S153" s="352"/>
      <c r="T153" s="345" t="str">
        <f>IFERROR(VLOOKUP(Tabla46[[#This Row],[% DE CUMPLIMIENTO DE LA EJECUCION DEL CONTROL]],DATOS!$AS$38:$AT$40,2,0),"")</f>
        <v/>
      </c>
      <c r="U153" s="353" t="str">
        <f>IF(Tabla46[[#This Row],[RESULTADO EVALUACIÓN DEL DISEÑO DEL CONTROL]]="","",SUMIFS(DATOS!$AT$49:$AT$57,DATOS!$AR$49:$AR$57,Tabla46[[#This Row],[RESULTADO EVALUACIÓN DEL DISEÑO DEL CONTROL]],DATOS!$AS$49:$AS$57,Tabla46[[#This Row],[RESULTADO EVALUACION DE LA EJECUCION]]))</f>
        <v/>
      </c>
    </row>
    <row r="154" spans="1:21" ht="15" customHeight="1" x14ac:dyDescent="0.25">
      <c r="A154" s="3"/>
      <c r="B154" s="2"/>
      <c r="C154" s="2"/>
      <c r="D154" s="72"/>
      <c r="E154" s="4"/>
      <c r="F154" s="345"/>
      <c r="G154" s="352" t="str">
        <f>IFERROR(VLOOKUP(Tabla46[[#This Row],[ID RIESGO]],'1. IDENTIFICACION DEL RIESGO'!$AB$27:$AL$38,11,0),"")</f>
        <v/>
      </c>
      <c r="H154" s="173"/>
      <c r="I154" s="173"/>
      <c r="J154" s="173"/>
      <c r="K154" s="173"/>
      <c r="L154" s="175"/>
      <c r="M154" s="345"/>
      <c r="N154" s="173" t="str">
        <f>IF(Tabla46[[#This Row],[ID RIESGO]]="","",IF(Tabla46[[#This Row],[DESCRIPCION DEL CONTROL]]="",0,15))</f>
        <v/>
      </c>
      <c r="O154" s="169" t="str">
        <f>IF(Tabla46[[#This Row],[ID RIESGO]]="","",IF(Tabla46[[#This Row],[RESPONSABLE DEL CONTROL (CARGO)]]="",0,20))</f>
        <v/>
      </c>
      <c r="P154" s="345">
        <f>IF(Tabla46[[#This Row],[PERIODICIDAD DE EJECUCIÓN DEL CONTROL]]="",0,20)</f>
        <v>0</v>
      </c>
      <c r="Q15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4" s="345" t="str">
        <f>IF(ISTEXT(Tabla46[[#This Row],[VALOR EVALUACION DISENO]]),"",IF(Tabla46[[#This Row],[VALOR EVALUACION DISENO]]&gt;96,DATOS!$AV$21,IF(Tabla46[[#This Row],[VALOR EVALUACION DISENO]]&gt;=86,DATOS!$AV$22,DATOS!$AV$23)))</f>
        <v/>
      </c>
      <c r="S154" s="352"/>
      <c r="T154" s="345" t="str">
        <f>IFERROR(VLOOKUP(Tabla46[[#This Row],[% DE CUMPLIMIENTO DE LA EJECUCION DEL CONTROL]],DATOS!$AS$38:$AT$40,2,0),"")</f>
        <v/>
      </c>
      <c r="U154" s="353" t="str">
        <f>IF(Tabla46[[#This Row],[RESULTADO EVALUACIÓN DEL DISEÑO DEL CONTROL]]="","",SUMIFS(DATOS!$AT$49:$AT$57,DATOS!$AR$49:$AR$57,Tabla46[[#This Row],[RESULTADO EVALUACIÓN DEL DISEÑO DEL CONTROL]],DATOS!$AS$49:$AS$57,Tabla46[[#This Row],[RESULTADO EVALUACION DE LA EJECUCION]]))</f>
        <v/>
      </c>
    </row>
    <row r="155" spans="1:21" ht="15" customHeight="1" x14ac:dyDescent="0.25">
      <c r="A155" s="3"/>
      <c r="B155" s="2"/>
      <c r="C155" s="2"/>
      <c r="D155" s="72"/>
      <c r="E155" s="4"/>
      <c r="F155" s="345"/>
      <c r="G155" s="352" t="str">
        <f>IFERROR(VLOOKUP(Tabla46[[#This Row],[ID RIESGO]],'1. IDENTIFICACION DEL RIESGO'!$AB$27:$AL$38,11,0),"")</f>
        <v/>
      </c>
      <c r="H155" s="173"/>
      <c r="I155" s="173"/>
      <c r="J155" s="173"/>
      <c r="K155" s="173"/>
      <c r="L155" s="175"/>
      <c r="M155" s="345"/>
      <c r="N155" s="173" t="str">
        <f>IF(Tabla46[[#This Row],[ID RIESGO]]="","",IF(Tabla46[[#This Row],[DESCRIPCION DEL CONTROL]]="",0,15))</f>
        <v/>
      </c>
      <c r="O155" s="169" t="str">
        <f>IF(Tabla46[[#This Row],[ID RIESGO]]="","",IF(Tabla46[[#This Row],[RESPONSABLE DEL CONTROL (CARGO)]]="",0,20))</f>
        <v/>
      </c>
      <c r="P155" s="345">
        <f>IF(Tabla46[[#This Row],[PERIODICIDAD DE EJECUCIÓN DEL CONTROL]]="",0,20)</f>
        <v>0</v>
      </c>
      <c r="Q15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5" s="345" t="str">
        <f>IF(ISTEXT(Tabla46[[#This Row],[VALOR EVALUACION DISENO]]),"",IF(Tabla46[[#This Row],[VALOR EVALUACION DISENO]]&gt;96,DATOS!$AV$21,IF(Tabla46[[#This Row],[VALOR EVALUACION DISENO]]&gt;=86,DATOS!$AV$22,DATOS!$AV$23)))</f>
        <v/>
      </c>
      <c r="S155" s="352"/>
      <c r="T155" s="345" t="str">
        <f>IFERROR(VLOOKUP(Tabla46[[#This Row],[% DE CUMPLIMIENTO DE LA EJECUCION DEL CONTROL]],DATOS!$AS$38:$AT$40,2,0),"")</f>
        <v/>
      </c>
      <c r="U155" s="353" t="str">
        <f>IF(Tabla46[[#This Row],[RESULTADO EVALUACIÓN DEL DISEÑO DEL CONTROL]]="","",SUMIFS(DATOS!$AT$49:$AT$57,DATOS!$AR$49:$AR$57,Tabla46[[#This Row],[RESULTADO EVALUACIÓN DEL DISEÑO DEL CONTROL]],DATOS!$AS$49:$AS$57,Tabla46[[#This Row],[RESULTADO EVALUACION DE LA EJECUCION]]))</f>
        <v/>
      </c>
    </row>
    <row r="156" spans="1:21" ht="15" customHeight="1" x14ac:dyDescent="0.25">
      <c r="A156" s="3"/>
      <c r="B156" s="2"/>
      <c r="C156" s="2"/>
      <c r="D156" s="72"/>
      <c r="E156" s="4"/>
      <c r="F156" s="345"/>
      <c r="G156" s="352" t="str">
        <f>IFERROR(VLOOKUP(Tabla46[[#This Row],[ID RIESGO]],'1. IDENTIFICACION DEL RIESGO'!$AB$27:$AL$38,11,0),"")</f>
        <v/>
      </c>
      <c r="H156" s="173"/>
      <c r="I156" s="173"/>
      <c r="J156" s="173"/>
      <c r="K156" s="173"/>
      <c r="L156" s="175"/>
      <c r="M156" s="345"/>
      <c r="N156" s="173" t="str">
        <f>IF(Tabla46[[#This Row],[ID RIESGO]]="","",IF(Tabla46[[#This Row],[DESCRIPCION DEL CONTROL]]="",0,15))</f>
        <v/>
      </c>
      <c r="O156" s="169" t="str">
        <f>IF(Tabla46[[#This Row],[ID RIESGO]]="","",IF(Tabla46[[#This Row],[RESPONSABLE DEL CONTROL (CARGO)]]="",0,20))</f>
        <v/>
      </c>
      <c r="P156" s="345">
        <f>IF(Tabla46[[#This Row],[PERIODICIDAD DE EJECUCIÓN DEL CONTROL]]="",0,20)</f>
        <v>0</v>
      </c>
      <c r="Q15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6" s="345" t="str">
        <f>IF(ISTEXT(Tabla46[[#This Row],[VALOR EVALUACION DISENO]]),"",IF(Tabla46[[#This Row],[VALOR EVALUACION DISENO]]&gt;96,DATOS!$AV$21,IF(Tabla46[[#This Row],[VALOR EVALUACION DISENO]]&gt;=86,DATOS!$AV$22,DATOS!$AV$23)))</f>
        <v/>
      </c>
      <c r="S156" s="352"/>
      <c r="T156" s="345" t="str">
        <f>IFERROR(VLOOKUP(Tabla46[[#This Row],[% DE CUMPLIMIENTO DE LA EJECUCION DEL CONTROL]],DATOS!$AS$38:$AT$40,2,0),"")</f>
        <v/>
      </c>
      <c r="U156" s="353" t="str">
        <f>IF(Tabla46[[#This Row],[RESULTADO EVALUACIÓN DEL DISEÑO DEL CONTROL]]="","",SUMIFS(DATOS!$AT$49:$AT$57,DATOS!$AR$49:$AR$57,Tabla46[[#This Row],[RESULTADO EVALUACIÓN DEL DISEÑO DEL CONTROL]],DATOS!$AS$49:$AS$57,Tabla46[[#This Row],[RESULTADO EVALUACION DE LA EJECUCION]]))</f>
        <v/>
      </c>
    </row>
    <row r="157" spans="1:21" ht="15" customHeight="1" x14ac:dyDescent="0.25">
      <c r="A157" s="3"/>
      <c r="B157" s="2"/>
      <c r="C157" s="2"/>
      <c r="D157" s="72"/>
      <c r="E157" s="4"/>
      <c r="F157" s="345"/>
      <c r="G157" s="352" t="str">
        <f>IFERROR(VLOOKUP(Tabla46[[#This Row],[ID RIESGO]],'1. IDENTIFICACION DEL RIESGO'!$AB$27:$AL$38,11,0),"")</f>
        <v/>
      </c>
      <c r="H157" s="173"/>
      <c r="I157" s="173"/>
      <c r="J157" s="173"/>
      <c r="K157" s="173"/>
      <c r="L157" s="175"/>
      <c r="M157" s="345"/>
      <c r="N157" s="173" t="str">
        <f>IF(Tabla46[[#This Row],[ID RIESGO]]="","",IF(Tabla46[[#This Row],[DESCRIPCION DEL CONTROL]]="",0,15))</f>
        <v/>
      </c>
      <c r="O157" s="169" t="str">
        <f>IF(Tabla46[[#This Row],[ID RIESGO]]="","",IF(Tabla46[[#This Row],[RESPONSABLE DEL CONTROL (CARGO)]]="",0,20))</f>
        <v/>
      </c>
      <c r="P157" s="345">
        <f>IF(Tabla46[[#This Row],[PERIODICIDAD DE EJECUCIÓN DEL CONTROL]]="",0,20)</f>
        <v>0</v>
      </c>
      <c r="Q15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7" s="345" t="str">
        <f>IF(ISTEXT(Tabla46[[#This Row],[VALOR EVALUACION DISENO]]),"",IF(Tabla46[[#This Row],[VALOR EVALUACION DISENO]]&gt;96,DATOS!$AV$21,IF(Tabla46[[#This Row],[VALOR EVALUACION DISENO]]&gt;=86,DATOS!$AV$22,DATOS!$AV$23)))</f>
        <v/>
      </c>
      <c r="S157" s="352"/>
      <c r="T157" s="345" t="str">
        <f>IFERROR(VLOOKUP(Tabla46[[#This Row],[% DE CUMPLIMIENTO DE LA EJECUCION DEL CONTROL]],DATOS!$AS$38:$AT$40,2,0),"")</f>
        <v/>
      </c>
      <c r="U157" s="353" t="str">
        <f>IF(Tabla46[[#This Row],[RESULTADO EVALUACIÓN DEL DISEÑO DEL CONTROL]]="","",SUMIFS(DATOS!$AT$49:$AT$57,DATOS!$AR$49:$AR$57,Tabla46[[#This Row],[RESULTADO EVALUACIÓN DEL DISEÑO DEL CONTROL]],DATOS!$AS$49:$AS$57,Tabla46[[#This Row],[RESULTADO EVALUACION DE LA EJECUCION]]))</f>
        <v/>
      </c>
    </row>
    <row r="158" spans="1:21" ht="15" customHeight="1" x14ac:dyDescent="0.25">
      <c r="A158" s="3"/>
      <c r="B158" s="2"/>
      <c r="C158" s="2"/>
      <c r="D158" s="72"/>
      <c r="E158" s="4"/>
      <c r="F158" s="345"/>
      <c r="G158" s="352" t="str">
        <f>IFERROR(VLOOKUP(Tabla46[[#This Row],[ID RIESGO]],'1. IDENTIFICACION DEL RIESGO'!$AB$27:$AL$38,11,0),"")</f>
        <v/>
      </c>
      <c r="H158" s="173"/>
      <c r="I158" s="173"/>
      <c r="J158" s="173"/>
      <c r="K158" s="173"/>
      <c r="L158" s="175"/>
      <c r="M158" s="345"/>
      <c r="N158" s="173" t="str">
        <f>IF(Tabla46[[#This Row],[ID RIESGO]]="","",IF(Tabla46[[#This Row],[DESCRIPCION DEL CONTROL]]="",0,15))</f>
        <v/>
      </c>
      <c r="O158" s="169" t="str">
        <f>IF(Tabla46[[#This Row],[ID RIESGO]]="","",IF(Tabla46[[#This Row],[RESPONSABLE DEL CONTROL (CARGO)]]="",0,20))</f>
        <v/>
      </c>
      <c r="P158" s="345">
        <f>IF(Tabla46[[#This Row],[PERIODICIDAD DE EJECUCIÓN DEL CONTROL]]="",0,20)</f>
        <v>0</v>
      </c>
      <c r="Q15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8" s="345" t="str">
        <f>IF(ISTEXT(Tabla46[[#This Row],[VALOR EVALUACION DISENO]]),"",IF(Tabla46[[#This Row],[VALOR EVALUACION DISENO]]&gt;96,DATOS!$AV$21,IF(Tabla46[[#This Row],[VALOR EVALUACION DISENO]]&gt;=86,DATOS!$AV$22,DATOS!$AV$23)))</f>
        <v/>
      </c>
      <c r="S158" s="352"/>
      <c r="T158" s="345" t="str">
        <f>IFERROR(VLOOKUP(Tabla46[[#This Row],[% DE CUMPLIMIENTO DE LA EJECUCION DEL CONTROL]],DATOS!$AS$38:$AT$40,2,0),"")</f>
        <v/>
      </c>
      <c r="U158" s="353" t="str">
        <f>IF(Tabla46[[#This Row],[RESULTADO EVALUACIÓN DEL DISEÑO DEL CONTROL]]="","",SUMIFS(DATOS!$AT$49:$AT$57,DATOS!$AR$49:$AR$57,Tabla46[[#This Row],[RESULTADO EVALUACIÓN DEL DISEÑO DEL CONTROL]],DATOS!$AS$49:$AS$57,Tabla46[[#This Row],[RESULTADO EVALUACION DE LA EJECUCION]]))</f>
        <v/>
      </c>
    </row>
    <row r="159" spans="1:21" ht="15" customHeight="1" x14ac:dyDescent="0.25">
      <c r="A159" s="3"/>
      <c r="B159" s="2"/>
      <c r="C159" s="2"/>
      <c r="D159" s="72"/>
      <c r="E159" s="4"/>
      <c r="F159" s="345"/>
      <c r="G159" s="352" t="str">
        <f>IFERROR(VLOOKUP(Tabla46[[#This Row],[ID RIESGO]],'1. IDENTIFICACION DEL RIESGO'!$AB$27:$AL$38,11,0),"")</f>
        <v/>
      </c>
      <c r="H159" s="173"/>
      <c r="I159" s="173"/>
      <c r="J159" s="173"/>
      <c r="K159" s="173"/>
      <c r="L159" s="175"/>
      <c r="M159" s="345"/>
      <c r="N159" s="173" t="str">
        <f>IF(Tabla46[[#This Row],[ID RIESGO]]="","",IF(Tabla46[[#This Row],[DESCRIPCION DEL CONTROL]]="",0,15))</f>
        <v/>
      </c>
      <c r="O159" s="169" t="str">
        <f>IF(Tabla46[[#This Row],[ID RIESGO]]="","",IF(Tabla46[[#This Row],[RESPONSABLE DEL CONTROL (CARGO)]]="",0,20))</f>
        <v/>
      </c>
      <c r="P159" s="345">
        <f>IF(Tabla46[[#This Row],[PERIODICIDAD DE EJECUCIÓN DEL CONTROL]]="",0,20)</f>
        <v>0</v>
      </c>
      <c r="Q15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9" s="345" t="str">
        <f>IF(ISTEXT(Tabla46[[#This Row],[VALOR EVALUACION DISENO]]),"",IF(Tabla46[[#This Row],[VALOR EVALUACION DISENO]]&gt;96,DATOS!$AV$21,IF(Tabla46[[#This Row],[VALOR EVALUACION DISENO]]&gt;=86,DATOS!$AV$22,DATOS!$AV$23)))</f>
        <v/>
      </c>
      <c r="S159" s="352"/>
      <c r="T159" s="345" t="str">
        <f>IFERROR(VLOOKUP(Tabla46[[#This Row],[% DE CUMPLIMIENTO DE LA EJECUCION DEL CONTROL]],DATOS!$AS$38:$AT$40,2,0),"")</f>
        <v/>
      </c>
      <c r="U159" s="353" t="str">
        <f>IF(Tabla46[[#This Row],[RESULTADO EVALUACIÓN DEL DISEÑO DEL CONTROL]]="","",SUMIFS(DATOS!$AT$49:$AT$57,DATOS!$AR$49:$AR$57,Tabla46[[#This Row],[RESULTADO EVALUACIÓN DEL DISEÑO DEL CONTROL]],DATOS!$AS$49:$AS$57,Tabla46[[#This Row],[RESULTADO EVALUACION DE LA EJECUCION]]))</f>
        <v/>
      </c>
    </row>
    <row r="160" spans="1:21" ht="15" customHeight="1" x14ac:dyDescent="0.25">
      <c r="A160" s="3"/>
      <c r="B160" s="2"/>
      <c r="C160" s="2"/>
      <c r="D160" s="72"/>
      <c r="E160" s="4"/>
      <c r="F160" s="345"/>
      <c r="G160" s="352" t="str">
        <f>IFERROR(VLOOKUP(Tabla46[[#This Row],[ID RIESGO]],'1. IDENTIFICACION DEL RIESGO'!$AB$27:$AL$38,11,0),"")</f>
        <v/>
      </c>
      <c r="H160" s="173"/>
      <c r="I160" s="173"/>
      <c r="J160" s="173"/>
      <c r="K160" s="173"/>
      <c r="L160" s="175"/>
      <c r="M160" s="345"/>
      <c r="N160" s="173" t="str">
        <f>IF(Tabla46[[#This Row],[ID RIESGO]]="","",IF(Tabla46[[#This Row],[DESCRIPCION DEL CONTROL]]="",0,15))</f>
        <v/>
      </c>
      <c r="O160" s="169" t="str">
        <f>IF(Tabla46[[#This Row],[ID RIESGO]]="","",IF(Tabla46[[#This Row],[RESPONSABLE DEL CONTROL (CARGO)]]="",0,20))</f>
        <v/>
      </c>
      <c r="P160" s="345">
        <f>IF(Tabla46[[#This Row],[PERIODICIDAD DE EJECUCIÓN DEL CONTROL]]="",0,20)</f>
        <v>0</v>
      </c>
      <c r="Q16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0" s="345" t="str">
        <f>IF(ISTEXT(Tabla46[[#This Row],[VALOR EVALUACION DISENO]]),"",IF(Tabla46[[#This Row],[VALOR EVALUACION DISENO]]&gt;96,DATOS!$AV$21,IF(Tabla46[[#This Row],[VALOR EVALUACION DISENO]]&gt;=86,DATOS!$AV$22,DATOS!$AV$23)))</f>
        <v/>
      </c>
      <c r="S160" s="352"/>
      <c r="T160" s="345" t="str">
        <f>IFERROR(VLOOKUP(Tabla46[[#This Row],[% DE CUMPLIMIENTO DE LA EJECUCION DEL CONTROL]],DATOS!$AS$38:$AT$40,2,0),"")</f>
        <v/>
      </c>
      <c r="U160" s="353" t="str">
        <f>IF(Tabla46[[#This Row],[RESULTADO EVALUACIÓN DEL DISEÑO DEL CONTROL]]="","",SUMIFS(DATOS!$AT$49:$AT$57,DATOS!$AR$49:$AR$57,Tabla46[[#This Row],[RESULTADO EVALUACIÓN DEL DISEÑO DEL CONTROL]],DATOS!$AS$49:$AS$57,Tabla46[[#This Row],[RESULTADO EVALUACION DE LA EJECUCION]]))</f>
        <v/>
      </c>
    </row>
    <row r="161" spans="1:21" ht="15" customHeight="1" x14ac:dyDescent="0.25">
      <c r="A161" s="3"/>
      <c r="B161" s="2"/>
      <c r="C161" s="2"/>
      <c r="D161" s="72"/>
      <c r="E161" s="4"/>
      <c r="F161" s="345"/>
      <c r="G161" s="352" t="str">
        <f>IFERROR(VLOOKUP(Tabla46[[#This Row],[ID RIESGO]],'1. IDENTIFICACION DEL RIESGO'!$AB$27:$AL$38,11,0),"")</f>
        <v/>
      </c>
      <c r="H161" s="173"/>
      <c r="I161" s="173"/>
      <c r="J161" s="173"/>
      <c r="K161" s="173"/>
      <c r="L161" s="175"/>
      <c r="M161" s="345"/>
      <c r="N161" s="173" t="str">
        <f>IF(Tabla46[[#This Row],[ID RIESGO]]="","",IF(Tabla46[[#This Row],[DESCRIPCION DEL CONTROL]]="",0,15))</f>
        <v/>
      </c>
      <c r="O161" s="169" t="str">
        <f>IF(Tabla46[[#This Row],[ID RIESGO]]="","",IF(Tabla46[[#This Row],[RESPONSABLE DEL CONTROL (CARGO)]]="",0,20))</f>
        <v/>
      </c>
      <c r="P161" s="345">
        <f>IF(Tabla46[[#This Row],[PERIODICIDAD DE EJECUCIÓN DEL CONTROL]]="",0,20)</f>
        <v>0</v>
      </c>
      <c r="Q16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1" s="345" t="str">
        <f>IF(ISTEXT(Tabla46[[#This Row],[VALOR EVALUACION DISENO]]),"",IF(Tabla46[[#This Row],[VALOR EVALUACION DISENO]]&gt;96,DATOS!$AV$21,IF(Tabla46[[#This Row],[VALOR EVALUACION DISENO]]&gt;=86,DATOS!$AV$22,DATOS!$AV$23)))</f>
        <v/>
      </c>
      <c r="S161" s="352"/>
      <c r="T161" s="345" t="str">
        <f>IFERROR(VLOOKUP(Tabla46[[#This Row],[% DE CUMPLIMIENTO DE LA EJECUCION DEL CONTROL]],DATOS!$AS$38:$AT$40,2,0),"")</f>
        <v/>
      </c>
      <c r="U161" s="353" t="str">
        <f>IF(Tabla46[[#This Row],[RESULTADO EVALUACIÓN DEL DISEÑO DEL CONTROL]]="","",SUMIFS(DATOS!$AT$49:$AT$57,DATOS!$AR$49:$AR$57,Tabla46[[#This Row],[RESULTADO EVALUACIÓN DEL DISEÑO DEL CONTROL]],DATOS!$AS$49:$AS$57,Tabla46[[#This Row],[RESULTADO EVALUACION DE LA EJECUCION]]))</f>
        <v/>
      </c>
    </row>
    <row r="162" spans="1:21" ht="15" customHeight="1" x14ac:dyDescent="0.25">
      <c r="A162" s="3"/>
      <c r="B162" s="2"/>
      <c r="C162" s="2"/>
      <c r="D162" s="72"/>
      <c r="E162" s="4"/>
      <c r="F162" s="345"/>
      <c r="G162" s="352" t="str">
        <f>IFERROR(VLOOKUP(Tabla46[[#This Row],[ID RIESGO]],'1. IDENTIFICACION DEL RIESGO'!$AB$27:$AL$38,11,0),"")</f>
        <v/>
      </c>
      <c r="H162" s="173"/>
      <c r="I162" s="173"/>
      <c r="J162" s="173"/>
      <c r="K162" s="173"/>
      <c r="L162" s="175"/>
      <c r="M162" s="345"/>
      <c r="N162" s="173" t="str">
        <f>IF(Tabla46[[#This Row],[ID RIESGO]]="","",IF(Tabla46[[#This Row],[DESCRIPCION DEL CONTROL]]="",0,15))</f>
        <v/>
      </c>
      <c r="O162" s="169" t="str">
        <f>IF(Tabla46[[#This Row],[ID RIESGO]]="","",IF(Tabla46[[#This Row],[RESPONSABLE DEL CONTROL (CARGO)]]="",0,20))</f>
        <v/>
      </c>
      <c r="P162" s="345">
        <f>IF(Tabla46[[#This Row],[PERIODICIDAD DE EJECUCIÓN DEL CONTROL]]="",0,20)</f>
        <v>0</v>
      </c>
      <c r="Q16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2" s="345" t="str">
        <f>IF(ISTEXT(Tabla46[[#This Row],[VALOR EVALUACION DISENO]]),"",IF(Tabla46[[#This Row],[VALOR EVALUACION DISENO]]&gt;96,DATOS!$AV$21,IF(Tabla46[[#This Row],[VALOR EVALUACION DISENO]]&gt;=86,DATOS!$AV$22,DATOS!$AV$23)))</f>
        <v/>
      </c>
      <c r="S162" s="352"/>
      <c r="T162" s="345" t="str">
        <f>IFERROR(VLOOKUP(Tabla46[[#This Row],[% DE CUMPLIMIENTO DE LA EJECUCION DEL CONTROL]],DATOS!$AS$38:$AT$40,2,0),"")</f>
        <v/>
      </c>
      <c r="U162" s="353" t="str">
        <f>IF(Tabla46[[#This Row],[RESULTADO EVALUACIÓN DEL DISEÑO DEL CONTROL]]="","",SUMIFS(DATOS!$AT$49:$AT$57,DATOS!$AR$49:$AR$57,Tabla46[[#This Row],[RESULTADO EVALUACIÓN DEL DISEÑO DEL CONTROL]],DATOS!$AS$49:$AS$57,Tabla46[[#This Row],[RESULTADO EVALUACION DE LA EJECUCION]]))</f>
        <v/>
      </c>
    </row>
    <row r="163" spans="1:21" ht="15" customHeight="1" x14ac:dyDescent="0.25">
      <c r="A163" s="3"/>
      <c r="B163" s="2"/>
      <c r="C163" s="2"/>
      <c r="D163" s="72"/>
      <c r="E163" s="4"/>
      <c r="F163" s="345"/>
      <c r="G163" s="352" t="str">
        <f>IFERROR(VLOOKUP(Tabla46[[#This Row],[ID RIESGO]],'1. IDENTIFICACION DEL RIESGO'!$AB$27:$AL$38,11,0),"")</f>
        <v/>
      </c>
      <c r="H163" s="173"/>
      <c r="I163" s="173"/>
      <c r="J163" s="173"/>
      <c r="K163" s="173"/>
      <c r="L163" s="175"/>
      <c r="M163" s="345"/>
      <c r="N163" s="173" t="str">
        <f>IF(Tabla46[[#This Row],[ID RIESGO]]="","",IF(Tabla46[[#This Row],[DESCRIPCION DEL CONTROL]]="",0,15))</f>
        <v/>
      </c>
      <c r="O163" s="169" t="str">
        <f>IF(Tabla46[[#This Row],[ID RIESGO]]="","",IF(Tabla46[[#This Row],[RESPONSABLE DEL CONTROL (CARGO)]]="",0,20))</f>
        <v/>
      </c>
      <c r="P163" s="345">
        <f>IF(Tabla46[[#This Row],[PERIODICIDAD DE EJECUCIÓN DEL CONTROL]]="",0,20)</f>
        <v>0</v>
      </c>
      <c r="Q16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3" s="345" t="str">
        <f>IF(ISTEXT(Tabla46[[#This Row],[VALOR EVALUACION DISENO]]),"",IF(Tabla46[[#This Row],[VALOR EVALUACION DISENO]]&gt;96,DATOS!$AV$21,IF(Tabla46[[#This Row],[VALOR EVALUACION DISENO]]&gt;=86,DATOS!$AV$22,DATOS!$AV$23)))</f>
        <v/>
      </c>
      <c r="S163" s="352"/>
      <c r="T163" s="345" t="str">
        <f>IFERROR(VLOOKUP(Tabla46[[#This Row],[% DE CUMPLIMIENTO DE LA EJECUCION DEL CONTROL]],DATOS!$AS$38:$AT$40,2,0),"")</f>
        <v/>
      </c>
      <c r="U163" s="353" t="str">
        <f>IF(Tabla46[[#This Row],[RESULTADO EVALUACIÓN DEL DISEÑO DEL CONTROL]]="","",SUMIFS(DATOS!$AT$49:$AT$57,DATOS!$AR$49:$AR$57,Tabla46[[#This Row],[RESULTADO EVALUACIÓN DEL DISEÑO DEL CONTROL]],DATOS!$AS$49:$AS$57,Tabla46[[#This Row],[RESULTADO EVALUACION DE LA EJECUCION]]))</f>
        <v/>
      </c>
    </row>
    <row r="164" spans="1:21" ht="15" customHeight="1" x14ac:dyDescent="0.25">
      <c r="A164" s="3"/>
      <c r="B164" s="2"/>
      <c r="C164" s="2"/>
      <c r="D164" s="72"/>
      <c r="E164" s="4"/>
      <c r="F164" s="345"/>
      <c r="G164" s="352" t="str">
        <f>IFERROR(VLOOKUP(Tabla46[[#This Row],[ID RIESGO]],'1. IDENTIFICACION DEL RIESGO'!$AB$27:$AL$38,11,0),"")</f>
        <v/>
      </c>
      <c r="H164" s="173"/>
      <c r="I164" s="173"/>
      <c r="J164" s="173"/>
      <c r="K164" s="173"/>
      <c r="L164" s="175"/>
      <c r="M164" s="345"/>
      <c r="N164" s="173" t="str">
        <f>IF(Tabla46[[#This Row],[ID RIESGO]]="","",IF(Tabla46[[#This Row],[DESCRIPCION DEL CONTROL]]="",0,15))</f>
        <v/>
      </c>
      <c r="O164" s="169" t="str">
        <f>IF(Tabla46[[#This Row],[ID RIESGO]]="","",IF(Tabla46[[#This Row],[RESPONSABLE DEL CONTROL (CARGO)]]="",0,20))</f>
        <v/>
      </c>
      <c r="P164" s="345">
        <f>IF(Tabla46[[#This Row],[PERIODICIDAD DE EJECUCIÓN DEL CONTROL]]="",0,20)</f>
        <v>0</v>
      </c>
      <c r="Q16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4" s="345" t="str">
        <f>IF(ISTEXT(Tabla46[[#This Row],[VALOR EVALUACION DISENO]]),"",IF(Tabla46[[#This Row],[VALOR EVALUACION DISENO]]&gt;96,DATOS!$AV$21,IF(Tabla46[[#This Row],[VALOR EVALUACION DISENO]]&gt;=86,DATOS!$AV$22,DATOS!$AV$23)))</f>
        <v/>
      </c>
      <c r="S164" s="352"/>
      <c r="T164" s="345" t="str">
        <f>IFERROR(VLOOKUP(Tabla46[[#This Row],[% DE CUMPLIMIENTO DE LA EJECUCION DEL CONTROL]],DATOS!$AS$38:$AT$40,2,0),"")</f>
        <v/>
      </c>
      <c r="U164" s="353" t="str">
        <f>IF(Tabla46[[#This Row],[RESULTADO EVALUACIÓN DEL DISEÑO DEL CONTROL]]="","",SUMIFS(DATOS!$AT$49:$AT$57,DATOS!$AR$49:$AR$57,Tabla46[[#This Row],[RESULTADO EVALUACIÓN DEL DISEÑO DEL CONTROL]],DATOS!$AS$49:$AS$57,Tabla46[[#This Row],[RESULTADO EVALUACION DE LA EJECUCION]]))</f>
        <v/>
      </c>
    </row>
    <row r="165" spans="1:21" ht="15" customHeight="1" x14ac:dyDescent="0.25">
      <c r="A165" s="3"/>
      <c r="B165" s="2"/>
      <c r="C165" s="2"/>
      <c r="D165" s="72"/>
      <c r="E165" s="4"/>
      <c r="F165" s="345"/>
      <c r="G165" s="352" t="str">
        <f>IFERROR(VLOOKUP(Tabla46[[#This Row],[ID RIESGO]],'1. IDENTIFICACION DEL RIESGO'!$AB$27:$AL$38,11,0),"")</f>
        <v/>
      </c>
      <c r="H165" s="173"/>
      <c r="I165" s="173"/>
      <c r="J165" s="173"/>
      <c r="K165" s="173"/>
      <c r="L165" s="175"/>
      <c r="M165" s="345"/>
      <c r="N165" s="173" t="str">
        <f>IF(Tabla46[[#This Row],[ID RIESGO]]="","",IF(Tabla46[[#This Row],[DESCRIPCION DEL CONTROL]]="",0,15))</f>
        <v/>
      </c>
      <c r="O165" s="169" t="str">
        <f>IF(Tabla46[[#This Row],[ID RIESGO]]="","",IF(Tabla46[[#This Row],[RESPONSABLE DEL CONTROL (CARGO)]]="",0,20))</f>
        <v/>
      </c>
      <c r="P165" s="345">
        <f>IF(Tabla46[[#This Row],[PERIODICIDAD DE EJECUCIÓN DEL CONTROL]]="",0,20)</f>
        <v>0</v>
      </c>
      <c r="Q16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5" s="345" t="str">
        <f>IF(ISTEXT(Tabla46[[#This Row],[VALOR EVALUACION DISENO]]),"",IF(Tabla46[[#This Row],[VALOR EVALUACION DISENO]]&gt;96,DATOS!$AV$21,IF(Tabla46[[#This Row],[VALOR EVALUACION DISENO]]&gt;=86,DATOS!$AV$22,DATOS!$AV$23)))</f>
        <v/>
      </c>
      <c r="S165" s="352"/>
      <c r="T165" s="345" t="str">
        <f>IFERROR(VLOOKUP(Tabla46[[#This Row],[% DE CUMPLIMIENTO DE LA EJECUCION DEL CONTROL]],DATOS!$AS$38:$AT$40,2,0),"")</f>
        <v/>
      </c>
      <c r="U165" s="353" t="str">
        <f>IF(Tabla46[[#This Row],[RESULTADO EVALUACIÓN DEL DISEÑO DEL CONTROL]]="","",SUMIFS(DATOS!$AT$49:$AT$57,DATOS!$AR$49:$AR$57,Tabla46[[#This Row],[RESULTADO EVALUACIÓN DEL DISEÑO DEL CONTROL]],DATOS!$AS$49:$AS$57,Tabla46[[#This Row],[RESULTADO EVALUACION DE LA EJECUCION]]))</f>
        <v/>
      </c>
    </row>
    <row r="166" spans="1:21" ht="15" customHeight="1" x14ac:dyDescent="0.25">
      <c r="A166" s="3"/>
      <c r="B166" s="2"/>
      <c r="C166" s="2"/>
      <c r="D166" s="72"/>
      <c r="E166" s="4"/>
      <c r="F166" s="345"/>
      <c r="G166" s="352" t="str">
        <f>IFERROR(VLOOKUP(Tabla46[[#This Row],[ID RIESGO]],'1. IDENTIFICACION DEL RIESGO'!$AB$27:$AL$38,11,0),"")</f>
        <v/>
      </c>
      <c r="H166" s="173"/>
      <c r="I166" s="173"/>
      <c r="J166" s="173"/>
      <c r="K166" s="173"/>
      <c r="L166" s="175"/>
      <c r="M166" s="345"/>
      <c r="N166" s="173" t="str">
        <f>IF(Tabla46[[#This Row],[ID RIESGO]]="","",IF(Tabla46[[#This Row],[DESCRIPCION DEL CONTROL]]="",0,15))</f>
        <v/>
      </c>
      <c r="O166" s="169" t="str">
        <f>IF(Tabla46[[#This Row],[ID RIESGO]]="","",IF(Tabla46[[#This Row],[RESPONSABLE DEL CONTROL (CARGO)]]="",0,20))</f>
        <v/>
      </c>
      <c r="P166" s="345">
        <f>IF(Tabla46[[#This Row],[PERIODICIDAD DE EJECUCIÓN DEL CONTROL]]="",0,20)</f>
        <v>0</v>
      </c>
      <c r="Q16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6" s="345" t="str">
        <f>IF(ISTEXT(Tabla46[[#This Row],[VALOR EVALUACION DISENO]]),"",IF(Tabla46[[#This Row],[VALOR EVALUACION DISENO]]&gt;96,DATOS!$AV$21,IF(Tabla46[[#This Row],[VALOR EVALUACION DISENO]]&gt;=86,DATOS!$AV$22,DATOS!$AV$23)))</f>
        <v/>
      </c>
      <c r="S166" s="352"/>
      <c r="T166" s="345" t="str">
        <f>IFERROR(VLOOKUP(Tabla46[[#This Row],[% DE CUMPLIMIENTO DE LA EJECUCION DEL CONTROL]],DATOS!$AS$38:$AT$40,2,0),"")</f>
        <v/>
      </c>
      <c r="U166" s="353" t="str">
        <f>IF(Tabla46[[#This Row],[RESULTADO EVALUACIÓN DEL DISEÑO DEL CONTROL]]="","",SUMIFS(DATOS!$AT$49:$AT$57,DATOS!$AR$49:$AR$57,Tabla46[[#This Row],[RESULTADO EVALUACIÓN DEL DISEÑO DEL CONTROL]],DATOS!$AS$49:$AS$57,Tabla46[[#This Row],[RESULTADO EVALUACION DE LA EJECUCION]]))</f>
        <v/>
      </c>
    </row>
    <row r="167" spans="1:21" ht="15" customHeight="1" x14ac:dyDescent="0.25">
      <c r="A167" s="3"/>
      <c r="B167" s="2"/>
      <c r="C167" s="2"/>
      <c r="D167" s="72"/>
      <c r="E167" s="4"/>
      <c r="F167" s="345"/>
      <c r="G167" s="352" t="str">
        <f>IFERROR(VLOOKUP(Tabla46[[#This Row],[ID RIESGO]],'1. IDENTIFICACION DEL RIESGO'!$AB$27:$AL$38,11,0),"")</f>
        <v/>
      </c>
      <c r="H167" s="173"/>
      <c r="I167" s="173"/>
      <c r="J167" s="173"/>
      <c r="K167" s="173"/>
      <c r="L167" s="175"/>
      <c r="M167" s="345"/>
      <c r="N167" s="173" t="str">
        <f>IF(Tabla46[[#This Row],[ID RIESGO]]="","",IF(Tabla46[[#This Row],[DESCRIPCION DEL CONTROL]]="",0,15))</f>
        <v/>
      </c>
      <c r="O167" s="169" t="str">
        <f>IF(Tabla46[[#This Row],[ID RIESGO]]="","",IF(Tabla46[[#This Row],[RESPONSABLE DEL CONTROL (CARGO)]]="",0,20))</f>
        <v/>
      </c>
      <c r="P167" s="345">
        <f>IF(Tabla46[[#This Row],[PERIODICIDAD DE EJECUCIÓN DEL CONTROL]]="",0,20)</f>
        <v>0</v>
      </c>
      <c r="Q16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7" s="345" t="str">
        <f>IF(ISTEXT(Tabla46[[#This Row],[VALOR EVALUACION DISENO]]),"",IF(Tabla46[[#This Row],[VALOR EVALUACION DISENO]]&gt;96,DATOS!$AV$21,IF(Tabla46[[#This Row],[VALOR EVALUACION DISENO]]&gt;=86,DATOS!$AV$22,DATOS!$AV$23)))</f>
        <v/>
      </c>
      <c r="S167" s="352"/>
      <c r="T167" s="345" t="str">
        <f>IFERROR(VLOOKUP(Tabla46[[#This Row],[% DE CUMPLIMIENTO DE LA EJECUCION DEL CONTROL]],DATOS!$AS$38:$AT$40,2,0),"")</f>
        <v/>
      </c>
      <c r="U167" s="353" t="str">
        <f>IF(Tabla46[[#This Row],[RESULTADO EVALUACIÓN DEL DISEÑO DEL CONTROL]]="","",SUMIFS(DATOS!$AT$49:$AT$57,DATOS!$AR$49:$AR$57,Tabla46[[#This Row],[RESULTADO EVALUACIÓN DEL DISEÑO DEL CONTROL]],DATOS!$AS$49:$AS$57,Tabla46[[#This Row],[RESULTADO EVALUACION DE LA EJECUCION]]))</f>
        <v/>
      </c>
    </row>
    <row r="168" spans="1:21" ht="15" customHeight="1" x14ac:dyDescent="0.25">
      <c r="A168" s="3"/>
      <c r="B168" s="2"/>
      <c r="C168" s="2"/>
      <c r="D168" s="72"/>
      <c r="E168" s="4"/>
      <c r="F168" s="345"/>
      <c r="G168" s="352" t="str">
        <f>IFERROR(VLOOKUP(Tabla46[[#This Row],[ID RIESGO]],'1. IDENTIFICACION DEL RIESGO'!$AB$27:$AL$38,11,0),"")</f>
        <v/>
      </c>
      <c r="H168" s="173"/>
      <c r="I168" s="173"/>
      <c r="J168" s="173"/>
      <c r="K168" s="173"/>
      <c r="L168" s="175"/>
      <c r="M168" s="345"/>
      <c r="N168" s="173" t="str">
        <f>IF(Tabla46[[#This Row],[ID RIESGO]]="","",IF(Tabla46[[#This Row],[DESCRIPCION DEL CONTROL]]="",0,15))</f>
        <v/>
      </c>
      <c r="O168" s="169" t="str">
        <f>IF(Tabla46[[#This Row],[ID RIESGO]]="","",IF(Tabla46[[#This Row],[RESPONSABLE DEL CONTROL (CARGO)]]="",0,20))</f>
        <v/>
      </c>
      <c r="P168" s="345">
        <f>IF(Tabla46[[#This Row],[PERIODICIDAD DE EJECUCIÓN DEL CONTROL]]="",0,20)</f>
        <v>0</v>
      </c>
      <c r="Q16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8" s="345" t="str">
        <f>IF(ISTEXT(Tabla46[[#This Row],[VALOR EVALUACION DISENO]]),"",IF(Tabla46[[#This Row],[VALOR EVALUACION DISENO]]&gt;96,DATOS!$AV$21,IF(Tabla46[[#This Row],[VALOR EVALUACION DISENO]]&gt;=86,DATOS!$AV$22,DATOS!$AV$23)))</f>
        <v/>
      </c>
      <c r="S168" s="352"/>
      <c r="T168" s="345" t="str">
        <f>IFERROR(VLOOKUP(Tabla46[[#This Row],[% DE CUMPLIMIENTO DE LA EJECUCION DEL CONTROL]],DATOS!$AS$38:$AT$40,2,0),"")</f>
        <v/>
      </c>
      <c r="U168" s="353" t="str">
        <f>IF(Tabla46[[#This Row],[RESULTADO EVALUACIÓN DEL DISEÑO DEL CONTROL]]="","",SUMIFS(DATOS!$AT$49:$AT$57,DATOS!$AR$49:$AR$57,Tabla46[[#This Row],[RESULTADO EVALUACIÓN DEL DISEÑO DEL CONTROL]],DATOS!$AS$49:$AS$57,Tabla46[[#This Row],[RESULTADO EVALUACION DE LA EJECUCION]]))</f>
        <v/>
      </c>
    </row>
    <row r="169" spans="1:21" ht="15" customHeight="1" x14ac:dyDescent="0.25">
      <c r="A169" s="3"/>
      <c r="B169" s="2"/>
      <c r="C169" s="2"/>
      <c r="D169" s="72"/>
      <c r="E169" s="4"/>
      <c r="F169" s="345"/>
      <c r="G169" s="352" t="str">
        <f>IFERROR(VLOOKUP(Tabla46[[#This Row],[ID RIESGO]],'1. IDENTIFICACION DEL RIESGO'!$AB$27:$AL$38,11,0),"")</f>
        <v/>
      </c>
      <c r="H169" s="173"/>
      <c r="I169" s="173"/>
      <c r="J169" s="173"/>
      <c r="K169" s="173"/>
      <c r="L169" s="175"/>
      <c r="M169" s="175"/>
      <c r="N169" s="173" t="str">
        <f>IF(Tabla46[[#This Row],[ID RIESGO]]="","",IF(Tabla46[[#This Row],[DESCRIPCION DEL CONTROL]]="",0,15))</f>
        <v/>
      </c>
      <c r="O169" s="169" t="str">
        <f>IF(Tabla46[[#This Row],[ID RIESGO]]="","",IF(Tabla46[[#This Row],[RESPONSABLE DEL CONTROL (CARGO)]]="",0,20))</f>
        <v/>
      </c>
      <c r="P169" s="345">
        <f>IF(Tabla46[[#This Row],[PERIODICIDAD DE EJECUCIÓN DEL CONTROL]]="",0,20)</f>
        <v>0</v>
      </c>
      <c r="Q16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9" s="345" t="str">
        <f>IF(ISTEXT(Tabla46[[#This Row],[VALOR EVALUACION DISENO]]),"",IF(Tabla46[[#This Row],[VALOR EVALUACION DISENO]]&gt;96,DATOS!$AV$21,IF(Tabla46[[#This Row],[VALOR EVALUACION DISENO]]&gt;=86,DATOS!$AV$22,DATOS!$AV$23)))</f>
        <v/>
      </c>
      <c r="S169" s="352"/>
      <c r="T169" s="345" t="str">
        <f>IFERROR(VLOOKUP(Tabla46[[#This Row],[% DE CUMPLIMIENTO DE LA EJECUCION DEL CONTROL]],DATOS!$AS$38:$AT$40,2,0),"")</f>
        <v/>
      </c>
      <c r="U169" s="353" t="str">
        <f>IF(Tabla46[[#This Row],[RESULTADO EVALUACIÓN DEL DISEÑO DEL CONTROL]]="","",SUMIFS(DATOS!$AT$49:$AT$57,DATOS!$AR$49:$AR$57,Tabla46[[#This Row],[RESULTADO EVALUACIÓN DEL DISEÑO DEL CONTROL]],DATOS!$AS$49:$AS$57,Tabla46[[#This Row],[RESULTADO EVALUACION DE LA EJECUCION]]))</f>
        <v/>
      </c>
    </row>
    <row r="170" spans="1:21" ht="15" customHeight="1" x14ac:dyDescent="0.25">
      <c r="A170" s="3"/>
      <c r="B170" s="2"/>
      <c r="C170" s="2"/>
      <c r="D170" s="72"/>
      <c r="E170" s="4"/>
      <c r="F170" s="345"/>
      <c r="G170" s="352" t="str">
        <f>IFERROR(VLOOKUP(Tabla46[[#This Row],[ID RIESGO]],'1. IDENTIFICACION DEL RIESGO'!$AB$27:$AL$38,11,0),"")</f>
        <v/>
      </c>
      <c r="H170" s="173"/>
      <c r="I170" s="173"/>
      <c r="J170" s="173"/>
      <c r="K170" s="173"/>
      <c r="L170" s="175"/>
      <c r="M170" s="175"/>
      <c r="N170" s="173" t="str">
        <f>IF(Tabla46[[#This Row],[ID RIESGO]]="","",IF(Tabla46[[#This Row],[DESCRIPCION DEL CONTROL]]="",0,15))</f>
        <v/>
      </c>
      <c r="O170" s="169" t="str">
        <f>IF(Tabla46[[#This Row],[ID RIESGO]]="","",IF(Tabla46[[#This Row],[RESPONSABLE DEL CONTROL (CARGO)]]="",0,20))</f>
        <v/>
      </c>
      <c r="P170" s="345">
        <f>IF(Tabla46[[#This Row],[PERIODICIDAD DE EJECUCIÓN DEL CONTROL]]="",0,20)</f>
        <v>0</v>
      </c>
      <c r="Q17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0" s="345" t="str">
        <f>IF(ISTEXT(Tabla46[[#This Row],[VALOR EVALUACION DISENO]]),"",IF(Tabla46[[#This Row],[VALOR EVALUACION DISENO]]&gt;96,DATOS!$AV$21,IF(Tabla46[[#This Row],[VALOR EVALUACION DISENO]]&gt;=86,DATOS!$AV$22,DATOS!$AV$23)))</f>
        <v/>
      </c>
      <c r="S170" s="352"/>
      <c r="T170" s="345" t="str">
        <f>IFERROR(VLOOKUP(Tabla46[[#This Row],[% DE CUMPLIMIENTO DE LA EJECUCION DEL CONTROL]],DATOS!$AS$38:$AT$40,2,0),"")</f>
        <v/>
      </c>
      <c r="U170" s="353" t="str">
        <f>IF(Tabla46[[#This Row],[RESULTADO EVALUACIÓN DEL DISEÑO DEL CONTROL]]="","",SUMIFS(DATOS!$AT$49:$AT$57,DATOS!$AR$49:$AR$57,Tabla46[[#This Row],[RESULTADO EVALUACIÓN DEL DISEÑO DEL CONTROL]],DATOS!$AS$49:$AS$57,Tabla46[[#This Row],[RESULTADO EVALUACION DE LA EJECUCION]]))</f>
        <v/>
      </c>
    </row>
    <row r="171" spans="1:21" ht="15" customHeight="1" x14ac:dyDescent="0.25">
      <c r="A171" s="3"/>
      <c r="B171" s="2"/>
      <c r="C171" s="2"/>
      <c r="D171" s="72"/>
      <c r="E171" s="4"/>
      <c r="F171" s="345"/>
      <c r="G171" s="352" t="str">
        <f>IFERROR(VLOOKUP(Tabla46[[#This Row],[ID RIESGO]],'1. IDENTIFICACION DEL RIESGO'!$AB$27:$AL$38,11,0),"")</f>
        <v/>
      </c>
      <c r="H171" s="173"/>
      <c r="I171" s="173"/>
      <c r="J171" s="173"/>
      <c r="K171" s="173"/>
      <c r="L171" s="175"/>
      <c r="M171" s="175"/>
      <c r="N171" s="173" t="str">
        <f>IF(Tabla46[[#This Row],[ID RIESGO]]="","",IF(Tabla46[[#This Row],[DESCRIPCION DEL CONTROL]]="",0,15))</f>
        <v/>
      </c>
      <c r="O171" s="169" t="str">
        <f>IF(Tabla46[[#This Row],[ID RIESGO]]="","",IF(Tabla46[[#This Row],[RESPONSABLE DEL CONTROL (CARGO)]]="",0,20))</f>
        <v/>
      </c>
      <c r="P171" s="345">
        <f>IF(Tabla46[[#This Row],[PERIODICIDAD DE EJECUCIÓN DEL CONTROL]]="",0,20)</f>
        <v>0</v>
      </c>
      <c r="Q17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1" s="345" t="str">
        <f>IF(ISTEXT(Tabla46[[#This Row],[VALOR EVALUACION DISENO]]),"",IF(Tabla46[[#This Row],[VALOR EVALUACION DISENO]]&gt;96,DATOS!$AV$21,IF(Tabla46[[#This Row],[VALOR EVALUACION DISENO]]&gt;=86,DATOS!$AV$22,DATOS!$AV$23)))</f>
        <v/>
      </c>
      <c r="S171" s="352"/>
      <c r="T171" s="345" t="str">
        <f>IFERROR(VLOOKUP(Tabla46[[#This Row],[% DE CUMPLIMIENTO DE LA EJECUCION DEL CONTROL]],DATOS!$AS$38:$AT$40,2,0),"")</f>
        <v/>
      </c>
      <c r="U171" s="353" t="str">
        <f>IF(Tabla46[[#This Row],[RESULTADO EVALUACIÓN DEL DISEÑO DEL CONTROL]]="","",SUMIFS(DATOS!$AT$49:$AT$57,DATOS!$AR$49:$AR$57,Tabla46[[#This Row],[RESULTADO EVALUACIÓN DEL DISEÑO DEL CONTROL]],DATOS!$AS$49:$AS$57,Tabla46[[#This Row],[RESULTADO EVALUACION DE LA EJECUCION]]))</f>
        <v/>
      </c>
    </row>
    <row r="172" spans="1:21" ht="15" customHeight="1" x14ac:dyDescent="0.25">
      <c r="A172" s="3"/>
      <c r="B172" s="2"/>
      <c r="C172" s="2"/>
      <c r="D172" s="72"/>
      <c r="E172" s="4"/>
      <c r="F172" s="345"/>
      <c r="G172" s="352" t="str">
        <f>IFERROR(VLOOKUP(Tabla46[[#This Row],[ID RIESGO]],'1. IDENTIFICACION DEL RIESGO'!$AB$27:$AL$38,11,0),"")</f>
        <v/>
      </c>
      <c r="H172" s="173"/>
      <c r="I172" s="173"/>
      <c r="J172" s="173"/>
      <c r="K172" s="173"/>
      <c r="L172" s="175"/>
      <c r="M172" s="175"/>
      <c r="N172" s="173" t="str">
        <f>IF(Tabla46[[#This Row],[ID RIESGO]]="","",IF(Tabla46[[#This Row],[DESCRIPCION DEL CONTROL]]="",0,15))</f>
        <v/>
      </c>
      <c r="O172" s="169" t="str">
        <f>IF(Tabla46[[#This Row],[ID RIESGO]]="","",IF(Tabla46[[#This Row],[RESPONSABLE DEL CONTROL (CARGO)]]="",0,20))</f>
        <v/>
      </c>
      <c r="P172" s="345">
        <f>IF(Tabla46[[#This Row],[PERIODICIDAD DE EJECUCIÓN DEL CONTROL]]="",0,20)</f>
        <v>0</v>
      </c>
      <c r="Q17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2" s="345" t="str">
        <f>IF(ISTEXT(Tabla46[[#This Row],[VALOR EVALUACION DISENO]]),"",IF(Tabla46[[#This Row],[VALOR EVALUACION DISENO]]&gt;96,DATOS!$AV$21,IF(Tabla46[[#This Row],[VALOR EVALUACION DISENO]]&gt;=86,DATOS!$AV$22,DATOS!$AV$23)))</f>
        <v/>
      </c>
      <c r="S172" s="352"/>
      <c r="T172" s="345" t="str">
        <f>IFERROR(VLOOKUP(Tabla46[[#This Row],[% DE CUMPLIMIENTO DE LA EJECUCION DEL CONTROL]],DATOS!$AS$38:$AT$40,2,0),"")</f>
        <v/>
      </c>
      <c r="U172" s="353" t="str">
        <f>IF(Tabla46[[#This Row],[RESULTADO EVALUACIÓN DEL DISEÑO DEL CONTROL]]="","",SUMIFS(DATOS!$AT$49:$AT$57,DATOS!$AR$49:$AR$57,Tabla46[[#This Row],[RESULTADO EVALUACIÓN DEL DISEÑO DEL CONTROL]],DATOS!$AS$49:$AS$57,Tabla46[[#This Row],[RESULTADO EVALUACION DE LA EJECUCION]]))</f>
        <v/>
      </c>
    </row>
    <row r="173" spans="1:21" ht="15" customHeight="1" x14ac:dyDescent="0.25">
      <c r="A173" s="3"/>
      <c r="B173" s="2"/>
      <c r="C173" s="2"/>
      <c r="D173" s="72"/>
      <c r="E173" s="4"/>
      <c r="F173" s="345"/>
      <c r="G173" s="352" t="str">
        <f>IFERROR(VLOOKUP(Tabla46[[#This Row],[ID RIESGO]],'1. IDENTIFICACION DEL RIESGO'!$AB$27:$AL$38,11,0),"")</f>
        <v/>
      </c>
      <c r="H173" s="173"/>
      <c r="I173" s="173"/>
      <c r="J173" s="173"/>
      <c r="K173" s="173"/>
      <c r="L173" s="175"/>
      <c r="M173" s="175"/>
      <c r="N173" s="173" t="str">
        <f>IF(Tabla46[[#This Row],[ID RIESGO]]="","",IF(Tabla46[[#This Row],[DESCRIPCION DEL CONTROL]]="",0,15))</f>
        <v/>
      </c>
      <c r="O173" s="169" t="str">
        <f>IF(Tabla46[[#This Row],[ID RIESGO]]="","",IF(Tabla46[[#This Row],[RESPONSABLE DEL CONTROL (CARGO)]]="",0,20))</f>
        <v/>
      </c>
      <c r="P173" s="345">
        <f>IF(Tabla46[[#This Row],[PERIODICIDAD DE EJECUCIÓN DEL CONTROL]]="",0,20)</f>
        <v>0</v>
      </c>
      <c r="Q17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3" s="345" t="str">
        <f>IF(ISTEXT(Tabla46[[#This Row],[VALOR EVALUACION DISENO]]),"",IF(Tabla46[[#This Row],[VALOR EVALUACION DISENO]]&gt;96,DATOS!$AV$21,IF(Tabla46[[#This Row],[VALOR EVALUACION DISENO]]&gt;=86,DATOS!$AV$22,DATOS!$AV$23)))</f>
        <v/>
      </c>
      <c r="S173" s="352"/>
      <c r="T173" s="345" t="str">
        <f>IFERROR(VLOOKUP(Tabla46[[#This Row],[% DE CUMPLIMIENTO DE LA EJECUCION DEL CONTROL]],DATOS!$AS$38:$AT$40,2,0),"")</f>
        <v/>
      </c>
      <c r="U173" s="353" t="str">
        <f>IF(Tabla46[[#This Row],[RESULTADO EVALUACIÓN DEL DISEÑO DEL CONTROL]]="","",SUMIFS(DATOS!$AT$49:$AT$57,DATOS!$AR$49:$AR$57,Tabla46[[#This Row],[RESULTADO EVALUACIÓN DEL DISEÑO DEL CONTROL]],DATOS!$AS$49:$AS$57,Tabla46[[#This Row],[RESULTADO EVALUACION DE LA EJECUCION]]))</f>
        <v/>
      </c>
    </row>
    <row r="174" spans="1:21" ht="15" customHeight="1" x14ac:dyDescent="0.25">
      <c r="A174" s="3"/>
      <c r="B174" s="2"/>
      <c r="C174" s="2"/>
      <c r="D174" s="72"/>
      <c r="E174" s="4"/>
      <c r="F174" s="345"/>
      <c r="G174" s="352" t="str">
        <f>IFERROR(VLOOKUP(Tabla46[[#This Row],[ID RIESGO]],'1. IDENTIFICACION DEL RIESGO'!$AB$27:$AL$38,11,0),"")</f>
        <v/>
      </c>
      <c r="H174" s="173"/>
      <c r="I174" s="173"/>
      <c r="J174" s="173"/>
      <c r="K174" s="173"/>
      <c r="L174" s="175"/>
      <c r="M174" s="175"/>
      <c r="N174" s="173" t="str">
        <f>IF(Tabla46[[#This Row],[ID RIESGO]]="","",IF(Tabla46[[#This Row],[DESCRIPCION DEL CONTROL]]="",0,15))</f>
        <v/>
      </c>
      <c r="O174" s="169" t="str">
        <f>IF(Tabla46[[#This Row],[ID RIESGO]]="","",IF(Tabla46[[#This Row],[RESPONSABLE DEL CONTROL (CARGO)]]="",0,20))</f>
        <v/>
      </c>
      <c r="P174" s="345">
        <f>IF(Tabla46[[#This Row],[PERIODICIDAD DE EJECUCIÓN DEL CONTROL]]="",0,20)</f>
        <v>0</v>
      </c>
      <c r="Q17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4" s="345" t="str">
        <f>IF(ISTEXT(Tabla46[[#This Row],[VALOR EVALUACION DISENO]]),"",IF(Tabla46[[#This Row],[VALOR EVALUACION DISENO]]&gt;96,DATOS!$AV$21,IF(Tabla46[[#This Row],[VALOR EVALUACION DISENO]]&gt;=86,DATOS!$AV$22,DATOS!$AV$23)))</f>
        <v/>
      </c>
      <c r="S174" s="352"/>
      <c r="T174" s="345" t="str">
        <f>IFERROR(VLOOKUP(Tabla46[[#This Row],[% DE CUMPLIMIENTO DE LA EJECUCION DEL CONTROL]],DATOS!$AS$38:$AT$40,2,0),"")</f>
        <v/>
      </c>
      <c r="U174" s="353" t="str">
        <f>IF(Tabla46[[#This Row],[RESULTADO EVALUACIÓN DEL DISEÑO DEL CONTROL]]="","",SUMIFS(DATOS!$AT$49:$AT$57,DATOS!$AR$49:$AR$57,Tabla46[[#This Row],[RESULTADO EVALUACIÓN DEL DISEÑO DEL CONTROL]],DATOS!$AS$49:$AS$57,Tabla46[[#This Row],[RESULTADO EVALUACION DE LA EJECUCION]]))</f>
        <v/>
      </c>
    </row>
    <row r="175" spans="1:21" ht="15" customHeight="1" x14ac:dyDescent="0.25">
      <c r="A175" s="3"/>
      <c r="B175" s="2"/>
      <c r="C175" s="2"/>
      <c r="D175" s="72"/>
      <c r="E175" s="4"/>
      <c r="F175" s="345"/>
      <c r="G175" s="352" t="str">
        <f>IFERROR(VLOOKUP(Tabla46[[#This Row],[ID RIESGO]],'1. IDENTIFICACION DEL RIESGO'!$AB$27:$AL$38,11,0),"")</f>
        <v/>
      </c>
      <c r="H175" s="173"/>
      <c r="I175" s="173"/>
      <c r="J175" s="173"/>
      <c r="K175" s="173"/>
      <c r="L175" s="175"/>
      <c r="M175" s="175"/>
      <c r="N175" s="173" t="str">
        <f>IF(Tabla46[[#This Row],[ID RIESGO]]="","",IF(Tabla46[[#This Row],[DESCRIPCION DEL CONTROL]]="",0,15))</f>
        <v/>
      </c>
      <c r="O175" s="169" t="str">
        <f>IF(Tabla46[[#This Row],[ID RIESGO]]="","",IF(Tabla46[[#This Row],[RESPONSABLE DEL CONTROL (CARGO)]]="",0,20))</f>
        <v/>
      </c>
      <c r="P175" s="345">
        <f>IF(Tabla46[[#This Row],[PERIODICIDAD DE EJECUCIÓN DEL CONTROL]]="",0,20)</f>
        <v>0</v>
      </c>
      <c r="Q17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5" s="345" t="str">
        <f>IF(ISTEXT(Tabla46[[#This Row],[VALOR EVALUACION DISENO]]),"",IF(Tabla46[[#This Row],[VALOR EVALUACION DISENO]]&gt;96,DATOS!$AV$21,IF(Tabla46[[#This Row],[VALOR EVALUACION DISENO]]&gt;=86,DATOS!$AV$22,DATOS!$AV$23)))</f>
        <v/>
      </c>
      <c r="S175" s="352"/>
      <c r="T175" s="345" t="str">
        <f>IFERROR(VLOOKUP(Tabla46[[#This Row],[% DE CUMPLIMIENTO DE LA EJECUCION DEL CONTROL]],DATOS!$AS$38:$AT$40,2,0),"")</f>
        <v/>
      </c>
      <c r="U175" s="353" t="str">
        <f>IF(Tabla46[[#This Row],[RESULTADO EVALUACIÓN DEL DISEÑO DEL CONTROL]]="","",SUMIFS(DATOS!$AT$49:$AT$57,DATOS!$AR$49:$AR$57,Tabla46[[#This Row],[RESULTADO EVALUACIÓN DEL DISEÑO DEL CONTROL]],DATOS!$AS$49:$AS$57,Tabla46[[#This Row],[RESULTADO EVALUACION DE LA EJECUCION]]))</f>
        <v/>
      </c>
    </row>
    <row r="176" spans="1:21" ht="15" customHeight="1" x14ac:dyDescent="0.25">
      <c r="A176" s="3"/>
      <c r="B176" s="2"/>
      <c r="C176" s="2"/>
      <c r="D176" s="72"/>
      <c r="E176" s="4"/>
      <c r="F176" s="345"/>
      <c r="G176" s="352" t="str">
        <f>IFERROR(VLOOKUP(Tabla46[[#This Row],[ID RIESGO]],'1. IDENTIFICACION DEL RIESGO'!$AB$27:$AL$38,11,0),"")</f>
        <v/>
      </c>
      <c r="H176" s="173"/>
      <c r="I176" s="173"/>
      <c r="J176" s="173"/>
      <c r="K176" s="173"/>
      <c r="L176" s="175"/>
      <c r="M176" s="175"/>
      <c r="N176" s="173" t="str">
        <f>IF(Tabla46[[#This Row],[ID RIESGO]]="","",IF(Tabla46[[#This Row],[DESCRIPCION DEL CONTROL]]="",0,15))</f>
        <v/>
      </c>
      <c r="O176" s="169" t="str">
        <f>IF(Tabla46[[#This Row],[ID RIESGO]]="","",IF(Tabla46[[#This Row],[RESPONSABLE DEL CONTROL (CARGO)]]="",0,20))</f>
        <v/>
      </c>
      <c r="P176" s="345">
        <f>IF(Tabla46[[#This Row],[PERIODICIDAD DE EJECUCIÓN DEL CONTROL]]="",0,20)</f>
        <v>0</v>
      </c>
      <c r="Q17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6" s="345" t="str">
        <f>IF(ISTEXT(Tabla46[[#This Row],[VALOR EVALUACION DISENO]]),"",IF(Tabla46[[#This Row],[VALOR EVALUACION DISENO]]&gt;96,DATOS!$AV$21,IF(Tabla46[[#This Row],[VALOR EVALUACION DISENO]]&gt;=86,DATOS!$AV$22,DATOS!$AV$23)))</f>
        <v/>
      </c>
      <c r="S176" s="352"/>
      <c r="T176" s="345" t="str">
        <f>IFERROR(VLOOKUP(Tabla46[[#This Row],[% DE CUMPLIMIENTO DE LA EJECUCION DEL CONTROL]],DATOS!$AS$38:$AT$40,2,0),"")</f>
        <v/>
      </c>
      <c r="U176" s="353" t="str">
        <f>IF(Tabla46[[#This Row],[RESULTADO EVALUACIÓN DEL DISEÑO DEL CONTROL]]="","",SUMIFS(DATOS!$AT$49:$AT$57,DATOS!$AR$49:$AR$57,Tabla46[[#This Row],[RESULTADO EVALUACIÓN DEL DISEÑO DEL CONTROL]],DATOS!$AS$49:$AS$57,Tabla46[[#This Row],[RESULTADO EVALUACION DE LA EJECUCION]]))</f>
        <v/>
      </c>
    </row>
    <row r="177" spans="1:21" ht="15" customHeight="1" x14ac:dyDescent="0.25">
      <c r="A177" s="3"/>
      <c r="B177" s="2"/>
      <c r="C177" s="2"/>
      <c r="D177" s="72"/>
      <c r="E177" s="4"/>
      <c r="F177" s="345"/>
      <c r="G177" s="352" t="str">
        <f>IFERROR(VLOOKUP(Tabla46[[#This Row],[ID RIESGO]],'1. IDENTIFICACION DEL RIESGO'!$AB$27:$AL$38,11,0),"")</f>
        <v/>
      </c>
      <c r="H177" s="173"/>
      <c r="I177" s="173"/>
      <c r="J177" s="173"/>
      <c r="K177" s="173"/>
      <c r="L177" s="175"/>
      <c r="M177" s="175"/>
      <c r="N177" s="173" t="str">
        <f>IF(Tabla46[[#This Row],[ID RIESGO]]="","",IF(Tabla46[[#This Row],[DESCRIPCION DEL CONTROL]]="",0,15))</f>
        <v/>
      </c>
      <c r="O177" s="169" t="str">
        <f>IF(Tabla46[[#This Row],[ID RIESGO]]="","",IF(Tabla46[[#This Row],[RESPONSABLE DEL CONTROL (CARGO)]]="",0,20))</f>
        <v/>
      </c>
      <c r="P177" s="345">
        <f>IF(Tabla46[[#This Row],[PERIODICIDAD DE EJECUCIÓN DEL CONTROL]]="",0,20)</f>
        <v>0</v>
      </c>
      <c r="Q17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7" s="345" t="str">
        <f>IF(ISTEXT(Tabla46[[#This Row],[VALOR EVALUACION DISENO]]),"",IF(Tabla46[[#This Row],[VALOR EVALUACION DISENO]]&gt;96,DATOS!$AV$21,IF(Tabla46[[#This Row],[VALOR EVALUACION DISENO]]&gt;=86,DATOS!$AV$22,DATOS!$AV$23)))</f>
        <v/>
      </c>
      <c r="S177" s="352"/>
      <c r="T177" s="345" t="str">
        <f>IFERROR(VLOOKUP(Tabla46[[#This Row],[% DE CUMPLIMIENTO DE LA EJECUCION DEL CONTROL]],DATOS!$AS$38:$AT$40,2,0),"")</f>
        <v/>
      </c>
      <c r="U177" s="353" t="str">
        <f>IF(Tabla46[[#This Row],[RESULTADO EVALUACIÓN DEL DISEÑO DEL CONTROL]]="","",SUMIFS(DATOS!$AT$49:$AT$57,DATOS!$AR$49:$AR$57,Tabla46[[#This Row],[RESULTADO EVALUACIÓN DEL DISEÑO DEL CONTROL]],DATOS!$AS$49:$AS$57,Tabla46[[#This Row],[RESULTADO EVALUACION DE LA EJECUCION]]))</f>
        <v/>
      </c>
    </row>
    <row r="178" spans="1:21" ht="15" customHeight="1" x14ac:dyDescent="0.25">
      <c r="A178" s="3"/>
      <c r="B178" s="2"/>
      <c r="C178" s="2"/>
      <c r="D178" s="72"/>
      <c r="E178" s="4"/>
      <c r="F178" s="345"/>
      <c r="G178" s="352" t="str">
        <f>IFERROR(VLOOKUP(Tabla46[[#This Row],[ID RIESGO]],'1. IDENTIFICACION DEL RIESGO'!$AB$27:$AL$38,11,0),"")</f>
        <v/>
      </c>
      <c r="H178" s="173"/>
      <c r="I178" s="173"/>
      <c r="J178" s="173"/>
      <c r="K178" s="173"/>
      <c r="L178" s="175"/>
      <c r="M178" s="175"/>
      <c r="N178" s="173" t="str">
        <f>IF(Tabla46[[#This Row],[ID RIESGO]]="","",IF(Tabla46[[#This Row],[DESCRIPCION DEL CONTROL]]="",0,15))</f>
        <v/>
      </c>
      <c r="O178" s="169" t="str">
        <f>IF(Tabla46[[#This Row],[ID RIESGO]]="","",IF(Tabla46[[#This Row],[RESPONSABLE DEL CONTROL (CARGO)]]="",0,20))</f>
        <v/>
      </c>
      <c r="P178" s="345">
        <f>IF(Tabla46[[#This Row],[PERIODICIDAD DE EJECUCIÓN DEL CONTROL]]="",0,20)</f>
        <v>0</v>
      </c>
      <c r="Q17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8" s="345" t="str">
        <f>IF(ISTEXT(Tabla46[[#This Row],[VALOR EVALUACION DISENO]]),"",IF(Tabla46[[#This Row],[VALOR EVALUACION DISENO]]&gt;96,DATOS!$AV$21,IF(Tabla46[[#This Row],[VALOR EVALUACION DISENO]]&gt;=86,DATOS!$AV$22,DATOS!$AV$23)))</f>
        <v/>
      </c>
      <c r="S178" s="352"/>
      <c r="T178" s="345" t="str">
        <f>IFERROR(VLOOKUP(Tabla46[[#This Row],[% DE CUMPLIMIENTO DE LA EJECUCION DEL CONTROL]],DATOS!$AS$38:$AT$40,2,0),"")</f>
        <v/>
      </c>
      <c r="U178" s="353" t="str">
        <f>IF(Tabla46[[#This Row],[RESULTADO EVALUACIÓN DEL DISEÑO DEL CONTROL]]="","",SUMIFS(DATOS!$AT$49:$AT$57,DATOS!$AR$49:$AR$57,Tabla46[[#This Row],[RESULTADO EVALUACIÓN DEL DISEÑO DEL CONTROL]],DATOS!$AS$49:$AS$57,Tabla46[[#This Row],[RESULTADO EVALUACION DE LA EJECUCION]]))</f>
        <v/>
      </c>
    </row>
    <row r="179" spans="1:21" ht="15" customHeight="1" x14ac:dyDescent="0.25">
      <c r="A179" s="3"/>
      <c r="B179" s="2"/>
      <c r="C179" s="2"/>
      <c r="D179" s="72"/>
      <c r="E179" s="4"/>
      <c r="F179" s="345"/>
      <c r="G179" s="352" t="str">
        <f>IFERROR(VLOOKUP(Tabla46[[#This Row],[ID RIESGO]],'1. IDENTIFICACION DEL RIESGO'!$AB$27:$AL$38,11,0),"")</f>
        <v/>
      </c>
      <c r="H179" s="173"/>
      <c r="I179" s="173"/>
      <c r="J179" s="173"/>
      <c r="K179" s="173"/>
      <c r="L179" s="175"/>
      <c r="M179" s="175"/>
      <c r="N179" s="173" t="str">
        <f>IF(Tabla46[[#This Row],[ID RIESGO]]="","",IF(Tabla46[[#This Row],[DESCRIPCION DEL CONTROL]]="",0,15))</f>
        <v/>
      </c>
      <c r="O179" s="169" t="str">
        <f>IF(Tabla46[[#This Row],[ID RIESGO]]="","",IF(Tabla46[[#This Row],[RESPONSABLE DEL CONTROL (CARGO)]]="",0,20))</f>
        <v/>
      </c>
      <c r="P179" s="345">
        <f>IF(Tabla46[[#This Row],[PERIODICIDAD DE EJECUCIÓN DEL CONTROL]]="",0,20)</f>
        <v>0</v>
      </c>
      <c r="Q17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9" s="345" t="str">
        <f>IF(ISTEXT(Tabla46[[#This Row],[VALOR EVALUACION DISENO]]),"",IF(Tabla46[[#This Row],[VALOR EVALUACION DISENO]]&gt;96,DATOS!$AV$21,IF(Tabla46[[#This Row],[VALOR EVALUACION DISENO]]&gt;=86,DATOS!$AV$22,DATOS!$AV$23)))</f>
        <v/>
      </c>
      <c r="S179" s="352"/>
      <c r="T179" s="345" t="str">
        <f>IFERROR(VLOOKUP(Tabla46[[#This Row],[% DE CUMPLIMIENTO DE LA EJECUCION DEL CONTROL]],DATOS!$AS$38:$AT$40,2,0),"")</f>
        <v/>
      </c>
      <c r="U179" s="353" t="str">
        <f>IF(Tabla46[[#This Row],[RESULTADO EVALUACIÓN DEL DISEÑO DEL CONTROL]]="","",SUMIFS(DATOS!$AT$49:$AT$57,DATOS!$AR$49:$AR$57,Tabla46[[#This Row],[RESULTADO EVALUACIÓN DEL DISEÑO DEL CONTROL]],DATOS!$AS$49:$AS$57,Tabla46[[#This Row],[RESULTADO EVALUACION DE LA EJECUCION]]))</f>
        <v/>
      </c>
    </row>
    <row r="180" spans="1:21" ht="15" customHeight="1" x14ac:dyDescent="0.25">
      <c r="A180" s="3"/>
      <c r="B180" s="2"/>
      <c r="C180" s="2"/>
      <c r="D180" s="72"/>
      <c r="E180" s="4"/>
      <c r="F180" s="345"/>
      <c r="G180" s="352" t="str">
        <f>IFERROR(VLOOKUP(Tabla46[[#This Row],[ID RIESGO]],'1. IDENTIFICACION DEL RIESGO'!$AB$27:$AL$38,11,0),"")</f>
        <v/>
      </c>
      <c r="H180" s="173"/>
      <c r="I180" s="173"/>
      <c r="J180" s="173"/>
      <c r="K180" s="173"/>
      <c r="L180" s="175"/>
      <c r="M180" s="175"/>
      <c r="N180" s="173" t="str">
        <f>IF(Tabla46[[#This Row],[ID RIESGO]]="","",IF(Tabla46[[#This Row],[DESCRIPCION DEL CONTROL]]="",0,15))</f>
        <v/>
      </c>
      <c r="O180" s="169" t="str">
        <f>IF(Tabla46[[#This Row],[ID RIESGO]]="","",IF(Tabla46[[#This Row],[RESPONSABLE DEL CONTROL (CARGO)]]="",0,20))</f>
        <v/>
      </c>
      <c r="P180" s="345">
        <f>IF(Tabla46[[#This Row],[PERIODICIDAD DE EJECUCIÓN DEL CONTROL]]="",0,20)</f>
        <v>0</v>
      </c>
      <c r="Q18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0" s="345" t="str">
        <f>IF(ISTEXT(Tabla46[[#This Row],[VALOR EVALUACION DISENO]]),"",IF(Tabla46[[#This Row],[VALOR EVALUACION DISENO]]&gt;96,DATOS!$AV$21,IF(Tabla46[[#This Row],[VALOR EVALUACION DISENO]]&gt;=86,DATOS!$AV$22,DATOS!$AV$23)))</f>
        <v/>
      </c>
      <c r="S180" s="352"/>
      <c r="T180" s="345" t="str">
        <f>IFERROR(VLOOKUP(Tabla46[[#This Row],[% DE CUMPLIMIENTO DE LA EJECUCION DEL CONTROL]],DATOS!$AS$38:$AT$40,2,0),"")</f>
        <v/>
      </c>
      <c r="U180" s="353" t="str">
        <f>IF(Tabla46[[#This Row],[RESULTADO EVALUACIÓN DEL DISEÑO DEL CONTROL]]="","",SUMIFS(DATOS!$AT$49:$AT$57,DATOS!$AR$49:$AR$57,Tabla46[[#This Row],[RESULTADO EVALUACIÓN DEL DISEÑO DEL CONTROL]],DATOS!$AS$49:$AS$57,Tabla46[[#This Row],[RESULTADO EVALUACION DE LA EJECUCION]]))</f>
        <v/>
      </c>
    </row>
    <row r="181" spans="1:21" ht="15" customHeight="1" x14ac:dyDescent="0.25">
      <c r="A181" s="3"/>
      <c r="B181" s="2"/>
      <c r="C181" s="2"/>
      <c r="D181" s="72"/>
      <c r="E181" s="4"/>
      <c r="F181" s="345"/>
      <c r="G181" s="352" t="str">
        <f>IFERROR(VLOOKUP(Tabla46[[#This Row],[ID RIESGO]],'1. IDENTIFICACION DEL RIESGO'!$AB$27:$AL$38,11,0),"")</f>
        <v/>
      </c>
      <c r="H181" s="173"/>
      <c r="I181" s="173"/>
      <c r="J181" s="173"/>
      <c r="K181" s="173"/>
      <c r="L181" s="175"/>
      <c r="M181" s="175"/>
      <c r="N181" s="173" t="str">
        <f>IF(Tabla46[[#This Row],[ID RIESGO]]="","",IF(Tabla46[[#This Row],[DESCRIPCION DEL CONTROL]]="",0,15))</f>
        <v/>
      </c>
      <c r="O181" s="169" t="str">
        <f>IF(Tabla46[[#This Row],[ID RIESGO]]="","",IF(Tabla46[[#This Row],[RESPONSABLE DEL CONTROL (CARGO)]]="",0,20))</f>
        <v/>
      </c>
      <c r="P181" s="345">
        <f>IF(Tabla46[[#This Row],[PERIODICIDAD DE EJECUCIÓN DEL CONTROL]]="",0,20)</f>
        <v>0</v>
      </c>
      <c r="Q18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1" s="345" t="str">
        <f>IF(ISTEXT(Tabla46[[#This Row],[VALOR EVALUACION DISENO]]),"",IF(Tabla46[[#This Row],[VALOR EVALUACION DISENO]]&gt;96,DATOS!$AV$21,IF(Tabla46[[#This Row],[VALOR EVALUACION DISENO]]&gt;=86,DATOS!$AV$22,DATOS!$AV$23)))</f>
        <v/>
      </c>
      <c r="S181" s="352"/>
      <c r="T181" s="345" t="str">
        <f>IFERROR(VLOOKUP(Tabla46[[#This Row],[% DE CUMPLIMIENTO DE LA EJECUCION DEL CONTROL]],DATOS!$AS$38:$AT$40,2,0),"")</f>
        <v/>
      </c>
      <c r="U181" s="353" t="str">
        <f>IF(Tabla46[[#This Row],[RESULTADO EVALUACIÓN DEL DISEÑO DEL CONTROL]]="","",SUMIFS(DATOS!$AT$49:$AT$57,DATOS!$AR$49:$AR$57,Tabla46[[#This Row],[RESULTADO EVALUACIÓN DEL DISEÑO DEL CONTROL]],DATOS!$AS$49:$AS$57,Tabla46[[#This Row],[RESULTADO EVALUACION DE LA EJECUCION]]))</f>
        <v/>
      </c>
    </row>
    <row r="182" spans="1:21" ht="15" customHeight="1" x14ac:dyDescent="0.25">
      <c r="A182" s="3"/>
      <c r="B182" s="2"/>
      <c r="C182" s="2"/>
      <c r="D182" s="72"/>
      <c r="E182" s="4"/>
      <c r="F182" s="345"/>
      <c r="G182" s="352" t="str">
        <f>IFERROR(VLOOKUP(Tabla46[[#This Row],[ID RIESGO]],'1. IDENTIFICACION DEL RIESGO'!$AB$27:$AL$38,11,0),"")</f>
        <v/>
      </c>
      <c r="H182" s="173"/>
      <c r="I182" s="173"/>
      <c r="J182" s="173"/>
      <c r="K182" s="173"/>
      <c r="L182" s="175"/>
      <c r="M182" s="175"/>
      <c r="N182" s="173" t="str">
        <f>IF(Tabla46[[#This Row],[ID RIESGO]]="","",IF(Tabla46[[#This Row],[DESCRIPCION DEL CONTROL]]="",0,15))</f>
        <v/>
      </c>
      <c r="O182" s="169" t="str">
        <f>IF(Tabla46[[#This Row],[ID RIESGO]]="","",IF(Tabla46[[#This Row],[RESPONSABLE DEL CONTROL (CARGO)]]="",0,20))</f>
        <v/>
      </c>
      <c r="P182" s="345">
        <f>IF(Tabla46[[#This Row],[PERIODICIDAD DE EJECUCIÓN DEL CONTROL]]="",0,20)</f>
        <v>0</v>
      </c>
      <c r="Q18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2" s="345" t="str">
        <f>IF(ISTEXT(Tabla46[[#This Row],[VALOR EVALUACION DISENO]]),"",IF(Tabla46[[#This Row],[VALOR EVALUACION DISENO]]&gt;96,DATOS!$AV$21,IF(Tabla46[[#This Row],[VALOR EVALUACION DISENO]]&gt;=86,DATOS!$AV$22,DATOS!$AV$23)))</f>
        <v/>
      </c>
      <c r="S182" s="352"/>
      <c r="T182" s="345" t="str">
        <f>IFERROR(VLOOKUP(Tabla46[[#This Row],[% DE CUMPLIMIENTO DE LA EJECUCION DEL CONTROL]],DATOS!$AS$38:$AT$40,2,0),"")</f>
        <v/>
      </c>
      <c r="U182" s="353" t="str">
        <f>IF(Tabla46[[#This Row],[RESULTADO EVALUACIÓN DEL DISEÑO DEL CONTROL]]="","",SUMIFS(DATOS!$AT$49:$AT$57,DATOS!$AR$49:$AR$57,Tabla46[[#This Row],[RESULTADO EVALUACIÓN DEL DISEÑO DEL CONTROL]],DATOS!$AS$49:$AS$57,Tabla46[[#This Row],[RESULTADO EVALUACION DE LA EJECUCION]]))</f>
        <v/>
      </c>
    </row>
    <row r="183" spans="1:21" ht="15" customHeight="1" x14ac:dyDescent="0.25">
      <c r="A183" s="3"/>
      <c r="B183" s="2"/>
      <c r="C183" s="2"/>
      <c r="D183" s="72"/>
      <c r="E183" s="4"/>
      <c r="F183" s="345"/>
      <c r="G183" s="352" t="str">
        <f>IFERROR(VLOOKUP(Tabla46[[#This Row],[ID RIESGO]],'1. IDENTIFICACION DEL RIESGO'!$AB$27:$AL$38,11,0),"")</f>
        <v/>
      </c>
      <c r="H183" s="173"/>
      <c r="I183" s="173"/>
      <c r="J183" s="173"/>
      <c r="K183" s="173"/>
      <c r="L183" s="175"/>
      <c r="M183" s="175"/>
      <c r="N183" s="173" t="str">
        <f>IF(Tabla46[[#This Row],[ID RIESGO]]="","",IF(Tabla46[[#This Row],[DESCRIPCION DEL CONTROL]]="",0,15))</f>
        <v/>
      </c>
      <c r="O183" s="169" t="str">
        <f>IF(Tabla46[[#This Row],[ID RIESGO]]="","",IF(Tabla46[[#This Row],[RESPONSABLE DEL CONTROL (CARGO)]]="",0,20))</f>
        <v/>
      </c>
      <c r="P183" s="345">
        <f>IF(Tabla46[[#This Row],[PERIODICIDAD DE EJECUCIÓN DEL CONTROL]]="",0,20)</f>
        <v>0</v>
      </c>
      <c r="Q18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3" s="345" t="str">
        <f>IF(ISTEXT(Tabla46[[#This Row],[VALOR EVALUACION DISENO]]),"",IF(Tabla46[[#This Row],[VALOR EVALUACION DISENO]]&gt;96,DATOS!$AV$21,IF(Tabla46[[#This Row],[VALOR EVALUACION DISENO]]&gt;=86,DATOS!$AV$22,DATOS!$AV$23)))</f>
        <v/>
      </c>
      <c r="S183" s="352"/>
      <c r="T183" s="345" t="str">
        <f>IFERROR(VLOOKUP(Tabla46[[#This Row],[% DE CUMPLIMIENTO DE LA EJECUCION DEL CONTROL]],DATOS!$AS$38:$AT$40,2,0),"")</f>
        <v/>
      </c>
      <c r="U183" s="353" t="str">
        <f>IF(Tabla46[[#This Row],[RESULTADO EVALUACIÓN DEL DISEÑO DEL CONTROL]]="","",SUMIFS(DATOS!$AT$49:$AT$57,DATOS!$AR$49:$AR$57,Tabla46[[#This Row],[RESULTADO EVALUACIÓN DEL DISEÑO DEL CONTROL]],DATOS!$AS$49:$AS$57,Tabla46[[#This Row],[RESULTADO EVALUACION DE LA EJECUCION]]))</f>
        <v/>
      </c>
    </row>
    <row r="184" spans="1:21" ht="15" customHeight="1" x14ac:dyDescent="0.25">
      <c r="A184" s="3"/>
      <c r="B184" s="2"/>
      <c r="C184" s="2"/>
      <c r="D184" s="72"/>
      <c r="E184" s="4"/>
      <c r="F184" s="345"/>
      <c r="G184" s="352" t="str">
        <f>IFERROR(VLOOKUP(Tabla46[[#This Row],[ID RIESGO]],'1. IDENTIFICACION DEL RIESGO'!$AB$27:$AL$38,11,0),"")</f>
        <v/>
      </c>
      <c r="H184" s="173"/>
      <c r="I184" s="173"/>
      <c r="J184" s="173"/>
      <c r="K184" s="173"/>
      <c r="L184" s="175"/>
      <c r="M184" s="175"/>
      <c r="N184" s="173" t="str">
        <f>IF(Tabla46[[#This Row],[ID RIESGO]]="","",IF(Tabla46[[#This Row],[DESCRIPCION DEL CONTROL]]="",0,15))</f>
        <v/>
      </c>
      <c r="O184" s="169" t="str">
        <f>IF(Tabla46[[#This Row],[ID RIESGO]]="","",IF(Tabla46[[#This Row],[RESPONSABLE DEL CONTROL (CARGO)]]="",0,20))</f>
        <v/>
      </c>
      <c r="P184" s="345">
        <f>IF(Tabla46[[#This Row],[PERIODICIDAD DE EJECUCIÓN DEL CONTROL]]="",0,20)</f>
        <v>0</v>
      </c>
      <c r="Q18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4" s="345" t="str">
        <f>IF(ISTEXT(Tabla46[[#This Row],[VALOR EVALUACION DISENO]]),"",IF(Tabla46[[#This Row],[VALOR EVALUACION DISENO]]&gt;96,DATOS!$AV$21,IF(Tabla46[[#This Row],[VALOR EVALUACION DISENO]]&gt;=86,DATOS!$AV$22,DATOS!$AV$23)))</f>
        <v/>
      </c>
      <c r="S184" s="352"/>
      <c r="T184" s="345" t="str">
        <f>IFERROR(VLOOKUP(Tabla46[[#This Row],[% DE CUMPLIMIENTO DE LA EJECUCION DEL CONTROL]],DATOS!$AS$38:$AT$40,2,0),"")</f>
        <v/>
      </c>
      <c r="U184" s="353" t="str">
        <f>IF(Tabla46[[#This Row],[RESULTADO EVALUACIÓN DEL DISEÑO DEL CONTROL]]="","",SUMIFS(DATOS!$AT$49:$AT$57,DATOS!$AR$49:$AR$57,Tabla46[[#This Row],[RESULTADO EVALUACIÓN DEL DISEÑO DEL CONTROL]],DATOS!$AS$49:$AS$57,Tabla46[[#This Row],[RESULTADO EVALUACION DE LA EJECUCION]]))</f>
        <v/>
      </c>
    </row>
    <row r="185" spans="1:21" ht="15" customHeight="1" x14ac:dyDescent="0.25">
      <c r="A185" s="3"/>
      <c r="B185" s="2"/>
      <c r="C185" s="2"/>
      <c r="D185" s="72"/>
      <c r="E185" s="4"/>
      <c r="F185" s="345"/>
      <c r="G185" s="352" t="str">
        <f>IFERROR(VLOOKUP(Tabla46[[#This Row],[ID RIESGO]],'1. IDENTIFICACION DEL RIESGO'!$AB$27:$AL$38,11,0),"")</f>
        <v/>
      </c>
      <c r="H185" s="173"/>
      <c r="I185" s="173"/>
      <c r="J185" s="173"/>
      <c r="K185" s="173"/>
      <c r="L185" s="175"/>
      <c r="M185" s="175"/>
      <c r="N185" s="173" t="str">
        <f>IF(Tabla46[[#This Row],[ID RIESGO]]="","",IF(Tabla46[[#This Row],[DESCRIPCION DEL CONTROL]]="",0,15))</f>
        <v/>
      </c>
      <c r="O185" s="169" t="str">
        <f>IF(Tabla46[[#This Row],[ID RIESGO]]="","",IF(Tabla46[[#This Row],[RESPONSABLE DEL CONTROL (CARGO)]]="",0,20))</f>
        <v/>
      </c>
      <c r="P185" s="345">
        <f>IF(Tabla46[[#This Row],[PERIODICIDAD DE EJECUCIÓN DEL CONTROL]]="",0,20)</f>
        <v>0</v>
      </c>
      <c r="Q18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5" s="345" t="str">
        <f>IF(ISTEXT(Tabla46[[#This Row],[VALOR EVALUACION DISENO]]),"",IF(Tabla46[[#This Row],[VALOR EVALUACION DISENO]]&gt;96,DATOS!$AV$21,IF(Tabla46[[#This Row],[VALOR EVALUACION DISENO]]&gt;=86,DATOS!$AV$22,DATOS!$AV$23)))</f>
        <v/>
      </c>
      <c r="S185" s="352"/>
      <c r="T185" s="345" t="str">
        <f>IFERROR(VLOOKUP(Tabla46[[#This Row],[% DE CUMPLIMIENTO DE LA EJECUCION DEL CONTROL]],DATOS!$AS$38:$AT$40,2,0),"")</f>
        <v/>
      </c>
      <c r="U185" s="353" t="str">
        <f>IF(Tabla46[[#This Row],[RESULTADO EVALUACIÓN DEL DISEÑO DEL CONTROL]]="","",SUMIFS(DATOS!$AT$49:$AT$57,DATOS!$AR$49:$AR$57,Tabla46[[#This Row],[RESULTADO EVALUACIÓN DEL DISEÑO DEL CONTROL]],DATOS!$AS$49:$AS$57,Tabla46[[#This Row],[RESULTADO EVALUACION DE LA EJECUCION]]))</f>
        <v/>
      </c>
    </row>
    <row r="186" spans="1:21" ht="15" customHeight="1" x14ac:dyDescent="0.25">
      <c r="A186" s="3"/>
      <c r="B186" s="2"/>
      <c r="C186" s="2"/>
      <c r="D186" s="72"/>
      <c r="E186" s="4"/>
      <c r="F186" s="345"/>
      <c r="G186" s="352" t="str">
        <f>IFERROR(VLOOKUP(Tabla46[[#This Row],[ID RIESGO]],'1. IDENTIFICACION DEL RIESGO'!$AB$27:$AL$38,11,0),"")</f>
        <v/>
      </c>
      <c r="H186" s="173"/>
      <c r="I186" s="173"/>
      <c r="J186" s="173"/>
      <c r="K186" s="173"/>
      <c r="L186" s="175"/>
      <c r="M186" s="175"/>
      <c r="N186" s="173" t="str">
        <f>IF(Tabla46[[#This Row],[ID RIESGO]]="","",IF(Tabla46[[#This Row],[DESCRIPCION DEL CONTROL]]="",0,15))</f>
        <v/>
      </c>
      <c r="O186" s="169" t="str">
        <f>IF(Tabla46[[#This Row],[ID RIESGO]]="","",IF(Tabla46[[#This Row],[RESPONSABLE DEL CONTROL (CARGO)]]="",0,20))</f>
        <v/>
      </c>
      <c r="P186" s="345">
        <f>IF(Tabla46[[#This Row],[PERIODICIDAD DE EJECUCIÓN DEL CONTROL]]="",0,20)</f>
        <v>0</v>
      </c>
      <c r="Q18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6" s="345" t="str">
        <f>IF(ISTEXT(Tabla46[[#This Row],[VALOR EVALUACION DISENO]]),"",IF(Tabla46[[#This Row],[VALOR EVALUACION DISENO]]&gt;96,DATOS!$AV$21,IF(Tabla46[[#This Row],[VALOR EVALUACION DISENO]]&gt;=86,DATOS!$AV$22,DATOS!$AV$23)))</f>
        <v/>
      </c>
      <c r="S186" s="352"/>
      <c r="T186" s="345" t="str">
        <f>IFERROR(VLOOKUP(Tabla46[[#This Row],[% DE CUMPLIMIENTO DE LA EJECUCION DEL CONTROL]],DATOS!$AS$38:$AT$40,2,0),"")</f>
        <v/>
      </c>
      <c r="U186" s="353" t="str">
        <f>IF(Tabla46[[#This Row],[RESULTADO EVALUACIÓN DEL DISEÑO DEL CONTROL]]="","",SUMIFS(DATOS!$AT$49:$AT$57,DATOS!$AR$49:$AR$57,Tabla46[[#This Row],[RESULTADO EVALUACIÓN DEL DISEÑO DEL CONTROL]],DATOS!$AS$49:$AS$57,Tabla46[[#This Row],[RESULTADO EVALUACION DE LA EJECUCION]]))</f>
        <v/>
      </c>
    </row>
    <row r="187" spans="1:21" ht="15" customHeight="1" x14ac:dyDescent="0.25">
      <c r="A187" s="3"/>
      <c r="B187" s="2"/>
      <c r="C187" s="2"/>
      <c r="D187" s="72"/>
      <c r="E187" s="4"/>
      <c r="F187" s="345"/>
      <c r="G187" s="352" t="str">
        <f>IFERROR(VLOOKUP(Tabla46[[#This Row],[ID RIESGO]],'1. IDENTIFICACION DEL RIESGO'!$AB$27:$AL$38,11,0),"")</f>
        <v/>
      </c>
      <c r="H187" s="173"/>
      <c r="I187" s="173"/>
      <c r="J187" s="173"/>
      <c r="K187" s="173"/>
      <c r="L187" s="175"/>
      <c r="M187" s="175"/>
      <c r="N187" s="173" t="str">
        <f>IF(Tabla46[[#This Row],[ID RIESGO]]="","",IF(Tabla46[[#This Row],[DESCRIPCION DEL CONTROL]]="",0,15))</f>
        <v/>
      </c>
      <c r="O187" s="169" t="str">
        <f>IF(Tabla46[[#This Row],[ID RIESGO]]="","",IF(Tabla46[[#This Row],[RESPONSABLE DEL CONTROL (CARGO)]]="",0,20))</f>
        <v/>
      </c>
      <c r="P187" s="345">
        <f>IF(Tabla46[[#This Row],[PERIODICIDAD DE EJECUCIÓN DEL CONTROL]]="",0,20)</f>
        <v>0</v>
      </c>
      <c r="Q18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7" s="345" t="str">
        <f>IF(ISTEXT(Tabla46[[#This Row],[VALOR EVALUACION DISENO]]),"",IF(Tabla46[[#This Row],[VALOR EVALUACION DISENO]]&gt;96,DATOS!$AV$21,IF(Tabla46[[#This Row],[VALOR EVALUACION DISENO]]&gt;=86,DATOS!$AV$22,DATOS!$AV$23)))</f>
        <v/>
      </c>
      <c r="S187" s="352"/>
      <c r="T187" s="345" t="str">
        <f>IFERROR(VLOOKUP(Tabla46[[#This Row],[% DE CUMPLIMIENTO DE LA EJECUCION DEL CONTROL]],DATOS!$AS$38:$AT$40,2,0),"")</f>
        <v/>
      </c>
      <c r="U187" s="353" t="str">
        <f>IF(Tabla46[[#This Row],[RESULTADO EVALUACIÓN DEL DISEÑO DEL CONTROL]]="","",SUMIFS(DATOS!$AT$49:$AT$57,DATOS!$AR$49:$AR$57,Tabla46[[#This Row],[RESULTADO EVALUACIÓN DEL DISEÑO DEL CONTROL]],DATOS!$AS$49:$AS$57,Tabla46[[#This Row],[RESULTADO EVALUACION DE LA EJECUCION]]))</f>
        <v/>
      </c>
    </row>
    <row r="188" spans="1:21" ht="15" customHeight="1" x14ac:dyDescent="0.25">
      <c r="A188" s="3"/>
      <c r="B188" s="2"/>
      <c r="C188" s="2"/>
      <c r="D188" s="72"/>
      <c r="E188" s="4"/>
      <c r="F188" s="345"/>
      <c r="G188" s="352" t="str">
        <f>IFERROR(VLOOKUP(Tabla46[[#This Row],[ID RIESGO]],'1. IDENTIFICACION DEL RIESGO'!$AB$27:$AL$38,11,0),"")</f>
        <v/>
      </c>
      <c r="H188" s="173"/>
      <c r="I188" s="173"/>
      <c r="J188" s="173"/>
      <c r="K188" s="173"/>
      <c r="L188" s="175"/>
      <c r="M188" s="175"/>
      <c r="N188" s="173" t="str">
        <f>IF(Tabla46[[#This Row],[ID RIESGO]]="","",IF(Tabla46[[#This Row],[DESCRIPCION DEL CONTROL]]="",0,15))</f>
        <v/>
      </c>
      <c r="O188" s="169" t="str">
        <f>IF(Tabla46[[#This Row],[ID RIESGO]]="","",IF(Tabla46[[#This Row],[RESPONSABLE DEL CONTROL (CARGO)]]="",0,20))</f>
        <v/>
      </c>
      <c r="P188" s="345">
        <f>IF(Tabla46[[#This Row],[PERIODICIDAD DE EJECUCIÓN DEL CONTROL]]="",0,20)</f>
        <v>0</v>
      </c>
      <c r="Q18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8" s="345" t="str">
        <f>IF(ISTEXT(Tabla46[[#This Row],[VALOR EVALUACION DISENO]]),"",IF(Tabla46[[#This Row],[VALOR EVALUACION DISENO]]&gt;96,DATOS!$AV$21,IF(Tabla46[[#This Row],[VALOR EVALUACION DISENO]]&gt;=86,DATOS!$AV$22,DATOS!$AV$23)))</f>
        <v/>
      </c>
      <c r="S188" s="352"/>
      <c r="T188" s="345" t="str">
        <f>IFERROR(VLOOKUP(Tabla46[[#This Row],[% DE CUMPLIMIENTO DE LA EJECUCION DEL CONTROL]],DATOS!$AS$38:$AT$40,2,0),"")</f>
        <v/>
      </c>
      <c r="U188" s="353" t="str">
        <f>IF(Tabla46[[#This Row],[RESULTADO EVALUACIÓN DEL DISEÑO DEL CONTROL]]="","",SUMIFS(DATOS!$AT$49:$AT$57,DATOS!$AR$49:$AR$57,Tabla46[[#This Row],[RESULTADO EVALUACIÓN DEL DISEÑO DEL CONTROL]],DATOS!$AS$49:$AS$57,Tabla46[[#This Row],[RESULTADO EVALUACION DE LA EJECUCION]]))</f>
        <v/>
      </c>
    </row>
    <row r="189" spans="1:21" ht="15" customHeight="1" x14ac:dyDescent="0.25">
      <c r="A189" s="3"/>
      <c r="B189" s="2"/>
      <c r="C189" s="2"/>
      <c r="D189" s="72"/>
      <c r="E189" s="4"/>
      <c r="F189" s="345"/>
      <c r="G189" s="352" t="str">
        <f>IFERROR(VLOOKUP(Tabla46[[#This Row],[ID RIESGO]],'1. IDENTIFICACION DEL RIESGO'!$AB$27:$AL$38,11,0),"")</f>
        <v/>
      </c>
      <c r="H189" s="173"/>
      <c r="I189" s="173"/>
      <c r="J189" s="173"/>
      <c r="K189" s="173"/>
      <c r="L189" s="175"/>
      <c r="M189" s="175"/>
      <c r="N189" s="173" t="str">
        <f>IF(Tabla46[[#This Row],[ID RIESGO]]="","",IF(Tabla46[[#This Row],[DESCRIPCION DEL CONTROL]]="",0,15))</f>
        <v/>
      </c>
      <c r="O189" s="169" t="str">
        <f>IF(Tabla46[[#This Row],[ID RIESGO]]="","",IF(Tabla46[[#This Row],[RESPONSABLE DEL CONTROL (CARGO)]]="",0,20))</f>
        <v/>
      </c>
      <c r="P189" s="345">
        <f>IF(Tabla46[[#This Row],[PERIODICIDAD DE EJECUCIÓN DEL CONTROL]]="",0,20)</f>
        <v>0</v>
      </c>
      <c r="Q18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9" s="345" t="str">
        <f>IF(ISTEXT(Tabla46[[#This Row],[VALOR EVALUACION DISENO]]),"",IF(Tabla46[[#This Row],[VALOR EVALUACION DISENO]]&gt;96,DATOS!$AV$21,IF(Tabla46[[#This Row],[VALOR EVALUACION DISENO]]&gt;=86,DATOS!$AV$22,DATOS!$AV$23)))</f>
        <v/>
      </c>
      <c r="S189" s="352"/>
      <c r="T189" s="345" t="str">
        <f>IFERROR(VLOOKUP(Tabla46[[#This Row],[% DE CUMPLIMIENTO DE LA EJECUCION DEL CONTROL]],DATOS!$AS$38:$AT$40,2,0),"")</f>
        <v/>
      </c>
      <c r="U189" s="353" t="str">
        <f>IF(Tabla46[[#This Row],[RESULTADO EVALUACIÓN DEL DISEÑO DEL CONTROL]]="","",SUMIFS(DATOS!$AT$49:$AT$57,DATOS!$AR$49:$AR$57,Tabla46[[#This Row],[RESULTADO EVALUACIÓN DEL DISEÑO DEL CONTROL]],DATOS!$AS$49:$AS$57,Tabla46[[#This Row],[RESULTADO EVALUACION DE LA EJECUCION]]))</f>
        <v/>
      </c>
    </row>
    <row r="190" spans="1:21" ht="15" customHeight="1" x14ac:dyDescent="0.25">
      <c r="A190" s="3"/>
      <c r="B190" s="2"/>
      <c r="C190" s="2"/>
      <c r="D190" s="72"/>
      <c r="E190" s="4"/>
      <c r="F190" s="345"/>
      <c r="G190" s="352" t="str">
        <f>IFERROR(VLOOKUP(Tabla46[[#This Row],[ID RIESGO]],'1. IDENTIFICACION DEL RIESGO'!$AB$27:$AL$38,11,0),"")</f>
        <v/>
      </c>
      <c r="H190" s="173"/>
      <c r="I190" s="173"/>
      <c r="J190" s="173"/>
      <c r="K190" s="173"/>
      <c r="L190" s="175"/>
      <c r="M190" s="175"/>
      <c r="N190" s="173" t="str">
        <f>IF(Tabla46[[#This Row],[ID RIESGO]]="","",IF(Tabla46[[#This Row],[DESCRIPCION DEL CONTROL]]="",0,15))</f>
        <v/>
      </c>
      <c r="O190" s="169" t="str">
        <f>IF(Tabla46[[#This Row],[ID RIESGO]]="","",IF(Tabla46[[#This Row],[RESPONSABLE DEL CONTROL (CARGO)]]="",0,20))</f>
        <v/>
      </c>
      <c r="P190" s="345">
        <f>IF(Tabla46[[#This Row],[PERIODICIDAD DE EJECUCIÓN DEL CONTROL]]="",0,20)</f>
        <v>0</v>
      </c>
      <c r="Q19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0" s="345" t="str">
        <f>IF(ISTEXT(Tabla46[[#This Row],[VALOR EVALUACION DISENO]]),"",IF(Tabla46[[#This Row],[VALOR EVALUACION DISENO]]&gt;96,DATOS!$AV$21,IF(Tabla46[[#This Row],[VALOR EVALUACION DISENO]]&gt;=86,DATOS!$AV$22,DATOS!$AV$23)))</f>
        <v/>
      </c>
      <c r="S190" s="352"/>
      <c r="T190" s="345" t="str">
        <f>IFERROR(VLOOKUP(Tabla46[[#This Row],[% DE CUMPLIMIENTO DE LA EJECUCION DEL CONTROL]],DATOS!$AS$38:$AT$40,2,0),"")</f>
        <v/>
      </c>
      <c r="U190" s="353" t="str">
        <f>IF(Tabla46[[#This Row],[RESULTADO EVALUACIÓN DEL DISEÑO DEL CONTROL]]="","",SUMIFS(DATOS!$AT$49:$AT$57,DATOS!$AR$49:$AR$57,Tabla46[[#This Row],[RESULTADO EVALUACIÓN DEL DISEÑO DEL CONTROL]],DATOS!$AS$49:$AS$57,Tabla46[[#This Row],[RESULTADO EVALUACION DE LA EJECUCION]]))</f>
        <v/>
      </c>
    </row>
    <row r="191" spans="1:21" ht="15" customHeight="1" x14ac:dyDescent="0.25">
      <c r="A191" s="3"/>
      <c r="B191" s="2"/>
      <c r="C191" s="2"/>
      <c r="D191" s="72"/>
      <c r="E191" s="4"/>
      <c r="F191" s="345"/>
      <c r="G191" s="352" t="str">
        <f>IFERROR(VLOOKUP(Tabla46[[#This Row],[ID RIESGO]],'1. IDENTIFICACION DEL RIESGO'!$AB$27:$AL$38,11,0),"")</f>
        <v/>
      </c>
      <c r="H191" s="173"/>
      <c r="I191" s="173"/>
      <c r="J191" s="173"/>
      <c r="K191" s="173"/>
      <c r="L191" s="175"/>
      <c r="M191" s="175"/>
      <c r="N191" s="173" t="str">
        <f>IF(Tabla46[[#This Row],[ID RIESGO]]="","",IF(Tabla46[[#This Row],[DESCRIPCION DEL CONTROL]]="",0,15))</f>
        <v/>
      </c>
      <c r="O191" s="169" t="str">
        <f>IF(Tabla46[[#This Row],[ID RIESGO]]="","",IF(Tabla46[[#This Row],[RESPONSABLE DEL CONTROL (CARGO)]]="",0,20))</f>
        <v/>
      </c>
      <c r="P191" s="345">
        <f>IF(Tabla46[[#This Row],[PERIODICIDAD DE EJECUCIÓN DEL CONTROL]]="",0,20)</f>
        <v>0</v>
      </c>
      <c r="Q19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1" s="345" t="str">
        <f>IF(ISTEXT(Tabla46[[#This Row],[VALOR EVALUACION DISENO]]),"",IF(Tabla46[[#This Row],[VALOR EVALUACION DISENO]]&gt;96,DATOS!$AV$21,IF(Tabla46[[#This Row],[VALOR EVALUACION DISENO]]&gt;=86,DATOS!$AV$22,DATOS!$AV$23)))</f>
        <v/>
      </c>
      <c r="S191" s="352"/>
      <c r="T191" s="345" t="str">
        <f>IFERROR(VLOOKUP(Tabla46[[#This Row],[% DE CUMPLIMIENTO DE LA EJECUCION DEL CONTROL]],DATOS!$AS$38:$AT$40,2,0),"")</f>
        <v/>
      </c>
      <c r="U191" s="353" t="str">
        <f>IF(Tabla46[[#This Row],[RESULTADO EVALUACIÓN DEL DISEÑO DEL CONTROL]]="","",SUMIFS(DATOS!$AT$49:$AT$57,DATOS!$AR$49:$AR$57,Tabla46[[#This Row],[RESULTADO EVALUACIÓN DEL DISEÑO DEL CONTROL]],DATOS!$AS$49:$AS$57,Tabla46[[#This Row],[RESULTADO EVALUACION DE LA EJECUCION]]))</f>
        <v/>
      </c>
    </row>
    <row r="192" spans="1:21" ht="15" customHeight="1" x14ac:dyDescent="0.25">
      <c r="A192" s="3"/>
      <c r="B192" s="2"/>
      <c r="C192" s="2"/>
      <c r="D192" s="72"/>
      <c r="E192" s="4"/>
      <c r="F192" s="345"/>
      <c r="G192" s="352" t="str">
        <f>IFERROR(VLOOKUP(Tabla46[[#This Row],[ID RIESGO]],'1. IDENTIFICACION DEL RIESGO'!$AB$27:$AL$38,11,0),"")</f>
        <v/>
      </c>
      <c r="H192" s="173"/>
      <c r="I192" s="173"/>
      <c r="J192" s="173"/>
      <c r="K192" s="173"/>
      <c r="L192" s="175"/>
      <c r="M192" s="175"/>
      <c r="N192" s="173" t="str">
        <f>IF(Tabla46[[#This Row],[ID RIESGO]]="","",IF(Tabla46[[#This Row],[DESCRIPCION DEL CONTROL]]="",0,15))</f>
        <v/>
      </c>
      <c r="O192" s="169" t="str">
        <f>IF(Tabla46[[#This Row],[ID RIESGO]]="","",IF(Tabla46[[#This Row],[RESPONSABLE DEL CONTROL (CARGO)]]="",0,20))</f>
        <v/>
      </c>
      <c r="P192" s="345">
        <f>IF(Tabla46[[#This Row],[PERIODICIDAD DE EJECUCIÓN DEL CONTROL]]="",0,20)</f>
        <v>0</v>
      </c>
      <c r="Q19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2" s="345" t="str">
        <f>IF(ISTEXT(Tabla46[[#This Row],[VALOR EVALUACION DISENO]]),"",IF(Tabla46[[#This Row],[VALOR EVALUACION DISENO]]&gt;96,DATOS!$AV$21,IF(Tabla46[[#This Row],[VALOR EVALUACION DISENO]]&gt;=86,DATOS!$AV$22,DATOS!$AV$23)))</f>
        <v/>
      </c>
      <c r="S192" s="352"/>
      <c r="T192" s="345" t="str">
        <f>IFERROR(VLOOKUP(Tabla46[[#This Row],[% DE CUMPLIMIENTO DE LA EJECUCION DEL CONTROL]],DATOS!$AS$38:$AT$40,2,0),"")</f>
        <v/>
      </c>
      <c r="U192" s="353" t="str">
        <f>IF(Tabla46[[#This Row],[RESULTADO EVALUACIÓN DEL DISEÑO DEL CONTROL]]="","",SUMIFS(DATOS!$AT$49:$AT$57,DATOS!$AR$49:$AR$57,Tabla46[[#This Row],[RESULTADO EVALUACIÓN DEL DISEÑO DEL CONTROL]],DATOS!$AS$49:$AS$57,Tabla46[[#This Row],[RESULTADO EVALUACION DE LA EJECUCION]]))</f>
        <v/>
      </c>
    </row>
    <row r="193" spans="1:21" ht="15" customHeight="1" x14ac:dyDescent="0.25">
      <c r="A193" s="3"/>
      <c r="B193" s="2"/>
      <c r="C193" s="2"/>
      <c r="D193" s="72"/>
      <c r="E193" s="4"/>
      <c r="F193" s="345"/>
      <c r="G193" s="352" t="str">
        <f>IFERROR(VLOOKUP(Tabla46[[#This Row],[ID RIESGO]],'1. IDENTIFICACION DEL RIESGO'!$AB$27:$AL$38,11,0),"")</f>
        <v/>
      </c>
      <c r="H193" s="173"/>
      <c r="I193" s="173"/>
      <c r="J193" s="173"/>
      <c r="K193" s="173"/>
      <c r="L193" s="175"/>
      <c r="M193" s="175"/>
      <c r="N193" s="173" t="str">
        <f>IF(Tabla46[[#This Row],[ID RIESGO]]="","",IF(Tabla46[[#This Row],[DESCRIPCION DEL CONTROL]]="",0,15))</f>
        <v/>
      </c>
      <c r="O193" s="169" t="str">
        <f>IF(Tabla46[[#This Row],[ID RIESGO]]="","",IF(Tabla46[[#This Row],[RESPONSABLE DEL CONTROL (CARGO)]]="",0,20))</f>
        <v/>
      </c>
      <c r="P193" s="345">
        <f>IF(Tabla46[[#This Row],[PERIODICIDAD DE EJECUCIÓN DEL CONTROL]]="",0,20)</f>
        <v>0</v>
      </c>
      <c r="Q19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3" s="345" t="str">
        <f>IF(ISTEXT(Tabla46[[#This Row],[VALOR EVALUACION DISENO]]),"",IF(Tabla46[[#This Row],[VALOR EVALUACION DISENO]]&gt;96,DATOS!$AV$21,IF(Tabla46[[#This Row],[VALOR EVALUACION DISENO]]&gt;=86,DATOS!$AV$22,DATOS!$AV$23)))</f>
        <v/>
      </c>
      <c r="S193" s="352"/>
      <c r="T193" s="345" t="str">
        <f>IFERROR(VLOOKUP(Tabla46[[#This Row],[% DE CUMPLIMIENTO DE LA EJECUCION DEL CONTROL]],DATOS!$AS$38:$AT$40,2,0),"")</f>
        <v/>
      </c>
      <c r="U193" s="353" t="str">
        <f>IF(Tabla46[[#This Row],[RESULTADO EVALUACIÓN DEL DISEÑO DEL CONTROL]]="","",SUMIFS(DATOS!$AT$49:$AT$57,DATOS!$AR$49:$AR$57,Tabla46[[#This Row],[RESULTADO EVALUACIÓN DEL DISEÑO DEL CONTROL]],DATOS!$AS$49:$AS$57,Tabla46[[#This Row],[RESULTADO EVALUACION DE LA EJECUCION]]))</f>
        <v/>
      </c>
    </row>
    <row r="194" spans="1:21" ht="15" customHeight="1" x14ac:dyDescent="0.25">
      <c r="A194" s="3"/>
      <c r="B194" s="2"/>
      <c r="C194" s="2"/>
      <c r="D194" s="72"/>
      <c r="E194" s="4"/>
      <c r="F194" s="345"/>
      <c r="G194" s="352" t="str">
        <f>IFERROR(VLOOKUP(Tabla46[[#This Row],[ID RIESGO]],'1. IDENTIFICACION DEL RIESGO'!$AB$27:$AL$38,11,0),"")</f>
        <v/>
      </c>
      <c r="H194" s="173"/>
      <c r="I194" s="173"/>
      <c r="J194" s="173"/>
      <c r="K194" s="173"/>
      <c r="L194" s="175"/>
      <c r="M194" s="175"/>
      <c r="N194" s="173" t="str">
        <f>IF(Tabla46[[#This Row],[ID RIESGO]]="","",IF(Tabla46[[#This Row],[DESCRIPCION DEL CONTROL]]="",0,15))</f>
        <v/>
      </c>
      <c r="O194" s="169" t="str">
        <f>IF(Tabla46[[#This Row],[ID RIESGO]]="","",IF(Tabla46[[#This Row],[RESPONSABLE DEL CONTROL (CARGO)]]="",0,20))</f>
        <v/>
      </c>
      <c r="P194" s="345">
        <f>IF(Tabla46[[#This Row],[PERIODICIDAD DE EJECUCIÓN DEL CONTROL]]="",0,20)</f>
        <v>0</v>
      </c>
      <c r="Q19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4" s="345" t="str">
        <f>IF(ISTEXT(Tabla46[[#This Row],[VALOR EVALUACION DISENO]]),"",IF(Tabla46[[#This Row],[VALOR EVALUACION DISENO]]&gt;96,DATOS!$AV$21,IF(Tabla46[[#This Row],[VALOR EVALUACION DISENO]]&gt;=86,DATOS!$AV$22,DATOS!$AV$23)))</f>
        <v/>
      </c>
      <c r="S194" s="352"/>
      <c r="T194" s="345" t="str">
        <f>IFERROR(VLOOKUP(Tabla46[[#This Row],[% DE CUMPLIMIENTO DE LA EJECUCION DEL CONTROL]],DATOS!$AS$38:$AT$40,2,0),"")</f>
        <v/>
      </c>
      <c r="U194" s="353" t="str">
        <f>IF(Tabla46[[#This Row],[RESULTADO EVALUACIÓN DEL DISEÑO DEL CONTROL]]="","",SUMIFS(DATOS!$AT$49:$AT$57,DATOS!$AR$49:$AR$57,Tabla46[[#This Row],[RESULTADO EVALUACIÓN DEL DISEÑO DEL CONTROL]],DATOS!$AS$49:$AS$57,Tabla46[[#This Row],[RESULTADO EVALUACION DE LA EJECUCION]]))</f>
        <v/>
      </c>
    </row>
    <row r="195" spans="1:21" ht="15" customHeight="1" x14ac:dyDescent="0.25">
      <c r="A195" s="3"/>
      <c r="B195" s="2"/>
      <c r="C195" s="2"/>
      <c r="D195" s="72"/>
      <c r="E195" s="4"/>
      <c r="F195" s="345"/>
      <c r="G195" s="352" t="str">
        <f>IFERROR(VLOOKUP(Tabla46[[#This Row],[ID RIESGO]],'1. IDENTIFICACION DEL RIESGO'!$AB$27:$AL$38,11,0),"")</f>
        <v/>
      </c>
      <c r="H195" s="173"/>
      <c r="I195" s="173"/>
      <c r="J195" s="173"/>
      <c r="K195" s="173"/>
      <c r="L195" s="175"/>
      <c r="M195" s="175"/>
      <c r="N195" s="173" t="str">
        <f>IF(Tabla46[[#This Row],[ID RIESGO]]="","",IF(Tabla46[[#This Row],[DESCRIPCION DEL CONTROL]]="",0,15))</f>
        <v/>
      </c>
      <c r="O195" s="169" t="str">
        <f>IF(Tabla46[[#This Row],[ID RIESGO]]="","",IF(Tabla46[[#This Row],[RESPONSABLE DEL CONTROL (CARGO)]]="",0,20))</f>
        <v/>
      </c>
      <c r="P195" s="345">
        <f>IF(Tabla46[[#This Row],[PERIODICIDAD DE EJECUCIÓN DEL CONTROL]]="",0,20)</f>
        <v>0</v>
      </c>
      <c r="Q19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5" s="345" t="str">
        <f>IF(ISTEXT(Tabla46[[#This Row],[VALOR EVALUACION DISENO]]),"",IF(Tabla46[[#This Row],[VALOR EVALUACION DISENO]]&gt;96,DATOS!$AV$21,IF(Tabla46[[#This Row],[VALOR EVALUACION DISENO]]&gt;=86,DATOS!$AV$22,DATOS!$AV$23)))</f>
        <v/>
      </c>
      <c r="S195" s="352"/>
      <c r="T195" s="345" t="str">
        <f>IFERROR(VLOOKUP(Tabla46[[#This Row],[% DE CUMPLIMIENTO DE LA EJECUCION DEL CONTROL]],DATOS!$AS$38:$AT$40,2,0),"")</f>
        <v/>
      </c>
      <c r="U195" s="353" t="str">
        <f>IF(Tabla46[[#This Row],[RESULTADO EVALUACIÓN DEL DISEÑO DEL CONTROL]]="","",SUMIFS(DATOS!$AT$49:$AT$57,DATOS!$AR$49:$AR$57,Tabla46[[#This Row],[RESULTADO EVALUACIÓN DEL DISEÑO DEL CONTROL]],DATOS!$AS$49:$AS$57,Tabla46[[#This Row],[RESULTADO EVALUACION DE LA EJECUCION]]))</f>
        <v/>
      </c>
    </row>
    <row r="196" spans="1:21" ht="15" customHeight="1" x14ac:dyDescent="0.25">
      <c r="A196" s="3"/>
      <c r="B196" s="2"/>
      <c r="C196" s="2"/>
      <c r="D196" s="72"/>
      <c r="E196" s="4"/>
      <c r="F196" s="345"/>
      <c r="G196" s="352" t="str">
        <f>IFERROR(VLOOKUP(Tabla46[[#This Row],[ID RIESGO]],'1. IDENTIFICACION DEL RIESGO'!$AB$27:$AL$38,11,0),"")</f>
        <v/>
      </c>
      <c r="H196" s="173"/>
      <c r="I196" s="173"/>
      <c r="J196" s="173"/>
      <c r="K196" s="173"/>
      <c r="L196" s="175"/>
      <c r="M196" s="175"/>
      <c r="N196" s="173" t="str">
        <f>IF(Tabla46[[#This Row],[ID RIESGO]]="","",IF(Tabla46[[#This Row],[DESCRIPCION DEL CONTROL]]="",0,15))</f>
        <v/>
      </c>
      <c r="O196" s="169" t="str">
        <f>IF(Tabla46[[#This Row],[ID RIESGO]]="","",IF(Tabla46[[#This Row],[RESPONSABLE DEL CONTROL (CARGO)]]="",0,20))</f>
        <v/>
      </c>
      <c r="P196" s="345">
        <f>IF(Tabla46[[#This Row],[PERIODICIDAD DE EJECUCIÓN DEL CONTROL]]="",0,20)</f>
        <v>0</v>
      </c>
      <c r="Q19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6" s="345" t="str">
        <f>IF(ISTEXT(Tabla46[[#This Row],[VALOR EVALUACION DISENO]]),"",IF(Tabla46[[#This Row],[VALOR EVALUACION DISENO]]&gt;96,DATOS!$AV$21,IF(Tabla46[[#This Row],[VALOR EVALUACION DISENO]]&gt;=86,DATOS!$AV$22,DATOS!$AV$23)))</f>
        <v/>
      </c>
      <c r="S196" s="352"/>
      <c r="T196" s="345" t="str">
        <f>IFERROR(VLOOKUP(Tabla46[[#This Row],[% DE CUMPLIMIENTO DE LA EJECUCION DEL CONTROL]],DATOS!$AS$38:$AT$40,2,0),"")</f>
        <v/>
      </c>
      <c r="U196" s="353" t="str">
        <f>IF(Tabla46[[#This Row],[RESULTADO EVALUACIÓN DEL DISEÑO DEL CONTROL]]="","",SUMIFS(DATOS!$AT$49:$AT$57,DATOS!$AR$49:$AR$57,Tabla46[[#This Row],[RESULTADO EVALUACIÓN DEL DISEÑO DEL CONTROL]],DATOS!$AS$49:$AS$57,Tabla46[[#This Row],[RESULTADO EVALUACION DE LA EJECUCION]]))</f>
        <v/>
      </c>
    </row>
    <row r="197" spans="1:21" ht="15" customHeight="1" x14ac:dyDescent="0.25">
      <c r="A197" s="3"/>
      <c r="B197" s="2"/>
      <c r="C197" s="2"/>
      <c r="D197" s="72"/>
      <c r="E197" s="4"/>
      <c r="F197" s="345"/>
      <c r="G197" s="352" t="str">
        <f>IFERROR(VLOOKUP(Tabla46[[#This Row],[ID RIESGO]],'1. IDENTIFICACION DEL RIESGO'!$AB$27:$AL$38,11,0),"")</f>
        <v/>
      </c>
      <c r="H197" s="173"/>
      <c r="I197" s="173"/>
      <c r="J197" s="173"/>
      <c r="K197" s="173"/>
      <c r="L197" s="175"/>
      <c r="M197" s="175"/>
      <c r="N197" s="173" t="str">
        <f>IF(Tabla46[[#This Row],[ID RIESGO]]="","",IF(Tabla46[[#This Row],[DESCRIPCION DEL CONTROL]]="",0,15))</f>
        <v/>
      </c>
      <c r="O197" s="169" t="str">
        <f>IF(Tabla46[[#This Row],[ID RIESGO]]="","",IF(Tabla46[[#This Row],[RESPONSABLE DEL CONTROL (CARGO)]]="",0,20))</f>
        <v/>
      </c>
      <c r="P197" s="345">
        <f>IF(Tabla46[[#This Row],[PERIODICIDAD DE EJECUCIÓN DEL CONTROL]]="",0,20)</f>
        <v>0</v>
      </c>
      <c r="Q19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7" s="345" t="str">
        <f>IF(ISTEXT(Tabla46[[#This Row],[VALOR EVALUACION DISENO]]),"",IF(Tabla46[[#This Row],[VALOR EVALUACION DISENO]]&gt;96,DATOS!$AV$21,IF(Tabla46[[#This Row],[VALOR EVALUACION DISENO]]&gt;=86,DATOS!$AV$22,DATOS!$AV$23)))</f>
        <v/>
      </c>
      <c r="S197" s="352"/>
      <c r="T197" s="345" t="str">
        <f>IFERROR(VLOOKUP(Tabla46[[#This Row],[% DE CUMPLIMIENTO DE LA EJECUCION DEL CONTROL]],DATOS!$AS$38:$AT$40,2,0),"")</f>
        <v/>
      </c>
      <c r="U197" s="353" t="str">
        <f>IF(Tabla46[[#This Row],[RESULTADO EVALUACIÓN DEL DISEÑO DEL CONTROL]]="","",SUMIFS(DATOS!$AT$49:$AT$57,DATOS!$AR$49:$AR$57,Tabla46[[#This Row],[RESULTADO EVALUACIÓN DEL DISEÑO DEL CONTROL]],DATOS!$AS$49:$AS$57,Tabla46[[#This Row],[RESULTADO EVALUACION DE LA EJECUCION]]))</f>
        <v/>
      </c>
    </row>
    <row r="198" spans="1:21" ht="15" customHeight="1" x14ac:dyDescent="0.25">
      <c r="A198" s="3"/>
      <c r="B198" s="2"/>
      <c r="C198" s="2"/>
      <c r="D198" s="72"/>
      <c r="E198" s="4"/>
      <c r="F198" s="345"/>
      <c r="G198" s="352" t="str">
        <f>IFERROR(VLOOKUP(Tabla46[[#This Row],[ID RIESGO]],'1. IDENTIFICACION DEL RIESGO'!$AB$27:$AL$38,11,0),"")</f>
        <v/>
      </c>
      <c r="H198" s="173"/>
      <c r="I198" s="173"/>
      <c r="J198" s="173"/>
      <c r="K198" s="173"/>
      <c r="L198" s="175"/>
      <c r="M198" s="175"/>
      <c r="N198" s="173" t="str">
        <f>IF(Tabla46[[#This Row],[ID RIESGO]]="","",IF(Tabla46[[#This Row],[DESCRIPCION DEL CONTROL]]="",0,15))</f>
        <v/>
      </c>
      <c r="O198" s="169" t="str">
        <f>IF(Tabla46[[#This Row],[ID RIESGO]]="","",IF(Tabla46[[#This Row],[RESPONSABLE DEL CONTROL (CARGO)]]="",0,20))</f>
        <v/>
      </c>
      <c r="P198" s="345">
        <f>IF(Tabla46[[#This Row],[PERIODICIDAD DE EJECUCIÓN DEL CONTROL]]="",0,20)</f>
        <v>0</v>
      </c>
      <c r="Q19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8" s="345" t="str">
        <f>IF(ISTEXT(Tabla46[[#This Row],[VALOR EVALUACION DISENO]]),"",IF(Tabla46[[#This Row],[VALOR EVALUACION DISENO]]&gt;96,DATOS!$AV$21,IF(Tabla46[[#This Row],[VALOR EVALUACION DISENO]]&gt;=86,DATOS!$AV$22,DATOS!$AV$23)))</f>
        <v/>
      </c>
      <c r="S198" s="352"/>
      <c r="T198" s="345" t="str">
        <f>IFERROR(VLOOKUP(Tabla46[[#This Row],[% DE CUMPLIMIENTO DE LA EJECUCION DEL CONTROL]],DATOS!$AS$38:$AT$40,2,0),"")</f>
        <v/>
      </c>
      <c r="U198" s="353" t="str">
        <f>IF(Tabla46[[#This Row],[RESULTADO EVALUACIÓN DEL DISEÑO DEL CONTROL]]="","",SUMIFS(DATOS!$AT$49:$AT$57,DATOS!$AR$49:$AR$57,Tabla46[[#This Row],[RESULTADO EVALUACIÓN DEL DISEÑO DEL CONTROL]],DATOS!$AS$49:$AS$57,Tabla46[[#This Row],[RESULTADO EVALUACION DE LA EJECUCION]]))</f>
        <v/>
      </c>
    </row>
    <row r="199" spans="1:21" ht="15" customHeight="1" x14ac:dyDescent="0.25">
      <c r="A199" s="3"/>
      <c r="B199" s="2"/>
      <c r="C199" s="2"/>
      <c r="D199" s="72"/>
      <c r="E199" s="4"/>
      <c r="F199" s="345"/>
      <c r="G199" s="352" t="str">
        <f>IFERROR(VLOOKUP(Tabla46[[#This Row],[ID RIESGO]],'1. IDENTIFICACION DEL RIESGO'!$AB$27:$AL$38,11,0),"")</f>
        <v/>
      </c>
      <c r="H199" s="173"/>
      <c r="I199" s="173"/>
      <c r="J199" s="173"/>
      <c r="K199" s="173"/>
      <c r="L199" s="175"/>
      <c r="M199" s="175"/>
      <c r="N199" s="173" t="str">
        <f>IF(Tabla46[[#This Row],[ID RIESGO]]="","",IF(Tabla46[[#This Row],[DESCRIPCION DEL CONTROL]]="",0,15))</f>
        <v/>
      </c>
      <c r="O199" s="169" t="str">
        <f>IF(Tabla46[[#This Row],[ID RIESGO]]="","",IF(Tabla46[[#This Row],[RESPONSABLE DEL CONTROL (CARGO)]]="",0,20))</f>
        <v/>
      </c>
      <c r="P199" s="345">
        <f>IF(Tabla46[[#This Row],[PERIODICIDAD DE EJECUCIÓN DEL CONTROL]]="",0,20)</f>
        <v>0</v>
      </c>
      <c r="Q19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9" s="345" t="str">
        <f>IF(ISTEXT(Tabla46[[#This Row],[VALOR EVALUACION DISENO]]),"",IF(Tabla46[[#This Row],[VALOR EVALUACION DISENO]]&gt;96,DATOS!$AV$21,IF(Tabla46[[#This Row],[VALOR EVALUACION DISENO]]&gt;=86,DATOS!$AV$22,DATOS!$AV$23)))</f>
        <v/>
      </c>
      <c r="S199" s="352"/>
      <c r="T199" s="345" t="str">
        <f>IFERROR(VLOOKUP(Tabla46[[#This Row],[% DE CUMPLIMIENTO DE LA EJECUCION DEL CONTROL]],DATOS!$AS$38:$AT$40,2,0),"")</f>
        <v/>
      </c>
      <c r="U199" s="353" t="str">
        <f>IF(Tabla46[[#This Row],[RESULTADO EVALUACIÓN DEL DISEÑO DEL CONTROL]]="","",SUMIFS(DATOS!$AT$49:$AT$57,DATOS!$AR$49:$AR$57,Tabla46[[#This Row],[RESULTADO EVALUACIÓN DEL DISEÑO DEL CONTROL]],DATOS!$AS$49:$AS$57,Tabla46[[#This Row],[RESULTADO EVALUACION DE LA EJECUCION]]))</f>
        <v/>
      </c>
    </row>
    <row r="200" spans="1:21" ht="15" customHeight="1" x14ac:dyDescent="0.25">
      <c r="A200" s="3"/>
      <c r="B200" s="2"/>
      <c r="C200" s="2"/>
      <c r="D200" s="72"/>
      <c r="E200" s="4"/>
      <c r="F200" s="345"/>
      <c r="G200" s="352" t="str">
        <f>IFERROR(VLOOKUP(Tabla46[[#This Row],[ID RIESGO]],'1. IDENTIFICACION DEL RIESGO'!$AB$27:$AL$38,11,0),"")</f>
        <v/>
      </c>
      <c r="H200" s="173"/>
      <c r="I200" s="173"/>
      <c r="J200" s="173"/>
      <c r="K200" s="173"/>
      <c r="L200" s="175"/>
      <c r="M200" s="175"/>
      <c r="N200" s="173" t="str">
        <f>IF(Tabla46[[#This Row],[ID RIESGO]]="","",IF(Tabla46[[#This Row],[DESCRIPCION DEL CONTROL]]="",0,15))</f>
        <v/>
      </c>
      <c r="O200" s="169" t="str">
        <f>IF(Tabla46[[#This Row],[ID RIESGO]]="","",IF(Tabla46[[#This Row],[RESPONSABLE DEL CONTROL (CARGO)]]="",0,20))</f>
        <v/>
      </c>
      <c r="P200" s="345">
        <f>IF(Tabla46[[#This Row],[PERIODICIDAD DE EJECUCIÓN DEL CONTROL]]="",0,20)</f>
        <v>0</v>
      </c>
      <c r="Q20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0" s="345" t="str">
        <f>IF(ISTEXT(Tabla46[[#This Row],[VALOR EVALUACION DISENO]]),"",IF(Tabla46[[#This Row],[VALOR EVALUACION DISENO]]&gt;96,DATOS!$AV$21,IF(Tabla46[[#This Row],[VALOR EVALUACION DISENO]]&gt;=86,DATOS!$AV$22,DATOS!$AV$23)))</f>
        <v/>
      </c>
      <c r="S200" s="352"/>
      <c r="T200" s="345" t="str">
        <f>IFERROR(VLOOKUP(Tabla46[[#This Row],[% DE CUMPLIMIENTO DE LA EJECUCION DEL CONTROL]],DATOS!$AS$38:$AT$40,2,0),"")</f>
        <v/>
      </c>
      <c r="U200" s="353" t="str">
        <f>IF(Tabla46[[#This Row],[RESULTADO EVALUACIÓN DEL DISEÑO DEL CONTROL]]="","",SUMIFS(DATOS!$AT$49:$AT$57,DATOS!$AR$49:$AR$57,Tabla46[[#This Row],[RESULTADO EVALUACIÓN DEL DISEÑO DEL CONTROL]],DATOS!$AS$49:$AS$57,Tabla46[[#This Row],[RESULTADO EVALUACION DE LA EJECUCION]]))</f>
        <v/>
      </c>
    </row>
    <row r="201" spans="1:21" ht="15" customHeight="1" x14ac:dyDescent="0.25">
      <c r="A201" s="3"/>
      <c r="B201" s="2"/>
      <c r="C201" s="2"/>
      <c r="D201" s="72"/>
      <c r="E201" s="4"/>
      <c r="F201" s="345"/>
      <c r="G201" s="352" t="str">
        <f>IFERROR(VLOOKUP(Tabla46[[#This Row],[ID RIESGO]],'1. IDENTIFICACION DEL RIESGO'!$AB$27:$AL$38,11,0),"")</f>
        <v/>
      </c>
      <c r="H201" s="173"/>
      <c r="I201" s="173"/>
      <c r="J201" s="173"/>
      <c r="K201" s="173"/>
      <c r="L201" s="175"/>
      <c r="M201" s="175"/>
      <c r="N201" s="173" t="str">
        <f>IF(Tabla46[[#This Row],[ID RIESGO]]="","",IF(Tabla46[[#This Row],[DESCRIPCION DEL CONTROL]]="",0,15))</f>
        <v/>
      </c>
      <c r="O201" s="169" t="str">
        <f>IF(Tabla46[[#This Row],[ID RIESGO]]="","",IF(Tabla46[[#This Row],[RESPONSABLE DEL CONTROL (CARGO)]]="",0,20))</f>
        <v/>
      </c>
      <c r="P201" s="345">
        <f>IF(Tabla46[[#This Row],[PERIODICIDAD DE EJECUCIÓN DEL CONTROL]]="",0,20)</f>
        <v>0</v>
      </c>
      <c r="Q20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1" s="345" t="str">
        <f>IF(ISTEXT(Tabla46[[#This Row],[VALOR EVALUACION DISENO]]),"",IF(Tabla46[[#This Row],[VALOR EVALUACION DISENO]]&gt;96,DATOS!$AV$21,IF(Tabla46[[#This Row],[VALOR EVALUACION DISENO]]&gt;=86,DATOS!$AV$22,DATOS!$AV$23)))</f>
        <v/>
      </c>
      <c r="S201" s="352"/>
      <c r="T201" s="345" t="str">
        <f>IFERROR(VLOOKUP(Tabla46[[#This Row],[% DE CUMPLIMIENTO DE LA EJECUCION DEL CONTROL]],DATOS!$AS$38:$AT$40,2,0),"")</f>
        <v/>
      </c>
      <c r="U201" s="353" t="str">
        <f>IF(Tabla46[[#This Row],[RESULTADO EVALUACIÓN DEL DISEÑO DEL CONTROL]]="","",SUMIFS(DATOS!$AT$49:$AT$57,DATOS!$AR$49:$AR$57,Tabla46[[#This Row],[RESULTADO EVALUACIÓN DEL DISEÑO DEL CONTROL]],DATOS!$AS$49:$AS$57,Tabla46[[#This Row],[RESULTADO EVALUACION DE LA EJECUCION]]))</f>
        <v/>
      </c>
    </row>
    <row r="202" spans="1:21" ht="15" customHeight="1" x14ac:dyDescent="0.25">
      <c r="A202" s="3"/>
      <c r="B202" s="2"/>
      <c r="C202" s="2"/>
      <c r="D202" s="72"/>
      <c r="E202" s="4"/>
      <c r="F202" s="345"/>
      <c r="G202" s="352" t="str">
        <f>IFERROR(VLOOKUP(Tabla46[[#This Row],[ID RIESGO]],'1. IDENTIFICACION DEL RIESGO'!$AB$27:$AL$38,11,0),"")</f>
        <v/>
      </c>
      <c r="H202" s="173"/>
      <c r="I202" s="173"/>
      <c r="J202" s="173"/>
      <c r="K202" s="173"/>
      <c r="L202" s="175"/>
      <c r="M202" s="175"/>
      <c r="N202" s="173" t="str">
        <f>IF(Tabla46[[#This Row],[ID RIESGO]]="","",IF(Tabla46[[#This Row],[DESCRIPCION DEL CONTROL]]="",0,15))</f>
        <v/>
      </c>
      <c r="O202" s="169" t="str">
        <f>IF(Tabla46[[#This Row],[ID RIESGO]]="","",IF(Tabla46[[#This Row],[RESPONSABLE DEL CONTROL (CARGO)]]="",0,20))</f>
        <v/>
      </c>
      <c r="P202" s="345">
        <f>IF(Tabla46[[#This Row],[PERIODICIDAD DE EJECUCIÓN DEL CONTROL]]="",0,20)</f>
        <v>0</v>
      </c>
      <c r="Q20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2" s="345" t="str">
        <f>IF(ISTEXT(Tabla46[[#This Row],[VALOR EVALUACION DISENO]]),"",IF(Tabla46[[#This Row],[VALOR EVALUACION DISENO]]&gt;96,DATOS!$AV$21,IF(Tabla46[[#This Row],[VALOR EVALUACION DISENO]]&gt;=86,DATOS!$AV$22,DATOS!$AV$23)))</f>
        <v/>
      </c>
      <c r="S202" s="352"/>
      <c r="T202" s="345" t="str">
        <f>IFERROR(VLOOKUP(Tabla46[[#This Row],[% DE CUMPLIMIENTO DE LA EJECUCION DEL CONTROL]],DATOS!$AS$38:$AT$40,2,0),"")</f>
        <v/>
      </c>
      <c r="U202" s="353" t="str">
        <f>IF(Tabla46[[#This Row],[RESULTADO EVALUACIÓN DEL DISEÑO DEL CONTROL]]="","",SUMIFS(DATOS!$AT$49:$AT$57,DATOS!$AR$49:$AR$57,Tabla46[[#This Row],[RESULTADO EVALUACIÓN DEL DISEÑO DEL CONTROL]],DATOS!$AS$49:$AS$57,Tabla46[[#This Row],[RESULTADO EVALUACION DE LA EJECUCION]]))</f>
        <v/>
      </c>
    </row>
    <row r="203" spans="1:21" ht="15" customHeight="1" x14ac:dyDescent="0.25">
      <c r="A203" s="3"/>
      <c r="B203" s="2"/>
      <c r="C203" s="2"/>
      <c r="D203" s="72"/>
      <c r="E203" s="4"/>
      <c r="F203" s="345"/>
      <c r="G203" s="352" t="str">
        <f>IFERROR(VLOOKUP(Tabla46[[#This Row],[ID RIESGO]],'1. IDENTIFICACION DEL RIESGO'!$AB$27:$AL$38,11,0),"")</f>
        <v/>
      </c>
      <c r="H203" s="173"/>
      <c r="I203" s="173"/>
      <c r="J203" s="173"/>
      <c r="K203" s="173"/>
      <c r="L203" s="175"/>
      <c r="M203" s="175"/>
      <c r="N203" s="173" t="str">
        <f>IF(Tabla46[[#This Row],[ID RIESGO]]="","",IF(Tabla46[[#This Row],[DESCRIPCION DEL CONTROL]]="",0,15))</f>
        <v/>
      </c>
      <c r="O203" s="169" t="str">
        <f>IF(Tabla46[[#This Row],[ID RIESGO]]="","",IF(Tabla46[[#This Row],[RESPONSABLE DEL CONTROL (CARGO)]]="",0,20))</f>
        <v/>
      </c>
      <c r="P203" s="345">
        <f>IF(Tabla46[[#This Row],[PERIODICIDAD DE EJECUCIÓN DEL CONTROL]]="",0,20)</f>
        <v>0</v>
      </c>
      <c r="Q20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3" s="345" t="str">
        <f>IF(ISTEXT(Tabla46[[#This Row],[VALOR EVALUACION DISENO]]),"",IF(Tabla46[[#This Row],[VALOR EVALUACION DISENO]]&gt;96,DATOS!$AV$21,IF(Tabla46[[#This Row],[VALOR EVALUACION DISENO]]&gt;=86,DATOS!$AV$22,DATOS!$AV$23)))</f>
        <v/>
      </c>
      <c r="S203" s="352"/>
      <c r="T203" s="345" t="str">
        <f>IFERROR(VLOOKUP(Tabla46[[#This Row],[% DE CUMPLIMIENTO DE LA EJECUCION DEL CONTROL]],DATOS!$AS$38:$AT$40,2,0),"")</f>
        <v/>
      </c>
      <c r="U203" s="353" t="str">
        <f>IF(Tabla46[[#This Row],[RESULTADO EVALUACIÓN DEL DISEÑO DEL CONTROL]]="","",SUMIFS(DATOS!$AT$49:$AT$57,DATOS!$AR$49:$AR$57,Tabla46[[#This Row],[RESULTADO EVALUACIÓN DEL DISEÑO DEL CONTROL]],DATOS!$AS$49:$AS$57,Tabla46[[#This Row],[RESULTADO EVALUACION DE LA EJECUCION]]))</f>
        <v/>
      </c>
    </row>
    <row r="204" spans="1:21" ht="15" customHeight="1" x14ac:dyDescent="0.25">
      <c r="A204" s="3"/>
      <c r="B204" s="2"/>
      <c r="C204" s="2"/>
      <c r="D204" s="72"/>
      <c r="E204" s="4"/>
      <c r="F204" s="345"/>
      <c r="G204" s="352" t="str">
        <f>IFERROR(VLOOKUP(Tabla46[[#This Row],[ID RIESGO]],'1. IDENTIFICACION DEL RIESGO'!$AB$27:$AL$38,11,0),"")</f>
        <v/>
      </c>
      <c r="H204" s="173"/>
      <c r="I204" s="173"/>
      <c r="J204" s="173"/>
      <c r="K204" s="173"/>
      <c r="L204" s="175"/>
      <c r="M204" s="175"/>
      <c r="N204" s="173" t="str">
        <f>IF(Tabla46[[#This Row],[ID RIESGO]]="","",IF(Tabla46[[#This Row],[DESCRIPCION DEL CONTROL]]="",0,15))</f>
        <v/>
      </c>
      <c r="O204" s="169" t="str">
        <f>IF(Tabla46[[#This Row],[ID RIESGO]]="","",IF(Tabla46[[#This Row],[RESPONSABLE DEL CONTROL (CARGO)]]="",0,20))</f>
        <v/>
      </c>
      <c r="P204" s="345">
        <f>IF(Tabla46[[#This Row],[PERIODICIDAD DE EJECUCIÓN DEL CONTROL]]="",0,20)</f>
        <v>0</v>
      </c>
      <c r="Q20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4" s="345" t="str">
        <f>IF(ISTEXT(Tabla46[[#This Row],[VALOR EVALUACION DISENO]]),"",IF(Tabla46[[#This Row],[VALOR EVALUACION DISENO]]&gt;96,DATOS!$AV$21,IF(Tabla46[[#This Row],[VALOR EVALUACION DISENO]]&gt;=86,DATOS!$AV$22,DATOS!$AV$23)))</f>
        <v/>
      </c>
      <c r="S204" s="352"/>
      <c r="T204" s="345" t="str">
        <f>IFERROR(VLOOKUP(Tabla46[[#This Row],[% DE CUMPLIMIENTO DE LA EJECUCION DEL CONTROL]],DATOS!$AS$38:$AT$40,2,0),"")</f>
        <v/>
      </c>
      <c r="U204" s="353" t="str">
        <f>IF(Tabla46[[#This Row],[RESULTADO EVALUACIÓN DEL DISEÑO DEL CONTROL]]="","",SUMIFS(DATOS!$AT$49:$AT$57,DATOS!$AR$49:$AR$57,Tabla46[[#This Row],[RESULTADO EVALUACIÓN DEL DISEÑO DEL CONTROL]],DATOS!$AS$49:$AS$57,Tabla46[[#This Row],[RESULTADO EVALUACION DE LA EJECUCION]]))</f>
        <v/>
      </c>
    </row>
    <row r="205" spans="1:21" ht="15" customHeight="1" x14ac:dyDescent="0.25">
      <c r="A205" s="3"/>
      <c r="B205" s="2"/>
      <c r="C205" s="2"/>
      <c r="D205" s="72"/>
      <c r="E205" s="4"/>
      <c r="F205" s="345"/>
      <c r="G205" s="352" t="str">
        <f>IFERROR(VLOOKUP(Tabla46[[#This Row],[ID RIESGO]],'1. IDENTIFICACION DEL RIESGO'!$AB$27:$AL$38,11,0),"")</f>
        <v/>
      </c>
      <c r="H205" s="173"/>
      <c r="I205" s="173"/>
      <c r="J205" s="173"/>
      <c r="K205" s="173"/>
      <c r="L205" s="175"/>
      <c r="M205" s="175"/>
      <c r="N205" s="173" t="str">
        <f>IF(Tabla46[[#This Row],[ID RIESGO]]="","",IF(Tabla46[[#This Row],[DESCRIPCION DEL CONTROL]]="",0,15))</f>
        <v/>
      </c>
      <c r="O205" s="169" t="str">
        <f>IF(Tabla46[[#This Row],[ID RIESGO]]="","",IF(Tabla46[[#This Row],[RESPONSABLE DEL CONTROL (CARGO)]]="",0,20))</f>
        <v/>
      </c>
      <c r="P205" s="345">
        <f>IF(Tabla46[[#This Row],[PERIODICIDAD DE EJECUCIÓN DEL CONTROL]]="",0,20)</f>
        <v>0</v>
      </c>
      <c r="Q20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5" s="345" t="str">
        <f>IF(ISTEXT(Tabla46[[#This Row],[VALOR EVALUACION DISENO]]),"",IF(Tabla46[[#This Row],[VALOR EVALUACION DISENO]]&gt;96,DATOS!$AV$21,IF(Tabla46[[#This Row],[VALOR EVALUACION DISENO]]&gt;=86,DATOS!$AV$22,DATOS!$AV$23)))</f>
        <v/>
      </c>
      <c r="S205" s="352"/>
      <c r="T205" s="345" t="str">
        <f>IFERROR(VLOOKUP(Tabla46[[#This Row],[% DE CUMPLIMIENTO DE LA EJECUCION DEL CONTROL]],DATOS!$AS$38:$AT$40,2,0),"")</f>
        <v/>
      </c>
      <c r="U205" s="353" t="str">
        <f>IF(Tabla46[[#This Row],[RESULTADO EVALUACIÓN DEL DISEÑO DEL CONTROL]]="","",SUMIFS(DATOS!$AT$49:$AT$57,DATOS!$AR$49:$AR$57,Tabla46[[#This Row],[RESULTADO EVALUACIÓN DEL DISEÑO DEL CONTROL]],DATOS!$AS$49:$AS$57,Tabla46[[#This Row],[RESULTADO EVALUACION DE LA EJECUCION]]))</f>
        <v/>
      </c>
    </row>
    <row r="206" spans="1:21" ht="15" customHeight="1" x14ac:dyDescent="0.25">
      <c r="A206" s="3"/>
      <c r="B206" s="2"/>
      <c r="C206" s="2"/>
      <c r="D206" s="72"/>
      <c r="E206" s="4"/>
      <c r="F206" s="345"/>
      <c r="G206" s="352" t="str">
        <f>IFERROR(VLOOKUP(Tabla46[[#This Row],[ID RIESGO]],'1. IDENTIFICACION DEL RIESGO'!$AB$27:$AL$38,11,0),"")</f>
        <v/>
      </c>
      <c r="H206" s="173"/>
      <c r="I206" s="173"/>
      <c r="J206" s="173"/>
      <c r="K206" s="173"/>
      <c r="L206" s="175"/>
      <c r="M206" s="175"/>
      <c r="N206" s="173" t="str">
        <f>IF(Tabla46[[#This Row],[ID RIESGO]]="","",IF(Tabla46[[#This Row],[DESCRIPCION DEL CONTROL]]="",0,15))</f>
        <v/>
      </c>
      <c r="O206" s="169" t="str">
        <f>IF(Tabla46[[#This Row],[ID RIESGO]]="","",IF(Tabla46[[#This Row],[RESPONSABLE DEL CONTROL (CARGO)]]="",0,20))</f>
        <v/>
      </c>
      <c r="P206" s="345">
        <f>IF(Tabla46[[#This Row],[PERIODICIDAD DE EJECUCIÓN DEL CONTROL]]="",0,20)</f>
        <v>0</v>
      </c>
      <c r="Q20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6" s="345" t="str">
        <f>IF(ISTEXT(Tabla46[[#This Row],[VALOR EVALUACION DISENO]]),"",IF(Tabla46[[#This Row],[VALOR EVALUACION DISENO]]&gt;96,DATOS!$AV$21,IF(Tabla46[[#This Row],[VALOR EVALUACION DISENO]]&gt;=86,DATOS!$AV$22,DATOS!$AV$23)))</f>
        <v/>
      </c>
      <c r="S206" s="352"/>
      <c r="T206" s="345" t="str">
        <f>IFERROR(VLOOKUP(Tabla46[[#This Row],[% DE CUMPLIMIENTO DE LA EJECUCION DEL CONTROL]],DATOS!$AS$38:$AT$40,2,0),"")</f>
        <v/>
      </c>
      <c r="U206" s="353" t="str">
        <f>IF(Tabla46[[#This Row],[RESULTADO EVALUACIÓN DEL DISEÑO DEL CONTROL]]="","",SUMIFS(DATOS!$AT$49:$AT$57,DATOS!$AR$49:$AR$57,Tabla46[[#This Row],[RESULTADO EVALUACIÓN DEL DISEÑO DEL CONTROL]],DATOS!$AS$49:$AS$57,Tabla46[[#This Row],[RESULTADO EVALUACION DE LA EJECUCION]]))</f>
        <v/>
      </c>
    </row>
    <row r="207" spans="1:21" ht="15" customHeight="1" x14ac:dyDescent="0.25">
      <c r="A207" s="3"/>
      <c r="B207" s="2"/>
      <c r="C207" s="2"/>
      <c r="D207" s="72"/>
      <c r="E207" s="4"/>
      <c r="F207" s="345"/>
      <c r="G207" s="352" t="str">
        <f>IFERROR(VLOOKUP(Tabla46[[#This Row],[ID RIESGO]],'1. IDENTIFICACION DEL RIESGO'!$AB$27:$AL$38,11,0),"")</f>
        <v/>
      </c>
      <c r="H207" s="173"/>
      <c r="I207" s="173"/>
      <c r="J207" s="173"/>
      <c r="K207" s="173"/>
      <c r="L207" s="175"/>
      <c r="M207" s="175"/>
      <c r="N207" s="173" t="str">
        <f>IF(Tabla46[[#This Row],[ID RIESGO]]="","",IF(Tabla46[[#This Row],[DESCRIPCION DEL CONTROL]]="",0,15))</f>
        <v/>
      </c>
      <c r="O207" s="169" t="str">
        <f>IF(Tabla46[[#This Row],[ID RIESGO]]="","",IF(Tabla46[[#This Row],[RESPONSABLE DEL CONTROL (CARGO)]]="",0,20))</f>
        <v/>
      </c>
      <c r="P207" s="345">
        <f>IF(Tabla46[[#This Row],[PERIODICIDAD DE EJECUCIÓN DEL CONTROL]]="",0,20)</f>
        <v>0</v>
      </c>
      <c r="Q20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7" s="345" t="str">
        <f>IF(ISTEXT(Tabla46[[#This Row],[VALOR EVALUACION DISENO]]),"",IF(Tabla46[[#This Row],[VALOR EVALUACION DISENO]]&gt;96,DATOS!$AV$21,IF(Tabla46[[#This Row],[VALOR EVALUACION DISENO]]&gt;=86,DATOS!$AV$22,DATOS!$AV$23)))</f>
        <v/>
      </c>
      <c r="S207" s="352"/>
      <c r="T207" s="345" t="str">
        <f>IFERROR(VLOOKUP(Tabla46[[#This Row],[% DE CUMPLIMIENTO DE LA EJECUCION DEL CONTROL]],DATOS!$AS$38:$AT$40,2,0),"")</f>
        <v/>
      </c>
      <c r="U207" s="353" t="str">
        <f>IF(Tabla46[[#This Row],[RESULTADO EVALUACIÓN DEL DISEÑO DEL CONTROL]]="","",SUMIFS(DATOS!$AT$49:$AT$57,DATOS!$AR$49:$AR$57,Tabla46[[#This Row],[RESULTADO EVALUACIÓN DEL DISEÑO DEL CONTROL]],DATOS!$AS$49:$AS$57,Tabla46[[#This Row],[RESULTADO EVALUACION DE LA EJECUCION]]))</f>
        <v/>
      </c>
    </row>
    <row r="208" spans="1:21" ht="15" customHeight="1" x14ac:dyDescent="0.25">
      <c r="A208" s="3"/>
      <c r="B208" s="2"/>
      <c r="C208" s="2"/>
      <c r="D208" s="72"/>
      <c r="E208" s="4"/>
      <c r="F208" s="345"/>
      <c r="G208" s="352" t="str">
        <f>IFERROR(VLOOKUP(Tabla46[[#This Row],[ID RIESGO]],'1. IDENTIFICACION DEL RIESGO'!$AB$27:$AL$38,11,0),"")</f>
        <v/>
      </c>
      <c r="H208" s="173"/>
      <c r="I208" s="173"/>
      <c r="J208" s="173"/>
      <c r="K208" s="173"/>
      <c r="L208" s="175"/>
      <c r="M208" s="175"/>
      <c r="N208" s="173" t="str">
        <f>IF(Tabla46[[#This Row],[ID RIESGO]]="","",IF(Tabla46[[#This Row],[DESCRIPCION DEL CONTROL]]="",0,15))</f>
        <v/>
      </c>
      <c r="O208" s="169" t="str">
        <f>IF(Tabla46[[#This Row],[ID RIESGO]]="","",IF(Tabla46[[#This Row],[RESPONSABLE DEL CONTROL (CARGO)]]="",0,20))</f>
        <v/>
      </c>
      <c r="P208" s="345">
        <f>IF(Tabla46[[#This Row],[PERIODICIDAD DE EJECUCIÓN DEL CONTROL]]="",0,20)</f>
        <v>0</v>
      </c>
      <c r="Q20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8" s="345" t="str">
        <f>IF(ISTEXT(Tabla46[[#This Row],[VALOR EVALUACION DISENO]]),"",IF(Tabla46[[#This Row],[VALOR EVALUACION DISENO]]&gt;96,DATOS!$AV$21,IF(Tabla46[[#This Row],[VALOR EVALUACION DISENO]]&gt;=86,DATOS!$AV$22,DATOS!$AV$23)))</f>
        <v/>
      </c>
      <c r="S208" s="352"/>
      <c r="T208" s="345" t="str">
        <f>IFERROR(VLOOKUP(Tabla46[[#This Row],[% DE CUMPLIMIENTO DE LA EJECUCION DEL CONTROL]],DATOS!$AS$38:$AT$40,2,0),"")</f>
        <v/>
      </c>
      <c r="U208" s="353" t="str">
        <f>IF(Tabla46[[#This Row],[RESULTADO EVALUACIÓN DEL DISEÑO DEL CONTROL]]="","",SUMIFS(DATOS!$AT$49:$AT$57,DATOS!$AR$49:$AR$57,Tabla46[[#This Row],[RESULTADO EVALUACIÓN DEL DISEÑO DEL CONTROL]],DATOS!$AS$49:$AS$57,Tabla46[[#This Row],[RESULTADO EVALUACION DE LA EJECUCION]]))</f>
        <v/>
      </c>
    </row>
    <row r="209" spans="1:21" ht="15" customHeight="1" x14ac:dyDescent="0.25">
      <c r="A209" s="3"/>
      <c r="B209" s="2"/>
      <c r="C209" s="2"/>
      <c r="D209" s="72"/>
      <c r="E209" s="4"/>
      <c r="F209" s="345"/>
      <c r="G209" s="352" t="str">
        <f>IFERROR(VLOOKUP(Tabla46[[#This Row],[ID RIESGO]],'1. IDENTIFICACION DEL RIESGO'!$AB$27:$AL$38,11,0),"")</f>
        <v/>
      </c>
      <c r="H209" s="173"/>
      <c r="I209" s="173"/>
      <c r="J209" s="173"/>
      <c r="K209" s="173"/>
      <c r="L209" s="175"/>
      <c r="M209" s="175"/>
      <c r="N209" s="173" t="str">
        <f>IF(Tabla46[[#This Row],[ID RIESGO]]="","",IF(Tabla46[[#This Row],[DESCRIPCION DEL CONTROL]]="",0,15))</f>
        <v/>
      </c>
      <c r="O209" s="169" t="str">
        <f>IF(Tabla46[[#This Row],[ID RIESGO]]="","",IF(Tabla46[[#This Row],[RESPONSABLE DEL CONTROL (CARGO)]]="",0,20))</f>
        <v/>
      </c>
      <c r="P209" s="345">
        <f>IF(Tabla46[[#This Row],[PERIODICIDAD DE EJECUCIÓN DEL CONTROL]]="",0,20)</f>
        <v>0</v>
      </c>
      <c r="Q20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9" s="345" t="str">
        <f>IF(ISTEXT(Tabla46[[#This Row],[VALOR EVALUACION DISENO]]),"",IF(Tabla46[[#This Row],[VALOR EVALUACION DISENO]]&gt;96,DATOS!$AV$21,IF(Tabla46[[#This Row],[VALOR EVALUACION DISENO]]&gt;=86,DATOS!$AV$22,DATOS!$AV$23)))</f>
        <v/>
      </c>
      <c r="S209" s="352"/>
      <c r="T209" s="345" t="str">
        <f>IFERROR(VLOOKUP(Tabla46[[#This Row],[% DE CUMPLIMIENTO DE LA EJECUCION DEL CONTROL]],DATOS!$AS$38:$AT$40,2,0),"")</f>
        <v/>
      </c>
      <c r="U209" s="353" t="str">
        <f>IF(Tabla46[[#This Row],[RESULTADO EVALUACIÓN DEL DISEÑO DEL CONTROL]]="","",SUMIFS(DATOS!$AT$49:$AT$57,DATOS!$AR$49:$AR$57,Tabla46[[#This Row],[RESULTADO EVALUACIÓN DEL DISEÑO DEL CONTROL]],DATOS!$AS$49:$AS$57,Tabla46[[#This Row],[RESULTADO EVALUACION DE LA EJECUCION]]))</f>
        <v/>
      </c>
    </row>
    <row r="210" spans="1:21" ht="15" customHeight="1" x14ac:dyDescent="0.25">
      <c r="A210" s="3"/>
      <c r="B210" s="2"/>
      <c r="C210" s="2"/>
      <c r="D210" s="72"/>
      <c r="E210" s="4"/>
      <c r="F210" s="345"/>
      <c r="G210" s="352" t="str">
        <f>IFERROR(VLOOKUP(Tabla46[[#This Row],[ID RIESGO]],'1. IDENTIFICACION DEL RIESGO'!$AB$27:$AL$38,11,0),"")</f>
        <v/>
      </c>
      <c r="H210" s="173"/>
      <c r="I210" s="173"/>
      <c r="J210" s="173"/>
      <c r="K210" s="173"/>
      <c r="L210" s="175"/>
      <c r="M210" s="175"/>
      <c r="N210" s="173" t="str">
        <f>IF(Tabla46[[#This Row],[ID RIESGO]]="","",IF(Tabla46[[#This Row],[DESCRIPCION DEL CONTROL]]="",0,15))</f>
        <v/>
      </c>
      <c r="O210" s="169" t="str">
        <f>IF(Tabla46[[#This Row],[ID RIESGO]]="","",IF(Tabla46[[#This Row],[RESPONSABLE DEL CONTROL (CARGO)]]="",0,20))</f>
        <v/>
      </c>
      <c r="P210" s="345">
        <f>IF(Tabla46[[#This Row],[PERIODICIDAD DE EJECUCIÓN DEL CONTROL]]="",0,20)</f>
        <v>0</v>
      </c>
      <c r="Q21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0" s="345" t="str">
        <f>IF(ISTEXT(Tabla46[[#This Row],[VALOR EVALUACION DISENO]]),"",IF(Tabla46[[#This Row],[VALOR EVALUACION DISENO]]&gt;96,DATOS!$AV$21,IF(Tabla46[[#This Row],[VALOR EVALUACION DISENO]]&gt;=86,DATOS!$AV$22,DATOS!$AV$23)))</f>
        <v/>
      </c>
      <c r="S210" s="352"/>
      <c r="T210" s="345" t="str">
        <f>IFERROR(VLOOKUP(Tabla46[[#This Row],[% DE CUMPLIMIENTO DE LA EJECUCION DEL CONTROL]],DATOS!$AS$38:$AT$40,2,0),"")</f>
        <v/>
      </c>
      <c r="U210" s="353" t="str">
        <f>IF(Tabla46[[#This Row],[RESULTADO EVALUACIÓN DEL DISEÑO DEL CONTROL]]="","",SUMIFS(DATOS!$AT$49:$AT$57,DATOS!$AR$49:$AR$57,Tabla46[[#This Row],[RESULTADO EVALUACIÓN DEL DISEÑO DEL CONTROL]],DATOS!$AS$49:$AS$57,Tabla46[[#This Row],[RESULTADO EVALUACION DE LA EJECUCION]]))</f>
        <v/>
      </c>
    </row>
    <row r="211" spans="1:21" ht="15" customHeight="1" x14ac:dyDescent="0.25">
      <c r="A211" s="3"/>
      <c r="B211" s="2"/>
      <c r="C211" s="2"/>
      <c r="D211" s="72"/>
      <c r="E211" s="4"/>
      <c r="F211" s="345"/>
      <c r="G211" s="352" t="str">
        <f>IFERROR(VLOOKUP(Tabla46[[#This Row],[ID RIESGO]],'1. IDENTIFICACION DEL RIESGO'!$AB$27:$AL$38,11,0),"")</f>
        <v/>
      </c>
      <c r="H211" s="173"/>
      <c r="I211" s="173"/>
      <c r="J211" s="173"/>
      <c r="K211" s="173"/>
      <c r="L211" s="175"/>
      <c r="M211" s="175"/>
      <c r="N211" s="173" t="str">
        <f>IF(Tabla46[[#This Row],[ID RIESGO]]="","",IF(Tabla46[[#This Row],[DESCRIPCION DEL CONTROL]]="",0,15))</f>
        <v/>
      </c>
      <c r="O211" s="169" t="str">
        <f>IF(Tabla46[[#This Row],[ID RIESGO]]="","",IF(Tabla46[[#This Row],[RESPONSABLE DEL CONTROL (CARGO)]]="",0,20))</f>
        <v/>
      </c>
      <c r="P211" s="345">
        <f>IF(Tabla46[[#This Row],[PERIODICIDAD DE EJECUCIÓN DEL CONTROL]]="",0,20)</f>
        <v>0</v>
      </c>
      <c r="Q21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1" s="345" t="str">
        <f>IF(ISTEXT(Tabla46[[#This Row],[VALOR EVALUACION DISENO]]),"",IF(Tabla46[[#This Row],[VALOR EVALUACION DISENO]]&gt;96,DATOS!$AV$21,IF(Tabla46[[#This Row],[VALOR EVALUACION DISENO]]&gt;=86,DATOS!$AV$22,DATOS!$AV$23)))</f>
        <v/>
      </c>
      <c r="S211" s="352"/>
      <c r="T211" s="345" t="str">
        <f>IFERROR(VLOOKUP(Tabla46[[#This Row],[% DE CUMPLIMIENTO DE LA EJECUCION DEL CONTROL]],DATOS!$AS$38:$AT$40,2,0),"")</f>
        <v/>
      </c>
      <c r="U211" s="353" t="str">
        <f>IF(Tabla46[[#This Row],[RESULTADO EVALUACIÓN DEL DISEÑO DEL CONTROL]]="","",SUMIFS(DATOS!$AT$49:$AT$57,DATOS!$AR$49:$AR$57,Tabla46[[#This Row],[RESULTADO EVALUACIÓN DEL DISEÑO DEL CONTROL]],DATOS!$AS$49:$AS$57,Tabla46[[#This Row],[RESULTADO EVALUACION DE LA EJECUCION]]))</f>
        <v/>
      </c>
    </row>
    <row r="212" spans="1:21" ht="15" customHeight="1" x14ac:dyDescent="0.25">
      <c r="A212" s="3"/>
      <c r="B212" s="2"/>
      <c r="C212" s="2"/>
      <c r="D212" s="72"/>
      <c r="E212" s="4"/>
      <c r="F212" s="345"/>
      <c r="G212" s="352" t="str">
        <f>IFERROR(VLOOKUP(Tabla46[[#This Row],[ID RIESGO]],'1. IDENTIFICACION DEL RIESGO'!$AB$27:$AL$38,11,0),"")</f>
        <v/>
      </c>
      <c r="H212" s="173"/>
      <c r="I212" s="173"/>
      <c r="J212" s="173"/>
      <c r="K212" s="173"/>
      <c r="L212" s="175"/>
      <c r="M212" s="175"/>
      <c r="N212" s="173" t="str">
        <f>IF(Tabla46[[#This Row],[ID RIESGO]]="","",IF(Tabla46[[#This Row],[DESCRIPCION DEL CONTROL]]="",0,15))</f>
        <v/>
      </c>
      <c r="O212" s="169" t="str">
        <f>IF(Tabla46[[#This Row],[ID RIESGO]]="","",IF(Tabla46[[#This Row],[RESPONSABLE DEL CONTROL (CARGO)]]="",0,20))</f>
        <v/>
      </c>
      <c r="P212" s="345">
        <f>IF(Tabla46[[#This Row],[PERIODICIDAD DE EJECUCIÓN DEL CONTROL]]="",0,20)</f>
        <v>0</v>
      </c>
      <c r="Q21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2" s="345" t="str">
        <f>IF(ISTEXT(Tabla46[[#This Row],[VALOR EVALUACION DISENO]]),"",IF(Tabla46[[#This Row],[VALOR EVALUACION DISENO]]&gt;96,DATOS!$AV$21,IF(Tabla46[[#This Row],[VALOR EVALUACION DISENO]]&gt;=86,DATOS!$AV$22,DATOS!$AV$23)))</f>
        <v/>
      </c>
      <c r="S212" s="352"/>
      <c r="T212" s="345" t="str">
        <f>IFERROR(VLOOKUP(Tabla46[[#This Row],[% DE CUMPLIMIENTO DE LA EJECUCION DEL CONTROL]],DATOS!$AS$38:$AT$40,2,0),"")</f>
        <v/>
      </c>
      <c r="U212" s="353" t="str">
        <f>IF(Tabla46[[#This Row],[RESULTADO EVALUACIÓN DEL DISEÑO DEL CONTROL]]="","",SUMIFS(DATOS!$AT$49:$AT$57,DATOS!$AR$49:$AR$57,Tabla46[[#This Row],[RESULTADO EVALUACIÓN DEL DISEÑO DEL CONTROL]],DATOS!$AS$49:$AS$57,Tabla46[[#This Row],[RESULTADO EVALUACION DE LA EJECUCION]]))</f>
        <v/>
      </c>
    </row>
    <row r="213" spans="1:21" ht="15" customHeight="1" x14ac:dyDescent="0.25">
      <c r="A213" s="3"/>
      <c r="B213" s="2"/>
      <c r="C213" s="2"/>
      <c r="D213" s="72"/>
      <c r="E213" s="4"/>
      <c r="F213" s="345"/>
      <c r="G213" s="352" t="str">
        <f>IFERROR(VLOOKUP(Tabla46[[#This Row],[ID RIESGO]],'1. IDENTIFICACION DEL RIESGO'!$AB$27:$AL$38,11,0),"")</f>
        <v/>
      </c>
      <c r="H213" s="173"/>
      <c r="I213" s="173"/>
      <c r="J213" s="173"/>
      <c r="K213" s="173"/>
      <c r="L213" s="175"/>
      <c r="M213" s="175"/>
      <c r="N213" s="173" t="str">
        <f>IF(Tabla46[[#This Row],[ID RIESGO]]="","",IF(Tabla46[[#This Row],[DESCRIPCION DEL CONTROL]]="",0,15))</f>
        <v/>
      </c>
      <c r="O213" s="169" t="str">
        <f>IF(Tabla46[[#This Row],[ID RIESGO]]="","",IF(Tabla46[[#This Row],[RESPONSABLE DEL CONTROL (CARGO)]]="",0,20))</f>
        <v/>
      </c>
      <c r="P213" s="345">
        <f>IF(Tabla46[[#This Row],[PERIODICIDAD DE EJECUCIÓN DEL CONTROL]]="",0,20)</f>
        <v>0</v>
      </c>
      <c r="Q21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3" s="345" t="str">
        <f>IF(ISTEXT(Tabla46[[#This Row],[VALOR EVALUACION DISENO]]),"",IF(Tabla46[[#This Row],[VALOR EVALUACION DISENO]]&gt;96,DATOS!$AV$21,IF(Tabla46[[#This Row],[VALOR EVALUACION DISENO]]&gt;=86,DATOS!$AV$22,DATOS!$AV$23)))</f>
        <v/>
      </c>
      <c r="S213" s="352"/>
      <c r="T213" s="345" t="str">
        <f>IFERROR(VLOOKUP(Tabla46[[#This Row],[% DE CUMPLIMIENTO DE LA EJECUCION DEL CONTROL]],DATOS!$AS$38:$AT$40,2,0),"")</f>
        <v/>
      </c>
      <c r="U213" s="353" t="str">
        <f>IF(Tabla46[[#This Row],[RESULTADO EVALUACIÓN DEL DISEÑO DEL CONTROL]]="","",SUMIFS(DATOS!$AT$49:$AT$57,DATOS!$AR$49:$AR$57,Tabla46[[#This Row],[RESULTADO EVALUACIÓN DEL DISEÑO DEL CONTROL]],DATOS!$AS$49:$AS$57,Tabla46[[#This Row],[RESULTADO EVALUACION DE LA EJECUCION]]))</f>
        <v/>
      </c>
    </row>
    <row r="214" spans="1:21" ht="15" customHeight="1" x14ac:dyDescent="0.25">
      <c r="A214" s="3"/>
      <c r="B214" s="2"/>
      <c r="C214" s="2"/>
      <c r="D214" s="72"/>
      <c r="E214" s="4"/>
      <c r="F214" s="345"/>
      <c r="G214" s="352" t="str">
        <f>IFERROR(VLOOKUP(Tabla46[[#This Row],[ID RIESGO]],'1. IDENTIFICACION DEL RIESGO'!$AB$27:$AL$38,11,0),"")</f>
        <v/>
      </c>
      <c r="H214" s="173"/>
      <c r="I214" s="173"/>
      <c r="J214" s="173"/>
      <c r="K214" s="173"/>
      <c r="L214" s="175"/>
      <c r="M214" s="175"/>
      <c r="N214" s="173" t="str">
        <f>IF(Tabla46[[#This Row],[ID RIESGO]]="","",IF(Tabla46[[#This Row],[DESCRIPCION DEL CONTROL]]="",0,15))</f>
        <v/>
      </c>
      <c r="O214" s="169" t="str">
        <f>IF(Tabla46[[#This Row],[ID RIESGO]]="","",IF(Tabla46[[#This Row],[RESPONSABLE DEL CONTROL (CARGO)]]="",0,20))</f>
        <v/>
      </c>
      <c r="P214" s="345">
        <f>IF(Tabla46[[#This Row],[PERIODICIDAD DE EJECUCIÓN DEL CONTROL]]="",0,20)</f>
        <v>0</v>
      </c>
      <c r="Q21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4" s="345" t="str">
        <f>IF(ISTEXT(Tabla46[[#This Row],[VALOR EVALUACION DISENO]]),"",IF(Tabla46[[#This Row],[VALOR EVALUACION DISENO]]&gt;96,DATOS!$AV$21,IF(Tabla46[[#This Row],[VALOR EVALUACION DISENO]]&gt;=86,DATOS!$AV$22,DATOS!$AV$23)))</f>
        <v/>
      </c>
      <c r="S214" s="352"/>
      <c r="T214" s="345" t="str">
        <f>IFERROR(VLOOKUP(Tabla46[[#This Row],[% DE CUMPLIMIENTO DE LA EJECUCION DEL CONTROL]],DATOS!$AS$38:$AT$40,2,0),"")</f>
        <v/>
      </c>
      <c r="U214" s="353" t="str">
        <f>IF(Tabla46[[#This Row],[RESULTADO EVALUACIÓN DEL DISEÑO DEL CONTROL]]="","",SUMIFS(DATOS!$AT$49:$AT$57,DATOS!$AR$49:$AR$57,Tabla46[[#This Row],[RESULTADO EVALUACIÓN DEL DISEÑO DEL CONTROL]],DATOS!$AS$49:$AS$57,Tabla46[[#This Row],[RESULTADO EVALUACION DE LA EJECUCION]]))</f>
        <v/>
      </c>
    </row>
    <row r="215" spans="1:21" ht="15" customHeight="1" x14ac:dyDescent="0.25">
      <c r="A215" s="3"/>
      <c r="B215" s="2"/>
      <c r="C215" s="2"/>
      <c r="D215" s="72"/>
      <c r="E215" s="4"/>
      <c r="F215" s="345"/>
      <c r="G215" s="352" t="str">
        <f>IFERROR(VLOOKUP(Tabla46[[#This Row],[ID RIESGO]],'1. IDENTIFICACION DEL RIESGO'!$AB$27:$AL$38,11,0),"")</f>
        <v/>
      </c>
      <c r="H215" s="173"/>
      <c r="I215" s="173"/>
      <c r="J215" s="173"/>
      <c r="K215" s="173"/>
      <c r="L215" s="175"/>
      <c r="M215" s="175"/>
      <c r="N215" s="173" t="str">
        <f>IF(Tabla46[[#This Row],[ID RIESGO]]="","",IF(Tabla46[[#This Row],[DESCRIPCION DEL CONTROL]]="",0,15))</f>
        <v/>
      </c>
      <c r="O215" s="169" t="str">
        <f>IF(Tabla46[[#This Row],[ID RIESGO]]="","",IF(Tabla46[[#This Row],[RESPONSABLE DEL CONTROL (CARGO)]]="",0,20))</f>
        <v/>
      </c>
      <c r="P215" s="345">
        <f>IF(Tabla46[[#This Row],[PERIODICIDAD DE EJECUCIÓN DEL CONTROL]]="",0,20)</f>
        <v>0</v>
      </c>
      <c r="Q21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5" s="345" t="str">
        <f>IF(ISTEXT(Tabla46[[#This Row],[VALOR EVALUACION DISENO]]),"",IF(Tabla46[[#This Row],[VALOR EVALUACION DISENO]]&gt;96,DATOS!$AV$21,IF(Tabla46[[#This Row],[VALOR EVALUACION DISENO]]&gt;=86,DATOS!$AV$22,DATOS!$AV$23)))</f>
        <v/>
      </c>
      <c r="S215" s="352"/>
      <c r="T215" s="345" t="str">
        <f>IFERROR(VLOOKUP(Tabla46[[#This Row],[% DE CUMPLIMIENTO DE LA EJECUCION DEL CONTROL]],DATOS!$AS$38:$AT$40,2,0),"")</f>
        <v/>
      </c>
      <c r="U215" s="353" t="str">
        <f>IF(Tabla46[[#This Row],[RESULTADO EVALUACIÓN DEL DISEÑO DEL CONTROL]]="","",SUMIFS(DATOS!$AT$49:$AT$57,DATOS!$AR$49:$AR$57,Tabla46[[#This Row],[RESULTADO EVALUACIÓN DEL DISEÑO DEL CONTROL]],DATOS!$AS$49:$AS$57,Tabla46[[#This Row],[RESULTADO EVALUACION DE LA EJECUCION]]))</f>
        <v/>
      </c>
    </row>
    <row r="216" spans="1:21" ht="15" customHeight="1" x14ac:dyDescent="0.25">
      <c r="A216" s="3"/>
      <c r="B216" s="2"/>
      <c r="C216" s="2"/>
      <c r="D216" s="72"/>
      <c r="E216" s="4"/>
      <c r="F216" s="345"/>
      <c r="G216" s="352" t="str">
        <f>IFERROR(VLOOKUP(Tabla46[[#This Row],[ID RIESGO]],'1. IDENTIFICACION DEL RIESGO'!$AB$27:$AL$38,11,0),"")</f>
        <v/>
      </c>
      <c r="H216" s="173"/>
      <c r="I216" s="173"/>
      <c r="J216" s="173"/>
      <c r="K216" s="173"/>
      <c r="L216" s="175"/>
      <c r="M216" s="175"/>
      <c r="N216" s="173" t="str">
        <f>IF(Tabla46[[#This Row],[ID RIESGO]]="","",IF(Tabla46[[#This Row],[DESCRIPCION DEL CONTROL]]="",0,15))</f>
        <v/>
      </c>
      <c r="O216" s="169" t="str">
        <f>IF(Tabla46[[#This Row],[ID RIESGO]]="","",IF(Tabla46[[#This Row],[RESPONSABLE DEL CONTROL (CARGO)]]="",0,20))</f>
        <v/>
      </c>
      <c r="P216" s="345">
        <f>IF(Tabla46[[#This Row],[PERIODICIDAD DE EJECUCIÓN DEL CONTROL]]="",0,20)</f>
        <v>0</v>
      </c>
      <c r="Q21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6" s="345" t="str">
        <f>IF(ISTEXT(Tabla46[[#This Row],[VALOR EVALUACION DISENO]]),"",IF(Tabla46[[#This Row],[VALOR EVALUACION DISENO]]&gt;96,DATOS!$AV$21,IF(Tabla46[[#This Row],[VALOR EVALUACION DISENO]]&gt;=86,DATOS!$AV$22,DATOS!$AV$23)))</f>
        <v/>
      </c>
      <c r="S216" s="352"/>
      <c r="T216" s="345" t="str">
        <f>IFERROR(VLOOKUP(Tabla46[[#This Row],[% DE CUMPLIMIENTO DE LA EJECUCION DEL CONTROL]],DATOS!$AS$38:$AT$40,2,0),"")</f>
        <v/>
      </c>
      <c r="U216" s="353" t="str">
        <f>IF(Tabla46[[#This Row],[RESULTADO EVALUACIÓN DEL DISEÑO DEL CONTROL]]="","",SUMIFS(DATOS!$AT$49:$AT$57,DATOS!$AR$49:$AR$57,Tabla46[[#This Row],[RESULTADO EVALUACIÓN DEL DISEÑO DEL CONTROL]],DATOS!$AS$49:$AS$57,Tabla46[[#This Row],[RESULTADO EVALUACION DE LA EJECUCION]]))</f>
        <v/>
      </c>
    </row>
    <row r="217" spans="1:21" ht="15" customHeight="1" x14ac:dyDescent="0.25">
      <c r="A217" s="3"/>
      <c r="B217" s="2"/>
      <c r="C217" s="2"/>
      <c r="D217" s="72"/>
      <c r="E217" s="4"/>
      <c r="F217" s="345"/>
      <c r="G217" s="352" t="str">
        <f>IFERROR(VLOOKUP(Tabla46[[#This Row],[ID RIESGO]],'1. IDENTIFICACION DEL RIESGO'!$AB$27:$AL$38,11,0),"")</f>
        <v/>
      </c>
      <c r="H217" s="173"/>
      <c r="I217" s="173"/>
      <c r="J217" s="173"/>
      <c r="K217" s="173"/>
      <c r="L217" s="175"/>
      <c r="M217" s="175"/>
      <c r="N217" s="173" t="str">
        <f>IF(Tabla46[[#This Row],[ID RIESGO]]="","",IF(Tabla46[[#This Row],[DESCRIPCION DEL CONTROL]]="",0,15))</f>
        <v/>
      </c>
      <c r="O217" s="169" t="str">
        <f>IF(Tabla46[[#This Row],[ID RIESGO]]="","",IF(Tabla46[[#This Row],[RESPONSABLE DEL CONTROL (CARGO)]]="",0,20))</f>
        <v/>
      </c>
      <c r="P217" s="345">
        <f>IF(Tabla46[[#This Row],[PERIODICIDAD DE EJECUCIÓN DEL CONTROL]]="",0,20)</f>
        <v>0</v>
      </c>
      <c r="Q21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7" s="345" t="str">
        <f>IF(ISTEXT(Tabla46[[#This Row],[VALOR EVALUACION DISENO]]),"",IF(Tabla46[[#This Row],[VALOR EVALUACION DISENO]]&gt;96,DATOS!$AV$21,IF(Tabla46[[#This Row],[VALOR EVALUACION DISENO]]&gt;=86,DATOS!$AV$22,DATOS!$AV$23)))</f>
        <v/>
      </c>
      <c r="S217" s="352"/>
      <c r="T217" s="345" t="str">
        <f>IFERROR(VLOOKUP(Tabla46[[#This Row],[% DE CUMPLIMIENTO DE LA EJECUCION DEL CONTROL]],DATOS!$AS$38:$AT$40,2,0),"")</f>
        <v/>
      </c>
      <c r="U217" s="353" t="str">
        <f>IF(Tabla46[[#This Row],[RESULTADO EVALUACIÓN DEL DISEÑO DEL CONTROL]]="","",SUMIFS(DATOS!$AT$49:$AT$57,DATOS!$AR$49:$AR$57,Tabla46[[#This Row],[RESULTADO EVALUACIÓN DEL DISEÑO DEL CONTROL]],DATOS!$AS$49:$AS$57,Tabla46[[#This Row],[RESULTADO EVALUACION DE LA EJECUCION]]))</f>
        <v/>
      </c>
    </row>
    <row r="218" spans="1:21" ht="15" customHeight="1" x14ac:dyDescent="0.25">
      <c r="A218" s="3"/>
      <c r="B218" s="2"/>
      <c r="C218" s="2"/>
      <c r="D218" s="72"/>
      <c r="E218" s="4"/>
      <c r="F218" s="345"/>
      <c r="G218" s="352" t="str">
        <f>IFERROR(VLOOKUP(Tabla46[[#This Row],[ID RIESGO]],'1. IDENTIFICACION DEL RIESGO'!$AB$27:$AL$38,11,0),"")</f>
        <v/>
      </c>
      <c r="H218" s="173"/>
      <c r="I218" s="173"/>
      <c r="J218" s="173"/>
      <c r="K218" s="173"/>
      <c r="L218" s="175"/>
      <c r="M218" s="175"/>
      <c r="N218" s="173" t="str">
        <f>IF(Tabla46[[#This Row],[ID RIESGO]]="","",IF(Tabla46[[#This Row],[DESCRIPCION DEL CONTROL]]="",0,15))</f>
        <v/>
      </c>
      <c r="O218" s="169" t="str">
        <f>IF(Tabla46[[#This Row],[ID RIESGO]]="","",IF(Tabla46[[#This Row],[RESPONSABLE DEL CONTROL (CARGO)]]="",0,20))</f>
        <v/>
      </c>
      <c r="P218" s="345">
        <f>IF(Tabla46[[#This Row],[PERIODICIDAD DE EJECUCIÓN DEL CONTROL]]="",0,20)</f>
        <v>0</v>
      </c>
      <c r="Q21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8" s="345" t="str">
        <f>IF(ISTEXT(Tabla46[[#This Row],[VALOR EVALUACION DISENO]]),"",IF(Tabla46[[#This Row],[VALOR EVALUACION DISENO]]&gt;96,DATOS!$AV$21,IF(Tabla46[[#This Row],[VALOR EVALUACION DISENO]]&gt;=86,DATOS!$AV$22,DATOS!$AV$23)))</f>
        <v/>
      </c>
      <c r="S218" s="352"/>
      <c r="T218" s="345" t="str">
        <f>IFERROR(VLOOKUP(Tabla46[[#This Row],[% DE CUMPLIMIENTO DE LA EJECUCION DEL CONTROL]],DATOS!$AS$38:$AT$40,2,0),"")</f>
        <v/>
      </c>
      <c r="U218" s="353" t="str">
        <f>IF(Tabla46[[#This Row],[RESULTADO EVALUACIÓN DEL DISEÑO DEL CONTROL]]="","",SUMIFS(DATOS!$AT$49:$AT$57,DATOS!$AR$49:$AR$57,Tabla46[[#This Row],[RESULTADO EVALUACIÓN DEL DISEÑO DEL CONTROL]],DATOS!$AS$49:$AS$57,Tabla46[[#This Row],[RESULTADO EVALUACION DE LA EJECUCION]]))</f>
        <v/>
      </c>
    </row>
    <row r="219" spans="1:21" ht="15" customHeight="1" x14ac:dyDescent="0.25">
      <c r="A219" s="3"/>
      <c r="B219" s="2"/>
      <c r="C219" s="2"/>
      <c r="D219" s="72"/>
      <c r="E219" s="4"/>
      <c r="F219" s="345"/>
      <c r="G219" s="352" t="str">
        <f>IFERROR(VLOOKUP(Tabla46[[#This Row],[ID RIESGO]],'1. IDENTIFICACION DEL RIESGO'!$AB$27:$AL$38,11,0),"")</f>
        <v/>
      </c>
      <c r="H219" s="173"/>
      <c r="I219" s="173"/>
      <c r="J219" s="173"/>
      <c r="K219" s="173"/>
      <c r="L219" s="175"/>
      <c r="M219" s="175"/>
      <c r="N219" s="173" t="str">
        <f>IF(Tabla46[[#This Row],[ID RIESGO]]="","",IF(Tabla46[[#This Row],[DESCRIPCION DEL CONTROL]]="",0,15))</f>
        <v/>
      </c>
      <c r="O219" s="169" t="str">
        <f>IF(Tabla46[[#This Row],[ID RIESGO]]="","",IF(Tabla46[[#This Row],[RESPONSABLE DEL CONTROL (CARGO)]]="",0,20))</f>
        <v/>
      </c>
      <c r="P219" s="345">
        <f>IF(Tabla46[[#This Row],[PERIODICIDAD DE EJECUCIÓN DEL CONTROL]]="",0,20)</f>
        <v>0</v>
      </c>
      <c r="Q21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9" s="345" t="str">
        <f>IF(ISTEXT(Tabla46[[#This Row],[VALOR EVALUACION DISENO]]),"",IF(Tabla46[[#This Row],[VALOR EVALUACION DISENO]]&gt;96,DATOS!$AV$21,IF(Tabla46[[#This Row],[VALOR EVALUACION DISENO]]&gt;=86,DATOS!$AV$22,DATOS!$AV$23)))</f>
        <v/>
      </c>
      <c r="S219" s="352"/>
      <c r="T219" s="345" t="str">
        <f>IFERROR(VLOOKUP(Tabla46[[#This Row],[% DE CUMPLIMIENTO DE LA EJECUCION DEL CONTROL]],DATOS!$AS$38:$AT$40,2,0),"")</f>
        <v/>
      </c>
      <c r="U219" s="353" t="str">
        <f>IF(Tabla46[[#This Row],[RESULTADO EVALUACIÓN DEL DISEÑO DEL CONTROL]]="","",SUMIFS(DATOS!$AT$49:$AT$57,DATOS!$AR$49:$AR$57,Tabla46[[#This Row],[RESULTADO EVALUACIÓN DEL DISEÑO DEL CONTROL]],DATOS!$AS$49:$AS$57,Tabla46[[#This Row],[RESULTADO EVALUACION DE LA EJECUCION]]))</f>
        <v/>
      </c>
    </row>
    <row r="220" spans="1:21" ht="15" customHeight="1" x14ac:dyDescent="0.25">
      <c r="A220" s="3"/>
      <c r="B220" s="2"/>
      <c r="C220" s="2"/>
      <c r="D220" s="72"/>
      <c r="E220" s="4"/>
      <c r="F220" s="345"/>
      <c r="G220" s="352" t="str">
        <f>IFERROR(VLOOKUP(Tabla46[[#This Row],[ID RIESGO]],'1. IDENTIFICACION DEL RIESGO'!$AB$27:$AL$38,11,0),"")</f>
        <v/>
      </c>
      <c r="H220" s="173"/>
      <c r="I220" s="173"/>
      <c r="J220" s="173"/>
      <c r="K220" s="173"/>
      <c r="L220" s="175"/>
      <c r="M220" s="175"/>
      <c r="N220" s="173" t="str">
        <f>IF(Tabla46[[#This Row],[ID RIESGO]]="","",IF(Tabla46[[#This Row],[DESCRIPCION DEL CONTROL]]="",0,15))</f>
        <v/>
      </c>
      <c r="O220" s="169" t="str">
        <f>IF(Tabla46[[#This Row],[ID RIESGO]]="","",IF(Tabla46[[#This Row],[RESPONSABLE DEL CONTROL (CARGO)]]="",0,20))</f>
        <v/>
      </c>
      <c r="P220" s="345">
        <f>IF(Tabla46[[#This Row],[PERIODICIDAD DE EJECUCIÓN DEL CONTROL]]="",0,20)</f>
        <v>0</v>
      </c>
      <c r="Q22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0" s="345" t="str">
        <f>IF(ISTEXT(Tabla46[[#This Row],[VALOR EVALUACION DISENO]]),"",IF(Tabla46[[#This Row],[VALOR EVALUACION DISENO]]&gt;96,DATOS!$AV$21,IF(Tabla46[[#This Row],[VALOR EVALUACION DISENO]]&gt;=86,DATOS!$AV$22,DATOS!$AV$23)))</f>
        <v/>
      </c>
      <c r="S220" s="352"/>
      <c r="T220" s="345" t="str">
        <f>IFERROR(VLOOKUP(Tabla46[[#This Row],[% DE CUMPLIMIENTO DE LA EJECUCION DEL CONTROL]],DATOS!$AS$38:$AT$40,2,0),"")</f>
        <v/>
      </c>
      <c r="U220" s="353" t="str">
        <f>IF(Tabla46[[#This Row],[RESULTADO EVALUACIÓN DEL DISEÑO DEL CONTROL]]="","",SUMIFS(DATOS!$AT$49:$AT$57,DATOS!$AR$49:$AR$57,Tabla46[[#This Row],[RESULTADO EVALUACIÓN DEL DISEÑO DEL CONTROL]],DATOS!$AS$49:$AS$57,Tabla46[[#This Row],[RESULTADO EVALUACION DE LA EJECUCION]]))</f>
        <v/>
      </c>
    </row>
    <row r="221" spans="1:21" ht="15" customHeight="1" x14ac:dyDescent="0.25">
      <c r="A221" s="3"/>
      <c r="B221" s="2"/>
      <c r="C221" s="2"/>
      <c r="D221" s="72"/>
      <c r="E221" s="4"/>
      <c r="F221" s="345"/>
      <c r="G221" s="352" t="str">
        <f>IFERROR(VLOOKUP(Tabla46[[#This Row],[ID RIESGO]],'1. IDENTIFICACION DEL RIESGO'!$AB$27:$AL$38,11,0),"")</f>
        <v/>
      </c>
      <c r="H221" s="173"/>
      <c r="I221" s="173"/>
      <c r="J221" s="173"/>
      <c r="K221" s="173"/>
      <c r="L221" s="175"/>
      <c r="M221" s="175"/>
      <c r="N221" s="173" t="str">
        <f>IF(Tabla46[[#This Row],[ID RIESGO]]="","",IF(Tabla46[[#This Row],[DESCRIPCION DEL CONTROL]]="",0,15))</f>
        <v/>
      </c>
      <c r="O221" s="169" t="str">
        <f>IF(Tabla46[[#This Row],[ID RIESGO]]="","",IF(Tabla46[[#This Row],[RESPONSABLE DEL CONTROL (CARGO)]]="",0,20))</f>
        <v/>
      </c>
      <c r="P221" s="345">
        <f>IF(Tabla46[[#This Row],[PERIODICIDAD DE EJECUCIÓN DEL CONTROL]]="",0,20)</f>
        <v>0</v>
      </c>
      <c r="Q22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1" s="345" t="str">
        <f>IF(ISTEXT(Tabla46[[#This Row],[VALOR EVALUACION DISENO]]),"",IF(Tabla46[[#This Row],[VALOR EVALUACION DISENO]]&gt;96,DATOS!$AV$21,IF(Tabla46[[#This Row],[VALOR EVALUACION DISENO]]&gt;=86,DATOS!$AV$22,DATOS!$AV$23)))</f>
        <v/>
      </c>
      <c r="S221" s="352"/>
      <c r="T221" s="345" t="str">
        <f>IFERROR(VLOOKUP(Tabla46[[#This Row],[% DE CUMPLIMIENTO DE LA EJECUCION DEL CONTROL]],DATOS!$AS$38:$AT$40,2,0),"")</f>
        <v/>
      </c>
      <c r="U221" s="353" t="str">
        <f>IF(Tabla46[[#This Row],[RESULTADO EVALUACIÓN DEL DISEÑO DEL CONTROL]]="","",SUMIFS(DATOS!$AT$49:$AT$57,DATOS!$AR$49:$AR$57,Tabla46[[#This Row],[RESULTADO EVALUACIÓN DEL DISEÑO DEL CONTROL]],DATOS!$AS$49:$AS$57,Tabla46[[#This Row],[RESULTADO EVALUACION DE LA EJECUCION]]))</f>
        <v/>
      </c>
    </row>
    <row r="222" spans="1:21" ht="15" customHeight="1" x14ac:dyDescent="0.25">
      <c r="A222" s="3"/>
      <c r="B222" s="2"/>
      <c r="C222" s="2"/>
      <c r="D222" s="72"/>
      <c r="E222" s="4"/>
      <c r="F222" s="345"/>
      <c r="G222" s="352" t="str">
        <f>IFERROR(VLOOKUP(Tabla46[[#This Row],[ID RIESGO]],'1. IDENTIFICACION DEL RIESGO'!$AB$27:$AL$38,11,0),"")</f>
        <v/>
      </c>
      <c r="H222" s="173"/>
      <c r="I222" s="173"/>
      <c r="J222" s="173"/>
      <c r="K222" s="173"/>
      <c r="L222" s="175"/>
      <c r="M222" s="175"/>
      <c r="N222" s="173" t="str">
        <f>IF(Tabla46[[#This Row],[ID RIESGO]]="","",IF(Tabla46[[#This Row],[DESCRIPCION DEL CONTROL]]="",0,15))</f>
        <v/>
      </c>
      <c r="O222" s="169" t="str">
        <f>IF(Tabla46[[#This Row],[ID RIESGO]]="","",IF(Tabla46[[#This Row],[RESPONSABLE DEL CONTROL (CARGO)]]="",0,20))</f>
        <v/>
      </c>
      <c r="P222" s="345">
        <f>IF(Tabla46[[#This Row],[PERIODICIDAD DE EJECUCIÓN DEL CONTROL]]="",0,20)</f>
        <v>0</v>
      </c>
      <c r="Q22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2" s="345" t="str">
        <f>IF(ISTEXT(Tabla46[[#This Row],[VALOR EVALUACION DISENO]]),"",IF(Tabla46[[#This Row],[VALOR EVALUACION DISENO]]&gt;96,DATOS!$AV$21,IF(Tabla46[[#This Row],[VALOR EVALUACION DISENO]]&gt;=86,DATOS!$AV$22,DATOS!$AV$23)))</f>
        <v/>
      </c>
      <c r="S222" s="352"/>
      <c r="T222" s="345" t="str">
        <f>IFERROR(VLOOKUP(Tabla46[[#This Row],[% DE CUMPLIMIENTO DE LA EJECUCION DEL CONTROL]],DATOS!$AS$38:$AT$40,2,0),"")</f>
        <v/>
      </c>
      <c r="U222" s="353" t="str">
        <f>IF(Tabla46[[#This Row],[RESULTADO EVALUACIÓN DEL DISEÑO DEL CONTROL]]="","",SUMIFS(DATOS!$AT$49:$AT$57,DATOS!$AR$49:$AR$57,Tabla46[[#This Row],[RESULTADO EVALUACIÓN DEL DISEÑO DEL CONTROL]],DATOS!$AS$49:$AS$57,Tabla46[[#This Row],[RESULTADO EVALUACION DE LA EJECUCION]]))</f>
        <v/>
      </c>
    </row>
    <row r="223" spans="1:21" ht="15" customHeight="1" x14ac:dyDescent="0.25">
      <c r="A223" s="3"/>
      <c r="B223" s="2"/>
      <c r="C223" s="2"/>
      <c r="D223" s="72"/>
      <c r="E223" s="4"/>
      <c r="F223" s="345"/>
      <c r="G223" s="352" t="str">
        <f>IFERROR(VLOOKUP(Tabla46[[#This Row],[ID RIESGO]],'1. IDENTIFICACION DEL RIESGO'!$AB$27:$AL$38,11,0),"")</f>
        <v/>
      </c>
      <c r="H223" s="173"/>
      <c r="I223" s="173"/>
      <c r="J223" s="173"/>
      <c r="K223" s="173"/>
      <c r="L223" s="175"/>
      <c r="M223" s="175"/>
      <c r="N223" s="173" t="str">
        <f>IF(Tabla46[[#This Row],[ID RIESGO]]="","",IF(Tabla46[[#This Row],[DESCRIPCION DEL CONTROL]]="",0,15))</f>
        <v/>
      </c>
      <c r="O223" s="169" t="str">
        <f>IF(Tabla46[[#This Row],[ID RIESGO]]="","",IF(Tabla46[[#This Row],[RESPONSABLE DEL CONTROL (CARGO)]]="",0,20))</f>
        <v/>
      </c>
      <c r="P223" s="345">
        <f>IF(Tabla46[[#This Row],[PERIODICIDAD DE EJECUCIÓN DEL CONTROL]]="",0,20)</f>
        <v>0</v>
      </c>
      <c r="Q22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3" s="345" t="str">
        <f>IF(ISTEXT(Tabla46[[#This Row],[VALOR EVALUACION DISENO]]),"",IF(Tabla46[[#This Row],[VALOR EVALUACION DISENO]]&gt;96,DATOS!$AV$21,IF(Tabla46[[#This Row],[VALOR EVALUACION DISENO]]&gt;=86,DATOS!$AV$22,DATOS!$AV$23)))</f>
        <v/>
      </c>
      <c r="S223" s="352"/>
      <c r="T223" s="345" t="str">
        <f>IFERROR(VLOOKUP(Tabla46[[#This Row],[% DE CUMPLIMIENTO DE LA EJECUCION DEL CONTROL]],DATOS!$AS$38:$AT$40,2,0),"")</f>
        <v/>
      </c>
      <c r="U223" s="353" t="str">
        <f>IF(Tabla46[[#This Row],[RESULTADO EVALUACIÓN DEL DISEÑO DEL CONTROL]]="","",SUMIFS(DATOS!$AT$49:$AT$57,DATOS!$AR$49:$AR$57,Tabla46[[#This Row],[RESULTADO EVALUACIÓN DEL DISEÑO DEL CONTROL]],DATOS!$AS$49:$AS$57,Tabla46[[#This Row],[RESULTADO EVALUACION DE LA EJECUCION]]))</f>
        <v/>
      </c>
    </row>
    <row r="224" spans="1:21" ht="15" customHeight="1" x14ac:dyDescent="0.25">
      <c r="A224" s="3"/>
      <c r="B224" s="2"/>
      <c r="C224" s="2"/>
      <c r="D224" s="72"/>
      <c r="E224" s="4"/>
      <c r="F224" s="345"/>
      <c r="G224" s="352" t="str">
        <f>IFERROR(VLOOKUP(Tabla46[[#This Row],[ID RIESGO]],'1. IDENTIFICACION DEL RIESGO'!$AB$27:$AL$38,11,0),"")</f>
        <v/>
      </c>
      <c r="H224" s="173"/>
      <c r="I224" s="173"/>
      <c r="J224" s="173"/>
      <c r="K224" s="173"/>
      <c r="L224" s="175"/>
      <c r="M224" s="175"/>
      <c r="N224" s="173" t="str">
        <f>IF(Tabla46[[#This Row],[ID RIESGO]]="","",IF(Tabla46[[#This Row],[DESCRIPCION DEL CONTROL]]="",0,15))</f>
        <v/>
      </c>
      <c r="O224" s="169" t="str">
        <f>IF(Tabla46[[#This Row],[ID RIESGO]]="","",IF(Tabla46[[#This Row],[RESPONSABLE DEL CONTROL (CARGO)]]="",0,20))</f>
        <v/>
      </c>
      <c r="P224" s="345">
        <f>IF(Tabla46[[#This Row],[PERIODICIDAD DE EJECUCIÓN DEL CONTROL]]="",0,20)</f>
        <v>0</v>
      </c>
      <c r="Q22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4" s="345" t="str">
        <f>IF(ISTEXT(Tabla46[[#This Row],[VALOR EVALUACION DISENO]]),"",IF(Tabla46[[#This Row],[VALOR EVALUACION DISENO]]&gt;96,DATOS!$AV$21,IF(Tabla46[[#This Row],[VALOR EVALUACION DISENO]]&gt;=86,DATOS!$AV$22,DATOS!$AV$23)))</f>
        <v/>
      </c>
      <c r="S224" s="352"/>
      <c r="T224" s="345" t="str">
        <f>IFERROR(VLOOKUP(Tabla46[[#This Row],[% DE CUMPLIMIENTO DE LA EJECUCION DEL CONTROL]],DATOS!$AS$38:$AT$40,2,0),"")</f>
        <v/>
      </c>
      <c r="U224" s="353" t="str">
        <f>IF(Tabla46[[#This Row],[RESULTADO EVALUACIÓN DEL DISEÑO DEL CONTROL]]="","",SUMIFS(DATOS!$AT$49:$AT$57,DATOS!$AR$49:$AR$57,Tabla46[[#This Row],[RESULTADO EVALUACIÓN DEL DISEÑO DEL CONTROL]],DATOS!$AS$49:$AS$57,Tabla46[[#This Row],[RESULTADO EVALUACION DE LA EJECUCION]]))</f>
        <v/>
      </c>
    </row>
    <row r="225" spans="1:21" ht="15" customHeight="1" x14ac:dyDescent="0.25">
      <c r="A225" s="3"/>
      <c r="B225" s="2"/>
      <c r="C225" s="2"/>
      <c r="D225" s="72"/>
      <c r="E225" s="4"/>
      <c r="F225" s="345"/>
      <c r="G225" s="352" t="str">
        <f>IFERROR(VLOOKUP(Tabla46[[#This Row],[ID RIESGO]],'1. IDENTIFICACION DEL RIESGO'!$AB$27:$AL$38,11,0),"")</f>
        <v/>
      </c>
      <c r="H225" s="173"/>
      <c r="I225" s="173"/>
      <c r="J225" s="173"/>
      <c r="K225" s="173"/>
      <c r="L225" s="175"/>
      <c r="M225" s="175"/>
      <c r="N225" s="173" t="str">
        <f>IF(Tabla46[[#This Row],[ID RIESGO]]="","",IF(Tabla46[[#This Row],[DESCRIPCION DEL CONTROL]]="",0,15))</f>
        <v/>
      </c>
      <c r="O225" s="169" t="str">
        <f>IF(Tabla46[[#This Row],[ID RIESGO]]="","",IF(Tabla46[[#This Row],[RESPONSABLE DEL CONTROL (CARGO)]]="",0,20))</f>
        <v/>
      </c>
      <c r="P225" s="345">
        <f>IF(Tabla46[[#This Row],[PERIODICIDAD DE EJECUCIÓN DEL CONTROL]]="",0,20)</f>
        <v>0</v>
      </c>
      <c r="Q22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5" s="345" t="str">
        <f>IF(ISTEXT(Tabla46[[#This Row],[VALOR EVALUACION DISENO]]),"",IF(Tabla46[[#This Row],[VALOR EVALUACION DISENO]]&gt;96,DATOS!$AV$21,IF(Tabla46[[#This Row],[VALOR EVALUACION DISENO]]&gt;=86,DATOS!$AV$22,DATOS!$AV$23)))</f>
        <v/>
      </c>
      <c r="S225" s="352"/>
      <c r="T225" s="345" t="str">
        <f>IFERROR(VLOOKUP(Tabla46[[#This Row],[% DE CUMPLIMIENTO DE LA EJECUCION DEL CONTROL]],DATOS!$AS$38:$AT$40,2,0),"")</f>
        <v/>
      </c>
      <c r="U225" s="353" t="str">
        <f>IF(Tabla46[[#This Row],[RESULTADO EVALUACIÓN DEL DISEÑO DEL CONTROL]]="","",SUMIFS(DATOS!$AT$49:$AT$57,DATOS!$AR$49:$AR$57,Tabla46[[#This Row],[RESULTADO EVALUACIÓN DEL DISEÑO DEL CONTROL]],DATOS!$AS$49:$AS$57,Tabla46[[#This Row],[RESULTADO EVALUACION DE LA EJECUCION]]))</f>
        <v/>
      </c>
    </row>
    <row r="226" spans="1:21" ht="15" customHeight="1" x14ac:dyDescent="0.25">
      <c r="A226" s="3"/>
      <c r="B226" s="2"/>
      <c r="C226" s="2"/>
      <c r="D226" s="72"/>
      <c r="E226" s="4"/>
      <c r="F226" s="345"/>
      <c r="G226" s="352" t="str">
        <f>IFERROR(VLOOKUP(Tabla46[[#This Row],[ID RIESGO]],'1. IDENTIFICACION DEL RIESGO'!$AB$27:$AL$38,11,0),"")</f>
        <v/>
      </c>
      <c r="H226" s="173"/>
      <c r="I226" s="173"/>
      <c r="J226" s="173"/>
      <c r="K226" s="173"/>
      <c r="L226" s="175"/>
      <c r="M226" s="175"/>
      <c r="N226" s="173" t="str">
        <f>IF(Tabla46[[#This Row],[ID RIESGO]]="","",IF(Tabla46[[#This Row],[DESCRIPCION DEL CONTROL]]="",0,15))</f>
        <v/>
      </c>
      <c r="O226" s="169" t="str">
        <f>IF(Tabla46[[#This Row],[ID RIESGO]]="","",IF(Tabla46[[#This Row],[RESPONSABLE DEL CONTROL (CARGO)]]="",0,20))</f>
        <v/>
      </c>
      <c r="P226" s="345">
        <f>IF(Tabla46[[#This Row],[PERIODICIDAD DE EJECUCIÓN DEL CONTROL]]="",0,20)</f>
        <v>0</v>
      </c>
      <c r="Q22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6" s="345" t="str">
        <f>IF(ISTEXT(Tabla46[[#This Row],[VALOR EVALUACION DISENO]]),"",IF(Tabla46[[#This Row],[VALOR EVALUACION DISENO]]&gt;96,DATOS!$AV$21,IF(Tabla46[[#This Row],[VALOR EVALUACION DISENO]]&gt;=86,DATOS!$AV$22,DATOS!$AV$23)))</f>
        <v/>
      </c>
      <c r="S226" s="352"/>
      <c r="T226" s="345" t="str">
        <f>IFERROR(VLOOKUP(Tabla46[[#This Row],[% DE CUMPLIMIENTO DE LA EJECUCION DEL CONTROL]],DATOS!$AS$38:$AT$40,2,0),"")</f>
        <v/>
      </c>
      <c r="U226" s="353" t="str">
        <f>IF(Tabla46[[#This Row],[RESULTADO EVALUACIÓN DEL DISEÑO DEL CONTROL]]="","",SUMIFS(DATOS!$AT$49:$AT$57,DATOS!$AR$49:$AR$57,Tabla46[[#This Row],[RESULTADO EVALUACIÓN DEL DISEÑO DEL CONTROL]],DATOS!$AS$49:$AS$57,Tabla46[[#This Row],[RESULTADO EVALUACION DE LA EJECUCION]]))</f>
        <v/>
      </c>
    </row>
    <row r="227" spans="1:21" ht="15" customHeight="1" x14ac:dyDescent="0.25">
      <c r="A227" s="3"/>
      <c r="B227" s="2"/>
      <c r="C227" s="2"/>
      <c r="D227" s="72"/>
      <c r="E227" s="4"/>
      <c r="F227" s="345"/>
      <c r="G227" s="352" t="str">
        <f>IFERROR(VLOOKUP(Tabla46[[#This Row],[ID RIESGO]],'1. IDENTIFICACION DEL RIESGO'!$AB$27:$AL$38,11,0),"")</f>
        <v/>
      </c>
      <c r="H227" s="173"/>
      <c r="I227" s="173"/>
      <c r="J227" s="173"/>
      <c r="K227" s="173"/>
      <c r="L227" s="175"/>
      <c r="M227" s="175"/>
      <c r="N227" s="173" t="str">
        <f>IF(Tabla46[[#This Row],[ID RIESGO]]="","",IF(Tabla46[[#This Row],[DESCRIPCION DEL CONTROL]]="",0,15))</f>
        <v/>
      </c>
      <c r="O227" s="169" t="str">
        <f>IF(Tabla46[[#This Row],[ID RIESGO]]="","",IF(Tabla46[[#This Row],[RESPONSABLE DEL CONTROL (CARGO)]]="",0,20))</f>
        <v/>
      </c>
      <c r="P227" s="345">
        <f>IF(Tabla46[[#This Row],[PERIODICIDAD DE EJECUCIÓN DEL CONTROL]]="",0,20)</f>
        <v>0</v>
      </c>
      <c r="Q22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7" s="345" t="str">
        <f>IF(ISTEXT(Tabla46[[#This Row],[VALOR EVALUACION DISENO]]),"",IF(Tabla46[[#This Row],[VALOR EVALUACION DISENO]]&gt;96,DATOS!$AV$21,IF(Tabla46[[#This Row],[VALOR EVALUACION DISENO]]&gt;=86,DATOS!$AV$22,DATOS!$AV$23)))</f>
        <v/>
      </c>
      <c r="S227" s="352"/>
      <c r="T227" s="345" t="str">
        <f>IFERROR(VLOOKUP(Tabla46[[#This Row],[% DE CUMPLIMIENTO DE LA EJECUCION DEL CONTROL]],DATOS!$AS$38:$AT$40,2,0),"")</f>
        <v/>
      </c>
      <c r="U227" s="353" t="str">
        <f>IF(Tabla46[[#This Row],[RESULTADO EVALUACIÓN DEL DISEÑO DEL CONTROL]]="","",SUMIFS(DATOS!$AT$49:$AT$57,DATOS!$AR$49:$AR$57,Tabla46[[#This Row],[RESULTADO EVALUACIÓN DEL DISEÑO DEL CONTROL]],DATOS!$AS$49:$AS$57,Tabla46[[#This Row],[RESULTADO EVALUACION DE LA EJECUCION]]))</f>
        <v/>
      </c>
    </row>
    <row r="228" spans="1:21" ht="15" customHeight="1" x14ac:dyDescent="0.25">
      <c r="A228" s="3"/>
      <c r="B228" s="2"/>
      <c r="C228" s="2"/>
      <c r="D228" s="72"/>
      <c r="E228" s="4"/>
      <c r="F228" s="345"/>
      <c r="G228" s="352" t="str">
        <f>IFERROR(VLOOKUP(Tabla46[[#This Row],[ID RIESGO]],'1. IDENTIFICACION DEL RIESGO'!$AB$27:$AL$38,11,0),"")</f>
        <v/>
      </c>
      <c r="H228" s="173"/>
      <c r="I228" s="173"/>
      <c r="J228" s="173"/>
      <c r="K228" s="173"/>
      <c r="L228" s="175"/>
      <c r="M228" s="175"/>
      <c r="N228" s="173" t="str">
        <f>IF(Tabla46[[#This Row],[ID RIESGO]]="","",IF(Tabla46[[#This Row],[DESCRIPCION DEL CONTROL]]="",0,15))</f>
        <v/>
      </c>
      <c r="O228" s="169" t="str">
        <f>IF(Tabla46[[#This Row],[ID RIESGO]]="","",IF(Tabla46[[#This Row],[RESPONSABLE DEL CONTROL (CARGO)]]="",0,20))</f>
        <v/>
      </c>
      <c r="P228" s="345">
        <f>IF(Tabla46[[#This Row],[PERIODICIDAD DE EJECUCIÓN DEL CONTROL]]="",0,20)</f>
        <v>0</v>
      </c>
      <c r="Q22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8" s="345" t="str">
        <f>IF(ISTEXT(Tabla46[[#This Row],[VALOR EVALUACION DISENO]]),"",IF(Tabla46[[#This Row],[VALOR EVALUACION DISENO]]&gt;96,DATOS!$AV$21,IF(Tabla46[[#This Row],[VALOR EVALUACION DISENO]]&gt;=86,DATOS!$AV$22,DATOS!$AV$23)))</f>
        <v/>
      </c>
      <c r="S228" s="352"/>
      <c r="T228" s="345" t="str">
        <f>IFERROR(VLOOKUP(Tabla46[[#This Row],[% DE CUMPLIMIENTO DE LA EJECUCION DEL CONTROL]],DATOS!$AS$38:$AT$40,2,0),"")</f>
        <v/>
      </c>
      <c r="U228" s="353" t="str">
        <f>IF(Tabla46[[#This Row],[RESULTADO EVALUACIÓN DEL DISEÑO DEL CONTROL]]="","",SUMIFS(DATOS!$AT$49:$AT$57,DATOS!$AR$49:$AR$57,Tabla46[[#This Row],[RESULTADO EVALUACIÓN DEL DISEÑO DEL CONTROL]],DATOS!$AS$49:$AS$57,Tabla46[[#This Row],[RESULTADO EVALUACION DE LA EJECUCION]]))</f>
        <v/>
      </c>
    </row>
    <row r="229" spans="1:21" ht="15" customHeight="1" x14ac:dyDescent="0.25">
      <c r="A229" s="3"/>
      <c r="B229" s="2"/>
      <c r="C229" s="2"/>
      <c r="D229" s="72"/>
      <c r="E229" s="4"/>
      <c r="F229" s="345"/>
      <c r="G229" s="352" t="str">
        <f>IFERROR(VLOOKUP(Tabla46[[#This Row],[ID RIESGO]],'1. IDENTIFICACION DEL RIESGO'!$AB$27:$AL$38,11,0),"")</f>
        <v/>
      </c>
      <c r="H229" s="173"/>
      <c r="I229" s="173"/>
      <c r="J229" s="173"/>
      <c r="K229" s="173"/>
      <c r="L229" s="175"/>
      <c r="M229" s="175"/>
      <c r="N229" s="173" t="str">
        <f>IF(Tabla46[[#This Row],[ID RIESGO]]="","",IF(Tabla46[[#This Row],[DESCRIPCION DEL CONTROL]]="",0,15))</f>
        <v/>
      </c>
      <c r="O229" s="169" t="str">
        <f>IF(Tabla46[[#This Row],[ID RIESGO]]="","",IF(Tabla46[[#This Row],[RESPONSABLE DEL CONTROL (CARGO)]]="",0,20))</f>
        <v/>
      </c>
      <c r="P229" s="345">
        <f>IF(Tabla46[[#This Row],[PERIODICIDAD DE EJECUCIÓN DEL CONTROL]]="",0,20)</f>
        <v>0</v>
      </c>
      <c r="Q22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9" s="345" t="str">
        <f>IF(ISTEXT(Tabla46[[#This Row],[VALOR EVALUACION DISENO]]),"",IF(Tabla46[[#This Row],[VALOR EVALUACION DISENO]]&gt;96,DATOS!$AV$21,IF(Tabla46[[#This Row],[VALOR EVALUACION DISENO]]&gt;=86,DATOS!$AV$22,DATOS!$AV$23)))</f>
        <v/>
      </c>
      <c r="S229" s="352"/>
      <c r="T229" s="345" t="str">
        <f>IFERROR(VLOOKUP(Tabla46[[#This Row],[% DE CUMPLIMIENTO DE LA EJECUCION DEL CONTROL]],DATOS!$AS$38:$AT$40,2,0),"")</f>
        <v/>
      </c>
      <c r="U229" s="353" t="str">
        <f>IF(Tabla46[[#This Row],[RESULTADO EVALUACIÓN DEL DISEÑO DEL CONTROL]]="","",SUMIFS(DATOS!$AT$49:$AT$57,DATOS!$AR$49:$AR$57,Tabla46[[#This Row],[RESULTADO EVALUACIÓN DEL DISEÑO DEL CONTROL]],DATOS!$AS$49:$AS$57,Tabla46[[#This Row],[RESULTADO EVALUACION DE LA EJECUCION]]))</f>
        <v/>
      </c>
    </row>
    <row r="230" spans="1:21" ht="15" customHeight="1" x14ac:dyDescent="0.25">
      <c r="A230" s="3"/>
      <c r="B230" s="2"/>
      <c r="C230" s="2"/>
      <c r="D230" s="72"/>
      <c r="E230" s="4"/>
      <c r="F230" s="345"/>
      <c r="G230" s="352" t="str">
        <f>IFERROR(VLOOKUP(Tabla46[[#This Row],[ID RIESGO]],'1. IDENTIFICACION DEL RIESGO'!$AB$27:$AL$38,11,0),"")</f>
        <v/>
      </c>
      <c r="H230" s="173"/>
      <c r="I230" s="173"/>
      <c r="J230" s="173"/>
      <c r="K230" s="173"/>
      <c r="L230" s="175"/>
      <c r="M230" s="175"/>
      <c r="N230" s="173" t="str">
        <f>IF(Tabla46[[#This Row],[ID RIESGO]]="","",IF(Tabla46[[#This Row],[DESCRIPCION DEL CONTROL]]="",0,15))</f>
        <v/>
      </c>
      <c r="O230" s="169" t="str">
        <f>IF(Tabla46[[#This Row],[ID RIESGO]]="","",IF(Tabla46[[#This Row],[RESPONSABLE DEL CONTROL (CARGO)]]="",0,20))</f>
        <v/>
      </c>
      <c r="P230" s="345">
        <f>IF(Tabla46[[#This Row],[PERIODICIDAD DE EJECUCIÓN DEL CONTROL]]="",0,20)</f>
        <v>0</v>
      </c>
      <c r="Q23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0" s="345" t="str">
        <f>IF(ISTEXT(Tabla46[[#This Row],[VALOR EVALUACION DISENO]]),"",IF(Tabla46[[#This Row],[VALOR EVALUACION DISENO]]&gt;96,DATOS!$AV$21,IF(Tabla46[[#This Row],[VALOR EVALUACION DISENO]]&gt;=86,DATOS!$AV$22,DATOS!$AV$23)))</f>
        <v/>
      </c>
      <c r="S230" s="352"/>
      <c r="T230" s="345" t="str">
        <f>IFERROR(VLOOKUP(Tabla46[[#This Row],[% DE CUMPLIMIENTO DE LA EJECUCION DEL CONTROL]],DATOS!$AS$38:$AT$40,2,0),"")</f>
        <v/>
      </c>
      <c r="U230" s="353" t="str">
        <f>IF(Tabla46[[#This Row],[RESULTADO EVALUACIÓN DEL DISEÑO DEL CONTROL]]="","",SUMIFS(DATOS!$AT$49:$AT$57,DATOS!$AR$49:$AR$57,Tabla46[[#This Row],[RESULTADO EVALUACIÓN DEL DISEÑO DEL CONTROL]],DATOS!$AS$49:$AS$57,Tabla46[[#This Row],[RESULTADO EVALUACION DE LA EJECUCION]]))</f>
        <v/>
      </c>
    </row>
    <row r="231" spans="1:21" ht="15" customHeight="1" x14ac:dyDescent="0.25">
      <c r="A231" s="3"/>
      <c r="B231" s="2"/>
      <c r="C231" s="2"/>
      <c r="D231" s="72"/>
      <c r="E231" s="4"/>
      <c r="F231" s="345"/>
      <c r="G231" s="352" t="str">
        <f>IFERROR(VLOOKUP(Tabla46[[#This Row],[ID RIESGO]],'1. IDENTIFICACION DEL RIESGO'!$AB$27:$AL$38,11,0),"")</f>
        <v/>
      </c>
      <c r="H231" s="173"/>
      <c r="I231" s="173"/>
      <c r="J231" s="173"/>
      <c r="K231" s="173"/>
      <c r="L231" s="175"/>
      <c r="M231" s="175"/>
      <c r="N231" s="173" t="str">
        <f>IF(Tabla46[[#This Row],[ID RIESGO]]="","",IF(Tabla46[[#This Row],[DESCRIPCION DEL CONTROL]]="",0,15))</f>
        <v/>
      </c>
      <c r="O231" s="169" t="str">
        <f>IF(Tabla46[[#This Row],[ID RIESGO]]="","",IF(Tabla46[[#This Row],[RESPONSABLE DEL CONTROL (CARGO)]]="",0,20))</f>
        <v/>
      </c>
      <c r="P231" s="345">
        <f>IF(Tabla46[[#This Row],[PERIODICIDAD DE EJECUCIÓN DEL CONTROL]]="",0,20)</f>
        <v>0</v>
      </c>
      <c r="Q23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1" s="345" t="str">
        <f>IF(ISTEXT(Tabla46[[#This Row],[VALOR EVALUACION DISENO]]),"",IF(Tabla46[[#This Row],[VALOR EVALUACION DISENO]]&gt;96,DATOS!$AV$21,IF(Tabla46[[#This Row],[VALOR EVALUACION DISENO]]&gt;=86,DATOS!$AV$22,DATOS!$AV$23)))</f>
        <v/>
      </c>
      <c r="S231" s="352"/>
      <c r="T231" s="345" t="str">
        <f>IFERROR(VLOOKUP(Tabla46[[#This Row],[% DE CUMPLIMIENTO DE LA EJECUCION DEL CONTROL]],DATOS!$AS$38:$AT$40,2,0),"")</f>
        <v/>
      </c>
      <c r="U231" s="353" t="str">
        <f>IF(Tabla46[[#This Row],[RESULTADO EVALUACIÓN DEL DISEÑO DEL CONTROL]]="","",SUMIFS(DATOS!$AT$49:$AT$57,DATOS!$AR$49:$AR$57,Tabla46[[#This Row],[RESULTADO EVALUACIÓN DEL DISEÑO DEL CONTROL]],DATOS!$AS$49:$AS$57,Tabla46[[#This Row],[RESULTADO EVALUACION DE LA EJECUCION]]))</f>
        <v/>
      </c>
    </row>
    <row r="232" spans="1:21" ht="15" customHeight="1" x14ac:dyDescent="0.25">
      <c r="A232" s="3"/>
      <c r="B232" s="2"/>
      <c r="C232" s="2"/>
      <c r="D232" s="72"/>
      <c r="E232" s="4"/>
      <c r="F232" s="345"/>
      <c r="G232" s="352" t="str">
        <f>IFERROR(VLOOKUP(Tabla46[[#This Row],[ID RIESGO]],'1. IDENTIFICACION DEL RIESGO'!$AB$27:$AL$38,11,0),"")</f>
        <v/>
      </c>
      <c r="H232" s="173"/>
      <c r="I232" s="173"/>
      <c r="J232" s="173"/>
      <c r="K232" s="173"/>
      <c r="L232" s="175"/>
      <c r="M232" s="175"/>
      <c r="N232" s="173" t="str">
        <f>IF(Tabla46[[#This Row],[ID RIESGO]]="","",IF(Tabla46[[#This Row],[DESCRIPCION DEL CONTROL]]="",0,15))</f>
        <v/>
      </c>
      <c r="O232" s="169" t="str">
        <f>IF(Tabla46[[#This Row],[ID RIESGO]]="","",IF(Tabla46[[#This Row],[RESPONSABLE DEL CONTROL (CARGO)]]="",0,20))</f>
        <v/>
      </c>
      <c r="P232" s="345">
        <f>IF(Tabla46[[#This Row],[PERIODICIDAD DE EJECUCIÓN DEL CONTROL]]="",0,20)</f>
        <v>0</v>
      </c>
      <c r="Q23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2" s="345" t="str">
        <f>IF(ISTEXT(Tabla46[[#This Row],[VALOR EVALUACION DISENO]]),"",IF(Tabla46[[#This Row],[VALOR EVALUACION DISENO]]&gt;96,DATOS!$AV$21,IF(Tabla46[[#This Row],[VALOR EVALUACION DISENO]]&gt;=86,DATOS!$AV$22,DATOS!$AV$23)))</f>
        <v/>
      </c>
      <c r="S232" s="352"/>
      <c r="T232" s="345" t="str">
        <f>IFERROR(VLOOKUP(Tabla46[[#This Row],[% DE CUMPLIMIENTO DE LA EJECUCION DEL CONTROL]],DATOS!$AS$38:$AT$40,2,0),"")</f>
        <v/>
      </c>
      <c r="U232" s="353" t="str">
        <f>IF(Tabla46[[#This Row],[RESULTADO EVALUACIÓN DEL DISEÑO DEL CONTROL]]="","",SUMIFS(DATOS!$AT$49:$AT$57,DATOS!$AR$49:$AR$57,Tabla46[[#This Row],[RESULTADO EVALUACIÓN DEL DISEÑO DEL CONTROL]],DATOS!$AS$49:$AS$57,Tabla46[[#This Row],[RESULTADO EVALUACION DE LA EJECUCION]]))</f>
        <v/>
      </c>
    </row>
    <row r="233" spans="1:21" ht="15" customHeight="1" x14ac:dyDescent="0.25">
      <c r="A233" s="3"/>
      <c r="B233" s="2"/>
      <c r="C233" s="2"/>
      <c r="D233" s="72"/>
      <c r="E233" s="4"/>
      <c r="F233" s="345"/>
      <c r="G233" s="352" t="str">
        <f>IFERROR(VLOOKUP(Tabla46[[#This Row],[ID RIESGO]],'1. IDENTIFICACION DEL RIESGO'!$AB$27:$AL$38,11,0),"")</f>
        <v/>
      </c>
      <c r="H233" s="173"/>
      <c r="I233" s="173"/>
      <c r="J233" s="173"/>
      <c r="K233" s="173"/>
      <c r="L233" s="175"/>
      <c r="M233" s="175"/>
      <c r="N233" s="173" t="str">
        <f>IF(Tabla46[[#This Row],[ID RIESGO]]="","",IF(Tabla46[[#This Row],[DESCRIPCION DEL CONTROL]]="",0,15))</f>
        <v/>
      </c>
      <c r="O233" s="169" t="str">
        <f>IF(Tabla46[[#This Row],[ID RIESGO]]="","",IF(Tabla46[[#This Row],[RESPONSABLE DEL CONTROL (CARGO)]]="",0,20))</f>
        <v/>
      </c>
      <c r="P233" s="345">
        <f>IF(Tabla46[[#This Row],[PERIODICIDAD DE EJECUCIÓN DEL CONTROL]]="",0,20)</f>
        <v>0</v>
      </c>
      <c r="Q23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3" s="345" t="str">
        <f>IF(ISTEXT(Tabla46[[#This Row],[VALOR EVALUACION DISENO]]),"",IF(Tabla46[[#This Row],[VALOR EVALUACION DISENO]]&gt;96,DATOS!$AV$21,IF(Tabla46[[#This Row],[VALOR EVALUACION DISENO]]&gt;=86,DATOS!$AV$22,DATOS!$AV$23)))</f>
        <v/>
      </c>
      <c r="S233" s="352"/>
      <c r="T233" s="345" t="str">
        <f>IFERROR(VLOOKUP(Tabla46[[#This Row],[% DE CUMPLIMIENTO DE LA EJECUCION DEL CONTROL]],DATOS!$AS$38:$AT$40,2,0),"")</f>
        <v/>
      </c>
      <c r="U233" s="353" t="str">
        <f>IF(Tabla46[[#This Row],[RESULTADO EVALUACIÓN DEL DISEÑO DEL CONTROL]]="","",SUMIFS(DATOS!$AT$49:$AT$57,DATOS!$AR$49:$AR$57,Tabla46[[#This Row],[RESULTADO EVALUACIÓN DEL DISEÑO DEL CONTROL]],DATOS!$AS$49:$AS$57,Tabla46[[#This Row],[RESULTADO EVALUACION DE LA EJECUCION]]))</f>
        <v/>
      </c>
    </row>
    <row r="234" spans="1:21" ht="15" customHeight="1" x14ac:dyDescent="0.25">
      <c r="A234" s="3"/>
      <c r="B234" s="2"/>
      <c r="C234" s="2"/>
      <c r="D234" s="72"/>
      <c r="E234" s="4"/>
      <c r="F234" s="345"/>
      <c r="G234" s="352" t="str">
        <f>IFERROR(VLOOKUP(Tabla46[[#This Row],[ID RIESGO]],'1. IDENTIFICACION DEL RIESGO'!$AB$27:$AL$38,11,0),"")</f>
        <v/>
      </c>
      <c r="H234" s="173"/>
      <c r="I234" s="173"/>
      <c r="J234" s="173"/>
      <c r="K234" s="173"/>
      <c r="L234" s="175"/>
      <c r="M234" s="175"/>
      <c r="N234" s="173" t="str">
        <f>IF(Tabla46[[#This Row],[ID RIESGO]]="","",IF(Tabla46[[#This Row],[DESCRIPCION DEL CONTROL]]="",0,15))</f>
        <v/>
      </c>
      <c r="O234" s="169" t="str">
        <f>IF(Tabla46[[#This Row],[ID RIESGO]]="","",IF(Tabla46[[#This Row],[RESPONSABLE DEL CONTROL (CARGO)]]="",0,20))</f>
        <v/>
      </c>
      <c r="P234" s="345">
        <f>IF(Tabla46[[#This Row],[PERIODICIDAD DE EJECUCIÓN DEL CONTROL]]="",0,20)</f>
        <v>0</v>
      </c>
      <c r="Q23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4" s="345" t="str">
        <f>IF(ISTEXT(Tabla46[[#This Row],[VALOR EVALUACION DISENO]]),"",IF(Tabla46[[#This Row],[VALOR EVALUACION DISENO]]&gt;96,DATOS!$AV$21,IF(Tabla46[[#This Row],[VALOR EVALUACION DISENO]]&gt;=86,DATOS!$AV$22,DATOS!$AV$23)))</f>
        <v/>
      </c>
      <c r="S234" s="352"/>
      <c r="T234" s="345" t="str">
        <f>IFERROR(VLOOKUP(Tabla46[[#This Row],[% DE CUMPLIMIENTO DE LA EJECUCION DEL CONTROL]],DATOS!$AS$38:$AT$40,2,0),"")</f>
        <v/>
      </c>
      <c r="U234" s="353" t="str">
        <f>IF(Tabla46[[#This Row],[RESULTADO EVALUACIÓN DEL DISEÑO DEL CONTROL]]="","",SUMIFS(DATOS!$AT$49:$AT$57,DATOS!$AR$49:$AR$57,Tabla46[[#This Row],[RESULTADO EVALUACIÓN DEL DISEÑO DEL CONTROL]],DATOS!$AS$49:$AS$57,Tabla46[[#This Row],[RESULTADO EVALUACION DE LA EJECUCION]]))</f>
        <v/>
      </c>
    </row>
    <row r="235" spans="1:21" ht="15" customHeight="1" x14ac:dyDescent="0.25">
      <c r="A235" s="3"/>
      <c r="B235" s="2"/>
      <c r="C235" s="2"/>
      <c r="D235" s="72"/>
      <c r="E235" s="4"/>
      <c r="F235" s="345"/>
      <c r="G235" s="352" t="str">
        <f>IFERROR(VLOOKUP(Tabla46[[#This Row],[ID RIESGO]],'1. IDENTIFICACION DEL RIESGO'!$AB$27:$AL$38,11,0),"")</f>
        <v/>
      </c>
      <c r="H235" s="173"/>
      <c r="I235" s="173"/>
      <c r="J235" s="173"/>
      <c r="K235" s="173"/>
      <c r="L235" s="175"/>
      <c r="M235" s="175"/>
      <c r="N235" s="173" t="str">
        <f>IF(Tabla46[[#This Row],[ID RIESGO]]="","",IF(Tabla46[[#This Row],[DESCRIPCION DEL CONTROL]]="",0,15))</f>
        <v/>
      </c>
      <c r="O235" s="169" t="str">
        <f>IF(Tabla46[[#This Row],[ID RIESGO]]="","",IF(Tabla46[[#This Row],[RESPONSABLE DEL CONTROL (CARGO)]]="",0,20))</f>
        <v/>
      </c>
      <c r="P235" s="345">
        <f>IF(Tabla46[[#This Row],[PERIODICIDAD DE EJECUCIÓN DEL CONTROL]]="",0,20)</f>
        <v>0</v>
      </c>
      <c r="Q23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5" s="345" t="str">
        <f>IF(ISTEXT(Tabla46[[#This Row],[VALOR EVALUACION DISENO]]),"",IF(Tabla46[[#This Row],[VALOR EVALUACION DISENO]]&gt;96,DATOS!$AV$21,IF(Tabla46[[#This Row],[VALOR EVALUACION DISENO]]&gt;=86,DATOS!$AV$22,DATOS!$AV$23)))</f>
        <v/>
      </c>
      <c r="S235" s="352"/>
      <c r="T235" s="345" t="str">
        <f>IFERROR(VLOOKUP(Tabla46[[#This Row],[% DE CUMPLIMIENTO DE LA EJECUCION DEL CONTROL]],DATOS!$AS$38:$AT$40,2,0),"")</f>
        <v/>
      </c>
      <c r="U235" s="353" t="str">
        <f>IF(Tabla46[[#This Row],[RESULTADO EVALUACIÓN DEL DISEÑO DEL CONTROL]]="","",SUMIFS(DATOS!$AT$49:$AT$57,DATOS!$AR$49:$AR$57,Tabla46[[#This Row],[RESULTADO EVALUACIÓN DEL DISEÑO DEL CONTROL]],DATOS!$AS$49:$AS$57,Tabla46[[#This Row],[RESULTADO EVALUACION DE LA EJECUCION]]))</f>
        <v/>
      </c>
    </row>
    <row r="236" spans="1:21" ht="15" customHeight="1" x14ac:dyDescent="0.25">
      <c r="A236" s="3"/>
      <c r="B236" s="2"/>
      <c r="C236" s="2"/>
      <c r="D236" s="72"/>
      <c r="E236" s="4"/>
      <c r="F236" s="345"/>
      <c r="G236" s="352" t="str">
        <f>IFERROR(VLOOKUP(Tabla46[[#This Row],[ID RIESGO]],'1. IDENTIFICACION DEL RIESGO'!$AB$27:$AL$38,11,0),"")</f>
        <v/>
      </c>
      <c r="H236" s="173"/>
      <c r="I236" s="173"/>
      <c r="J236" s="173"/>
      <c r="K236" s="173"/>
      <c r="L236" s="175"/>
      <c r="M236" s="175"/>
      <c r="N236" s="173" t="str">
        <f>IF(Tabla46[[#This Row],[ID RIESGO]]="","",IF(Tabla46[[#This Row],[DESCRIPCION DEL CONTROL]]="",0,15))</f>
        <v/>
      </c>
      <c r="O236" s="169" t="str">
        <f>IF(Tabla46[[#This Row],[ID RIESGO]]="","",IF(Tabla46[[#This Row],[RESPONSABLE DEL CONTROL (CARGO)]]="",0,20))</f>
        <v/>
      </c>
      <c r="P236" s="345">
        <f>IF(Tabla46[[#This Row],[PERIODICIDAD DE EJECUCIÓN DEL CONTROL]]="",0,20)</f>
        <v>0</v>
      </c>
      <c r="Q23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6" s="345" t="str">
        <f>IF(ISTEXT(Tabla46[[#This Row],[VALOR EVALUACION DISENO]]),"",IF(Tabla46[[#This Row],[VALOR EVALUACION DISENO]]&gt;96,DATOS!$AV$21,IF(Tabla46[[#This Row],[VALOR EVALUACION DISENO]]&gt;=86,DATOS!$AV$22,DATOS!$AV$23)))</f>
        <v/>
      </c>
      <c r="S236" s="352"/>
      <c r="T236" s="345" t="str">
        <f>IFERROR(VLOOKUP(Tabla46[[#This Row],[% DE CUMPLIMIENTO DE LA EJECUCION DEL CONTROL]],DATOS!$AS$38:$AT$40,2,0),"")</f>
        <v/>
      </c>
      <c r="U236" s="353" t="str">
        <f>IF(Tabla46[[#This Row],[RESULTADO EVALUACIÓN DEL DISEÑO DEL CONTROL]]="","",SUMIFS(DATOS!$AT$49:$AT$57,DATOS!$AR$49:$AR$57,Tabla46[[#This Row],[RESULTADO EVALUACIÓN DEL DISEÑO DEL CONTROL]],DATOS!$AS$49:$AS$57,Tabla46[[#This Row],[RESULTADO EVALUACION DE LA EJECUCION]]))</f>
        <v/>
      </c>
    </row>
    <row r="237" spans="1:21" ht="15" customHeight="1" x14ac:dyDescent="0.25">
      <c r="A237" s="3"/>
      <c r="B237" s="2"/>
      <c r="C237" s="2"/>
      <c r="D237" s="72"/>
      <c r="E237" s="4"/>
      <c r="F237" s="345"/>
      <c r="G237" s="352" t="str">
        <f>IFERROR(VLOOKUP(Tabla46[[#This Row],[ID RIESGO]],'1. IDENTIFICACION DEL RIESGO'!$AB$27:$AL$38,11,0),"")</f>
        <v/>
      </c>
      <c r="H237" s="173"/>
      <c r="I237" s="173"/>
      <c r="J237" s="173"/>
      <c r="K237" s="173"/>
      <c r="L237" s="175"/>
      <c r="M237" s="175"/>
      <c r="N237" s="173" t="str">
        <f>IF(Tabla46[[#This Row],[ID RIESGO]]="","",IF(Tabla46[[#This Row],[DESCRIPCION DEL CONTROL]]="",0,15))</f>
        <v/>
      </c>
      <c r="O237" s="169" t="str">
        <f>IF(Tabla46[[#This Row],[ID RIESGO]]="","",IF(Tabla46[[#This Row],[RESPONSABLE DEL CONTROL (CARGO)]]="",0,20))</f>
        <v/>
      </c>
      <c r="P237" s="345">
        <f>IF(Tabla46[[#This Row],[PERIODICIDAD DE EJECUCIÓN DEL CONTROL]]="",0,20)</f>
        <v>0</v>
      </c>
      <c r="Q23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7" s="345" t="str">
        <f>IF(ISTEXT(Tabla46[[#This Row],[VALOR EVALUACION DISENO]]),"",IF(Tabla46[[#This Row],[VALOR EVALUACION DISENO]]&gt;96,DATOS!$AV$21,IF(Tabla46[[#This Row],[VALOR EVALUACION DISENO]]&gt;=86,DATOS!$AV$22,DATOS!$AV$23)))</f>
        <v/>
      </c>
      <c r="S237" s="352"/>
      <c r="T237" s="345" t="str">
        <f>IFERROR(VLOOKUP(Tabla46[[#This Row],[% DE CUMPLIMIENTO DE LA EJECUCION DEL CONTROL]],DATOS!$AS$38:$AT$40,2,0),"")</f>
        <v/>
      </c>
      <c r="U237" s="353" t="str">
        <f>IF(Tabla46[[#This Row],[RESULTADO EVALUACIÓN DEL DISEÑO DEL CONTROL]]="","",SUMIFS(DATOS!$AT$49:$AT$57,DATOS!$AR$49:$AR$57,Tabla46[[#This Row],[RESULTADO EVALUACIÓN DEL DISEÑO DEL CONTROL]],DATOS!$AS$49:$AS$57,Tabla46[[#This Row],[RESULTADO EVALUACION DE LA EJECUCION]]))</f>
        <v/>
      </c>
    </row>
    <row r="238" spans="1:21" ht="15" customHeight="1" x14ac:dyDescent="0.25">
      <c r="A238" s="3"/>
      <c r="B238" s="2"/>
      <c r="C238" s="2"/>
      <c r="D238" s="72"/>
      <c r="E238" s="4"/>
      <c r="F238" s="345"/>
      <c r="G238" s="352" t="str">
        <f>IFERROR(VLOOKUP(Tabla46[[#This Row],[ID RIESGO]],'1. IDENTIFICACION DEL RIESGO'!$AB$27:$AL$38,11,0),"")</f>
        <v/>
      </c>
      <c r="H238" s="173"/>
      <c r="I238" s="173"/>
      <c r="J238" s="173"/>
      <c r="K238" s="173"/>
      <c r="L238" s="175"/>
      <c r="M238" s="175"/>
      <c r="N238" s="173" t="str">
        <f>IF(Tabla46[[#This Row],[ID RIESGO]]="","",IF(Tabla46[[#This Row],[DESCRIPCION DEL CONTROL]]="",0,15))</f>
        <v/>
      </c>
      <c r="O238" s="169" t="str">
        <f>IF(Tabla46[[#This Row],[ID RIESGO]]="","",IF(Tabla46[[#This Row],[RESPONSABLE DEL CONTROL (CARGO)]]="",0,20))</f>
        <v/>
      </c>
      <c r="P238" s="345">
        <f>IF(Tabla46[[#This Row],[PERIODICIDAD DE EJECUCIÓN DEL CONTROL]]="",0,20)</f>
        <v>0</v>
      </c>
      <c r="Q23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8" s="345" t="str">
        <f>IF(ISTEXT(Tabla46[[#This Row],[VALOR EVALUACION DISENO]]),"",IF(Tabla46[[#This Row],[VALOR EVALUACION DISENO]]&gt;96,DATOS!$AV$21,IF(Tabla46[[#This Row],[VALOR EVALUACION DISENO]]&gt;=86,DATOS!$AV$22,DATOS!$AV$23)))</f>
        <v/>
      </c>
      <c r="S238" s="352"/>
      <c r="T238" s="345" t="str">
        <f>IFERROR(VLOOKUP(Tabla46[[#This Row],[% DE CUMPLIMIENTO DE LA EJECUCION DEL CONTROL]],DATOS!$AS$38:$AT$40,2,0),"")</f>
        <v/>
      </c>
      <c r="U238" s="353" t="str">
        <f>IF(Tabla46[[#This Row],[RESULTADO EVALUACIÓN DEL DISEÑO DEL CONTROL]]="","",SUMIFS(DATOS!$AT$49:$AT$57,DATOS!$AR$49:$AR$57,Tabla46[[#This Row],[RESULTADO EVALUACIÓN DEL DISEÑO DEL CONTROL]],DATOS!$AS$49:$AS$57,Tabla46[[#This Row],[RESULTADO EVALUACION DE LA EJECUCION]]))</f>
        <v/>
      </c>
    </row>
    <row r="239" spans="1:21" ht="15" customHeight="1" x14ac:dyDescent="0.25">
      <c r="A239" s="3"/>
      <c r="B239" s="2"/>
      <c r="C239" s="2"/>
      <c r="D239" s="72"/>
      <c r="E239" s="4"/>
      <c r="F239" s="345"/>
      <c r="G239" s="352" t="str">
        <f>IFERROR(VLOOKUP(Tabla46[[#This Row],[ID RIESGO]],'1. IDENTIFICACION DEL RIESGO'!$AB$27:$AL$38,11,0),"")</f>
        <v/>
      </c>
      <c r="H239" s="173"/>
      <c r="I239" s="173"/>
      <c r="J239" s="173"/>
      <c r="K239" s="173"/>
      <c r="L239" s="175"/>
      <c r="M239" s="175"/>
      <c r="N239" s="173" t="str">
        <f>IF(Tabla46[[#This Row],[ID RIESGO]]="","",IF(Tabla46[[#This Row],[DESCRIPCION DEL CONTROL]]="",0,15))</f>
        <v/>
      </c>
      <c r="O239" s="169" t="str">
        <f>IF(Tabla46[[#This Row],[ID RIESGO]]="","",IF(Tabla46[[#This Row],[RESPONSABLE DEL CONTROL (CARGO)]]="",0,20))</f>
        <v/>
      </c>
      <c r="P239" s="345">
        <f>IF(Tabla46[[#This Row],[PERIODICIDAD DE EJECUCIÓN DEL CONTROL]]="",0,20)</f>
        <v>0</v>
      </c>
      <c r="Q23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9" s="345" t="str">
        <f>IF(ISTEXT(Tabla46[[#This Row],[VALOR EVALUACION DISENO]]),"",IF(Tabla46[[#This Row],[VALOR EVALUACION DISENO]]&gt;96,DATOS!$AV$21,IF(Tabla46[[#This Row],[VALOR EVALUACION DISENO]]&gt;=86,DATOS!$AV$22,DATOS!$AV$23)))</f>
        <v/>
      </c>
      <c r="S239" s="352"/>
      <c r="T239" s="345" t="str">
        <f>IFERROR(VLOOKUP(Tabla46[[#This Row],[% DE CUMPLIMIENTO DE LA EJECUCION DEL CONTROL]],DATOS!$AS$38:$AT$40,2,0),"")</f>
        <v/>
      </c>
      <c r="U239" s="353" t="str">
        <f>IF(Tabla46[[#This Row],[RESULTADO EVALUACIÓN DEL DISEÑO DEL CONTROL]]="","",SUMIFS(DATOS!$AT$49:$AT$57,DATOS!$AR$49:$AR$57,Tabla46[[#This Row],[RESULTADO EVALUACIÓN DEL DISEÑO DEL CONTROL]],DATOS!$AS$49:$AS$57,Tabla46[[#This Row],[RESULTADO EVALUACION DE LA EJECUCION]]))</f>
        <v/>
      </c>
    </row>
    <row r="240" spans="1:21" ht="15" customHeight="1" x14ac:dyDescent="0.25">
      <c r="A240" s="3"/>
      <c r="B240" s="2"/>
      <c r="C240" s="2"/>
      <c r="D240" s="72"/>
      <c r="E240" s="4"/>
      <c r="F240" s="345"/>
      <c r="G240" s="352" t="str">
        <f>IFERROR(VLOOKUP(Tabla46[[#This Row],[ID RIESGO]],'1. IDENTIFICACION DEL RIESGO'!$AB$27:$AL$38,11,0),"")</f>
        <v/>
      </c>
      <c r="H240" s="173"/>
      <c r="I240" s="173"/>
      <c r="J240" s="173"/>
      <c r="K240" s="173"/>
      <c r="L240" s="175"/>
      <c r="M240" s="175"/>
      <c r="N240" s="173" t="str">
        <f>IF(Tabla46[[#This Row],[ID RIESGO]]="","",IF(Tabla46[[#This Row],[DESCRIPCION DEL CONTROL]]="",0,15))</f>
        <v/>
      </c>
      <c r="O240" s="169" t="str">
        <f>IF(Tabla46[[#This Row],[ID RIESGO]]="","",IF(Tabla46[[#This Row],[RESPONSABLE DEL CONTROL (CARGO)]]="",0,20))</f>
        <v/>
      </c>
      <c r="P240" s="345">
        <f>IF(Tabla46[[#This Row],[PERIODICIDAD DE EJECUCIÓN DEL CONTROL]]="",0,20)</f>
        <v>0</v>
      </c>
      <c r="Q24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0" s="345" t="str">
        <f>IF(ISTEXT(Tabla46[[#This Row],[VALOR EVALUACION DISENO]]),"",IF(Tabla46[[#This Row],[VALOR EVALUACION DISENO]]&gt;96,DATOS!$AV$21,IF(Tabla46[[#This Row],[VALOR EVALUACION DISENO]]&gt;=86,DATOS!$AV$22,DATOS!$AV$23)))</f>
        <v/>
      </c>
      <c r="S240" s="352"/>
      <c r="T240" s="345" t="str">
        <f>IFERROR(VLOOKUP(Tabla46[[#This Row],[% DE CUMPLIMIENTO DE LA EJECUCION DEL CONTROL]],DATOS!$AS$38:$AT$40,2,0),"")</f>
        <v/>
      </c>
      <c r="U240" s="353" t="str">
        <f>IF(Tabla46[[#This Row],[RESULTADO EVALUACIÓN DEL DISEÑO DEL CONTROL]]="","",SUMIFS(DATOS!$AT$49:$AT$57,DATOS!$AR$49:$AR$57,Tabla46[[#This Row],[RESULTADO EVALUACIÓN DEL DISEÑO DEL CONTROL]],DATOS!$AS$49:$AS$57,Tabla46[[#This Row],[RESULTADO EVALUACION DE LA EJECUCION]]))</f>
        <v/>
      </c>
    </row>
    <row r="241" spans="1:21" ht="15" customHeight="1" x14ac:dyDescent="0.25">
      <c r="A241" s="3"/>
      <c r="B241" s="2"/>
      <c r="C241" s="2"/>
      <c r="D241" s="72"/>
      <c r="E241" s="4"/>
      <c r="F241" s="345"/>
      <c r="G241" s="352" t="str">
        <f>IFERROR(VLOOKUP(Tabla46[[#This Row],[ID RIESGO]],'1. IDENTIFICACION DEL RIESGO'!$AB$27:$AL$38,11,0),"")</f>
        <v/>
      </c>
      <c r="H241" s="173"/>
      <c r="I241" s="173"/>
      <c r="J241" s="173"/>
      <c r="K241" s="173"/>
      <c r="L241" s="175"/>
      <c r="M241" s="175"/>
      <c r="N241" s="173" t="str">
        <f>IF(Tabla46[[#This Row],[ID RIESGO]]="","",IF(Tabla46[[#This Row],[DESCRIPCION DEL CONTROL]]="",0,15))</f>
        <v/>
      </c>
      <c r="O241" s="169" t="str">
        <f>IF(Tabla46[[#This Row],[ID RIESGO]]="","",IF(Tabla46[[#This Row],[RESPONSABLE DEL CONTROL (CARGO)]]="",0,20))</f>
        <v/>
      </c>
      <c r="P241" s="345">
        <f>IF(Tabla46[[#This Row],[PERIODICIDAD DE EJECUCIÓN DEL CONTROL]]="",0,20)</f>
        <v>0</v>
      </c>
      <c r="Q24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1" s="345" t="str">
        <f>IF(ISTEXT(Tabla46[[#This Row],[VALOR EVALUACION DISENO]]),"",IF(Tabla46[[#This Row],[VALOR EVALUACION DISENO]]&gt;96,DATOS!$AV$21,IF(Tabla46[[#This Row],[VALOR EVALUACION DISENO]]&gt;=86,DATOS!$AV$22,DATOS!$AV$23)))</f>
        <v/>
      </c>
      <c r="S241" s="352"/>
      <c r="T241" s="345" t="str">
        <f>IFERROR(VLOOKUP(Tabla46[[#This Row],[% DE CUMPLIMIENTO DE LA EJECUCION DEL CONTROL]],DATOS!$AS$38:$AT$40,2,0),"")</f>
        <v/>
      </c>
      <c r="U241" s="353" t="str">
        <f>IF(Tabla46[[#This Row],[RESULTADO EVALUACIÓN DEL DISEÑO DEL CONTROL]]="","",SUMIFS(DATOS!$AT$49:$AT$57,DATOS!$AR$49:$AR$57,Tabla46[[#This Row],[RESULTADO EVALUACIÓN DEL DISEÑO DEL CONTROL]],DATOS!$AS$49:$AS$57,Tabla46[[#This Row],[RESULTADO EVALUACION DE LA EJECUCION]]))</f>
        <v/>
      </c>
    </row>
    <row r="242" spans="1:21" ht="15" customHeight="1" x14ac:dyDescent="0.25">
      <c r="A242" s="3"/>
      <c r="B242" s="2"/>
      <c r="C242" s="2"/>
      <c r="D242" s="72"/>
      <c r="E242" s="4"/>
      <c r="F242" s="345"/>
      <c r="G242" s="352" t="str">
        <f>IFERROR(VLOOKUP(Tabla46[[#This Row],[ID RIESGO]],'1. IDENTIFICACION DEL RIESGO'!$AB$27:$AL$38,11,0),"")</f>
        <v/>
      </c>
      <c r="H242" s="173"/>
      <c r="I242" s="173"/>
      <c r="J242" s="173"/>
      <c r="K242" s="173"/>
      <c r="L242" s="175"/>
      <c r="M242" s="175"/>
      <c r="N242" s="173" t="str">
        <f>IF(Tabla46[[#This Row],[ID RIESGO]]="","",IF(Tabla46[[#This Row],[DESCRIPCION DEL CONTROL]]="",0,15))</f>
        <v/>
      </c>
      <c r="O242" s="169" t="str">
        <f>IF(Tabla46[[#This Row],[ID RIESGO]]="","",IF(Tabla46[[#This Row],[RESPONSABLE DEL CONTROL (CARGO)]]="",0,20))</f>
        <v/>
      </c>
      <c r="P242" s="345">
        <f>IF(Tabla46[[#This Row],[PERIODICIDAD DE EJECUCIÓN DEL CONTROL]]="",0,20)</f>
        <v>0</v>
      </c>
      <c r="Q24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2" s="345" t="str">
        <f>IF(ISTEXT(Tabla46[[#This Row],[VALOR EVALUACION DISENO]]),"",IF(Tabla46[[#This Row],[VALOR EVALUACION DISENO]]&gt;96,DATOS!$AV$21,IF(Tabla46[[#This Row],[VALOR EVALUACION DISENO]]&gt;=86,DATOS!$AV$22,DATOS!$AV$23)))</f>
        <v/>
      </c>
      <c r="S242" s="352"/>
      <c r="T242" s="345" t="str">
        <f>IFERROR(VLOOKUP(Tabla46[[#This Row],[% DE CUMPLIMIENTO DE LA EJECUCION DEL CONTROL]],DATOS!$AS$38:$AT$40,2,0),"")</f>
        <v/>
      </c>
      <c r="U242" s="353" t="str">
        <f>IF(Tabla46[[#This Row],[RESULTADO EVALUACIÓN DEL DISEÑO DEL CONTROL]]="","",SUMIFS(DATOS!$AT$49:$AT$57,DATOS!$AR$49:$AR$57,Tabla46[[#This Row],[RESULTADO EVALUACIÓN DEL DISEÑO DEL CONTROL]],DATOS!$AS$49:$AS$57,Tabla46[[#This Row],[RESULTADO EVALUACION DE LA EJECUCION]]))</f>
        <v/>
      </c>
    </row>
    <row r="243" spans="1:21" ht="15" customHeight="1" x14ac:dyDescent="0.25">
      <c r="A243" s="3"/>
      <c r="B243" s="2"/>
      <c r="C243" s="2"/>
      <c r="D243" s="72"/>
      <c r="E243" s="4"/>
      <c r="F243" s="345"/>
      <c r="G243" s="352" t="str">
        <f>IFERROR(VLOOKUP(Tabla46[[#This Row],[ID RIESGO]],'1. IDENTIFICACION DEL RIESGO'!$AB$27:$AL$38,11,0),"")</f>
        <v/>
      </c>
      <c r="H243" s="173"/>
      <c r="I243" s="173"/>
      <c r="J243" s="173"/>
      <c r="K243" s="173"/>
      <c r="L243" s="175"/>
      <c r="M243" s="175"/>
      <c r="N243" s="173" t="str">
        <f>IF(Tabla46[[#This Row],[ID RIESGO]]="","",IF(Tabla46[[#This Row],[DESCRIPCION DEL CONTROL]]="",0,15))</f>
        <v/>
      </c>
      <c r="O243" s="169" t="str">
        <f>IF(Tabla46[[#This Row],[ID RIESGO]]="","",IF(Tabla46[[#This Row],[RESPONSABLE DEL CONTROL (CARGO)]]="",0,20))</f>
        <v/>
      </c>
      <c r="P243" s="345">
        <f>IF(Tabla46[[#This Row],[PERIODICIDAD DE EJECUCIÓN DEL CONTROL]]="",0,20)</f>
        <v>0</v>
      </c>
      <c r="Q24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3" s="345" t="str">
        <f>IF(ISTEXT(Tabla46[[#This Row],[VALOR EVALUACION DISENO]]),"",IF(Tabla46[[#This Row],[VALOR EVALUACION DISENO]]&gt;96,DATOS!$AV$21,IF(Tabla46[[#This Row],[VALOR EVALUACION DISENO]]&gt;=86,DATOS!$AV$22,DATOS!$AV$23)))</f>
        <v/>
      </c>
      <c r="S243" s="352"/>
      <c r="T243" s="345" t="str">
        <f>IFERROR(VLOOKUP(Tabla46[[#This Row],[% DE CUMPLIMIENTO DE LA EJECUCION DEL CONTROL]],DATOS!$AS$38:$AT$40,2,0),"")</f>
        <v/>
      </c>
      <c r="U243" s="353" t="str">
        <f>IF(Tabla46[[#This Row],[RESULTADO EVALUACIÓN DEL DISEÑO DEL CONTROL]]="","",SUMIFS(DATOS!$AT$49:$AT$57,DATOS!$AR$49:$AR$57,Tabla46[[#This Row],[RESULTADO EVALUACIÓN DEL DISEÑO DEL CONTROL]],DATOS!$AS$49:$AS$57,Tabla46[[#This Row],[RESULTADO EVALUACION DE LA EJECUCION]]))</f>
        <v/>
      </c>
    </row>
    <row r="244" spans="1:21" ht="15" customHeight="1" x14ac:dyDescent="0.25">
      <c r="A244" s="3"/>
      <c r="B244" s="2"/>
      <c r="C244" s="2"/>
      <c r="D244" s="72"/>
      <c r="E244" s="4"/>
      <c r="F244" s="345"/>
      <c r="G244" s="352" t="str">
        <f>IFERROR(VLOOKUP(Tabla46[[#This Row],[ID RIESGO]],'1. IDENTIFICACION DEL RIESGO'!$AB$27:$AL$38,11,0),"")</f>
        <v/>
      </c>
      <c r="H244" s="173"/>
      <c r="I244" s="173"/>
      <c r="J244" s="173"/>
      <c r="K244" s="173"/>
      <c r="L244" s="175"/>
      <c r="M244" s="175"/>
      <c r="N244" s="173" t="str">
        <f>IF(Tabla46[[#This Row],[ID RIESGO]]="","",IF(Tabla46[[#This Row],[DESCRIPCION DEL CONTROL]]="",0,15))</f>
        <v/>
      </c>
      <c r="O244" s="169" t="str">
        <f>IF(Tabla46[[#This Row],[ID RIESGO]]="","",IF(Tabla46[[#This Row],[RESPONSABLE DEL CONTROL (CARGO)]]="",0,20))</f>
        <v/>
      </c>
      <c r="P244" s="345">
        <f>IF(Tabla46[[#This Row],[PERIODICIDAD DE EJECUCIÓN DEL CONTROL]]="",0,20)</f>
        <v>0</v>
      </c>
      <c r="Q24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4" s="345" t="str">
        <f>IF(ISTEXT(Tabla46[[#This Row],[VALOR EVALUACION DISENO]]),"",IF(Tabla46[[#This Row],[VALOR EVALUACION DISENO]]&gt;96,DATOS!$AV$21,IF(Tabla46[[#This Row],[VALOR EVALUACION DISENO]]&gt;=86,DATOS!$AV$22,DATOS!$AV$23)))</f>
        <v/>
      </c>
      <c r="S244" s="352"/>
      <c r="T244" s="345" t="str">
        <f>IFERROR(VLOOKUP(Tabla46[[#This Row],[% DE CUMPLIMIENTO DE LA EJECUCION DEL CONTROL]],DATOS!$AS$38:$AT$40,2,0),"")</f>
        <v/>
      </c>
      <c r="U244" s="353" t="str">
        <f>IF(Tabla46[[#This Row],[RESULTADO EVALUACIÓN DEL DISEÑO DEL CONTROL]]="","",SUMIFS(DATOS!$AT$49:$AT$57,DATOS!$AR$49:$AR$57,Tabla46[[#This Row],[RESULTADO EVALUACIÓN DEL DISEÑO DEL CONTROL]],DATOS!$AS$49:$AS$57,Tabla46[[#This Row],[RESULTADO EVALUACION DE LA EJECUCION]]))</f>
        <v/>
      </c>
    </row>
    <row r="245" spans="1:21" ht="15" customHeight="1" x14ac:dyDescent="0.25">
      <c r="A245" s="3"/>
      <c r="B245" s="2"/>
      <c r="C245" s="2"/>
      <c r="D245" s="72"/>
      <c r="E245" s="4"/>
      <c r="F245" s="345"/>
      <c r="G245" s="352" t="str">
        <f>IFERROR(VLOOKUP(Tabla46[[#This Row],[ID RIESGO]],'1. IDENTIFICACION DEL RIESGO'!$AB$27:$AL$38,11,0),"")</f>
        <v/>
      </c>
      <c r="H245" s="173"/>
      <c r="I245" s="173"/>
      <c r="J245" s="173"/>
      <c r="K245" s="173"/>
      <c r="L245" s="175"/>
      <c r="M245" s="175"/>
      <c r="N245" s="173" t="str">
        <f>IF(Tabla46[[#This Row],[ID RIESGO]]="","",IF(Tabla46[[#This Row],[DESCRIPCION DEL CONTROL]]="",0,15))</f>
        <v/>
      </c>
      <c r="O245" s="169" t="str">
        <f>IF(Tabla46[[#This Row],[ID RIESGO]]="","",IF(Tabla46[[#This Row],[RESPONSABLE DEL CONTROL (CARGO)]]="",0,20))</f>
        <v/>
      </c>
      <c r="P245" s="345">
        <f>IF(Tabla46[[#This Row],[PERIODICIDAD DE EJECUCIÓN DEL CONTROL]]="",0,20)</f>
        <v>0</v>
      </c>
      <c r="Q24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5" s="345" t="str">
        <f>IF(ISTEXT(Tabla46[[#This Row],[VALOR EVALUACION DISENO]]),"",IF(Tabla46[[#This Row],[VALOR EVALUACION DISENO]]&gt;96,DATOS!$AV$21,IF(Tabla46[[#This Row],[VALOR EVALUACION DISENO]]&gt;=86,DATOS!$AV$22,DATOS!$AV$23)))</f>
        <v/>
      </c>
      <c r="S245" s="352"/>
      <c r="T245" s="345" t="str">
        <f>IFERROR(VLOOKUP(Tabla46[[#This Row],[% DE CUMPLIMIENTO DE LA EJECUCION DEL CONTROL]],DATOS!$AS$38:$AT$40,2,0),"")</f>
        <v/>
      </c>
      <c r="U245" s="353" t="str">
        <f>IF(Tabla46[[#This Row],[RESULTADO EVALUACIÓN DEL DISEÑO DEL CONTROL]]="","",SUMIFS(DATOS!$AT$49:$AT$57,DATOS!$AR$49:$AR$57,Tabla46[[#This Row],[RESULTADO EVALUACIÓN DEL DISEÑO DEL CONTROL]],DATOS!$AS$49:$AS$57,Tabla46[[#This Row],[RESULTADO EVALUACION DE LA EJECUCION]]))</f>
        <v/>
      </c>
    </row>
    <row r="246" spans="1:21" ht="15" customHeight="1" x14ac:dyDescent="0.25">
      <c r="A246" s="3"/>
      <c r="B246" s="2"/>
      <c r="C246" s="2"/>
      <c r="D246" s="72"/>
      <c r="E246" s="4"/>
      <c r="F246" s="345"/>
      <c r="G246" s="352" t="str">
        <f>IFERROR(VLOOKUP(Tabla46[[#This Row],[ID RIESGO]],'1. IDENTIFICACION DEL RIESGO'!$AB$27:$AL$38,11,0),"")</f>
        <v/>
      </c>
      <c r="H246" s="173"/>
      <c r="I246" s="173"/>
      <c r="J246" s="173"/>
      <c r="K246" s="173"/>
      <c r="L246" s="175"/>
      <c r="M246" s="175"/>
      <c r="N246" s="173" t="str">
        <f>IF(Tabla46[[#This Row],[ID RIESGO]]="","",IF(Tabla46[[#This Row],[DESCRIPCION DEL CONTROL]]="",0,15))</f>
        <v/>
      </c>
      <c r="O246" s="169" t="str">
        <f>IF(Tabla46[[#This Row],[ID RIESGO]]="","",IF(Tabla46[[#This Row],[RESPONSABLE DEL CONTROL (CARGO)]]="",0,20))</f>
        <v/>
      </c>
      <c r="P246" s="345">
        <f>IF(Tabla46[[#This Row],[PERIODICIDAD DE EJECUCIÓN DEL CONTROL]]="",0,20)</f>
        <v>0</v>
      </c>
      <c r="Q24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6" s="345" t="str">
        <f>IF(ISTEXT(Tabla46[[#This Row],[VALOR EVALUACION DISENO]]),"",IF(Tabla46[[#This Row],[VALOR EVALUACION DISENO]]&gt;96,DATOS!$AV$21,IF(Tabla46[[#This Row],[VALOR EVALUACION DISENO]]&gt;=86,DATOS!$AV$22,DATOS!$AV$23)))</f>
        <v/>
      </c>
      <c r="S246" s="352"/>
      <c r="T246" s="345" t="str">
        <f>IFERROR(VLOOKUP(Tabla46[[#This Row],[% DE CUMPLIMIENTO DE LA EJECUCION DEL CONTROL]],DATOS!$AS$38:$AT$40,2,0),"")</f>
        <v/>
      </c>
      <c r="U246" s="353" t="str">
        <f>IF(Tabla46[[#This Row],[RESULTADO EVALUACIÓN DEL DISEÑO DEL CONTROL]]="","",SUMIFS(DATOS!$AT$49:$AT$57,DATOS!$AR$49:$AR$57,Tabla46[[#This Row],[RESULTADO EVALUACIÓN DEL DISEÑO DEL CONTROL]],DATOS!$AS$49:$AS$57,Tabla46[[#This Row],[RESULTADO EVALUACION DE LA EJECUCION]]))</f>
        <v/>
      </c>
    </row>
    <row r="247" spans="1:21" ht="15" customHeight="1" x14ac:dyDescent="0.25">
      <c r="A247" s="3"/>
      <c r="B247" s="2"/>
      <c r="C247" s="2"/>
      <c r="D247" s="72"/>
      <c r="E247" s="4"/>
      <c r="F247" s="345"/>
      <c r="G247" s="352" t="str">
        <f>IFERROR(VLOOKUP(Tabla46[[#This Row],[ID RIESGO]],'1. IDENTIFICACION DEL RIESGO'!$AB$27:$AL$38,11,0),"")</f>
        <v/>
      </c>
      <c r="H247" s="173"/>
      <c r="I247" s="173"/>
      <c r="J247" s="173"/>
      <c r="K247" s="173"/>
      <c r="L247" s="175"/>
      <c r="M247" s="175"/>
      <c r="N247" s="173" t="str">
        <f>IF(Tabla46[[#This Row],[ID RIESGO]]="","",IF(Tabla46[[#This Row],[DESCRIPCION DEL CONTROL]]="",0,15))</f>
        <v/>
      </c>
      <c r="O247" s="169" t="str">
        <f>IF(Tabla46[[#This Row],[ID RIESGO]]="","",IF(Tabla46[[#This Row],[RESPONSABLE DEL CONTROL (CARGO)]]="",0,20))</f>
        <v/>
      </c>
      <c r="P247" s="345">
        <f>IF(Tabla46[[#This Row],[PERIODICIDAD DE EJECUCIÓN DEL CONTROL]]="",0,20)</f>
        <v>0</v>
      </c>
      <c r="Q24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7" s="345" t="str">
        <f>IF(ISTEXT(Tabla46[[#This Row],[VALOR EVALUACION DISENO]]),"",IF(Tabla46[[#This Row],[VALOR EVALUACION DISENO]]&gt;96,DATOS!$AV$21,IF(Tabla46[[#This Row],[VALOR EVALUACION DISENO]]&gt;=86,DATOS!$AV$22,DATOS!$AV$23)))</f>
        <v/>
      </c>
      <c r="S247" s="352"/>
      <c r="T247" s="345" t="str">
        <f>IFERROR(VLOOKUP(Tabla46[[#This Row],[% DE CUMPLIMIENTO DE LA EJECUCION DEL CONTROL]],DATOS!$AS$38:$AT$40,2,0),"")</f>
        <v/>
      </c>
      <c r="U247" s="353" t="str">
        <f>IF(Tabla46[[#This Row],[RESULTADO EVALUACIÓN DEL DISEÑO DEL CONTROL]]="","",SUMIFS(DATOS!$AT$49:$AT$57,DATOS!$AR$49:$AR$57,Tabla46[[#This Row],[RESULTADO EVALUACIÓN DEL DISEÑO DEL CONTROL]],DATOS!$AS$49:$AS$57,Tabla46[[#This Row],[RESULTADO EVALUACION DE LA EJECUCION]]))</f>
        <v/>
      </c>
    </row>
    <row r="248" spans="1:21" ht="15" customHeight="1" x14ac:dyDescent="0.25">
      <c r="A248" s="3"/>
      <c r="B248" s="2"/>
      <c r="C248" s="2"/>
      <c r="D248" s="72"/>
      <c r="E248" s="4"/>
      <c r="F248" s="345"/>
      <c r="G248" s="352" t="str">
        <f>IFERROR(VLOOKUP(Tabla46[[#This Row],[ID RIESGO]],'1. IDENTIFICACION DEL RIESGO'!$AB$27:$AL$38,11,0),"")</f>
        <v/>
      </c>
      <c r="H248" s="173"/>
      <c r="I248" s="173"/>
      <c r="J248" s="173"/>
      <c r="K248" s="173"/>
      <c r="L248" s="175"/>
      <c r="M248" s="175"/>
      <c r="N248" s="173" t="str">
        <f>IF(Tabla46[[#This Row],[ID RIESGO]]="","",IF(Tabla46[[#This Row],[DESCRIPCION DEL CONTROL]]="",0,15))</f>
        <v/>
      </c>
      <c r="O248" s="169" t="str">
        <f>IF(Tabla46[[#This Row],[ID RIESGO]]="","",IF(Tabla46[[#This Row],[RESPONSABLE DEL CONTROL (CARGO)]]="",0,20))</f>
        <v/>
      </c>
      <c r="P248" s="345">
        <f>IF(Tabla46[[#This Row],[PERIODICIDAD DE EJECUCIÓN DEL CONTROL]]="",0,20)</f>
        <v>0</v>
      </c>
      <c r="Q24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8" s="345" t="str">
        <f>IF(ISTEXT(Tabla46[[#This Row],[VALOR EVALUACION DISENO]]),"",IF(Tabla46[[#This Row],[VALOR EVALUACION DISENO]]&gt;96,DATOS!$AV$21,IF(Tabla46[[#This Row],[VALOR EVALUACION DISENO]]&gt;=86,DATOS!$AV$22,DATOS!$AV$23)))</f>
        <v/>
      </c>
      <c r="S248" s="352"/>
      <c r="T248" s="345" t="str">
        <f>IFERROR(VLOOKUP(Tabla46[[#This Row],[% DE CUMPLIMIENTO DE LA EJECUCION DEL CONTROL]],DATOS!$AS$38:$AT$40,2,0),"")</f>
        <v/>
      </c>
      <c r="U248" s="353" t="str">
        <f>IF(Tabla46[[#This Row],[RESULTADO EVALUACIÓN DEL DISEÑO DEL CONTROL]]="","",SUMIFS(DATOS!$AT$49:$AT$57,DATOS!$AR$49:$AR$57,Tabla46[[#This Row],[RESULTADO EVALUACIÓN DEL DISEÑO DEL CONTROL]],DATOS!$AS$49:$AS$57,Tabla46[[#This Row],[RESULTADO EVALUACION DE LA EJECUCION]]))</f>
        <v/>
      </c>
    </row>
    <row r="249" spans="1:21" ht="15" customHeight="1" x14ac:dyDescent="0.25">
      <c r="A249" s="3"/>
      <c r="B249" s="2"/>
      <c r="C249" s="2"/>
      <c r="D249" s="72"/>
      <c r="E249" s="4"/>
      <c r="F249" s="345"/>
      <c r="G249" s="352" t="str">
        <f>IFERROR(VLOOKUP(Tabla46[[#This Row],[ID RIESGO]],'1. IDENTIFICACION DEL RIESGO'!$AB$27:$AL$38,11,0),"")</f>
        <v/>
      </c>
      <c r="H249" s="173"/>
      <c r="I249" s="173"/>
      <c r="J249" s="173"/>
      <c r="K249" s="173"/>
      <c r="L249" s="175"/>
      <c r="M249" s="175"/>
      <c r="N249" s="173" t="str">
        <f>IF(Tabla46[[#This Row],[ID RIESGO]]="","",IF(Tabla46[[#This Row],[DESCRIPCION DEL CONTROL]]="",0,15))</f>
        <v/>
      </c>
      <c r="O249" s="169" t="str">
        <f>IF(Tabla46[[#This Row],[ID RIESGO]]="","",IF(Tabla46[[#This Row],[RESPONSABLE DEL CONTROL (CARGO)]]="",0,20))</f>
        <v/>
      </c>
      <c r="P249" s="345">
        <f>IF(Tabla46[[#This Row],[PERIODICIDAD DE EJECUCIÓN DEL CONTROL]]="",0,20)</f>
        <v>0</v>
      </c>
      <c r="Q24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9" s="345" t="str">
        <f>IF(ISTEXT(Tabla46[[#This Row],[VALOR EVALUACION DISENO]]),"",IF(Tabla46[[#This Row],[VALOR EVALUACION DISENO]]&gt;96,DATOS!$AV$21,IF(Tabla46[[#This Row],[VALOR EVALUACION DISENO]]&gt;=86,DATOS!$AV$22,DATOS!$AV$23)))</f>
        <v/>
      </c>
      <c r="S249" s="352"/>
      <c r="T249" s="345" t="str">
        <f>IFERROR(VLOOKUP(Tabla46[[#This Row],[% DE CUMPLIMIENTO DE LA EJECUCION DEL CONTROL]],DATOS!$AS$38:$AT$40,2,0),"")</f>
        <v/>
      </c>
      <c r="U249" s="353" t="str">
        <f>IF(Tabla46[[#This Row],[RESULTADO EVALUACIÓN DEL DISEÑO DEL CONTROL]]="","",SUMIFS(DATOS!$AT$49:$AT$57,DATOS!$AR$49:$AR$57,Tabla46[[#This Row],[RESULTADO EVALUACIÓN DEL DISEÑO DEL CONTROL]],DATOS!$AS$49:$AS$57,Tabla46[[#This Row],[RESULTADO EVALUACION DE LA EJECUCION]]))</f>
        <v/>
      </c>
    </row>
    <row r="250" spans="1:21" ht="15" customHeight="1" x14ac:dyDescent="0.25">
      <c r="A250" s="3"/>
      <c r="B250" s="2"/>
      <c r="C250" s="2"/>
      <c r="D250" s="72"/>
      <c r="E250" s="4"/>
      <c r="F250" s="345"/>
      <c r="G250" s="352" t="str">
        <f>IFERROR(VLOOKUP(Tabla46[[#This Row],[ID RIESGO]],'1. IDENTIFICACION DEL RIESGO'!$AB$27:$AL$38,11,0),"")</f>
        <v/>
      </c>
      <c r="H250" s="173"/>
      <c r="I250" s="173"/>
      <c r="J250" s="173"/>
      <c r="K250" s="173"/>
      <c r="L250" s="175"/>
      <c r="M250" s="175"/>
      <c r="N250" s="173" t="str">
        <f>IF(Tabla46[[#This Row],[ID RIESGO]]="","",IF(Tabla46[[#This Row],[DESCRIPCION DEL CONTROL]]="",0,15))</f>
        <v/>
      </c>
      <c r="O250" s="169" t="str">
        <f>IF(Tabla46[[#This Row],[ID RIESGO]]="","",IF(Tabla46[[#This Row],[RESPONSABLE DEL CONTROL (CARGO)]]="",0,20))</f>
        <v/>
      </c>
      <c r="P250" s="345">
        <f>IF(Tabla46[[#This Row],[PERIODICIDAD DE EJECUCIÓN DEL CONTROL]]="",0,20)</f>
        <v>0</v>
      </c>
      <c r="Q25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0" s="345" t="str">
        <f>IF(ISTEXT(Tabla46[[#This Row],[VALOR EVALUACION DISENO]]),"",IF(Tabla46[[#This Row],[VALOR EVALUACION DISENO]]&gt;96,DATOS!$AV$21,IF(Tabla46[[#This Row],[VALOR EVALUACION DISENO]]&gt;=86,DATOS!$AV$22,DATOS!$AV$23)))</f>
        <v/>
      </c>
      <c r="S250" s="352"/>
      <c r="T250" s="345" t="str">
        <f>IFERROR(VLOOKUP(Tabla46[[#This Row],[% DE CUMPLIMIENTO DE LA EJECUCION DEL CONTROL]],DATOS!$AS$38:$AT$40,2,0),"")</f>
        <v/>
      </c>
      <c r="U250" s="353" t="str">
        <f>IF(Tabla46[[#This Row],[RESULTADO EVALUACIÓN DEL DISEÑO DEL CONTROL]]="","",SUMIFS(DATOS!$AT$49:$AT$57,DATOS!$AR$49:$AR$57,Tabla46[[#This Row],[RESULTADO EVALUACIÓN DEL DISEÑO DEL CONTROL]],DATOS!$AS$49:$AS$57,Tabla46[[#This Row],[RESULTADO EVALUACION DE LA EJECUCION]]))</f>
        <v/>
      </c>
    </row>
    <row r="251" spans="1:21" ht="15" customHeight="1" x14ac:dyDescent="0.25">
      <c r="A251" s="3"/>
      <c r="B251" s="2"/>
      <c r="C251" s="2"/>
      <c r="D251" s="72"/>
      <c r="E251" s="4"/>
      <c r="F251" s="345"/>
      <c r="G251" s="352" t="str">
        <f>IFERROR(VLOOKUP(Tabla46[[#This Row],[ID RIESGO]],'1. IDENTIFICACION DEL RIESGO'!$AB$27:$AL$38,11,0),"")</f>
        <v/>
      </c>
      <c r="H251" s="173"/>
      <c r="I251" s="173"/>
      <c r="J251" s="173"/>
      <c r="K251" s="173"/>
      <c r="L251" s="175"/>
      <c r="M251" s="175"/>
      <c r="N251" s="173" t="str">
        <f>IF(Tabla46[[#This Row],[ID RIESGO]]="","",IF(Tabla46[[#This Row],[DESCRIPCION DEL CONTROL]]="",0,15))</f>
        <v/>
      </c>
      <c r="O251" s="169" t="str">
        <f>IF(Tabla46[[#This Row],[ID RIESGO]]="","",IF(Tabla46[[#This Row],[RESPONSABLE DEL CONTROL (CARGO)]]="",0,20))</f>
        <v/>
      </c>
      <c r="P251" s="345">
        <f>IF(Tabla46[[#This Row],[PERIODICIDAD DE EJECUCIÓN DEL CONTROL]]="",0,20)</f>
        <v>0</v>
      </c>
      <c r="Q25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1" s="345" t="str">
        <f>IF(ISTEXT(Tabla46[[#This Row],[VALOR EVALUACION DISENO]]),"",IF(Tabla46[[#This Row],[VALOR EVALUACION DISENO]]&gt;96,DATOS!$AV$21,IF(Tabla46[[#This Row],[VALOR EVALUACION DISENO]]&gt;=86,DATOS!$AV$22,DATOS!$AV$23)))</f>
        <v/>
      </c>
      <c r="S251" s="352"/>
      <c r="T251" s="345" t="str">
        <f>IFERROR(VLOOKUP(Tabla46[[#This Row],[% DE CUMPLIMIENTO DE LA EJECUCION DEL CONTROL]],DATOS!$AS$38:$AT$40,2,0),"")</f>
        <v/>
      </c>
      <c r="U251" s="353" t="str">
        <f>IF(Tabla46[[#This Row],[RESULTADO EVALUACIÓN DEL DISEÑO DEL CONTROL]]="","",SUMIFS(DATOS!$AT$49:$AT$57,DATOS!$AR$49:$AR$57,Tabla46[[#This Row],[RESULTADO EVALUACIÓN DEL DISEÑO DEL CONTROL]],DATOS!$AS$49:$AS$57,Tabla46[[#This Row],[RESULTADO EVALUACION DE LA EJECUCION]]))</f>
        <v/>
      </c>
    </row>
    <row r="252" spans="1:21" ht="15" customHeight="1" x14ac:dyDescent="0.25">
      <c r="A252" s="3"/>
      <c r="B252" s="2"/>
      <c r="C252" s="2"/>
      <c r="D252" s="72"/>
      <c r="E252" s="4"/>
      <c r="F252" s="345"/>
      <c r="G252" s="352" t="str">
        <f>IFERROR(VLOOKUP(Tabla46[[#This Row],[ID RIESGO]],'1. IDENTIFICACION DEL RIESGO'!$AB$27:$AL$38,11,0),"")</f>
        <v/>
      </c>
      <c r="H252" s="173"/>
      <c r="I252" s="173"/>
      <c r="J252" s="173"/>
      <c r="K252" s="173"/>
      <c r="L252" s="175"/>
      <c r="M252" s="175"/>
      <c r="N252" s="173" t="str">
        <f>IF(Tabla46[[#This Row],[ID RIESGO]]="","",IF(Tabla46[[#This Row],[DESCRIPCION DEL CONTROL]]="",0,15))</f>
        <v/>
      </c>
      <c r="O252" s="169" t="str">
        <f>IF(Tabla46[[#This Row],[ID RIESGO]]="","",IF(Tabla46[[#This Row],[RESPONSABLE DEL CONTROL (CARGO)]]="",0,20))</f>
        <v/>
      </c>
      <c r="P252" s="345">
        <f>IF(Tabla46[[#This Row],[PERIODICIDAD DE EJECUCIÓN DEL CONTROL]]="",0,20)</f>
        <v>0</v>
      </c>
      <c r="Q25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2" s="345" t="str">
        <f>IF(ISTEXT(Tabla46[[#This Row],[VALOR EVALUACION DISENO]]),"",IF(Tabla46[[#This Row],[VALOR EVALUACION DISENO]]&gt;96,DATOS!$AV$21,IF(Tabla46[[#This Row],[VALOR EVALUACION DISENO]]&gt;=86,DATOS!$AV$22,DATOS!$AV$23)))</f>
        <v/>
      </c>
      <c r="S252" s="352"/>
      <c r="T252" s="345" t="str">
        <f>IFERROR(VLOOKUP(Tabla46[[#This Row],[% DE CUMPLIMIENTO DE LA EJECUCION DEL CONTROL]],DATOS!$AS$38:$AT$40,2,0),"")</f>
        <v/>
      </c>
      <c r="U252" s="353" t="str">
        <f>IF(Tabla46[[#This Row],[RESULTADO EVALUACIÓN DEL DISEÑO DEL CONTROL]]="","",SUMIFS(DATOS!$AT$49:$AT$57,DATOS!$AR$49:$AR$57,Tabla46[[#This Row],[RESULTADO EVALUACIÓN DEL DISEÑO DEL CONTROL]],DATOS!$AS$49:$AS$57,Tabla46[[#This Row],[RESULTADO EVALUACION DE LA EJECUCION]]))</f>
        <v/>
      </c>
    </row>
    <row r="253" spans="1:21" ht="15" customHeight="1" x14ac:dyDescent="0.25">
      <c r="A253" s="3"/>
      <c r="B253" s="2"/>
      <c r="C253" s="2"/>
      <c r="D253" s="72"/>
      <c r="E253" s="4"/>
      <c r="F253" s="345"/>
      <c r="G253" s="352" t="str">
        <f>IFERROR(VLOOKUP(Tabla46[[#This Row],[ID RIESGO]],'1. IDENTIFICACION DEL RIESGO'!$AB$27:$AL$38,11,0),"")</f>
        <v/>
      </c>
      <c r="H253" s="173"/>
      <c r="I253" s="173"/>
      <c r="J253" s="173"/>
      <c r="K253" s="173"/>
      <c r="L253" s="175"/>
      <c r="M253" s="175"/>
      <c r="N253" s="173" t="str">
        <f>IF(Tabla46[[#This Row],[ID RIESGO]]="","",IF(Tabla46[[#This Row],[DESCRIPCION DEL CONTROL]]="",0,15))</f>
        <v/>
      </c>
      <c r="O253" s="169" t="str">
        <f>IF(Tabla46[[#This Row],[ID RIESGO]]="","",IF(Tabla46[[#This Row],[RESPONSABLE DEL CONTROL (CARGO)]]="",0,20))</f>
        <v/>
      </c>
      <c r="P253" s="345">
        <f>IF(Tabla46[[#This Row],[PERIODICIDAD DE EJECUCIÓN DEL CONTROL]]="",0,20)</f>
        <v>0</v>
      </c>
      <c r="Q25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3" s="345" t="str">
        <f>IF(ISTEXT(Tabla46[[#This Row],[VALOR EVALUACION DISENO]]),"",IF(Tabla46[[#This Row],[VALOR EVALUACION DISENO]]&gt;96,DATOS!$AV$21,IF(Tabla46[[#This Row],[VALOR EVALUACION DISENO]]&gt;=86,DATOS!$AV$22,DATOS!$AV$23)))</f>
        <v/>
      </c>
      <c r="S253" s="352"/>
      <c r="T253" s="345" t="str">
        <f>IFERROR(VLOOKUP(Tabla46[[#This Row],[% DE CUMPLIMIENTO DE LA EJECUCION DEL CONTROL]],DATOS!$AS$38:$AT$40,2,0),"")</f>
        <v/>
      </c>
      <c r="U253" s="353" t="str">
        <f>IF(Tabla46[[#This Row],[RESULTADO EVALUACIÓN DEL DISEÑO DEL CONTROL]]="","",SUMIFS(DATOS!$AT$49:$AT$57,DATOS!$AR$49:$AR$57,Tabla46[[#This Row],[RESULTADO EVALUACIÓN DEL DISEÑO DEL CONTROL]],DATOS!$AS$49:$AS$57,Tabla46[[#This Row],[RESULTADO EVALUACION DE LA EJECUCION]]))</f>
        <v/>
      </c>
    </row>
    <row r="254" spans="1:21" ht="15" customHeight="1" x14ac:dyDescent="0.25">
      <c r="A254" s="3"/>
      <c r="B254" s="2"/>
      <c r="C254" s="2"/>
      <c r="D254" s="72"/>
      <c r="E254" s="4"/>
      <c r="F254" s="345"/>
      <c r="G254" s="352" t="str">
        <f>IFERROR(VLOOKUP(Tabla46[[#This Row],[ID RIESGO]],'1. IDENTIFICACION DEL RIESGO'!$AB$27:$AL$38,11,0),"")</f>
        <v/>
      </c>
      <c r="H254" s="173"/>
      <c r="I254" s="173"/>
      <c r="J254" s="173"/>
      <c r="K254" s="173"/>
      <c r="L254" s="175"/>
      <c r="M254" s="175"/>
      <c r="N254" s="173" t="str">
        <f>IF(Tabla46[[#This Row],[ID RIESGO]]="","",IF(Tabla46[[#This Row],[DESCRIPCION DEL CONTROL]]="",0,15))</f>
        <v/>
      </c>
      <c r="O254" s="169" t="str">
        <f>IF(Tabla46[[#This Row],[ID RIESGO]]="","",IF(Tabla46[[#This Row],[RESPONSABLE DEL CONTROL (CARGO)]]="",0,20))</f>
        <v/>
      </c>
      <c r="P254" s="345">
        <f>IF(Tabla46[[#This Row],[PERIODICIDAD DE EJECUCIÓN DEL CONTROL]]="",0,20)</f>
        <v>0</v>
      </c>
      <c r="Q25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4" s="345" t="str">
        <f>IF(ISTEXT(Tabla46[[#This Row],[VALOR EVALUACION DISENO]]),"",IF(Tabla46[[#This Row],[VALOR EVALUACION DISENO]]&gt;96,DATOS!$AV$21,IF(Tabla46[[#This Row],[VALOR EVALUACION DISENO]]&gt;=86,DATOS!$AV$22,DATOS!$AV$23)))</f>
        <v/>
      </c>
      <c r="S254" s="352"/>
      <c r="T254" s="345" t="str">
        <f>IFERROR(VLOOKUP(Tabla46[[#This Row],[% DE CUMPLIMIENTO DE LA EJECUCION DEL CONTROL]],DATOS!$AS$38:$AT$40,2,0),"")</f>
        <v/>
      </c>
      <c r="U254" s="353" t="str">
        <f>IF(Tabla46[[#This Row],[RESULTADO EVALUACIÓN DEL DISEÑO DEL CONTROL]]="","",SUMIFS(DATOS!$AT$49:$AT$57,DATOS!$AR$49:$AR$57,Tabla46[[#This Row],[RESULTADO EVALUACIÓN DEL DISEÑO DEL CONTROL]],DATOS!$AS$49:$AS$57,Tabla46[[#This Row],[RESULTADO EVALUACION DE LA EJECUCION]]))</f>
        <v/>
      </c>
    </row>
    <row r="255" spans="1:21" ht="15" customHeight="1" x14ac:dyDescent="0.25">
      <c r="A255" s="3"/>
      <c r="B255" s="2"/>
      <c r="C255" s="2"/>
      <c r="D255" s="72"/>
      <c r="E255" s="4"/>
      <c r="F255" s="345"/>
      <c r="G255" s="352" t="str">
        <f>IFERROR(VLOOKUP(Tabla46[[#This Row],[ID RIESGO]],'1. IDENTIFICACION DEL RIESGO'!$AB$27:$AL$38,11,0),"")</f>
        <v/>
      </c>
      <c r="H255" s="173"/>
      <c r="I255" s="173"/>
      <c r="J255" s="173"/>
      <c r="K255" s="173"/>
      <c r="L255" s="175"/>
      <c r="M255" s="175"/>
      <c r="N255" s="173" t="str">
        <f>IF(Tabla46[[#This Row],[ID RIESGO]]="","",IF(Tabla46[[#This Row],[DESCRIPCION DEL CONTROL]]="",0,15))</f>
        <v/>
      </c>
      <c r="O255" s="169" t="str">
        <f>IF(Tabla46[[#This Row],[ID RIESGO]]="","",IF(Tabla46[[#This Row],[RESPONSABLE DEL CONTROL (CARGO)]]="",0,20))</f>
        <v/>
      </c>
      <c r="P255" s="345">
        <f>IF(Tabla46[[#This Row],[PERIODICIDAD DE EJECUCIÓN DEL CONTROL]]="",0,20)</f>
        <v>0</v>
      </c>
      <c r="Q25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5" s="345" t="str">
        <f>IF(ISTEXT(Tabla46[[#This Row],[VALOR EVALUACION DISENO]]),"",IF(Tabla46[[#This Row],[VALOR EVALUACION DISENO]]&gt;96,DATOS!$AV$21,IF(Tabla46[[#This Row],[VALOR EVALUACION DISENO]]&gt;=86,DATOS!$AV$22,DATOS!$AV$23)))</f>
        <v/>
      </c>
      <c r="S255" s="352"/>
      <c r="T255" s="345" t="str">
        <f>IFERROR(VLOOKUP(Tabla46[[#This Row],[% DE CUMPLIMIENTO DE LA EJECUCION DEL CONTROL]],DATOS!$AS$38:$AT$40,2,0),"")</f>
        <v/>
      </c>
      <c r="U255" s="353" t="str">
        <f>IF(Tabla46[[#This Row],[RESULTADO EVALUACIÓN DEL DISEÑO DEL CONTROL]]="","",SUMIFS(DATOS!$AT$49:$AT$57,DATOS!$AR$49:$AR$57,Tabla46[[#This Row],[RESULTADO EVALUACIÓN DEL DISEÑO DEL CONTROL]],DATOS!$AS$49:$AS$57,Tabla46[[#This Row],[RESULTADO EVALUACION DE LA EJECUCION]]))</f>
        <v/>
      </c>
    </row>
    <row r="256" spans="1:21" ht="15" customHeight="1" x14ac:dyDescent="0.25">
      <c r="A256" s="3"/>
      <c r="B256" s="2"/>
      <c r="C256" s="2"/>
      <c r="D256" s="72"/>
      <c r="E256" s="4"/>
      <c r="F256" s="345"/>
      <c r="G256" s="352" t="str">
        <f>IFERROR(VLOOKUP(Tabla46[[#This Row],[ID RIESGO]],'1. IDENTIFICACION DEL RIESGO'!$AB$27:$AL$38,11,0),"")</f>
        <v/>
      </c>
      <c r="H256" s="173"/>
      <c r="I256" s="173"/>
      <c r="J256" s="173"/>
      <c r="K256" s="173"/>
      <c r="L256" s="175"/>
      <c r="M256" s="175"/>
      <c r="N256" s="173" t="str">
        <f>IF(Tabla46[[#This Row],[ID RIESGO]]="","",IF(Tabla46[[#This Row],[DESCRIPCION DEL CONTROL]]="",0,15))</f>
        <v/>
      </c>
      <c r="O256" s="169" t="str">
        <f>IF(Tabla46[[#This Row],[ID RIESGO]]="","",IF(Tabla46[[#This Row],[RESPONSABLE DEL CONTROL (CARGO)]]="",0,20))</f>
        <v/>
      </c>
      <c r="P256" s="345">
        <f>IF(Tabla46[[#This Row],[PERIODICIDAD DE EJECUCIÓN DEL CONTROL]]="",0,20)</f>
        <v>0</v>
      </c>
      <c r="Q25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6" s="345" t="str">
        <f>IF(ISTEXT(Tabla46[[#This Row],[VALOR EVALUACION DISENO]]),"",IF(Tabla46[[#This Row],[VALOR EVALUACION DISENO]]&gt;96,DATOS!$AV$21,IF(Tabla46[[#This Row],[VALOR EVALUACION DISENO]]&gt;=86,DATOS!$AV$22,DATOS!$AV$23)))</f>
        <v/>
      </c>
      <c r="S256" s="352"/>
      <c r="T256" s="345" t="str">
        <f>IFERROR(VLOOKUP(Tabla46[[#This Row],[% DE CUMPLIMIENTO DE LA EJECUCION DEL CONTROL]],DATOS!$AS$38:$AT$40,2,0),"")</f>
        <v/>
      </c>
      <c r="U256" s="353" t="str">
        <f>IF(Tabla46[[#This Row],[RESULTADO EVALUACIÓN DEL DISEÑO DEL CONTROL]]="","",SUMIFS(DATOS!$AT$49:$AT$57,DATOS!$AR$49:$AR$57,Tabla46[[#This Row],[RESULTADO EVALUACIÓN DEL DISEÑO DEL CONTROL]],DATOS!$AS$49:$AS$57,Tabla46[[#This Row],[RESULTADO EVALUACION DE LA EJECUCION]]))</f>
        <v/>
      </c>
    </row>
    <row r="257" spans="1:21" ht="15" customHeight="1" x14ac:dyDescent="0.25">
      <c r="A257" s="3"/>
      <c r="B257" s="2"/>
      <c r="C257" s="2"/>
      <c r="D257" s="72"/>
      <c r="E257" s="4"/>
      <c r="F257" s="345"/>
      <c r="G257" s="352" t="str">
        <f>IFERROR(VLOOKUP(Tabla46[[#This Row],[ID RIESGO]],'1. IDENTIFICACION DEL RIESGO'!$AB$27:$AL$38,11,0),"")</f>
        <v/>
      </c>
      <c r="H257" s="173"/>
      <c r="I257" s="173"/>
      <c r="J257" s="173"/>
      <c r="K257" s="173"/>
      <c r="L257" s="175"/>
      <c r="M257" s="175"/>
      <c r="N257" s="173" t="str">
        <f>IF(Tabla46[[#This Row],[ID RIESGO]]="","",IF(Tabla46[[#This Row],[DESCRIPCION DEL CONTROL]]="",0,15))</f>
        <v/>
      </c>
      <c r="O257" s="169" t="str">
        <f>IF(Tabla46[[#This Row],[ID RIESGO]]="","",IF(Tabla46[[#This Row],[RESPONSABLE DEL CONTROL (CARGO)]]="",0,20))</f>
        <v/>
      </c>
      <c r="P257" s="345">
        <f>IF(Tabla46[[#This Row],[PERIODICIDAD DE EJECUCIÓN DEL CONTROL]]="",0,20)</f>
        <v>0</v>
      </c>
      <c r="Q25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7" s="345" t="str">
        <f>IF(ISTEXT(Tabla46[[#This Row],[VALOR EVALUACION DISENO]]),"",IF(Tabla46[[#This Row],[VALOR EVALUACION DISENO]]&gt;96,DATOS!$AV$21,IF(Tabla46[[#This Row],[VALOR EVALUACION DISENO]]&gt;=86,DATOS!$AV$22,DATOS!$AV$23)))</f>
        <v/>
      </c>
      <c r="S257" s="352"/>
      <c r="T257" s="345" t="str">
        <f>IFERROR(VLOOKUP(Tabla46[[#This Row],[% DE CUMPLIMIENTO DE LA EJECUCION DEL CONTROL]],DATOS!$AS$38:$AT$40,2,0),"")</f>
        <v/>
      </c>
      <c r="U257" s="353" t="str">
        <f>IF(Tabla46[[#This Row],[RESULTADO EVALUACIÓN DEL DISEÑO DEL CONTROL]]="","",SUMIFS(DATOS!$AT$49:$AT$57,DATOS!$AR$49:$AR$57,Tabla46[[#This Row],[RESULTADO EVALUACIÓN DEL DISEÑO DEL CONTROL]],DATOS!$AS$49:$AS$57,Tabla46[[#This Row],[RESULTADO EVALUACION DE LA EJECUCION]]))</f>
        <v/>
      </c>
    </row>
    <row r="258" spans="1:21" ht="15" customHeight="1" x14ac:dyDescent="0.25">
      <c r="A258" s="3"/>
      <c r="B258" s="2"/>
      <c r="C258" s="2"/>
      <c r="D258" s="72"/>
      <c r="E258" s="4"/>
      <c r="F258" s="345"/>
      <c r="G258" s="352" t="str">
        <f>IFERROR(VLOOKUP(Tabla46[[#This Row],[ID RIESGO]],'1. IDENTIFICACION DEL RIESGO'!$AB$27:$AL$38,11,0),"")</f>
        <v/>
      </c>
      <c r="H258" s="173"/>
      <c r="I258" s="173"/>
      <c r="J258" s="173"/>
      <c r="K258" s="173"/>
      <c r="L258" s="175"/>
      <c r="M258" s="175"/>
      <c r="N258" s="173" t="str">
        <f>IF(Tabla46[[#This Row],[ID RIESGO]]="","",IF(Tabla46[[#This Row],[DESCRIPCION DEL CONTROL]]="",0,15))</f>
        <v/>
      </c>
      <c r="O258" s="169" t="str">
        <f>IF(Tabla46[[#This Row],[ID RIESGO]]="","",IF(Tabla46[[#This Row],[RESPONSABLE DEL CONTROL (CARGO)]]="",0,20))</f>
        <v/>
      </c>
      <c r="P258" s="345">
        <f>IF(Tabla46[[#This Row],[PERIODICIDAD DE EJECUCIÓN DEL CONTROL]]="",0,20)</f>
        <v>0</v>
      </c>
      <c r="Q25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8" s="345" t="str">
        <f>IF(ISTEXT(Tabla46[[#This Row],[VALOR EVALUACION DISENO]]),"",IF(Tabla46[[#This Row],[VALOR EVALUACION DISENO]]&gt;96,DATOS!$AV$21,IF(Tabla46[[#This Row],[VALOR EVALUACION DISENO]]&gt;=86,DATOS!$AV$22,DATOS!$AV$23)))</f>
        <v/>
      </c>
      <c r="S258" s="352"/>
      <c r="T258" s="345" t="str">
        <f>IFERROR(VLOOKUP(Tabla46[[#This Row],[% DE CUMPLIMIENTO DE LA EJECUCION DEL CONTROL]],DATOS!$AS$38:$AT$40,2,0),"")</f>
        <v/>
      </c>
      <c r="U258" s="353" t="str">
        <f>IF(Tabla46[[#This Row],[RESULTADO EVALUACIÓN DEL DISEÑO DEL CONTROL]]="","",SUMIFS(DATOS!$AT$49:$AT$57,DATOS!$AR$49:$AR$57,Tabla46[[#This Row],[RESULTADO EVALUACIÓN DEL DISEÑO DEL CONTROL]],DATOS!$AS$49:$AS$57,Tabla46[[#This Row],[RESULTADO EVALUACION DE LA EJECUCION]]))</f>
        <v/>
      </c>
    </row>
    <row r="259" spans="1:21" ht="15" customHeight="1" x14ac:dyDescent="0.25">
      <c r="A259" s="3"/>
      <c r="B259" s="2"/>
      <c r="C259" s="2"/>
      <c r="D259" s="72"/>
      <c r="E259" s="4"/>
      <c r="F259" s="345"/>
      <c r="G259" s="352" t="str">
        <f>IFERROR(VLOOKUP(Tabla46[[#This Row],[ID RIESGO]],'1. IDENTIFICACION DEL RIESGO'!$AB$27:$AL$38,11,0),"")</f>
        <v/>
      </c>
      <c r="H259" s="173"/>
      <c r="I259" s="173"/>
      <c r="J259" s="173"/>
      <c r="K259" s="173"/>
      <c r="L259" s="175"/>
      <c r="M259" s="175"/>
      <c r="N259" s="173" t="str">
        <f>IF(Tabla46[[#This Row],[ID RIESGO]]="","",IF(Tabla46[[#This Row],[DESCRIPCION DEL CONTROL]]="",0,15))</f>
        <v/>
      </c>
      <c r="O259" s="169" t="str">
        <f>IF(Tabla46[[#This Row],[ID RIESGO]]="","",IF(Tabla46[[#This Row],[RESPONSABLE DEL CONTROL (CARGO)]]="",0,20))</f>
        <v/>
      </c>
      <c r="P259" s="345">
        <f>IF(Tabla46[[#This Row],[PERIODICIDAD DE EJECUCIÓN DEL CONTROL]]="",0,20)</f>
        <v>0</v>
      </c>
      <c r="Q25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9" s="345" t="str">
        <f>IF(ISTEXT(Tabla46[[#This Row],[VALOR EVALUACION DISENO]]),"",IF(Tabla46[[#This Row],[VALOR EVALUACION DISENO]]&gt;96,DATOS!$AV$21,IF(Tabla46[[#This Row],[VALOR EVALUACION DISENO]]&gt;=86,DATOS!$AV$22,DATOS!$AV$23)))</f>
        <v/>
      </c>
      <c r="S259" s="352"/>
      <c r="T259" s="345" t="str">
        <f>IFERROR(VLOOKUP(Tabla46[[#This Row],[% DE CUMPLIMIENTO DE LA EJECUCION DEL CONTROL]],DATOS!$AS$38:$AT$40,2,0),"")</f>
        <v/>
      </c>
      <c r="U259" s="353" t="str">
        <f>IF(Tabla46[[#This Row],[RESULTADO EVALUACIÓN DEL DISEÑO DEL CONTROL]]="","",SUMIFS(DATOS!$AT$49:$AT$57,DATOS!$AR$49:$AR$57,Tabla46[[#This Row],[RESULTADO EVALUACIÓN DEL DISEÑO DEL CONTROL]],DATOS!$AS$49:$AS$57,Tabla46[[#This Row],[RESULTADO EVALUACION DE LA EJECUCION]]))</f>
        <v/>
      </c>
    </row>
    <row r="260" spans="1:21" ht="15" customHeight="1" x14ac:dyDescent="0.25">
      <c r="A260" s="3"/>
      <c r="B260" s="2"/>
      <c r="C260" s="2"/>
      <c r="D260" s="72"/>
      <c r="E260" s="4"/>
      <c r="F260" s="345"/>
      <c r="G260" s="352" t="str">
        <f>IFERROR(VLOOKUP(Tabla46[[#This Row],[ID RIESGO]],'1. IDENTIFICACION DEL RIESGO'!$AB$27:$AL$38,11,0),"")</f>
        <v/>
      </c>
      <c r="H260" s="173"/>
      <c r="I260" s="173"/>
      <c r="J260" s="173"/>
      <c r="K260" s="173"/>
      <c r="L260" s="175"/>
      <c r="M260" s="175"/>
      <c r="N260" s="173" t="str">
        <f>IF(Tabla46[[#This Row],[ID RIESGO]]="","",IF(Tabla46[[#This Row],[DESCRIPCION DEL CONTROL]]="",0,15))</f>
        <v/>
      </c>
      <c r="O260" s="169" t="str">
        <f>IF(Tabla46[[#This Row],[ID RIESGO]]="","",IF(Tabla46[[#This Row],[RESPONSABLE DEL CONTROL (CARGO)]]="",0,20))</f>
        <v/>
      </c>
      <c r="P260" s="345">
        <f>IF(Tabla46[[#This Row],[PERIODICIDAD DE EJECUCIÓN DEL CONTROL]]="",0,20)</f>
        <v>0</v>
      </c>
      <c r="Q26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0" s="345" t="str">
        <f>IF(ISTEXT(Tabla46[[#This Row],[VALOR EVALUACION DISENO]]),"",IF(Tabla46[[#This Row],[VALOR EVALUACION DISENO]]&gt;96,DATOS!$AV$21,IF(Tabla46[[#This Row],[VALOR EVALUACION DISENO]]&gt;=86,DATOS!$AV$22,DATOS!$AV$23)))</f>
        <v/>
      </c>
      <c r="S260" s="352"/>
      <c r="T260" s="345" t="str">
        <f>IFERROR(VLOOKUP(Tabla46[[#This Row],[% DE CUMPLIMIENTO DE LA EJECUCION DEL CONTROL]],DATOS!$AS$38:$AT$40,2,0),"")</f>
        <v/>
      </c>
      <c r="U260" s="353" t="str">
        <f>IF(Tabla46[[#This Row],[RESULTADO EVALUACIÓN DEL DISEÑO DEL CONTROL]]="","",SUMIFS(DATOS!$AT$49:$AT$57,DATOS!$AR$49:$AR$57,Tabla46[[#This Row],[RESULTADO EVALUACIÓN DEL DISEÑO DEL CONTROL]],DATOS!$AS$49:$AS$57,Tabla46[[#This Row],[RESULTADO EVALUACION DE LA EJECUCION]]))</f>
        <v/>
      </c>
    </row>
    <row r="261" spans="1:21" ht="15" customHeight="1" x14ac:dyDescent="0.25">
      <c r="A261" s="3"/>
      <c r="B261" s="2"/>
      <c r="C261" s="2"/>
      <c r="D261" s="72"/>
      <c r="E261" s="4"/>
      <c r="F261" s="345"/>
      <c r="G261" s="352" t="str">
        <f>IFERROR(VLOOKUP(Tabla46[[#This Row],[ID RIESGO]],'1. IDENTIFICACION DEL RIESGO'!$AB$27:$AL$38,11,0),"")</f>
        <v/>
      </c>
      <c r="H261" s="173"/>
      <c r="I261" s="173"/>
      <c r="J261" s="173"/>
      <c r="K261" s="173"/>
      <c r="L261" s="175"/>
      <c r="M261" s="175"/>
      <c r="N261" s="173" t="str">
        <f>IF(Tabla46[[#This Row],[ID RIESGO]]="","",IF(Tabla46[[#This Row],[DESCRIPCION DEL CONTROL]]="",0,15))</f>
        <v/>
      </c>
      <c r="O261" s="169" t="str">
        <f>IF(Tabla46[[#This Row],[ID RIESGO]]="","",IF(Tabla46[[#This Row],[RESPONSABLE DEL CONTROL (CARGO)]]="",0,20))</f>
        <v/>
      </c>
      <c r="P261" s="345">
        <f>IF(Tabla46[[#This Row],[PERIODICIDAD DE EJECUCIÓN DEL CONTROL]]="",0,20)</f>
        <v>0</v>
      </c>
      <c r="Q26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1" s="345" t="str">
        <f>IF(ISTEXT(Tabla46[[#This Row],[VALOR EVALUACION DISENO]]),"",IF(Tabla46[[#This Row],[VALOR EVALUACION DISENO]]&gt;96,DATOS!$AV$21,IF(Tabla46[[#This Row],[VALOR EVALUACION DISENO]]&gt;=86,DATOS!$AV$22,DATOS!$AV$23)))</f>
        <v/>
      </c>
      <c r="S261" s="352"/>
      <c r="T261" s="345" t="str">
        <f>IFERROR(VLOOKUP(Tabla46[[#This Row],[% DE CUMPLIMIENTO DE LA EJECUCION DEL CONTROL]],DATOS!$AS$38:$AT$40,2,0),"")</f>
        <v/>
      </c>
      <c r="U261" s="353" t="str">
        <f>IF(Tabla46[[#This Row],[RESULTADO EVALUACIÓN DEL DISEÑO DEL CONTROL]]="","",SUMIFS(DATOS!$AT$49:$AT$57,DATOS!$AR$49:$AR$57,Tabla46[[#This Row],[RESULTADO EVALUACIÓN DEL DISEÑO DEL CONTROL]],DATOS!$AS$49:$AS$57,Tabla46[[#This Row],[RESULTADO EVALUACION DE LA EJECUCION]]))</f>
        <v/>
      </c>
    </row>
    <row r="262" spans="1:21" ht="15" customHeight="1" x14ac:dyDescent="0.25">
      <c r="A262" s="3"/>
      <c r="B262" s="2"/>
      <c r="C262" s="2"/>
      <c r="D262" s="72"/>
      <c r="E262" s="4"/>
      <c r="F262" s="345"/>
      <c r="G262" s="352" t="str">
        <f>IFERROR(VLOOKUP(Tabla46[[#This Row],[ID RIESGO]],'1. IDENTIFICACION DEL RIESGO'!$AB$27:$AL$38,11,0),"")</f>
        <v/>
      </c>
      <c r="H262" s="173"/>
      <c r="I262" s="173"/>
      <c r="J262" s="173"/>
      <c r="K262" s="173"/>
      <c r="L262" s="175"/>
      <c r="M262" s="175"/>
      <c r="N262" s="173" t="str">
        <f>IF(Tabla46[[#This Row],[ID RIESGO]]="","",IF(Tabla46[[#This Row],[DESCRIPCION DEL CONTROL]]="",0,15))</f>
        <v/>
      </c>
      <c r="O262" s="169" t="str">
        <f>IF(Tabla46[[#This Row],[ID RIESGO]]="","",IF(Tabla46[[#This Row],[RESPONSABLE DEL CONTROL (CARGO)]]="",0,20))</f>
        <v/>
      </c>
      <c r="P262" s="345">
        <f>IF(Tabla46[[#This Row],[PERIODICIDAD DE EJECUCIÓN DEL CONTROL]]="",0,20)</f>
        <v>0</v>
      </c>
      <c r="Q26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2" s="345" t="str">
        <f>IF(ISTEXT(Tabla46[[#This Row],[VALOR EVALUACION DISENO]]),"",IF(Tabla46[[#This Row],[VALOR EVALUACION DISENO]]&gt;96,DATOS!$AV$21,IF(Tabla46[[#This Row],[VALOR EVALUACION DISENO]]&gt;=86,DATOS!$AV$22,DATOS!$AV$23)))</f>
        <v/>
      </c>
      <c r="S262" s="352"/>
      <c r="T262" s="345" t="str">
        <f>IFERROR(VLOOKUP(Tabla46[[#This Row],[% DE CUMPLIMIENTO DE LA EJECUCION DEL CONTROL]],DATOS!$AS$38:$AT$40,2,0),"")</f>
        <v/>
      </c>
      <c r="U262" s="353" t="str">
        <f>IF(Tabla46[[#This Row],[RESULTADO EVALUACIÓN DEL DISEÑO DEL CONTROL]]="","",SUMIFS(DATOS!$AT$49:$AT$57,DATOS!$AR$49:$AR$57,Tabla46[[#This Row],[RESULTADO EVALUACIÓN DEL DISEÑO DEL CONTROL]],DATOS!$AS$49:$AS$57,Tabla46[[#This Row],[RESULTADO EVALUACION DE LA EJECUCION]]))</f>
        <v/>
      </c>
    </row>
    <row r="263" spans="1:21" ht="15" customHeight="1" x14ac:dyDescent="0.25">
      <c r="A263" s="3"/>
      <c r="B263" s="2"/>
      <c r="C263" s="2"/>
      <c r="D263" s="72"/>
      <c r="E263" s="4"/>
      <c r="F263" s="345"/>
      <c r="G263" s="352" t="str">
        <f>IFERROR(VLOOKUP(Tabla46[[#This Row],[ID RIESGO]],'1. IDENTIFICACION DEL RIESGO'!$AB$27:$AL$38,11,0),"")</f>
        <v/>
      </c>
      <c r="H263" s="173"/>
      <c r="I263" s="173"/>
      <c r="J263" s="173"/>
      <c r="K263" s="173"/>
      <c r="L263" s="175"/>
      <c r="M263" s="175"/>
      <c r="N263" s="173" t="str">
        <f>IF(Tabla46[[#This Row],[ID RIESGO]]="","",IF(Tabla46[[#This Row],[DESCRIPCION DEL CONTROL]]="",0,15))</f>
        <v/>
      </c>
      <c r="O263" s="169" t="str">
        <f>IF(Tabla46[[#This Row],[ID RIESGO]]="","",IF(Tabla46[[#This Row],[RESPONSABLE DEL CONTROL (CARGO)]]="",0,20))</f>
        <v/>
      </c>
      <c r="P263" s="345">
        <f>IF(Tabla46[[#This Row],[PERIODICIDAD DE EJECUCIÓN DEL CONTROL]]="",0,20)</f>
        <v>0</v>
      </c>
      <c r="Q26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3" s="345" t="str">
        <f>IF(ISTEXT(Tabla46[[#This Row],[VALOR EVALUACION DISENO]]),"",IF(Tabla46[[#This Row],[VALOR EVALUACION DISENO]]&gt;96,DATOS!$AV$21,IF(Tabla46[[#This Row],[VALOR EVALUACION DISENO]]&gt;=86,DATOS!$AV$22,DATOS!$AV$23)))</f>
        <v/>
      </c>
      <c r="S263" s="352"/>
      <c r="T263" s="345" t="str">
        <f>IFERROR(VLOOKUP(Tabla46[[#This Row],[% DE CUMPLIMIENTO DE LA EJECUCION DEL CONTROL]],DATOS!$AS$38:$AT$40,2,0),"")</f>
        <v/>
      </c>
      <c r="U263" s="353" t="str">
        <f>IF(Tabla46[[#This Row],[RESULTADO EVALUACIÓN DEL DISEÑO DEL CONTROL]]="","",SUMIFS(DATOS!$AT$49:$AT$57,DATOS!$AR$49:$AR$57,Tabla46[[#This Row],[RESULTADO EVALUACIÓN DEL DISEÑO DEL CONTROL]],DATOS!$AS$49:$AS$57,Tabla46[[#This Row],[RESULTADO EVALUACION DE LA EJECUCION]]))</f>
        <v/>
      </c>
    </row>
    <row r="264" spans="1:21" ht="15" customHeight="1" x14ac:dyDescent="0.25">
      <c r="A264" s="3"/>
      <c r="B264" s="2"/>
      <c r="C264" s="2"/>
      <c r="D264" s="72"/>
      <c r="E264" s="4"/>
      <c r="F264" s="345"/>
      <c r="G264" s="352" t="str">
        <f>IFERROR(VLOOKUP(Tabla46[[#This Row],[ID RIESGO]],'1. IDENTIFICACION DEL RIESGO'!$AB$27:$AL$38,11,0),"")</f>
        <v/>
      </c>
      <c r="H264" s="173"/>
      <c r="I264" s="173"/>
      <c r="J264" s="173"/>
      <c r="K264" s="173"/>
      <c r="L264" s="175"/>
      <c r="M264" s="175"/>
      <c r="N264" s="173" t="str">
        <f>IF(Tabla46[[#This Row],[ID RIESGO]]="","",IF(Tabla46[[#This Row],[DESCRIPCION DEL CONTROL]]="",0,15))</f>
        <v/>
      </c>
      <c r="O264" s="169" t="str">
        <f>IF(Tabla46[[#This Row],[ID RIESGO]]="","",IF(Tabla46[[#This Row],[RESPONSABLE DEL CONTROL (CARGO)]]="",0,20))</f>
        <v/>
      </c>
      <c r="P264" s="345">
        <f>IF(Tabla46[[#This Row],[PERIODICIDAD DE EJECUCIÓN DEL CONTROL]]="",0,20)</f>
        <v>0</v>
      </c>
      <c r="Q26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4" s="345" t="str">
        <f>IF(ISTEXT(Tabla46[[#This Row],[VALOR EVALUACION DISENO]]),"",IF(Tabla46[[#This Row],[VALOR EVALUACION DISENO]]&gt;96,DATOS!$AV$21,IF(Tabla46[[#This Row],[VALOR EVALUACION DISENO]]&gt;=86,DATOS!$AV$22,DATOS!$AV$23)))</f>
        <v/>
      </c>
      <c r="S264" s="352"/>
      <c r="T264" s="345" t="str">
        <f>IFERROR(VLOOKUP(Tabla46[[#This Row],[% DE CUMPLIMIENTO DE LA EJECUCION DEL CONTROL]],DATOS!$AS$38:$AT$40,2,0),"")</f>
        <v/>
      </c>
      <c r="U264" s="353" t="str">
        <f>IF(Tabla46[[#This Row],[RESULTADO EVALUACIÓN DEL DISEÑO DEL CONTROL]]="","",SUMIFS(DATOS!$AT$49:$AT$57,DATOS!$AR$49:$AR$57,Tabla46[[#This Row],[RESULTADO EVALUACIÓN DEL DISEÑO DEL CONTROL]],DATOS!$AS$49:$AS$57,Tabla46[[#This Row],[RESULTADO EVALUACION DE LA EJECUCION]]))</f>
        <v/>
      </c>
    </row>
    <row r="265" spans="1:21" ht="15" customHeight="1" x14ac:dyDescent="0.25">
      <c r="A265" s="3"/>
      <c r="B265" s="2"/>
      <c r="C265" s="2"/>
      <c r="D265" s="72"/>
      <c r="E265" s="4"/>
      <c r="F265" s="345"/>
      <c r="G265" s="352" t="str">
        <f>IFERROR(VLOOKUP(Tabla46[[#This Row],[ID RIESGO]],'1. IDENTIFICACION DEL RIESGO'!$AB$27:$AL$38,11,0),"")</f>
        <v/>
      </c>
      <c r="H265" s="173"/>
      <c r="I265" s="173"/>
      <c r="J265" s="173"/>
      <c r="K265" s="173"/>
      <c r="L265" s="175"/>
      <c r="M265" s="175"/>
      <c r="N265" s="173" t="str">
        <f>IF(Tabla46[[#This Row],[ID RIESGO]]="","",IF(Tabla46[[#This Row],[DESCRIPCION DEL CONTROL]]="",0,15))</f>
        <v/>
      </c>
      <c r="O265" s="169" t="str">
        <f>IF(Tabla46[[#This Row],[ID RIESGO]]="","",IF(Tabla46[[#This Row],[RESPONSABLE DEL CONTROL (CARGO)]]="",0,20))</f>
        <v/>
      </c>
      <c r="P265" s="345">
        <f>IF(Tabla46[[#This Row],[PERIODICIDAD DE EJECUCIÓN DEL CONTROL]]="",0,20)</f>
        <v>0</v>
      </c>
      <c r="Q26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5" s="345" t="str">
        <f>IF(ISTEXT(Tabla46[[#This Row],[VALOR EVALUACION DISENO]]),"",IF(Tabla46[[#This Row],[VALOR EVALUACION DISENO]]&gt;96,DATOS!$AV$21,IF(Tabla46[[#This Row],[VALOR EVALUACION DISENO]]&gt;=86,DATOS!$AV$22,DATOS!$AV$23)))</f>
        <v/>
      </c>
      <c r="S265" s="352"/>
      <c r="T265" s="345" t="str">
        <f>IFERROR(VLOOKUP(Tabla46[[#This Row],[% DE CUMPLIMIENTO DE LA EJECUCION DEL CONTROL]],DATOS!$AS$38:$AT$40,2,0),"")</f>
        <v/>
      </c>
      <c r="U265" s="353" t="str">
        <f>IF(Tabla46[[#This Row],[RESULTADO EVALUACIÓN DEL DISEÑO DEL CONTROL]]="","",SUMIFS(DATOS!$AT$49:$AT$57,DATOS!$AR$49:$AR$57,Tabla46[[#This Row],[RESULTADO EVALUACIÓN DEL DISEÑO DEL CONTROL]],DATOS!$AS$49:$AS$57,Tabla46[[#This Row],[RESULTADO EVALUACION DE LA EJECUCION]]))</f>
        <v/>
      </c>
    </row>
    <row r="266" spans="1:21" ht="15" customHeight="1" x14ac:dyDescent="0.25">
      <c r="A266" s="3"/>
      <c r="B266" s="2"/>
      <c r="C266" s="2"/>
      <c r="D266" s="72"/>
      <c r="E266" s="4"/>
      <c r="F266" s="345"/>
      <c r="G266" s="352" t="str">
        <f>IFERROR(VLOOKUP(Tabla46[[#This Row],[ID RIESGO]],'1. IDENTIFICACION DEL RIESGO'!$AB$27:$AL$38,11,0),"")</f>
        <v/>
      </c>
      <c r="H266" s="173"/>
      <c r="I266" s="173"/>
      <c r="J266" s="173"/>
      <c r="K266" s="173"/>
      <c r="L266" s="175"/>
      <c r="M266" s="175"/>
      <c r="N266" s="173" t="str">
        <f>IF(Tabla46[[#This Row],[ID RIESGO]]="","",IF(Tabla46[[#This Row],[DESCRIPCION DEL CONTROL]]="",0,15))</f>
        <v/>
      </c>
      <c r="O266" s="169" t="str">
        <f>IF(Tabla46[[#This Row],[ID RIESGO]]="","",IF(Tabla46[[#This Row],[RESPONSABLE DEL CONTROL (CARGO)]]="",0,20))</f>
        <v/>
      </c>
      <c r="P266" s="345">
        <f>IF(Tabla46[[#This Row],[PERIODICIDAD DE EJECUCIÓN DEL CONTROL]]="",0,20)</f>
        <v>0</v>
      </c>
      <c r="Q26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6" s="345" t="str">
        <f>IF(ISTEXT(Tabla46[[#This Row],[VALOR EVALUACION DISENO]]),"",IF(Tabla46[[#This Row],[VALOR EVALUACION DISENO]]&gt;96,DATOS!$AV$21,IF(Tabla46[[#This Row],[VALOR EVALUACION DISENO]]&gt;=86,DATOS!$AV$22,DATOS!$AV$23)))</f>
        <v/>
      </c>
      <c r="S266" s="352"/>
      <c r="T266" s="345" t="str">
        <f>IFERROR(VLOOKUP(Tabla46[[#This Row],[% DE CUMPLIMIENTO DE LA EJECUCION DEL CONTROL]],DATOS!$AS$38:$AT$40,2,0),"")</f>
        <v/>
      </c>
      <c r="U266" s="353" t="str">
        <f>IF(Tabla46[[#This Row],[RESULTADO EVALUACIÓN DEL DISEÑO DEL CONTROL]]="","",SUMIFS(DATOS!$AT$49:$AT$57,DATOS!$AR$49:$AR$57,Tabla46[[#This Row],[RESULTADO EVALUACIÓN DEL DISEÑO DEL CONTROL]],DATOS!$AS$49:$AS$57,Tabla46[[#This Row],[RESULTADO EVALUACION DE LA EJECUCION]]))</f>
        <v/>
      </c>
    </row>
    <row r="267" spans="1:21" ht="15" customHeight="1" x14ac:dyDescent="0.25">
      <c r="A267" s="3"/>
      <c r="B267" s="2"/>
      <c r="C267" s="2"/>
      <c r="D267" s="72"/>
      <c r="E267" s="4"/>
      <c r="F267" s="345"/>
      <c r="G267" s="352" t="str">
        <f>IFERROR(VLOOKUP(Tabla46[[#This Row],[ID RIESGO]],'1. IDENTIFICACION DEL RIESGO'!$AB$27:$AL$38,11,0),"")</f>
        <v/>
      </c>
      <c r="H267" s="173"/>
      <c r="I267" s="173"/>
      <c r="J267" s="173"/>
      <c r="K267" s="173"/>
      <c r="L267" s="175"/>
      <c r="M267" s="175"/>
      <c r="N267" s="173" t="str">
        <f>IF(Tabla46[[#This Row],[ID RIESGO]]="","",IF(Tabla46[[#This Row],[DESCRIPCION DEL CONTROL]]="",0,15))</f>
        <v/>
      </c>
      <c r="O267" s="169" t="str">
        <f>IF(Tabla46[[#This Row],[ID RIESGO]]="","",IF(Tabla46[[#This Row],[RESPONSABLE DEL CONTROL (CARGO)]]="",0,20))</f>
        <v/>
      </c>
      <c r="P267" s="345">
        <f>IF(Tabla46[[#This Row],[PERIODICIDAD DE EJECUCIÓN DEL CONTROL]]="",0,20)</f>
        <v>0</v>
      </c>
      <c r="Q26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7" s="345" t="str">
        <f>IF(ISTEXT(Tabla46[[#This Row],[VALOR EVALUACION DISENO]]),"",IF(Tabla46[[#This Row],[VALOR EVALUACION DISENO]]&gt;96,DATOS!$AV$21,IF(Tabla46[[#This Row],[VALOR EVALUACION DISENO]]&gt;=86,DATOS!$AV$22,DATOS!$AV$23)))</f>
        <v/>
      </c>
      <c r="S267" s="352"/>
      <c r="T267" s="345" t="str">
        <f>IFERROR(VLOOKUP(Tabla46[[#This Row],[% DE CUMPLIMIENTO DE LA EJECUCION DEL CONTROL]],DATOS!$AS$38:$AT$40,2,0),"")</f>
        <v/>
      </c>
      <c r="U267" s="353" t="str">
        <f>IF(Tabla46[[#This Row],[RESULTADO EVALUACIÓN DEL DISEÑO DEL CONTROL]]="","",SUMIFS(DATOS!$AT$49:$AT$57,DATOS!$AR$49:$AR$57,Tabla46[[#This Row],[RESULTADO EVALUACIÓN DEL DISEÑO DEL CONTROL]],DATOS!$AS$49:$AS$57,Tabla46[[#This Row],[RESULTADO EVALUACION DE LA EJECUCION]]))</f>
        <v/>
      </c>
    </row>
    <row r="268" spans="1:21" ht="15" customHeight="1" x14ac:dyDescent="0.25">
      <c r="A268" s="3"/>
      <c r="B268" s="2"/>
      <c r="C268" s="2"/>
      <c r="D268" s="72"/>
      <c r="E268" s="4"/>
      <c r="F268" s="345"/>
      <c r="G268" s="352" t="str">
        <f>IFERROR(VLOOKUP(Tabla46[[#This Row],[ID RIESGO]],'1. IDENTIFICACION DEL RIESGO'!$AB$27:$AL$38,11,0),"")</f>
        <v/>
      </c>
      <c r="H268" s="173"/>
      <c r="I268" s="173"/>
      <c r="J268" s="173"/>
      <c r="K268" s="173"/>
      <c r="L268" s="175"/>
      <c r="M268" s="175"/>
      <c r="N268" s="173" t="str">
        <f>IF(Tabla46[[#This Row],[ID RIESGO]]="","",IF(Tabla46[[#This Row],[DESCRIPCION DEL CONTROL]]="",0,15))</f>
        <v/>
      </c>
      <c r="O268" s="169" t="str">
        <f>IF(Tabla46[[#This Row],[ID RIESGO]]="","",IF(Tabla46[[#This Row],[RESPONSABLE DEL CONTROL (CARGO)]]="",0,20))</f>
        <v/>
      </c>
      <c r="P268" s="345">
        <f>IF(Tabla46[[#This Row],[PERIODICIDAD DE EJECUCIÓN DEL CONTROL]]="",0,20)</f>
        <v>0</v>
      </c>
      <c r="Q26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8" s="345" t="str">
        <f>IF(ISTEXT(Tabla46[[#This Row],[VALOR EVALUACION DISENO]]),"",IF(Tabla46[[#This Row],[VALOR EVALUACION DISENO]]&gt;96,DATOS!$AV$21,IF(Tabla46[[#This Row],[VALOR EVALUACION DISENO]]&gt;=86,DATOS!$AV$22,DATOS!$AV$23)))</f>
        <v/>
      </c>
      <c r="S268" s="352"/>
      <c r="T268" s="345" t="str">
        <f>IFERROR(VLOOKUP(Tabla46[[#This Row],[% DE CUMPLIMIENTO DE LA EJECUCION DEL CONTROL]],DATOS!$AS$38:$AT$40,2,0),"")</f>
        <v/>
      </c>
      <c r="U268" s="353" t="str">
        <f>IF(Tabla46[[#This Row],[RESULTADO EVALUACIÓN DEL DISEÑO DEL CONTROL]]="","",SUMIFS(DATOS!$AT$49:$AT$57,DATOS!$AR$49:$AR$57,Tabla46[[#This Row],[RESULTADO EVALUACIÓN DEL DISEÑO DEL CONTROL]],DATOS!$AS$49:$AS$57,Tabla46[[#This Row],[RESULTADO EVALUACION DE LA EJECUCION]]))</f>
        <v/>
      </c>
    </row>
    <row r="269" spans="1:21" ht="15" customHeight="1" x14ac:dyDescent="0.25">
      <c r="A269" s="3"/>
      <c r="B269" s="2"/>
      <c r="C269" s="2"/>
      <c r="D269" s="72"/>
      <c r="E269" s="4"/>
      <c r="F269" s="345"/>
      <c r="G269" s="352" t="str">
        <f>IFERROR(VLOOKUP(Tabla46[[#This Row],[ID RIESGO]],'1. IDENTIFICACION DEL RIESGO'!$AB$27:$AL$38,11,0),"")</f>
        <v/>
      </c>
      <c r="H269" s="173"/>
      <c r="I269" s="173"/>
      <c r="J269" s="173"/>
      <c r="K269" s="173"/>
      <c r="L269" s="175"/>
      <c r="M269" s="175"/>
      <c r="N269" s="173" t="str">
        <f>IF(Tabla46[[#This Row],[ID RIESGO]]="","",IF(Tabla46[[#This Row],[DESCRIPCION DEL CONTROL]]="",0,15))</f>
        <v/>
      </c>
      <c r="O269" s="169" t="str">
        <f>IF(Tabla46[[#This Row],[ID RIESGO]]="","",IF(Tabla46[[#This Row],[RESPONSABLE DEL CONTROL (CARGO)]]="",0,20))</f>
        <v/>
      </c>
      <c r="P269" s="345">
        <f>IF(Tabla46[[#This Row],[PERIODICIDAD DE EJECUCIÓN DEL CONTROL]]="",0,20)</f>
        <v>0</v>
      </c>
      <c r="Q26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9" s="345" t="str">
        <f>IF(ISTEXT(Tabla46[[#This Row],[VALOR EVALUACION DISENO]]),"",IF(Tabla46[[#This Row],[VALOR EVALUACION DISENO]]&gt;96,DATOS!$AV$21,IF(Tabla46[[#This Row],[VALOR EVALUACION DISENO]]&gt;=86,DATOS!$AV$22,DATOS!$AV$23)))</f>
        <v/>
      </c>
      <c r="S269" s="352"/>
      <c r="T269" s="345" t="str">
        <f>IFERROR(VLOOKUP(Tabla46[[#This Row],[% DE CUMPLIMIENTO DE LA EJECUCION DEL CONTROL]],DATOS!$AS$38:$AT$40,2,0),"")</f>
        <v/>
      </c>
      <c r="U269" s="353" t="str">
        <f>IF(Tabla46[[#This Row],[RESULTADO EVALUACIÓN DEL DISEÑO DEL CONTROL]]="","",SUMIFS(DATOS!$AT$49:$AT$57,DATOS!$AR$49:$AR$57,Tabla46[[#This Row],[RESULTADO EVALUACIÓN DEL DISEÑO DEL CONTROL]],DATOS!$AS$49:$AS$57,Tabla46[[#This Row],[RESULTADO EVALUACION DE LA EJECUCION]]))</f>
        <v/>
      </c>
    </row>
    <row r="270" spans="1:21" ht="15" customHeight="1" x14ac:dyDescent="0.25">
      <c r="A270" s="3"/>
      <c r="B270" s="2"/>
      <c r="C270" s="2"/>
      <c r="D270" s="72"/>
      <c r="E270" s="4"/>
      <c r="F270" s="345"/>
      <c r="G270" s="352" t="str">
        <f>IFERROR(VLOOKUP(Tabla46[[#This Row],[ID RIESGO]],'1. IDENTIFICACION DEL RIESGO'!$AB$27:$AL$38,11,0),"")</f>
        <v/>
      </c>
      <c r="H270" s="173"/>
      <c r="I270" s="173"/>
      <c r="J270" s="173"/>
      <c r="K270" s="173"/>
      <c r="L270" s="175"/>
      <c r="M270" s="175"/>
      <c r="N270" s="173" t="str">
        <f>IF(Tabla46[[#This Row],[ID RIESGO]]="","",IF(Tabla46[[#This Row],[DESCRIPCION DEL CONTROL]]="",0,15))</f>
        <v/>
      </c>
      <c r="O270" s="169" t="str">
        <f>IF(Tabla46[[#This Row],[ID RIESGO]]="","",IF(Tabla46[[#This Row],[RESPONSABLE DEL CONTROL (CARGO)]]="",0,20))</f>
        <v/>
      </c>
      <c r="P270" s="345">
        <f>IF(Tabla46[[#This Row],[PERIODICIDAD DE EJECUCIÓN DEL CONTROL]]="",0,20)</f>
        <v>0</v>
      </c>
      <c r="Q27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0" s="345" t="str">
        <f>IF(ISTEXT(Tabla46[[#This Row],[VALOR EVALUACION DISENO]]),"",IF(Tabla46[[#This Row],[VALOR EVALUACION DISENO]]&gt;96,DATOS!$AV$21,IF(Tabla46[[#This Row],[VALOR EVALUACION DISENO]]&gt;=86,DATOS!$AV$22,DATOS!$AV$23)))</f>
        <v/>
      </c>
      <c r="S270" s="352"/>
      <c r="T270" s="345" t="str">
        <f>IFERROR(VLOOKUP(Tabla46[[#This Row],[% DE CUMPLIMIENTO DE LA EJECUCION DEL CONTROL]],DATOS!$AS$38:$AT$40,2,0),"")</f>
        <v/>
      </c>
      <c r="U270" s="353" t="str">
        <f>IF(Tabla46[[#This Row],[RESULTADO EVALUACIÓN DEL DISEÑO DEL CONTROL]]="","",SUMIFS(DATOS!$AT$49:$AT$57,DATOS!$AR$49:$AR$57,Tabla46[[#This Row],[RESULTADO EVALUACIÓN DEL DISEÑO DEL CONTROL]],DATOS!$AS$49:$AS$57,Tabla46[[#This Row],[RESULTADO EVALUACION DE LA EJECUCION]]))</f>
        <v/>
      </c>
    </row>
    <row r="271" spans="1:21" ht="15" customHeight="1" x14ac:dyDescent="0.25">
      <c r="A271" s="3"/>
      <c r="B271" s="2"/>
      <c r="C271" s="2"/>
      <c r="D271" s="72"/>
      <c r="E271" s="4"/>
      <c r="F271" s="345"/>
      <c r="G271" s="352" t="str">
        <f>IFERROR(VLOOKUP(Tabla46[[#This Row],[ID RIESGO]],'1. IDENTIFICACION DEL RIESGO'!$AB$27:$AL$38,11,0),"")</f>
        <v/>
      </c>
      <c r="H271" s="173"/>
      <c r="I271" s="173"/>
      <c r="J271" s="173"/>
      <c r="K271" s="173"/>
      <c r="L271" s="175"/>
      <c r="M271" s="175"/>
      <c r="N271" s="173" t="str">
        <f>IF(Tabla46[[#This Row],[ID RIESGO]]="","",IF(Tabla46[[#This Row],[DESCRIPCION DEL CONTROL]]="",0,15))</f>
        <v/>
      </c>
      <c r="O271" s="169" t="str">
        <f>IF(Tabla46[[#This Row],[ID RIESGO]]="","",IF(Tabla46[[#This Row],[RESPONSABLE DEL CONTROL (CARGO)]]="",0,20))</f>
        <v/>
      </c>
      <c r="P271" s="345">
        <f>IF(Tabla46[[#This Row],[PERIODICIDAD DE EJECUCIÓN DEL CONTROL]]="",0,20)</f>
        <v>0</v>
      </c>
      <c r="Q27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1" s="345" t="str">
        <f>IF(ISTEXT(Tabla46[[#This Row],[VALOR EVALUACION DISENO]]),"",IF(Tabla46[[#This Row],[VALOR EVALUACION DISENO]]&gt;96,DATOS!$AV$21,IF(Tabla46[[#This Row],[VALOR EVALUACION DISENO]]&gt;=86,DATOS!$AV$22,DATOS!$AV$23)))</f>
        <v/>
      </c>
      <c r="S271" s="352"/>
      <c r="T271" s="345" t="str">
        <f>IFERROR(VLOOKUP(Tabla46[[#This Row],[% DE CUMPLIMIENTO DE LA EJECUCION DEL CONTROL]],DATOS!$AS$38:$AT$40,2,0),"")</f>
        <v/>
      </c>
      <c r="U271" s="353" t="str">
        <f>IF(Tabla46[[#This Row],[RESULTADO EVALUACIÓN DEL DISEÑO DEL CONTROL]]="","",SUMIFS(DATOS!$AT$49:$AT$57,DATOS!$AR$49:$AR$57,Tabla46[[#This Row],[RESULTADO EVALUACIÓN DEL DISEÑO DEL CONTROL]],DATOS!$AS$49:$AS$57,Tabla46[[#This Row],[RESULTADO EVALUACION DE LA EJECUCION]]))</f>
        <v/>
      </c>
    </row>
    <row r="272" spans="1:21" ht="15" customHeight="1" x14ac:dyDescent="0.25">
      <c r="A272" s="3"/>
      <c r="B272" s="2"/>
      <c r="C272" s="2"/>
      <c r="D272" s="72"/>
      <c r="E272" s="4"/>
      <c r="F272" s="345"/>
      <c r="G272" s="352" t="str">
        <f>IFERROR(VLOOKUP(Tabla46[[#This Row],[ID RIESGO]],'1. IDENTIFICACION DEL RIESGO'!$AB$27:$AL$38,11,0),"")</f>
        <v/>
      </c>
      <c r="H272" s="173"/>
      <c r="I272" s="173"/>
      <c r="J272" s="173"/>
      <c r="K272" s="173"/>
      <c r="L272" s="175"/>
      <c r="M272" s="175"/>
      <c r="N272" s="173" t="str">
        <f>IF(Tabla46[[#This Row],[ID RIESGO]]="","",IF(Tabla46[[#This Row],[DESCRIPCION DEL CONTROL]]="",0,15))</f>
        <v/>
      </c>
      <c r="O272" s="169" t="str">
        <f>IF(Tabla46[[#This Row],[ID RIESGO]]="","",IF(Tabla46[[#This Row],[RESPONSABLE DEL CONTROL (CARGO)]]="",0,20))</f>
        <v/>
      </c>
      <c r="P272" s="345">
        <f>IF(Tabla46[[#This Row],[PERIODICIDAD DE EJECUCIÓN DEL CONTROL]]="",0,20)</f>
        <v>0</v>
      </c>
      <c r="Q27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2" s="345" t="str">
        <f>IF(ISTEXT(Tabla46[[#This Row],[VALOR EVALUACION DISENO]]),"",IF(Tabla46[[#This Row],[VALOR EVALUACION DISENO]]&gt;96,DATOS!$AV$21,IF(Tabla46[[#This Row],[VALOR EVALUACION DISENO]]&gt;=86,DATOS!$AV$22,DATOS!$AV$23)))</f>
        <v/>
      </c>
      <c r="S272" s="352"/>
      <c r="T272" s="345" t="str">
        <f>IFERROR(VLOOKUP(Tabla46[[#This Row],[% DE CUMPLIMIENTO DE LA EJECUCION DEL CONTROL]],DATOS!$AS$38:$AT$40,2,0),"")</f>
        <v/>
      </c>
      <c r="U272" s="353" t="str">
        <f>IF(Tabla46[[#This Row],[RESULTADO EVALUACIÓN DEL DISEÑO DEL CONTROL]]="","",SUMIFS(DATOS!$AT$49:$AT$57,DATOS!$AR$49:$AR$57,Tabla46[[#This Row],[RESULTADO EVALUACIÓN DEL DISEÑO DEL CONTROL]],DATOS!$AS$49:$AS$57,Tabla46[[#This Row],[RESULTADO EVALUACION DE LA EJECUCION]]))</f>
        <v/>
      </c>
    </row>
    <row r="273" spans="1:21" ht="15" customHeight="1" x14ac:dyDescent="0.25">
      <c r="A273" s="3"/>
      <c r="B273" s="2"/>
      <c r="C273" s="2"/>
      <c r="D273" s="72"/>
      <c r="E273" s="4"/>
      <c r="F273" s="345"/>
      <c r="G273" s="352" t="str">
        <f>IFERROR(VLOOKUP(Tabla46[[#This Row],[ID RIESGO]],'1. IDENTIFICACION DEL RIESGO'!$AB$27:$AL$38,11,0),"")</f>
        <v/>
      </c>
      <c r="H273" s="173"/>
      <c r="I273" s="173"/>
      <c r="J273" s="173"/>
      <c r="K273" s="173"/>
      <c r="L273" s="175"/>
      <c r="M273" s="175"/>
      <c r="N273" s="173" t="str">
        <f>IF(Tabla46[[#This Row],[ID RIESGO]]="","",IF(Tabla46[[#This Row],[DESCRIPCION DEL CONTROL]]="",0,15))</f>
        <v/>
      </c>
      <c r="O273" s="169" t="str">
        <f>IF(Tabla46[[#This Row],[ID RIESGO]]="","",IF(Tabla46[[#This Row],[RESPONSABLE DEL CONTROL (CARGO)]]="",0,20))</f>
        <v/>
      </c>
      <c r="P273" s="345">
        <f>IF(Tabla46[[#This Row],[PERIODICIDAD DE EJECUCIÓN DEL CONTROL]]="",0,20)</f>
        <v>0</v>
      </c>
      <c r="Q27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3" s="345" t="str">
        <f>IF(ISTEXT(Tabla46[[#This Row],[VALOR EVALUACION DISENO]]),"",IF(Tabla46[[#This Row],[VALOR EVALUACION DISENO]]&gt;96,DATOS!$AV$21,IF(Tabla46[[#This Row],[VALOR EVALUACION DISENO]]&gt;=86,DATOS!$AV$22,DATOS!$AV$23)))</f>
        <v/>
      </c>
      <c r="S273" s="352"/>
      <c r="T273" s="345" t="str">
        <f>IFERROR(VLOOKUP(Tabla46[[#This Row],[% DE CUMPLIMIENTO DE LA EJECUCION DEL CONTROL]],DATOS!$AS$38:$AT$40,2,0),"")</f>
        <v/>
      </c>
      <c r="U273" s="353" t="str">
        <f>IF(Tabla46[[#This Row],[RESULTADO EVALUACIÓN DEL DISEÑO DEL CONTROL]]="","",SUMIFS(DATOS!$AT$49:$AT$57,DATOS!$AR$49:$AR$57,Tabla46[[#This Row],[RESULTADO EVALUACIÓN DEL DISEÑO DEL CONTROL]],DATOS!$AS$49:$AS$57,Tabla46[[#This Row],[RESULTADO EVALUACION DE LA EJECUCION]]))</f>
        <v/>
      </c>
    </row>
    <row r="274" spans="1:21" ht="15" customHeight="1" x14ac:dyDescent="0.25">
      <c r="A274" s="3"/>
      <c r="B274" s="2"/>
      <c r="C274" s="2"/>
      <c r="D274" s="72"/>
      <c r="E274" s="4"/>
      <c r="F274" s="345"/>
      <c r="G274" s="352" t="str">
        <f>IFERROR(VLOOKUP(Tabla46[[#This Row],[ID RIESGO]],'1. IDENTIFICACION DEL RIESGO'!$AB$27:$AL$38,11,0),"")</f>
        <v/>
      </c>
      <c r="H274" s="173"/>
      <c r="I274" s="173"/>
      <c r="J274" s="173"/>
      <c r="K274" s="173"/>
      <c r="L274" s="175"/>
      <c r="M274" s="175"/>
      <c r="N274" s="173" t="str">
        <f>IF(Tabla46[[#This Row],[ID RIESGO]]="","",IF(Tabla46[[#This Row],[DESCRIPCION DEL CONTROL]]="",0,15))</f>
        <v/>
      </c>
      <c r="O274" s="169" t="str">
        <f>IF(Tabla46[[#This Row],[ID RIESGO]]="","",IF(Tabla46[[#This Row],[RESPONSABLE DEL CONTROL (CARGO)]]="",0,20))</f>
        <v/>
      </c>
      <c r="P274" s="345">
        <f>IF(Tabla46[[#This Row],[PERIODICIDAD DE EJECUCIÓN DEL CONTROL]]="",0,20)</f>
        <v>0</v>
      </c>
      <c r="Q27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4" s="345" t="str">
        <f>IF(ISTEXT(Tabla46[[#This Row],[VALOR EVALUACION DISENO]]),"",IF(Tabla46[[#This Row],[VALOR EVALUACION DISENO]]&gt;96,DATOS!$AV$21,IF(Tabla46[[#This Row],[VALOR EVALUACION DISENO]]&gt;=86,DATOS!$AV$22,DATOS!$AV$23)))</f>
        <v/>
      </c>
      <c r="S274" s="352"/>
      <c r="T274" s="345" t="str">
        <f>IFERROR(VLOOKUP(Tabla46[[#This Row],[% DE CUMPLIMIENTO DE LA EJECUCION DEL CONTROL]],DATOS!$AS$38:$AT$40,2,0),"")</f>
        <v/>
      </c>
      <c r="U274" s="353" t="str">
        <f>IF(Tabla46[[#This Row],[RESULTADO EVALUACIÓN DEL DISEÑO DEL CONTROL]]="","",SUMIFS(DATOS!$AT$49:$AT$57,DATOS!$AR$49:$AR$57,Tabla46[[#This Row],[RESULTADO EVALUACIÓN DEL DISEÑO DEL CONTROL]],DATOS!$AS$49:$AS$57,Tabla46[[#This Row],[RESULTADO EVALUACION DE LA EJECUCION]]))</f>
        <v/>
      </c>
    </row>
    <row r="275" spans="1:21" ht="15" customHeight="1" x14ac:dyDescent="0.25">
      <c r="A275" s="3"/>
      <c r="B275" s="2"/>
      <c r="C275" s="2"/>
      <c r="D275" s="72"/>
      <c r="E275" s="4"/>
      <c r="F275" s="345"/>
      <c r="G275" s="352" t="str">
        <f>IFERROR(VLOOKUP(Tabla46[[#This Row],[ID RIESGO]],'1. IDENTIFICACION DEL RIESGO'!$AB$27:$AL$38,11,0),"")</f>
        <v/>
      </c>
      <c r="H275" s="173"/>
      <c r="I275" s="173"/>
      <c r="J275" s="173"/>
      <c r="K275" s="173"/>
      <c r="L275" s="175"/>
      <c r="M275" s="175"/>
      <c r="N275" s="173" t="str">
        <f>IF(Tabla46[[#This Row],[ID RIESGO]]="","",IF(Tabla46[[#This Row],[DESCRIPCION DEL CONTROL]]="",0,15))</f>
        <v/>
      </c>
      <c r="O275" s="169" t="str">
        <f>IF(Tabla46[[#This Row],[ID RIESGO]]="","",IF(Tabla46[[#This Row],[RESPONSABLE DEL CONTROL (CARGO)]]="",0,20))</f>
        <v/>
      </c>
      <c r="P275" s="345">
        <f>IF(Tabla46[[#This Row],[PERIODICIDAD DE EJECUCIÓN DEL CONTROL]]="",0,20)</f>
        <v>0</v>
      </c>
      <c r="Q27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5" s="345" t="str">
        <f>IF(ISTEXT(Tabla46[[#This Row],[VALOR EVALUACION DISENO]]),"",IF(Tabla46[[#This Row],[VALOR EVALUACION DISENO]]&gt;96,DATOS!$AV$21,IF(Tabla46[[#This Row],[VALOR EVALUACION DISENO]]&gt;=86,DATOS!$AV$22,DATOS!$AV$23)))</f>
        <v/>
      </c>
      <c r="S275" s="352"/>
      <c r="T275" s="345" t="str">
        <f>IFERROR(VLOOKUP(Tabla46[[#This Row],[% DE CUMPLIMIENTO DE LA EJECUCION DEL CONTROL]],DATOS!$AS$38:$AT$40,2,0),"")</f>
        <v/>
      </c>
      <c r="U275" s="353" t="str">
        <f>IF(Tabla46[[#This Row],[RESULTADO EVALUACIÓN DEL DISEÑO DEL CONTROL]]="","",SUMIFS(DATOS!$AT$49:$AT$57,DATOS!$AR$49:$AR$57,Tabla46[[#This Row],[RESULTADO EVALUACIÓN DEL DISEÑO DEL CONTROL]],DATOS!$AS$49:$AS$57,Tabla46[[#This Row],[RESULTADO EVALUACION DE LA EJECUCION]]))</f>
        <v/>
      </c>
    </row>
    <row r="276" spans="1:21" ht="15" customHeight="1" x14ac:dyDescent="0.25">
      <c r="A276" s="3"/>
      <c r="B276" s="2"/>
      <c r="C276" s="2"/>
      <c r="D276" s="72"/>
      <c r="E276" s="4"/>
      <c r="F276" s="345"/>
      <c r="G276" s="352" t="str">
        <f>IFERROR(VLOOKUP(Tabla46[[#This Row],[ID RIESGO]],'1. IDENTIFICACION DEL RIESGO'!$AB$27:$AL$38,11,0),"")</f>
        <v/>
      </c>
      <c r="H276" s="173"/>
      <c r="I276" s="173"/>
      <c r="J276" s="173"/>
      <c r="K276" s="173"/>
      <c r="L276" s="175"/>
      <c r="M276" s="175"/>
      <c r="N276" s="173" t="str">
        <f>IF(Tabla46[[#This Row],[ID RIESGO]]="","",IF(Tabla46[[#This Row],[DESCRIPCION DEL CONTROL]]="",0,15))</f>
        <v/>
      </c>
      <c r="O276" s="169" t="str">
        <f>IF(Tabla46[[#This Row],[ID RIESGO]]="","",IF(Tabla46[[#This Row],[RESPONSABLE DEL CONTROL (CARGO)]]="",0,20))</f>
        <v/>
      </c>
      <c r="P276" s="345">
        <f>IF(Tabla46[[#This Row],[PERIODICIDAD DE EJECUCIÓN DEL CONTROL]]="",0,20)</f>
        <v>0</v>
      </c>
      <c r="Q27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6" s="345" t="str">
        <f>IF(ISTEXT(Tabla46[[#This Row],[VALOR EVALUACION DISENO]]),"",IF(Tabla46[[#This Row],[VALOR EVALUACION DISENO]]&gt;96,DATOS!$AV$21,IF(Tabla46[[#This Row],[VALOR EVALUACION DISENO]]&gt;=86,DATOS!$AV$22,DATOS!$AV$23)))</f>
        <v/>
      </c>
      <c r="S276" s="352"/>
      <c r="T276" s="345" t="str">
        <f>IFERROR(VLOOKUP(Tabla46[[#This Row],[% DE CUMPLIMIENTO DE LA EJECUCION DEL CONTROL]],DATOS!$AS$38:$AT$40,2,0),"")</f>
        <v/>
      </c>
      <c r="U276" s="353" t="str">
        <f>IF(Tabla46[[#This Row],[RESULTADO EVALUACIÓN DEL DISEÑO DEL CONTROL]]="","",SUMIFS(DATOS!$AT$49:$AT$57,DATOS!$AR$49:$AR$57,Tabla46[[#This Row],[RESULTADO EVALUACIÓN DEL DISEÑO DEL CONTROL]],DATOS!$AS$49:$AS$57,Tabla46[[#This Row],[RESULTADO EVALUACION DE LA EJECUCION]]))</f>
        <v/>
      </c>
    </row>
    <row r="277" spans="1:21" ht="15" customHeight="1" x14ac:dyDescent="0.25">
      <c r="A277" s="3"/>
      <c r="B277" s="2"/>
      <c r="C277" s="2"/>
      <c r="D277" s="72"/>
      <c r="E277" s="4"/>
      <c r="F277" s="345"/>
      <c r="G277" s="352" t="str">
        <f>IFERROR(VLOOKUP(Tabla46[[#This Row],[ID RIESGO]],'1. IDENTIFICACION DEL RIESGO'!$AB$27:$AL$38,11,0),"")</f>
        <v/>
      </c>
      <c r="H277" s="173"/>
      <c r="I277" s="173"/>
      <c r="J277" s="173"/>
      <c r="K277" s="173"/>
      <c r="L277" s="175"/>
      <c r="M277" s="175"/>
      <c r="N277" s="173" t="str">
        <f>IF(Tabla46[[#This Row],[ID RIESGO]]="","",IF(Tabla46[[#This Row],[DESCRIPCION DEL CONTROL]]="",0,15))</f>
        <v/>
      </c>
      <c r="O277" s="169" t="str">
        <f>IF(Tabla46[[#This Row],[ID RIESGO]]="","",IF(Tabla46[[#This Row],[RESPONSABLE DEL CONTROL (CARGO)]]="",0,20))</f>
        <v/>
      </c>
      <c r="P277" s="345">
        <f>IF(Tabla46[[#This Row],[PERIODICIDAD DE EJECUCIÓN DEL CONTROL]]="",0,20)</f>
        <v>0</v>
      </c>
      <c r="Q27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7" s="345" t="str">
        <f>IF(ISTEXT(Tabla46[[#This Row],[VALOR EVALUACION DISENO]]),"",IF(Tabla46[[#This Row],[VALOR EVALUACION DISENO]]&gt;96,DATOS!$AV$21,IF(Tabla46[[#This Row],[VALOR EVALUACION DISENO]]&gt;=86,DATOS!$AV$22,DATOS!$AV$23)))</f>
        <v/>
      </c>
      <c r="S277" s="352"/>
      <c r="T277" s="345" t="str">
        <f>IFERROR(VLOOKUP(Tabla46[[#This Row],[% DE CUMPLIMIENTO DE LA EJECUCION DEL CONTROL]],DATOS!$AS$38:$AT$40,2,0),"")</f>
        <v/>
      </c>
      <c r="U277" s="353" t="str">
        <f>IF(Tabla46[[#This Row],[RESULTADO EVALUACIÓN DEL DISEÑO DEL CONTROL]]="","",SUMIFS(DATOS!$AT$49:$AT$57,DATOS!$AR$49:$AR$57,Tabla46[[#This Row],[RESULTADO EVALUACIÓN DEL DISEÑO DEL CONTROL]],DATOS!$AS$49:$AS$57,Tabla46[[#This Row],[RESULTADO EVALUACION DE LA EJECUCION]]))</f>
        <v/>
      </c>
    </row>
    <row r="278" spans="1:21" ht="15" customHeight="1" x14ac:dyDescent="0.25">
      <c r="A278" s="3"/>
      <c r="B278" s="2"/>
      <c r="C278" s="2"/>
      <c r="D278" s="72"/>
      <c r="E278" s="4"/>
      <c r="F278" s="345"/>
      <c r="G278" s="352" t="str">
        <f>IFERROR(VLOOKUP(Tabla46[[#This Row],[ID RIESGO]],'1. IDENTIFICACION DEL RIESGO'!$AB$27:$AL$38,11,0),"")</f>
        <v/>
      </c>
      <c r="H278" s="173"/>
      <c r="I278" s="173"/>
      <c r="J278" s="173"/>
      <c r="K278" s="173"/>
      <c r="L278" s="175"/>
      <c r="M278" s="175"/>
      <c r="N278" s="173" t="str">
        <f>IF(Tabla46[[#This Row],[ID RIESGO]]="","",IF(Tabla46[[#This Row],[DESCRIPCION DEL CONTROL]]="",0,15))</f>
        <v/>
      </c>
      <c r="O278" s="169" t="str">
        <f>IF(Tabla46[[#This Row],[ID RIESGO]]="","",IF(Tabla46[[#This Row],[RESPONSABLE DEL CONTROL (CARGO)]]="",0,20))</f>
        <v/>
      </c>
      <c r="P278" s="345">
        <f>IF(Tabla46[[#This Row],[PERIODICIDAD DE EJECUCIÓN DEL CONTROL]]="",0,20)</f>
        <v>0</v>
      </c>
      <c r="Q27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8" s="345" t="str">
        <f>IF(ISTEXT(Tabla46[[#This Row],[VALOR EVALUACION DISENO]]),"",IF(Tabla46[[#This Row],[VALOR EVALUACION DISENO]]&gt;96,DATOS!$AV$21,IF(Tabla46[[#This Row],[VALOR EVALUACION DISENO]]&gt;=86,DATOS!$AV$22,DATOS!$AV$23)))</f>
        <v/>
      </c>
      <c r="S278" s="352"/>
      <c r="T278" s="345" t="str">
        <f>IFERROR(VLOOKUP(Tabla46[[#This Row],[% DE CUMPLIMIENTO DE LA EJECUCION DEL CONTROL]],DATOS!$AS$38:$AT$40,2,0),"")</f>
        <v/>
      </c>
      <c r="U278" s="353" t="str">
        <f>IF(Tabla46[[#This Row],[RESULTADO EVALUACIÓN DEL DISEÑO DEL CONTROL]]="","",SUMIFS(DATOS!$AT$49:$AT$57,DATOS!$AR$49:$AR$57,Tabla46[[#This Row],[RESULTADO EVALUACIÓN DEL DISEÑO DEL CONTROL]],DATOS!$AS$49:$AS$57,Tabla46[[#This Row],[RESULTADO EVALUACION DE LA EJECUCION]]))</f>
        <v/>
      </c>
    </row>
    <row r="279" spans="1:21" ht="15" customHeight="1" x14ac:dyDescent="0.25">
      <c r="A279" s="3"/>
      <c r="B279" s="2"/>
      <c r="C279" s="2"/>
      <c r="D279" s="72"/>
      <c r="E279" s="4"/>
      <c r="F279" s="345"/>
      <c r="G279" s="352" t="str">
        <f>IFERROR(VLOOKUP(Tabla46[[#This Row],[ID RIESGO]],'1. IDENTIFICACION DEL RIESGO'!$AB$27:$AL$38,11,0),"")</f>
        <v/>
      </c>
      <c r="H279" s="173"/>
      <c r="I279" s="173"/>
      <c r="J279" s="173"/>
      <c r="K279" s="173"/>
      <c r="L279" s="175"/>
      <c r="M279" s="175"/>
      <c r="N279" s="173" t="str">
        <f>IF(Tabla46[[#This Row],[ID RIESGO]]="","",IF(Tabla46[[#This Row],[DESCRIPCION DEL CONTROL]]="",0,15))</f>
        <v/>
      </c>
      <c r="O279" s="169" t="str">
        <f>IF(Tabla46[[#This Row],[ID RIESGO]]="","",IF(Tabla46[[#This Row],[RESPONSABLE DEL CONTROL (CARGO)]]="",0,20))</f>
        <v/>
      </c>
      <c r="P279" s="345">
        <f>IF(Tabla46[[#This Row],[PERIODICIDAD DE EJECUCIÓN DEL CONTROL]]="",0,20)</f>
        <v>0</v>
      </c>
      <c r="Q27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9" s="345" t="str">
        <f>IF(ISTEXT(Tabla46[[#This Row],[VALOR EVALUACION DISENO]]),"",IF(Tabla46[[#This Row],[VALOR EVALUACION DISENO]]&gt;96,DATOS!$AV$21,IF(Tabla46[[#This Row],[VALOR EVALUACION DISENO]]&gt;=86,DATOS!$AV$22,DATOS!$AV$23)))</f>
        <v/>
      </c>
      <c r="S279" s="352"/>
      <c r="T279" s="345" t="str">
        <f>IFERROR(VLOOKUP(Tabla46[[#This Row],[% DE CUMPLIMIENTO DE LA EJECUCION DEL CONTROL]],DATOS!$AS$38:$AT$40,2,0),"")</f>
        <v/>
      </c>
      <c r="U279" s="353" t="str">
        <f>IF(Tabla46[[#This Row],[RESULTADO EVALUACIÓN DEL DISEÑO DEL CONTROL]]="","",SUMIFS(DATOS!$AT$49:$AT$57,DATOS!$AR$49:$AR$57,Tabla46[[#This Row],[RESULTADO EVALUACIÓN DEL DISEÑO DEL CONTROL]],DATOS!$AS$49:$AS$57,Tabla46[[#This Row],[RESULTADO EVALUACION DE LA EJECUCION]]))</f>
        <v/>
      </c>
    </row>
    <row r="280" spans="1:21" ht="15" customHeight="1" x14ac:dyDescent="0.25">
      <c r="A280" s="3"/>
      <c r="B280" s="2"/>
      <c r="C280" s="2"/>
      <c r="D280" s="72"/>
      <c r="E280" s="4"/>
      <c r="F280" s="345"/>
      <c r="G280" s="352" t="str">
        <f>IFERROR(VLOOKUP(Tabla46[[#This Row],[ID RIESGO]],'1. IDENTIFICACION DEL RIESGO'!$AB$27:$AL$38,11,0),"")</f>
        <v/>
      </c>
      <c r="H280" s="173"/>
      <c r="I280" s="173"/>
      <c r="J280" s="173"/>
      <c r="K280" s="173"/>
      <c r="L280" s="175"/>
      <c r="M280" s="175"/>
      <c r="N280" s="173" t="str">
        <f>IF(Tabla46[[#This Row],[ID RIESGO]]="","",IF(Tabla46[[#This Row],[DESCRIPCION DEL CONTROL]]="",0,15))</f>
        <v/>
      </c>
      <c r="O280" s="169" t="str">
        <f>IF(Tabla46[[#This Row],[ID RIESGO]]="","",IF(Tabla46[[#This Row],[RESPONSABLE DEL CONTROL (CARGO)]]="",0,20))</f>
        <v/>
      </c>
      <c r="P280" s="345">
        <f>IF(Tabla46[[#This Row],[PERIODICIDAD DE EJECUCIÓN DEL CONTROL]]="",0,20)</f>
        <v>0</v>
      </c>
      <c r="Q28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0" s="345" t="str">
        <f>IF(ISTEXT(Tabla46[[#This Row],[VALOR EVALUACION DISENO]]),"",IF(Tabla46[[#This Row],[VALOR EVALUACION DISENO]]&gt;96,DATOS!$AV$21,IF(Tabla46[[#This Row],[VALOR EVALUACION DISENO]]&gt;=86,DATOS!$AV$22,DATOS!$AV$23)))</f>
        <v/>
      </c>
      <c r="S280" s="352"/>
      <c r="T280" s="345" t="str">
        <f>IFERROR(VLOOKUP(Tabla46[[#This Row],[% DE CUMPLIMIENTO DE LA EJECUCION DEL CONTROL]],DATOS!$AS$38:$AT$40,2,0),"")</f>
        <v/>
      </c>
      <c r="U280" s="353" t="str">
        <f>IF(Tabla46[[#This Row],[RESULTADO EVALUACIÓN DEL DISEÑO DEL CONTROL]]="","",SUMIFS(DATOS!$AT$49:$AT$57,DATOS!$AR$49:$AR$57,Tabla46[[#This Row],[RESULTADO EVALUACIÓN DEL DISEÑO DEL CONTROL]],DATOS!$AS$49:$AS$57,Tabla46[[#This Row],[RESULTADO EVALUACION DE LA EJECUCION]]))</f>
        <v/>
      </c>
    </row>
    <row r="281" spans="1:21" ht="15" customHeight="1" x14ac:dyDescent="0.25">
      <c r="A281" s="3"/>
      <c r="B281" s="2"/>
      <c r="C281" s="2"/>
      <c r="D281" s="72"/>
      <c r="E281" s="4"/>
      <c r="F281" s="345"/>
      <c r="G281" s="352" t="str">
        <f>IFERROR(VLOOKUP(Tabla46[[#This Row],[ID RIESGO]],'1. IDENTIFICACION DEL RIESGO'!$AB$27:$AL$38,11,0),"")</f>
        <v/>
      </c>
      <c r="H281" s="173"/>
      <c r="I281" s="173"/>
      <c r="J281" s="173"/>
      <c r="K281" s="173"/>
      <c r="L281" s="175"/>
      <c r="M281" s="175"/>
      <c r="N281" s="173" t="str">
        <f>IF(Tabla46[[#This Row],[ID RIESGO]]="","",IF(Tabla46[[#This Row],[DESCRIPCION DEL CONTROL]]="",0,15))</f>
        <v/>
      </c>
      <c r="O281" s="169" t="str">
        <f>IF(Tabla46[[#This Row],[ID RIESGO]]="","",IF(Tabla46[[#This Row],[RESPONSABLE DEL CONTROL (CARGO)]]="",0,20))</f>
        <v/>
      </c>
      <c r="P281" s="345">
        <f>IF(Tabla46[[#This Row],[PERIODICIDAD DE EJECUCIÓN DEL CONTROL]]="",0,20)</f>
        <v>0</v>
      </c>
      <c r="Q28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1" s="345" t="str">
        <f>IF(ISTEXT(Tabla46[[#This Row],[VALOR EVALUACION DISENO]]),"",IF(Tabla46[[#This Row],[VALOR EVALUACION DISENO]]&gt;96,DATOS!$AV$21,IF(Tabla46[[#This Row],[VALOR EVALUACION DISENO]]&gt;=86,DATOS!$AV$22,DATOS!$AV$23)))</f>
        <v/>
      </c>
      <c r="S281" s="352"/>
      <c r="T281" s="345" t="str">
        <f>IFERROR(VLOOKUP(Tabla46[[#This Row],[% DE CUMPLIMIENTO DE LA EJECUCION DEL CONTROL]],DATOS!$AS$38:$AT$40,2,0),"")</f>
        <v/>
      </c>
      <c r="U281" s="353" t="str">
        <f>IF(Tabla46[[#This Row],[RESULTADO EVALUACIÓN DEL DISEÑO DEL CONTROL]]="","",SUMIFS(DATOS!$AT$49:$AT$57,DATOS!$AR$49:$AR$57,Tabla46[[#This Row],[RESULTADO EVALUACIÓN DEL DISEÑO DEL CONTROL]],DATOS!$AS$49:$AS$57,Tabla46[[#This Row],[RESULTADO EVALUACION DE LA EJECUCION]]))</f>
        <v/>
      </c>
    </row>
    <row r="282" spans="1:21" ht="15" customHeight="1" x14ac:dyDescent="0.25">
      <c r="A282" s="3"/>
      <c r="B282" s="2"/>
      <c r="C282" s="2"/>
      <c r="D282" s="72"/>
      <c r="E282" s="4"/>
      <c r="F282" s="345"/>
      <c r="G282" s="352" t="str">
        <f>IFERROR(VLOOKUP(Tabla46[[#This Row],[ID RIESGO]],'1. IDENTIFICACION DEL RIESGO'!$AB$27:$AL$38,11,0),"")</f>
        <v/>
      </c>
      <c r="H282" s="173"/>
      <c r="I282" s="173"/>
      <c r="J282" s="173"/>
      <c r="K282" s="173"/>
      <c r="L282" s="175"/>
      <c r="M282" s="175"/>
      <c r="N282" s="173" t="str">
        <f>IF(Tabla46[[#This Row],[ID RIESGO]]="","",IF(Tabla46[[#This Row],[DESCRIPCION DEL CONTROL]]="",0,15))</f>
        <v/>
      </c>
      <c r="O282" s="169" t="str">
        <f>IF(Tabla46[[#This Row],[ID RIESGO]]="","",IF(Tabla46[[#This Row],[RESPONSABLE DEL CONTROL (CARGO)]]="",0,20))</f>
        <v/>
      </c>
      <c r="P282" s="345">
        <f>IF(Tabla46[[#This Row],[PERIODICIDAD DE EJECUCIÓN DEL CONTROL]]="",0,20)</f>
        <v>0</v>
      </c>
      <c r="Q28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2" s="345" t="str">
        <f>IF(ISTEXT(Tabla46[[#This Row],[VALOR EVALUACION DISENO]]),"",IF(Tabla46[[#This Row],[VALOR EVALUACION DISENO]]&gt;96,DATOS!$AV$21,IF(Tabla46[[#This Row],[VALOR EVALUACION DISENO]]&gt;=86,DATOS!$AV$22,DATOS!$AV$23)))</f>
        <v/>
      </c>
      <c r="S282" s="352"/>
      <c r="T282" s="345" t="str">
        <f>IFERROR(VLOOKUP(Tabla46[[#This Row],[% DE CUMPLIMIENTO DE LA EJECUCION DEL CONTROL]],DATOS!$AS$38:$AT$40,2,0),"")</f>
        <v/>
      </c>
      <c r="U282" s="353" t="str">
        <f>IF(Tabla46[[#This Row],[RESULTADO EVALUACIÓN DEL DISEÑO DEL CONTROL]]="","",SUMIFS(DATOS!$AT$49:$AT$57,DATOS!$AR$49:$AR$57,Tabla46[[#This Row],[RESULTADO EVALUACIÓN DEL DISEÑO DEL CONTROL]],DATOS!$AS$49:$AS$57,Tabla46[[#This Row],[RESULTADO EVALUACION DE LA EJECUCION]]))</f>
        <v/>
      </c>
    </row>
    <row r="283" spans="1:21" ht="15" customHeight="1" x14ac:dyDescent="0.25">
      <c r="A283" s="3"/>
      <c r="B283" s="2"/>
      <c r="C283" s="2"/>
      <c r="D283" s="72"/>
      <c r="E283" s="4"/>
      <c r="F283" s="345"/>
      <c r="G283" s="352" t="str">
        <f>IFERROR(VLOOKUP(Tabla46[[#This Row],[ID RIESGO]],'1. IDENTIFICACION DEL RIESGO'!$AB$27:$AL$38,11,0),"")</f>
        <v/>
      </c>
      <c r="H283" s="173"/>
      <c r="I283" s="173"/>
      <c r="J283" s="173"/>
      <c r="K283" s="173"/>
      <c r="L283" s="175"/>
      <c r="M283" s="175"/>
      <c r="N283" s="173" t="str">
        <f>IF(Tabla46[[#This Row],[ID RIESGO]]="","",IF(Tabla46[[#This Row],[DESCRIPCION DEL CONTROL]]="",0,15))</f>
        <v/>
      </c>
      <c r="O283" s="169" t="str">
        <f>IF(Tabla46[[#This Row],[ID RIESGO]]="","",IF(Tabla46[[#This Row],[RESPONSABLE DEL CONTROL (CARGO)]]="",0,20))</f>
        <v/>
      </c>
      <c r="P283" s="345">
        <f>IF(Tabla46[[#This Row],[PERIODICIDAD DE EJECUCIÓN DEL CONTROL]]="",0,20)</f>
        <v>0</v>
      </c>
      <c r="Q28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3" s="345" t="str">
        <f>IF(ISTEXT(Tabla46[[#This Row],[VALOR EVALUACION DISENO]]),"",IF(Tabla46[[#This Row],[VALOR EVALUACION DISENO]]&gt;96,DATOS!$AV$21,IF(Tabla46[[#This Row],[VALOR EVALUACION DISENO]]&gt;=86,DATOS!$AV$22,DATOS!$AV$23)))</f>
        <v/>
      </c>
      <c r="S283" s="352"/>
      <c r="T283" s="345" t="str">
        <f>IFERROR(VLOOKUP(Tabla46[[#This Row],[% DE CUMPLIMIENTO DE LA EJECUCION DEL CONTROL]],DATOS!$AS$38:$AT$40,2,0),"")</f>
        <v/>
      </c>
      <c r="U283" s="353" t="str">
        <f>IF(Tabla46[[#This Row],[RESULTADO EVALUACIÓN DEL DISEÑO DEL CONTROL]]="","",SUMIFS(DATOS!$AT$49:$AT$57,DATOS!$AR$49:$AR$57,Tabla46[[#This Row],[RESULTADO EVALUACIÓN DEL DISEÑO DEL CONTROL]],DATOS!$AS$49:$AS$57,Tabla46[[#This Row],[RESULTADO EVALUACION DE LA EJECUCION]]))</f>
        <v/>
      </c>
    </row>
    <row r="284" spans="1:21" ht="15" customHeight="1" x14ac:dyDescent="0.25">
      <c r="A284" s="3"/>
      <c r="B284" s="2"/>
      <c r="C284" s="2"/>
      <c r="D284" s="72"/>
      <c r="E284" s="4"/>
      <c r="F284" s="345"/>
      <c r="G284" s="352" t="str">
        <f>IFERROR(VLOOKUP(Tabla46[[#This Row],[ID RIESGO]],'1. IDENTIFICACION DEL RIESGO'!$AB$27:$AL$38,11,0),"")</f>
        <v/>
      </c>
      <c r="H284" s="173"/>
      <c r="I284" s="173"/>
      <c r="J284" s="173"/>
      <c r="K284" s="173"/>
      <c r="L284" s="175"/>
      <c r="M284" s="175"/>
      <c r="N284" s="173" t="str">
        <f>IF(Tabla46[[#This Row],[ID RIESGO]]="","",IF(Tabla46[[#This Row],[DESCRIPCION DEL CONTROL]]="",0,15))</f>
        <v/>
      </c>
      <c r="O284" s="169" t="str">
        <f>IF(Tabla46[[#This Row],[ID RIESGO]]="","",IF(Tabla46[[#This Row],[RESPONSABLE DEL CONTROL (CARGO)]]="",0,20))</f>
        <v/>
      </c>
      <c r="P284" s="345">
        <f>IF(Tabla46[[#This Row],[PERIODICIDAD DE EJECUCIÓN DEL CONTROL]]="",0,20)</f>
        <v>0</v>
      </c>
      <c r="Q28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4" s="345" t="str">
        <f>IF(ISTEXT(Tabla46[[#This Row],[VALOR EVALUACION DISENO]]),"",IF(Tabla46[[#This Row],[VALOR EVALUACION DISENO]]&gt;96,DATOS!$AV$21,IF(Tabla46[[#This Row],[VALOR EVALUACION DISENO]]&gt;=86,DATOS!$AV$22,DATOS!$AV$23)))</f>
        <v/>
      </c>
      <c r="S284" s="352"/>
      <c r="T284" s="345" t="str">
        <f>IFERROR(VLOOKUP(Tabla46[[#This Row],[% DE CUMPLIMIENTO DE LA EJECUCION DEL CONTROL]],DATOS!$AS$38:$AT$40,2,0),"")</f>
        <v/>
      </c>
      <c r="U284" s="353" t="str">
        <f>IF(Tabla46[[#This Row],[RESULTADO EVALUACIÓN DEL DISEÑO DEL CONTROL]]="","",SUMIFS(DATOS!$AT$49:$AT$57,DATOS!$AR$49:$AR$57,Tabla46[[#This Row],[RESULTADO EVALUACIÓN DEL DISEÑO DEL CONTROL]],DATOS!$AS$49:$AS$57,Tabla46[[#This Row],[RESULTADO EVALUACION DE LA EJECUCION]]))</f>
        <v/>
      </c>
    </row>
    <row r="285" spans="1:21" ht="15" customHeight="1" x14ac:dyDescent="0.25">
      <c r="A285" s="3"/>
      <c r="B285" s="2"/>
      <c r="C285" s="2"/>
      <c r="D285" s="72"/>
      <c r="E285" s="4"/>
      <c r="F285" s="345"/>
      <c r="G285" s="352" t="str">
        <f>IFERROR(VLOOKUP(Tabla46[[#This Row],[ID RIESGO]],'1. IDENTIFICACION DEL RIESGO'!$AB$27:$AL$38,11,0),"")</f>
        <v/>
      </c>
      <c r="H285" s="173"/>
      <c r="I285" s="173"/>
      <c r="J285" s="173"/>
      <c r="K285" s="173"/>
      <c r="L285" s="175"/>
      <c r="M285" s="175"/>
      <c r="N285" s="173" t="str">
        <f>IF(Tabla46[[#This Row],[ID RIESGO]]="","",IF(Tabla46[[#This Row],[DESCRIPCION DEL CONTROL]]="",0,15))</f>
        <v/>
      </c>
      <c r="O285" s="169" t="str">
        <f>IF(Tabla46[[#This Row],[ID RIESGO]]="","",IF(Tabla46[[#This Row],[RESPONSABLE DEL CONTROL (CARGO)]]="",0,20))</f>
        <v/>
      </c>
      <c r="P285" s="345">
        <f>IF(Tabla46[[#This Row],[PERIODICIDAD DE EJECUCIÓN DEL CONTROL]]="",0,20)</f>
        <v>0</v>
      </c>
      <c r="Q28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5" s="345" t="str">
        <f>IF(ISTEXT(Tabla46[[#This Row],[VALOR EVALUACION DISENO]]),"",IF(Tabla46[[#This Row],[VALOR EVALUACION DISENO]]&gt;96,DATOS!$AV$21,IF(Tabla46[[#This Row],[VALOR EVALUACION DISENO]]&gt;=86,DATOS!$AV$22,DATOS!$AV$23)))</f>
        <v/>
      </c>
      <c r="S285" s="352"/>
      <c r="T285" s="345" t="str">
        <f>IFERROR(VLOOKUP(Tabla46[[#This Row],[% DE CUMPLIMIENTO DE LA EJECUCION DEL CONTROL]],DATOS!$AS$38:$AT$40,2,0),"")</f>
        <v/>
      </c>
      <c r="U285" s="353" t="str">
        <f>IF(Tabla46[[#This Row],[RESULTADO EVALUACIÓN DEL DISEÑO DEL CONTROL]]="","",SUMIFS(DATOS!$AT$49:$AT$57,DATOS!$AR$49:$AR$57,Tabla46[[#This Row],[RESULTADO EVALUACIÓN DEL DISEÑO DEL CONTROL]],DATOS!$AS$49:$AS$57,Tabla46[[#This Row],[RESULTADO EVALUACION DE LA EJECUCION]]))</f>
        <v/>
      </c>
    </row>
    <row r="286" spans="1:21" ht="15" customHeight="1" x14ac:dyDescent="0.25">
      <c r="A286" s="3"/>
      <c r="B286" s="2"/>
      <c r="C286" s="2"/>
      <c r="D286" s="72"/>
      <c r="E286" s="4"/>
      <c r="F286" s="345"/>
      <c r="G286" s="352" t="str">
        <f>IFERROR(VLOOKUP(Tabla46[[#This Row],[ID RIESGO]],'1. IDENTIFICACION DEL RIESGO'!$AB$27:$AL$38,11,0),"")</f>
        <v/>
      </c>
      <c r="H286" s="173"/>
      <c r="I286" s="173"/>
      <c r="J286" s="173"/>
      <c r="K286" s="173"/>
      <c r="L286" s="175"/>
      <c r="M286" s="175"/>
      <c r="N286" s="173" t="str">
        <f>IF(Tabla46[[#This Row],[ID RIESGO]]="","",IF(Tabla46[[#This Row],[DESCRIPCION DEL CONTROL]]="",0,15))</f>
        <v/>
      </c>
      <c r="O286" s="169" t="str">
        <f>IF(Tabla46[[#This Row],[ID RIESGO]]="","",IF(Tabla46[[#This Row],[RESPONSABLE DEL CONTROL (CARGO)]]="",0,20))</f>
        <v/>
      </c>
      <c r="P286" s="345">
        <f>IF(Tabla46[[#This Row],[PERIODICIDAD DE EJECUCIÓN DEL CONTROL]]="",0,20)</f>
        <v>0</v>
      </c>
      <c r="Q28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6" s="345" t="str">
        <f>IF(ISTEXT(Tabla46[[#This Row],[VALOR EVALUACION DISENO]]),"",IF(Tabla46[[#This Row],[VALOR EVALUACION DISENO]]&gt;96,DATOS!$AV$21,IF(Tabla46[[#This Row],[VALOR EVALUACION DISENO]]&gt;=86,DATOS!$AV$22,DATOS!$AV$23)))</f>
        <v/>
      </c>
      <c r="S286" s="352"/>
      <c r="T286" s="345" t="str">
        <f>IFERROR(VLOOKUP(Tabla46[[#This Row],[% DE CUMPLIMIENTO DE LA EJECUCION DEL CONTROL]],DATOS!$AS$38:$AT$40,2,0),"")</f>
        <v/>
      </c>
      <c r="U286" s="353" t="str">
        <f>IF(Tabla46[[#This Row],[RESULTADO EVALUACIÓN DEL DISEÑO DEL CONTROL]]="","",SUMIFS(DATOS!$AT$49:$AT$57,DATOS!$AR$49:$AR$57,Tabla46[[#This Row],[RESULTADO EVALUACIÓN DEL DISEÑO DEL CONTROL]],DATOS!$AS$49:$AS$57,Tabla46[[#This Row],[RESULTADO EVALUACION DE LA EJECUCION]]))</f>
        <v/>
      </c>
    </row>
    <row r="287" spans="1:21" ht="15" customHeight="1" x14ac:dyDescent="0.25">
      <c r="A287" s="3"/>
      <c r="B287" s="2"/>
      <c r="C287" s="2"/>
      <c r="D287" s="72"/>
      <c r="E287" s="4"/>
      <c r="F287" s="345"/>
      <c r="G287" s="352" t="str">
        <f>IFERROR(VLOOKUP(Tabla46[[#This Row],[ID RIESGO]],'1. IDENTIFICACION DEL RIESGO'!$AB$27:$AL$38,11,0),"")</f>
        <v/>
      </c>
      <c r="H287" s="173"/>
      <c r="I287" s="173"/>
      <c r="J287" s="173"/>
      <c r="K287" s="173"/>
      <c r="L287" s="175"/>
      <c r="M287" s="175"/>
      <c r="N287" s="173" t="str">
        <f>IF(Tabla46[[#This Row],[ID RIESGO]]="","",IF(Tabla46[[#This Row],[DESCRIPCION DEL CONTROL]]="",0,15))</f>
        <v/>
      </c>
      <c r="O287" s="169" t="str">
        <f>IF(Tabla46[[#This Row],[ID RIESGO]]="","",IF(Tabla46[[#This Row],[RESPONSABLE DEL CONTROL (CARGO)]]="",0,20))</f>
        <v/>
      </c>
      <c r="P287" s="345">
        <f>IF(Tabla46[[#This Row],[PERIODICIDAD DE EJECUCIÓN DEL CONTROL]]="",0,20)</f>
        <v>0</v>
      </c>
      <c r="Q28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7" s="345" t="str">
        <f>IF(ISTEXT(Tabla46[[#This Row],[VALOR EVALUACION DISENO]]),"",IF(Tabla46[[#This Row],[VALOR EVALUACION DISENO]]&gt;96,DATOS!$AV$21,IF(Tabla46[[#This Row],[VALOR EVALUACION DISENO]]&gt;=86,DATOS!$AV$22,DATOS!$AV$23)))</f>
        <v/>
      </c>
      <c r="S287" s="352"/>
      <c r="T287" s="345" t="str">
        <f>IFERROR(VLOOKUP(Tabla46[[#This Row],[% DE CUMPLIMIENTO DE LA EJECUCION DEL CONTROL]],DATOS!$AS$38:$AT$40,2,0),"")</f>
        <v/>
      </c>
      <c r="U287" s="353" t="str">
        <f>IF(Tabla46[[#This Row],[RESULTADO EVALUACIÓN DEL DISEÑO DEL CONTROL]]="","",SUMIFS(DATOS!$AT$49:$AT$57,DATOS!$AR$49:$AR$57,Tabla46[[#This Row],[RESULTADO EVALUACIÓN DEL DISEÑO DEL CONTROL]],DATOS!$AS$49:$AS$57,Tabla46[[#This Row],[RESULTADO EVALUACION DE LA EJECUCION]]))</f>
        <v/>
      </c>
    </row>
    <row r="288" spans="1:21" ht="15" customHeight="1" x14ac:dyDescent="0.25">
      <c r="A288" s="3"/>
      <c r="B288" s="2"/>
      <c r="C288" s="2"/>
      <c r="D288" s="72"/>
      <c r="E288" s="4"/>
      <c r="F288" s="345"/>
      <c r="G288" s="352" t="str">
        <f>IFERROR(VLOOKUP(Tabla46[[#This Row],[ID RIESGO]],'1. IDENTIFICACION DEL RIESGO'!$AB$27:$AL$38,11,0),"")</f>
        <v/>
      </c>
      <c r="H288" s="173"/>
      <c r="I288" s="173"/>
      <c r="J288" s="173"/>
      <c r="K288" s="173"/>
      <c r="L288" s="175"/>
      <c r="M288" s="175"/>
      <c r="N288" s="173" t="str">
        <f>IF(Tabla46[[#This Row],[ID RIESGO]]="","",IF(Tabla46[[#This Row],[DESCRIPCION DEL CONTROL]]="",0,15))</f>
        <v/>
      </c>
      <c r="O288" s="169" t="str">
        <f>IF(Tabla46[[#This Row],[ID RIESGO]]="","",IF(Tabla46[[#This Row],[RESPONSABLE DEL CONTROL (CARGO)]]="",0,20))</f>
        <v/>
      </c>
      <c r="P288" s="345">
        <f>IF(Tabla46[[#This Row],[PERIODICIDAD DE EJECUCIÓN DEL CONTROL]]="",0,20)</f>
        <v>0</v>
      </c>
      <c r="Q28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8" s="345" t="str">
        <f>IF(ISTEXT(Tabla46[[#This Row],[VALOR EVALUACION DISENO]]),"",IF(Tabla46[[#This Row],[VALOR EVALUACION DISENO]]&gt;96,DATOS!$AV$21,IF(Tabla46[[#This Row],[VALOR EVALUACION DISENO]]&gt;=86,DATOS!$AV$22,DATOS!$AV$23)))</f>
        <v/>
      </c>
      <c r="S288" s="352"/>
      <c r="T288" s="345" t="str">
        <f>IFERROR(VLOOKUP(Tabla46[[#This Row],[% DE CUMPLIMIENTO DE LA EJECUCION DEL CONTROL]],DATOS!$AS$38:$AT$40,2,0),"")</f>
        <v/>
      </c>
      <c r="U288" s="353" t="str">
        <f>IF(Tabla46[[#This Row],[RESULTADO EVALUACIÓN DEL DISEÑO DEL CONTROL]]="","",SUMIFS(DATOS!$AT$49:$AT$57,DATOS!$AR$49:$AR$57,Tabla46[[#This Row],[RESULTADO EVALUACIÓN DEL DISEÑO DEL CONTROL]],DATOS!$AS$49:$AS$57,Tabla46[[#This Row],[RESULTADO EVALUACION DE LA EJECUCION]]))</f>
        <v/>
      </c>
    </row>
    <row r="289" spans="1:21" ht="15" customHeight="1" x14ac:dyDescent="0.25">
      <c r="A289" s="3"/>
      <c r="B289" s="2"/>
      <c r="C289" s="2"/>
      <c r="D289" s="72"/>
      <c r="E289" s="4"/>
      <c r="F289" s="345"/>
      <c r="G289" s="352" t="str">
        <f>IFERROR(VLOOKUP(Tabla46[[#This Row],[ID RIESGO]],'1. IDENTIFICACION DEL RIESGO'!$AB$27:$AL$38,11,0),"")</f>
        <v/>
      </c>
      <c r="H289" s="173"/>
      <c r="I289" s="173"/>
      <c r="J289" s="173"/>
      <c r="K289" s="173"/>
      <c r="L289" s="175"/>
      <c r="M289" s="175"/>
      <c r="N289" s="173" t="str">
        <f>IF(Tabla46[[#This Row],[ID RIESGO]]="","",IF(Tabla46[[#This Row],[DESCRIPCION DEL CONTROL]]="",0,15))</f>
        <v/>
      </c>
      <c r="O289" s="169" t="str">
        <f>IF(Tabla46[[#This Row],[ID RIESGO]]="","",IF(Tabla46[[#This Row],[RESPONSABLE DEL CONTROL (CARGO)]]="",0,20))</f>
        <v/>
      </c>
      <c r="P289" s="345">
        <f>IF(Tabla46[[#This Row],[PERIODICIDAD DE EJECUCIÓN DEL CONTROL]]="",0,20)</f>
        <v>0</v>
      </c>
      <c r="Q28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9" s="345" t="str">
        <f>IF(ISTEXT(Tabla46[[#This Row],[VALOR EVALUACION DISENO]]),"",IF(Tabla46[[#This Row],[VALOR EVALUACION DISENO]]&gt;96,DATOS!$AV$21,IF(Tabla46[[#This Row],[VALOR EVALUACION DISENO]]&gt;=86,DATOS!$AV$22,DATOS!$AV$23)))</f>
        <v/>
      </c>
      <c r="S289" s="352"/>
      <c r="T289" s="345" t="str">
        <f>IFERROR(VLOOKUP(Tabla46[[#This Row],[% DE CUMPLIMIENTO DE LA EJECUCION DEL CONTROL]],DATOS!$AS$38:$AT$40,2,0),"")</f>
        <v/>
      </c>
      <c r="U289" s="353" t="str">
        <f>IF(Tabla46[[#This Row],[RESULTADO EVALUACIÓN DEL DISEÑO DEL CONTROL]]="","",SUMIFS(DATOS!$AT$49:$AT$57,DATOS!$AR$49:$AR$57,Tabla46[[#This Row],[RESULTADO EVALUACIÓN DEL DISEÑO DEL CONTROL]],DATOS!$AS$49:$AS$57,Tabla46[[#This Row],[RESULTADO EVALUACION DE LA EJECUCION]]))</f>
        <v/>
      </c>
    </row>
    <row r="290" spans="1:21" ht="15" customHeight="1" x14ac:dyDescent="0.25">
      <c r="A290" s="3"/>
      <c r="B290" s="2"/>
      <c r="C290" s="2"/>
      <c r="D290" s="72"/>
      <c r="E290" s="4"/>
      <c r="F290" s="345"/>
      <c r="G290" s="352" t="str">
        <f>IFERROR(VLOOKUP(Tabla46[[#This Row],[ID RIESGO]],'1. IDENTIFICACION DEL RIESGO'!$AB$27:$AL$38,11,0),"")</f>
        <v/>
      </c>
      <c r="H290" s="173"/>
      <c r="I290" s="173"/>
      <c r="J290" s="173"/>
      <c r="K290" s="173"/>
      <c r="L290" s="175"/>
      <c r="M290" s="175"/>
      <c r="N290" s="173" t="str">
        <f>IF(Tabla46[[#This Row],[ID RIESGO]]="","",IF(Tabla46[[#This Row],[DESCRIPCION DEL CONTROL]]="",0,15))</f>
        <v/>
      </c>
      <c r="O290" s="169" t="str">
        <f>IF(Tabla46[[#This Row],[ID RIESGO]]="","",IF(Tabla46[[#This Row],[RESPONSABLE DEL CONTROL (CARGO)]]="",0,20))</f>
        <v/>
      </c>
      <c r="P290" s="345">
        <f>IF(Tabla46[[#This Row],[PERIODICIDAD DE EJECUCIÓN DEL CONTROL]]="",0,20)</f>
        <v>0</v>
      </c>
      <c r="Q29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0" s="345" t="str">
        <f>IF(ISTEXT(Tabla46[[#This Row],[VALOR EVALUACION DISENO]]),"",IF(Tabla46[[#This Row],[VALOR EVALUACION DISENO]]&gt;96,DATOS!$AV$21,IF(Tabla46[[#This Row],[VALOR EVALUACION DISENO]]&gt;=86,DATOS!$AV$22,DATOS!$AV$23)))</f>
        <v/>
      </c>
      <c r="S290" s="352"/>
      <c r="T290" s="345" t="str">
        <f>IFERROR(VLOOKUP(Tabla46[[#This Row],[% DE CUMPLIMIENTO DE LA EJECUCION DEL CONTROL]],DATOS!$AS$38:$AT$40,2,0),"")</f>
        <v/>
      </c>
      <c r="U290" s="353" t="str">
        <f>IF(Tabla46[[#This Row],[RESULTADO EVALUACIÓN DEL DISEÑO DEL CONTROL]]="","",SUMIFS(DATOS!$AT$49:$AT$57,DATOS!$AR$49:$AR$57,Tabla46[[#This Row],[RESULTADO EVALUACIÓN DEL DISEÑO DEL CONTROL]],DATOS!$AS$49:$AS$57,Tabla46[[#This Row],[RESULTADO EVALUACION DE LA EJECUCION]]))</f>
        <v/>
      </c>
    </row>
    <row r="291" spans="1:21" ht="15" customHeight="1" x14ac:dyDescent="0.25">
      <c r="A291" s="3"/>
      <c r="B291" s="2"/>
      <c r="C291" s="2"/>
      <c r="D291" s="72"/>
      <c r="E291" s="4"/>
      <c r="F291" s="345"/>
      <c r="G291" s="352" t="str">
        <f>IFERROR(VLOOKUP(Tabla46[[#This Row],[ID RIESGO]],'1. IDENTIFICACION DEL RIESGO'!$AB$27:$AL$38,11,0),"")</f>
        <v/>
      </c>
      <c r="H291" s="173"/>
      <c r="I291" s="173"/>
      <c r="J291" s="173"/>
      <c r="K291" s="173"/>
      <c r="L291" s="175"/>
      <c r="M291" s="175"/>
      <c r="N291" s="173" t="str">
        <f>IF(Tabla46[[#This Row],[ID RIESGO]]="","",IF(Tabla46[[#This Row],[DESCRIPCION DEL CONTROL]]="",0,15))</f>
        <v/>
      </c>
      <c r="O291" s="169" t="str">
        <f>IF(Tabla46[[#This Row],[ID RIESGO]]="","",IF(Tabla46[[#This Row],[RESPONSABLE DEL CONTROL (CARGO)]]="",0,20))</f>
        <v/>
      </c>
      <c r="P291" s="345">
        <f>IF(Tabla46[[#This Row],[PERIODICIDAD DE EJECUCIÓN DEL CONTROL]]="",0,20)</f>
        <v>0</v>
      </c>
      <c r="Q29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1" s="345" t="str">
        <f>IF(ISTEXT(Tabla46[[#This Row],[VALOR EVALUACION DISENO]]),"",IF(Tabla46[[#This Row],[VALOR EVALUACION DISENO]]&gt;96,DATOS!$AV$21,IF(Tabla46[[#This Row],[VALOR EVALUACION DISENO]]&gt;=86,DATOS!$AV$22,DATOS!$AV$23)))</f>
        <v/>
      </c>
      <c r="S291" s="352"/>
      <c r="T291" s="345" t="str">
        <f>IFERROR(VLOOKUP(Tabla46[[#This Row],[% DE CUMPLIMIENTO DE LA EJECUCION DEL CONTROL]],DATOS!$AS$38:$AT$40,2,0),"")</f>
        <v/>
      </c>
      <c r="U291" s="353" t="str">
        <f>IF(Tabla46[[#This Row],[RESULTADO EVALUACIÓN DEL DISEÑO DEL CONTROL]]="","",SUMIFS(DATOS!$AT$49:$AT$57,DATOS!$AR$49:$AR$57,Tabla46[[#This Row],[RESULTADO EVALUACIÓN DEL DISEÑO DEL CONTROL]],DATOS!$AS$49:$AS$57,Tabla46[[#This Row],[RESULTADO EVALUACION DE LA EJECUCION]]))</f>
        <v/>
      </c>
    </row>
    <row r="292" spans="1:21" ht="15" customHeight="1" x14ac:dyDescent="0.25">
      <c r="A292" s="3"/>
      <c r="B292" s="2"/>
      <c r="C292" s="2"/>
      <c r="D292" s="72"/>
      <c r="E292" s="4"/>
      <c r="F292" s="345"/>
      <c r="G292" s="352" t="str">
        <f>IFERROR(VLOOKUP(Tabla46[[#This Row],[ID RIESGO]],'1. IDENTIFICACION DEL RIESGO'!$AB$27:$AL$38,11,0),"")</f>
        <v/>
      </c>
      <c r="H292" s="173"/>
      <c r="I292" s="173"/>
      <c r="J292" s="173"/>
      <c r="K292" s="173"/>
      <c r="L292" s="175"/>
      <c r="M292" s="175"/>
      <c r="N292" s="173" t="str">
        <f>IF(Tabla46[[#This Row],[ID RIESGO]]="","",IF(Tabla46[[#This Row],[DESCRIPCION DEL CONTROL]]="",0,15))</f>
        <v/>
      </c>
      <c r="O292" s="169" t="str">
        <f>IF(Tabla46[[#This Row],[ID RIESGO]]="","",IF(Tabla46[[#This Row],[RESPONSABLE DEL CONTROL (CARGO)]]="",0,20))</f>
        <v/>
      </c>
      <c r="P292" s="345">
        <f>IF(Tabla46[[#This Row],[PERIODICIDAD DE EJECUCIÓN DEL CONTROL]]="",0,20)</f>
        <v>0</v>
      </c>
      <c r="Q29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2" s="345" t="str">
        <f>IF(ISTEXT(Tabla46[[#This Row],[VALOR EVALUACION DISENO]]),"",IF(Tabla46[[#This Row],[VALOR EVALUACION DISENO]]&gt;96,DATOS!$AV$21,IF(Tabla46[[#This Row],[VALOR EVALUACION DISENO]]&gt;=86,DATOS!$AV$22,DATOS!$AV$23)))</f>
        <v/>
      </c>
      <c r="S292" s="352"/>
      <c r="T292" s="345" t="str">
        <f>IFERROR(VLOOKUP(Tabla46[[#This Row],[% DE CUMPLIMIENTO DE LA EJECUCION DEL CONTROL]],DATOS!$AS$38:$AT$40,2,0),"")</f>
        <v/>
      </c>
      <c r="U292" s="353" t="str">
        <f>IF(Tabla46[[#This Row],[RESULTADO EVALUACIÓN DEL DISEÑO DEL CONTROL]]="","",SUMIFS(DATOS!$AT$49:$AT$57,DATOS!$AR$49:$AR$57,Tabla46[[#This Row],[RESULTADO EVALUACIÓN DEL DISEÑO DEL CONTROL]],DATOS!$AS$49:$AS$57,Tabla46[[#This Row],[RESULTADO EVALUACION DE LA EJECUCION]]))</f>
        <v/>
      </c>
    </row>
    <row r="293" spans="1:21" ht="15" customHeight="1" x14ac:dyDescent="0.25">
      <c r="A293" s="3"/>
      <c r="B293" s="2"/>
      <c r="C293" s="2"/>
      <c r="D293" s="72"/>
      <c r="E293" s="4"/>
      <c r="F293" s="345"/>
      <c r="G293" s="352" t="str">
        <f>IFERROR(VLOOKUP(Tabla46[[#This Row],[ID RIESGO]],'1. IDENTIFICACION DEL RIESGO'!$AB$27:$AL$38,11,0),"")</f>
        <v/>
      </c>
      <c r="H293" s="173"/>
      <c r="I293" s="173"/>
      <c r="J293" s="173"/>
      <c r="K293" s="173"/>
      <c r="L293" s="175"/>
      <c r="M293" s="175"/>
      <c r="N293" s="173" t="str">
        <f>IF(Tabla46[[#This Row],[ID RIESGO]]="","",IF(Tabla46[[#This Row],[DESCRIPCION DEL CONTROL]]="",0,15))</f>
        <v/>
      </c>
      <c r="O293" s="169" t="str">
        <f>IF(Tabla46[[#This Row],[ID RIESGO]]="","",IF(Tabla46[[#This Row],[RESPONSABLE DEL CONTROL (CARGO)]]="",0,20))</f>
        <v/>
      </c>
      <c r="P293" s="345">
        <f>IF(Tabla46[[#This Row],[PERIODICIDAD DE EJECUCIÓN DEL CONTROL]]="",0,20)</f>
        <v>0</v>
      </c>
      <c r="Q29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3" s="345" t="str">
        <f>IF(ISTEXT(Tabla46[[#This Row],[VALOR EVALUACION DISENO]]),"",IF(Tabla46[[#This Row],[VALOR EVALUACION DISENO]]&gt;96,DATOS!$AV$21,IF(Tabla46[[#This Row],[VALOR EVALUACION DISENO]]&gt;=86,DATOS!$AV$22,DATOS!$AV$23)))</f>
        <v/>
      </c>
      <c r="S293" s="352"/>
      <c r="T293" s="345" t="str">
        <f>IFERROR(VLOOKUP(Tabla46[[#This Row],[% DE CUMPLIMIENTO DE LA EJECUCION DEL CONTROL]],DATOS!$AS$38:$AT$40,2,0),"")</f>
        <v/>
      </c>
      <c r="U293" s="353" t="str">
        <f>IF(Tabla46[[#This Row],[RESULTADO EVALUACIÓN DEL DISEÑO DEL CONTROL]]="","",SUMIFS(DATOS!$AT$49:$AT$57,DATOS!$AR$49:$AR$57,Tabla46[[#This Row],[RESULTADO EVALUACIÓN DEL DISEÑO DEL CONTROL]],DATOS!$AS$49:$AS$57,Tabla46[[#This Row],[RESULTADO EVALUACION DE LA EJECUCION]]))</f>
        <v/>
      </c>
    </row>
    <row r="294" spans="1:21" ht="15" customHeight="1" x14ac:dyDescent="0.25">
      <c r="A294" s="3"/>
      <c r="B294" s="2"/>
      <c r="C294" s="2"/>
      <c r="D294" s="72"/>
      <c r="E294" s="4"/>
      <c r="F294" s="345"/>
      <c r="G294" s="352" t="str">
        <f>IFERROR(VLOOKUP(Tabla46[[#This Row],[ID RIESGO]],'1. IDENTIFICACION DEL RIESGO'!$AB$27:$AL$38,11,0),"")</f>
        <v/>
      </c>
      <c r="H294" s="173"/>
      <c r="I294" s="173"/>
      <c r="J294" s="173"/>
      <c r="K294" s="173"/>
      <c r="L294" s="175"/>
      <c r="M294" s="175"/>
      <c r="N294" s="173" t="str">
        <f>IF(Tabla46[[#This Row],[ID RIESGO]]="","",IF(Tabla46[[#This Row],[DESCRIPCION DEL CONTROL]]="",0,15))</f>
        <v/>
      </c>
      <c r="O294" s="169" t="str">
        <f>IF(Tabla46[[#This Row],[ID RIESGO]]="","",IF(Tabla46[[#This Row],[RESPONSABLE DEL CONTROL (CARGO)]]="",0,20))</f>
        <v/>
      </c>
      <c r="P294" s="345">
        <f>IF(Tabla46[[#This Row],[PERIODICIDAD DE EJECUCIÓN DEL CONTROL]]="",0,20)</f>
        <v>0</v>
      </c>
      <c r="Q29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4" s="345" t="str">
        <f>IF(ISTEXT(Tabla46[[#This Row],[VALOR EVALUACION DISENO]]),"",IF(Tabla46[[#This Row],[VALOR EVALUACION DISENO]]&gt;96,DATOS!$AV$21,IF(Tabla46[[#This Row],[VALOR EVALUACION DISENO]]&gt;=86,DATOS!$AV$22,DATOS!$AV$23)))</f>
        <v/>
      </c>
      <c r="S294" s="352"/>
      <c r="T294" s="345" t="str">
        <f>IFERROR(VLOOKUP(Tabla46[[#This Row],[% DE CUMPLIMIENTO DE LA EJECUCION DEL CONTROL]],DATOS!$AS$38:$AT$40,2,0),"")</f>
        <v/>
      </c>
      <c r="U294" s="353" t="str">
        <f>IF(Tabla46[[#This Row],[RESULTADO EVALUACIÓN DEL DISEÑO DEL CONTROL]]="","",SUMIFS(DATOS!$AT$49:$AT$57,DATOS!$AR$49:$AR$57,Tabla46[[#This Row],[RESULTADO EVALUACIÓN DEL DISEÑO DEL CONTROL]],DATOS!$AS$49:$AS$57,Tabla46[[#This Row],[RESULTADO EVALUACION DE LA EJECUCION]]))</f>
        <v/>
      </c>
    </row>
    <row r="295" spans="1:21" ht="15" customHeight="1" x14ac:dyDescent="0.25">
      <c r="A295" s="3"/>
      <c r="B295" s="2"/>
      <c r="C295" s="2"/>
      <c r="D295" s="72"/>
      <c r="E295" s="4"/>
      <c r="F295" s="345"/>
      <c r="G295" s="352" t="str">
        <f>IFERROR(VLOOKUP(Tabla46[[#This Row],[ID RIESGO]],'1. IDENTIFICACION DEL RIESGO'!$AB$27:$AL$38,11,0),"")</f>
        <v/>
      </c>
      <c r="H295" s="173"/>
      <c r="I295" s="173"/>
      <c r="J295" s="173"/>
      <c r="K295" s="173"/>
      <c r="L295" s="175"/>
      <c r="M295" s="175"/>
      <c r="N295" s="173" t="str">
        <f>IF(Tabla46[[#This Row],[ID RIESGO]]="","",IF(Tabla46[[#This Row],[DESCRIPCION DEL CONTROL]]="",0,15))</f>
        <v/>
      </c>
      <c r="O295" s="169" t="str">
        <f>IF(Tabla46[[#This Row],[ID RIESGO]]="","",IF(Tabla46[[#This Row],[RESPONSABLE DEL CONTROL (CARGO)]]="",0,20))</f>
        <v/>
      </c>
      <c r="P295" s="345">
        <f>IF(Tabla46[[#This Row],[PERIODICIDAD DE EJECUCIÓN DEL CONTROL]]="",0,20)</f>
        <v>0</v>
      </c>
      <c r="Q29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5" s="345" t="str">
        <f>IF(ISTEXT(Tabla46[[#This Row],[VALOR EVALUACION DISENO]]),"",IF(Tabla46[[#This Row],[VALOR EVALUACION DISENO]]&gt;96,DATOS!$AV$21,IF(Tabla46[[#This Row],[VALOR EVALUACION DISENO]]&gt;=86,DATOS!$AV$22,DATOS!$AV$23)))</f>
        <v/>
      </c>
      <c r="S295" s="352"/>
      <c r="T295" s="345" t="str">
        <f>IFERROR(VLOOKUP(Tabla46[[#This Row],[% DE CUMPLIMIENTO DE LA EJECUCION DEL CONTROL]],DATOS!$AS$38:$AT$40,2,0),"")</f>
        <v/>
      </c>
      <c r="U295" s="353" t="str">
        <f>IF(Tabla46[[#This Row],[RESULTADO EVALUACIÓN DEL DISEÑO DEL CONTROL]]="","",SUMIFS(DATOS!$AT$49:$AT$57,DATOS!$AR$49:$AR$57,Tabla46[[#This Row],[RESULTADO EVALUACIÓN DEL DISEÑO DEL CONTROL]],DATOS!$AS$49:$AS$57,Tabla46[[#This Row],[RESULTADO EVALUACION DE LA EJECUCION]]))</f>
        <v/>
      </c>
    </row>
    <row r="296" spans="1:21" ht="15" customHeight="1" x14ac:dyDescent="0.25">
      <c r="A296" s="3"/>
      <c r="B296" s="2"/>
      <c r="C296" s="2"/>
      <c r="D296" s="72"/>
      <c r="E296" s="4"/>
      <c r="F296" s="345"/>
      <c r="G296" s="352" t="str">
        <f>IFERROR(VLOOKUP(Tabla46[[#This Row],[ID RIESGO]],'1. IDENTIFICACION DEL RIESGO'!$AB$27:$AL$38,11,0),"")</f>
        <v/>
      </c>
      <c r="H296" s="173"/>
      <c r="I296" s="173"/>
      <c r="J296" s="173"/>
      <c r="K296" s="173"/>
      <c r="L296" s="175"/>
      <c r="M296" s="175"/>
      <c r="N296" s="173" t="str">
        <f>IF(Tabla46[[#This Row],[ID RIESGO]]="","",IF(Tabla46[[#This Row],[DESCRIPCION DEL CONTROL]]="",0,15))</f>
        <v/>
      </c>
      <c r="O296" s="169" t="str">
        <f>IF(Tabla46[[#This Row],[ID RIESGO]]="","",IF(Tabla46[[#This Row],[RESPONSABLE DEL CONTROL (CARGO)]]="",0,20))</f>
        <v/>
      </c>
      <c r="P296" s="345">
        <f>IF(Tabla46[[#This Row],[PERIODICIDAD DE EJECUCIÓN DEL CONTROL]]="",0,20)</f>
        <v>0</v>
      </c>
      <c r="Q29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6" s="345" t="str">
        <f>IF(ISTEXT(Tabla46[[#This Row],[VALOR EVALUACION DISENO]]),"",IF(Tabla46[[#This Row],[VALOR EVALUACION DISENO]]&gt;96,DATOS!$AV$21,IF(Tabla46[[#This Row],[VALOR EVALUACION DISENO]]&gt;=86,DATOS!$AV$22,DATOS!$AV$23)))</f>
        <v/>
      </c>
      <c r="S296" s="352"/>
      <c r="T296" s="345" t="str">
        <f>IFERROR(VLOOKUP(Tabla46[[#This Row],[% DE CUMPLIMIENTO DE LA EJECUCION DEL CONTROL]],DATOS!$AS$38:$AT$40,2,0),"")</f>
        <v/>
      </c>
      <c r="U296" s="353" t="str">
        <f>IF(Tabla46[[#This Row],[RESULTADO EVALUACIÓN DEL DISEÑO DEL CONTROL]]="","",SUMIFS(DATOS!$AT$49:$AT$57,DATOS!$AR$49:$AR$57,Tabla46[[#This Row],[RESULTADO EVALUACIÓN DEL DISEÑO DEL CONTROL]],DATOS!$AS$49:$AS$57,Tabla46[[#This Row],[RESULTADO EVALUACION DE LA EJECUCION]]))</f>
        <v/>
      </c>
    </row>
    <row r="297" spans="1:21" ht="15" customHeight="1" x14ac:dyDescent="0.25">
      <c r="A297" s="3"/>
      <c r="B297" s="2"/>
      <c r="C297" s="2"/>
      <c r="D297" s="72"/>
      <c r="E297" s="4"/>
      <c r="F297" s="345"/>
      <c r="G297" s="352" t="str">
        <f>IFERROR(VLOOKUP(Tabla46[[#This Row],[ID RIESGO]],'1. IDENTIFICACION DEL RIESGO'!$AB$27:$AL$38,11,0),"")</f>
        <v/>
      </c>
      <c r="H297" s="173"/>
      <c r="I297" s="173"/>
      <c r="J297" s="173"/>
      <c r="K297" s="173"/>
      <c r="L297" s="175"/>
      <c r="M297" s="175"/>
      <c r="N297" s="173" t="str">
        <f>IF(Tabla46[[#This Row],[ID RIESGO]]="","",IF(Tabla46[[#This Row],[DESCRIPCION DEL CONTROL]]="",0,15))</f>
        <v/>
      </c>
      <c r="O297" s="169" t="str">
        <f>IF(Tabla46[[#This Row],[ID RIESGO]]="","",IF(Tabla46[[#This Row],[RESPONSABLE DEL CONTROL (CARGO)]]="",0,20))</f>
        <v/>
      </c>
      <c r="P297" s="345">
        <f>IF(Tabla46[[#This Row],[PERIODICIDAD DE EJECUCIÓN DEL CONTROL]]="",0,20)</f>
        <v>0</v>
      </c>
      <c r="Q29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7" s="345" t="str">
        <f>IF(ISTEXT(Tabla46[[#This Row],[VALOR EVALUACION DISENO]]),"",IF(Tabla46[[#This Row],[VALOR EVALUACION DISENO]]&gt;96,DATOS!$AV$21,IF(Tabla46[[#This Row],[VALOR EVALUACION DISENO]]&gt;=86,DATOS!$AV$22,DATOS!$AV$23)))</f>
        <v/>
      </c>
      <c r="S297" s="352"/>
      <c r="T297" s="345" t="str">
        <f>IFERROR(VLOOKUP(Tabla46[[#This Row],[% DE CUMPLIMIENTO DE LA EJECUCION DEL CONTROL]],DATOS!$AS$38:$AT$40,2,0),"")</f>
        <v/>
      </c>
      <c r="U297" s="353" t="str">
        <f>IF(Tabla46[[#This Row],[RESULTADO EVALUACIÓN DEL DISEÑO DEL CONTROL]]="","",SUMIFS(DATOS!$AT$49:$AT$57,DATOS!$AR$49:$AR$57,Tabla46[[#This Row],[RESULTADO EVALUACIÓN DEL DISEÑO DEL CONTROL]],DATOS!$AS$49:$AS$57,Tabla46[[#This Row],[RESULTADO EVALUACION DE LA EJECUCION]]))</f>
        <v/>
      </c>
    </row>
    <row r="298" spans="1:21" ht="15" customHeight="1" x14ac:dyDescent="0.25">
      <c r="A298" s="3"/>
      <c r="B298" s="2"/>
      <c r="C298" s="2"/>
      <c r="D298" s="72"/>
      <c r="E298" s="4"/>
      <c r="F298" s="345"/>
      <c r="G298" s="352" t="str">
        <f>IFERROR(VLOOKUP(Tabla46[[#This Row],[ID RIESGO]],'1. IDENTIFICACION DEL RIESGO'!$AB$27:$AL$38,11,0),"")</f>
        <v/>
      </c>
      <c r="H298" s="173"/>
      <c r="I298" s="173"/>
      <c r="J298" s="173"/>
      <c r="K298" s="173"/>
      <c r="L298" s="175"/>
      <c r="M298" s="175"/>
      <c r="N298" s="173" t="str">
        <f>IF(Tabla46[[#This Row],[ID RIESGO]]="","",IF(Tabla46[[#This Row],[DESCRIPCION DEL CONTROL]]="",0,15))</f>
        <v/>
      </c>
      <c r="O298" s="169" t="str">
        <f>IF(Tabla46[[#This Row],[ID RIESGO]]="","",IF(Tabla46[[#This Row],[RESPONSABLE DEL CONTROL (CARGO)]]="",0,20))</f>
        <v/>
      </c>
      <c r="P298" s="345">
        <f>IF(Tabla46[[#This Row],[PERIODICIDAD DE EJECUCIÓN DEL CONTROL]]="",0,20)</f>
        <v>0</v>
      </c>
      <c r="Q29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8" s="345" t="str">
        <f>IF(ISTEXT(Tabla46[[#This Row],[VALOR EVALUACION DISENO]]),"",IF(Tabla46[[#This Row],[VALOR EVALUACION DISENO]]&gt;96,DATOS!$AV$21,IF(Tabla46[[#This Row],[VALOR EVALUACION DISENO]]&gt;=86,DATOS!$AV$22,DATOS!$AV$23)))</f>
        <v/>
      </c>
      <c r="S298" s="352"/>
      <c r="T298" s="345" t="str">
        <f>IFERROR(VLOOKUP(Tabla46[[#This Row],[% DE CUMPLIMIENTO DE LA EJECUCION DEL CONTROL]],DATOS!$AS$38:$AT$40,2,0),"")</f>
        <v/>
      </c>
      <c r="U298" s="353" t="str">
        <f>IF(Tabla46[[#This Row],[RESULTADO EVALUACIÓN DEL DISEÑO DEL CONTROL]]="","",SUMIFS(DATOS!$AT$49:$AT$57,DATOS!$AR$49:$AR$57,Tabla46[[#This Row],[RESULTADO EVALUACIÓN DEL DISEÑO DEL CONTROL]],DATOS!$AS$49:$AS$57,Tabla46[[#This Row],[RESULTADO EVALUACION DE LA EJECUCION]]))</f>
        <v/>
      </c>
    </row>
    <row r="299" spans="1:21" ht="15" customHeight="1" x14ac:dyDescent="0.25">
      <c r="A299" s="3"/>
      <c r="B299" s="2"/>
      <c r="C299" s="2"/>
      <c r="D299" s="72"/>
      <c r="E299" s="4"/>
      <c r="F299" s="345"/>
      <c r="G299" s="352" t="str">
        <f>IFERROR(VLOOKUP(Tabla46[[#This Row],[ID RIESGO]],'1. IDENTIFICACION DEL RIESGO'!$AB$27:$AL$38,11,0),"")</f>
        <v/>
      </c>
      <c r="H299" s="173"/>
      <c r="I299" s="173"/>
      <c r="J299" s="173"/>
      <c r="K299" s="173"/>
      <c r="L299" s="175"/>
      <c r="M299" s="175"/>
      <c r="N299" s="173" t="str">
        <f>IF(Tabla46[[#This Row],[ID RIESGO]]="","",IF(Tabla46[[#This Row],[DESCRIPCION DEL CONTROL]]="",0,15))</f>
        <v/>
      </c>
      <c r="O299" s="169" t="str">
        <f>IF(Tabla46[[#This Row],[ID RIESGO]]="","",IF(Tabla46[[#This Row],[RESPONSABLE DEL CONTROL (CARGO)]]="",0,20))</f>
        <v/>
      </c>
      <c r="P299" s="345">
        <f>IF(Tabla46[[#This Row],[PERIODICIDAD DE EJECUCIÓN DEL CONTROL]]="",0,20)</f>
        <v>0</v>
      </c>
      <c r="Q29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9" s="345" t="str">
        <f>IF(ISTEXT(Tabla46[[#This Row],[VALOR EVALUACION DISENO]]),"",IF(Tabla46[[#This Row],[VALOR EVALUACION DISENO]]&gt;96,DATOS!$AV$21,IF(Tabla46[[#This Row],[VALOR EVALUACION DISENO]]&gt;=86,DATOS!$AV$22,DATOS!$AV$23)))</f>
        <v/>
      </c>
      <c r="S299" s="352"/>
      <c r="T299" s="345" t="str">
        <f>IFERROR(VLOOKUP(Tabla46[[#This Row],[% DE CUMPLIMIENTO DE LA EJECUCION DEL CONTROL]],DATOS!$AS$38:$AT$40,2,0),"")</f>
        <v/>
      </c>
      <c r="U299" s="353" t="str">
        <f>IF(Tabla46[[#This Row],[RESULTADO EVALUACIÓN DEL DISEÑO DEL CONTROL]]="","",SUMIFS(DATOS!$AT$49:$AT$57,DATOS!$AR$49:$AR$57,Tabla46[[#This Row],[RESULTADO EVALUACIÓN DEL DISEÑO DEL CONTROL]],DATOS!$AS$49:$AS$57,Tabla46[[#This Row],[RESULTADO EVALUACION DE LA EJECUCION]]))</f>
        <v/>
      </c>
    </row>
    <row r="300" spans="1:21" ht="15" customHeight="1" x14ac:dyDescent="0.25">
      <c r="A300" s="3"/>
      <c r="B300" s="2"/>
      <c r="C300" s="2"/>
      <c r="D300" s="72"/>
      <c r="E300" s="4"/>
      <c r="F300" s="345"/>
      <c r="G300" s="352" t="str">
        <f>IFERROR(VLOOKUP(Tabla46[[#This Row],[ID RIESGO]],'1. IDENTIFICACION DEL RIESGO'!$AB$27:$AL$38,11,0),"")</f>
        <v/>
      </c>
      <c r="H300" s="173"/>
      <c r="I300" s="173"/>
      <c r="J300" s="173"/>
      <c r="K300" s="173"/>
      <c r="L300" s="175"/>
      <c r="M300" s="175"/>
      <c r="N300" s="173" t="str">
        <f>IF(Tabla46[[#This Row],[ID RIESGO]]="","",IF(Tabla46[[#This Row],[DESCRIPCION DEL CONTROL]]="",0,15))</f>
        <v/>
      </c>
      <c r="O300" s="169" t="str">
        <f>IF(Tabla46[[#This Row],[ID RIESGO]]="","",IF(Tabla46[[#This Row],[RESPONSABLE DEL CONTROL (CARGO)]]="",0,20))</f>
        <v/>
      </c>
      <c r="P300" s="345">
        <f>IF(Tabla46[[#This Row],[PERIODICIDAD DE EJECUCIÓN DEL CONTROL]]="",0,20)</f>
        <v>0</v>
      </c>
      <c r="Q30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0" s="345" t="str">
        <f>IF(ISTEXT(Tabla46[[#This Row],[VALOR EVALUACION DISENO]]),"",IF(Tabla46[[#This Row],[VALOR EVALUACION DISENO]]&gt;96,DATOS!$AV$21,IF(Tabla46[[#This Row],[VALOR EVALUACION DISENO]]&gt;=86,DATOS!$AV$22,DATOS!$AV$23)))</f>
        <v/>
      </c>
      <c r="S300" s="352"/>
      <c r="T300" s="345" t="str">
        <f>IFERROR(VLOOKUP(Tabla46[[#This Row],[% DE CUMPLIMIENTO DE LA EJECUCION DEL CONTROL]],DATOS!$AS$38:$AT$40,2,0),"")</f>
        <v/>
      </c>
      <c r="U300" s="353" t="str">
        <f>IF(Tabla46[[#This Row],[RESULTADO EVALUACIÓN DEL DISEÑO DEL CONTROL]]="","",SUMIFS(DATOS!$AT$49:$AT$57,DATOS!$AR$49:$AR$57,Tabla46[[#This Row],[RESULTADO EVALUACIÓN DEL DISEÑO DEL CONTROL]],DATOS!$AS$49:$AS$57,Tabla46[[#This Row],[RESULTADO EVALUACION DE LA EJECUCION]]))</f>
        <v/>
      </c>
    </row>
    <row r="301" spans="1:21" ht="15" customHeight="1" x14ac:dyDescent="0.25">
      <c r="A301" s="3"/>
      <c r="B301" s="2"/>
      <c r="C301" s="2"/>
      <c r="D301" s="72"/>
      <c r="E301" s="4"/>
      <c r="F301" s="345"/>
      <c r="G301" s="352" t="str">
        <f>IFERROR(VLOOKUP(Tabla46[[#This Row],[ID RIESGO]],'1. IDENTIFICACION DEL RIESGO'!$AB$27:$AL$38,11,0),"")</f>
        <v/>
      </c>
      <c r="H301" s="173"/>
      <c r="I301" s="173"/>
      <c r="J301" s="173"/>
      <c r="K301" s="173"/>
      <c r="L301" s="175"/>
      <c r="M301" s="175"/>
      <c r="N301" s="173" t="str">
        <f>IF(Tabla46[[#This Row],[ID RIESGO]]="","",IF(Tabla46[[#This Row],[DESCRIPCION DEL CONTROL]]="",0,15))</f>
        <v/>
      </c>
      <c r="O301" s="169" t="str">
        <f>IF(Tabla46[[#This Row],[ID RIESGO]]="","",IF(Tabla46[[#This Row],[RESPONSABLE DEL CONTROL (CARGO)]]="",0,20))</f>
        <v/>
      </c>
      <c r="P301" s="345">
        <f>IF(Tabla46[[#This Row],[PERIODICIDAD DE EJECUCIÓN DEL CONTROL]]="",0,20)</f>
        <v>0</v>
      </c>
      <c r="Q30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1" s="345" t="str">
        <f>IF(ISTEXT(Tabla46[[#This Row],[VALOR EVALUACION DISENO]]),"",IF(Tabla46[[#This Row],[VALOR EVALUACION DISENO]]&gt;96,DATOS!$AV$21,IF(Tabla46[[#This Row],[VALOR EVALUACION DISENO]]&gt;=86,DATOS!$AV$22,DATOS!$AV$23)))</f>
        <v/>
      </c>
      <c r="S301" s="278"/>
      <c r="T301" s="345" t="str">
        <f>IFERROR(VLOOKUP(Tabla46[[#This Row],[% DE CUMPLIMIENTO DE LA EJECUCION DEL CONTROL]],DATOS!$AS$38:$AT$40,2,0),"")</f>
        <v/>
      </c>
      <c r="U301" s="353" t="str">
        <f>IF(Tabla46[[#This Row],[RESULTADO EVALUACIÓN DEL DISEÑO DEL CONTROL]]="","",SUMIFS(DATOS!$AT$49:$AT$57,DATOS!$AR$49:$AR$57,Tabla46[[#This Row],[RESULTADO EVALUACIÓN DEL DISEÑO DEL CONTROL]],DATOS!$AS$49:$AS$57,Tabla46[[#This Row],[RESULTADO EVALUACION DE LA EJECUCION]]))</f>
        <v/>
      </c>
    </row>
    <row r="302" spans="1:21" ht="15" customHeight="1" x14ac:dyDescent="0.25">
      <c r="A302" s="3"/>
      <c r="B302" s="2"/>
      <c r="C302" s="2"/>
      <c r="D302" s="72"/>
      <c r="E302" s="4"/>
      <c r="F302" s="345"/>
      <c r="G302" s="352" t="str">
        <f>IFERROR(VLOOKUP(Tabla46[[#This Row],[ID RIESGO]],'1. IDENTIFICACION DEL RIESGO'!$AB$27:$AL$38,11,0),"")</f>
        <v/>
      </c>
      <c r="H302" s="173"/>
      <c r="I302" s="173"/>
      <c r="J302" s="173"/>
      <c r="K302" s="173"/>
      <c r="L302" s="175"/>
      <c r="M302" s="175"/>
      <c r="N302" s="173" t="str">
        <f>IF(Tabla46[[#This Row],[ID RIESGO]]="","",IF(Tabla46[[#This Row],[DESCRIPCION DEL CONTROL]]="",0,15))</f>
        <v/>
      </c>
      <c r="O302" s="169" t="str">
        <f>IF(Tabla46[[#This Row],[ID RIESGO]]="","",IF(Tabla46[[#This Row],[RESPONSABLE DEL CONTROL (CARGO)]]="",0,20))</f>
        <v/>
      </c>
      <c r="P302" s="345">
        <f>IF(Tabla46[[#This Row],[PERIODICIDAD DE EJECUCIÓN DEL CONTROL]]="",0,20)</f>
        <v>0</v>
      </c>
      <c r="Q30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2" s="345" t="str">
        <f>IF(ISTEXT(Tabla46[[#This Row],[VALOR EVALUACION DISENO]]),"",IF(Tabla46[[#This Row],[VALOR EVALUACION DISENO]]&gt;96,DATOS!$AV$21,IF(Tabla46[[#This Row],[VALOR EVALUACION DISENO]]&gt;=86,DATOS!$AV$22,DATOS!$AV$23)))</f>
        <v/>
      </c>
      <c r="S302" s="278"/>
      <c r="T302" s="345" t="str">
        <f>IFERROR(VLOOKUP(Tabla46[[#This Row],[% DE CUMPLIMIENTO DE LA EJECUCION DEL CONTROL]],DATOS!$AS$38:$AT$40,2,0),"")</f>
        <v/>
      </c>
      <c r="U302" s="353" t="str">
        <f>IF(Tabla46[[#This Row],[RESULTADO EVALUACIÓN DEL DISEÑO DEL CONTROL]]="","",SUMIFS(DATOS!$AT$49:$AT$57,DATOS!$AR$49:$AR$57,Tabla46[[#This Row],[RESULTADO EVALUACIÓN DEL DISEÑO DEL CONTROL]],DATOS!$AS$49:$AS$57,Tabla46[[#This Row],[RESULTADO EVALUACION DE LA EJECUCION]]))</f>
        <v/>
      </c>
    </row>
    <row r="303" spans="1:21" ht="15" customHeight="1" x14ac:dyDescent="0.25">
      <c r="A303" s="3"/>
      <c r="B303" s="2"/>
      <c r="C303" s="2"/>
      <c r="D303" s="72"/>
      <c r="E303" s="4"/>
      <c r="F303" s="345"/>
      <c r="G303" s="352" t="str">
        <f>IFERROR(VLOOKUP(Tabla46[[#This Row],[ID RIESGO]],'1. IDENTIFICACION DEL RIESGO'!$AB$27:$AL$38,11,0),"")</f>
        <v/>
      </c>
      <c r="H303" s="173"/>
      <c r="I303" s="173"/>
      <c r="J303" s="173"/>
      <c r="K303" s="173"/>
      <c r="L303" s="175"/>
      <c r="M303" s="175"/>
      <c r="N303" s="173" t="str">
        <f>IF(Tabla46[[#This Row],[ID RIESGO]]="","",IF(Tabla46[[#This Row],[DESCRIPCION DEL CONTROL]]="",0,15))</f>
        <v/>
      </c>
      <c r="O303" s="169" t="str">
        <f>IF(Tabla46[[#This Row],[ID RIESGO]]="","",IF(Tabla46[[#This Row],[RESPONSABLE DEL CONTROL (CARGO)]]="",0,20))</f>
        <v/>
      </c>
      <c r="P303" s="345">
        <f>IF(Tabla46[[#This Row],[PERIODICIDAD DE EJECUCIÓN DEL CONTROL]]="",0,20)</f>
        <v>0</v>
      </c>
      <c r="Q30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3" s="345" t="str">
        <f>IF(ISTEXT(Tabla46[[#This Row],[VALOR EVALUACION DISENO]]),"",IF(Tabla46[[#This Row],[VALOR EVALUACION DISENO]]&gt;96,DATOS!$AV$21,IF(Tabla46[[#This Row],[VALOR EVALUACION DISENO]]&gt;=86,DATOS!$AV$22,DATOS!$AV$23)))</f>
        <v/>
      </c>
      <c r="S303" s="278"/>
      <c r="T303" s="345" t="str">
        <f>IFERROR(VLOOKUP(Tabla46[[#This Row],[% DE CUMPLIMIENTO DE LA EJECUCION DEL CONTROL]],DATOS!$AS$38:$AT$40,2,0),"")</f>
        <v/>
      </c>
      <c r="U303" s="353" t="str">
        <f>IF(Tabla46[[#This Row],[RESULTADO EVALUACIÓN DEL DISEÑO DEL CONTROL]]="","",SUMIFS(DATOS!$AT$49:$AT$57,DATOS!$AR$49:$AR$57,Tabla46[[#This Row],[RESULTADO EVALUACIÓN DEL DISEÑO DEL CONTROL]],DATOS!$AS$49:$AS$57,Tabla46[[#This Row],[RESULTADO EVALUACION DE LA EJECUCION]]))</f>
        <v/>
      </c>
    </row>
    <row r="304" spans="1:21" ht="15" customHeight="1" x14ac:dyDescent="0.25">
      <c r="A304" s="3"/>
      <c r="B304" s="2"/>
      <c r="C304" s="2"/>
      <c r="D304" s="72"/>
      <c r="E304" s="4"/>
      <c r="F304" s="345"/>
      <c r="G304" s="352" t="str">
        <f>IFERROR(VLOOKUP(Tabla46[[#This Row],[ID RIESGO]],'1. IDENTIFICACION DEL RIESGO'!$AB$27:$AL$38,11,0),"")</f>
        <v/>
      </c>
      <c r="H304" s="173"/>
      <c r="I304" s="173"/>
      <c r="J304" s="173"/>
      <c r="K304" s="173"/>
      <c r="L304" s="175"/>
      <c r="M304" s="175"/>
      <c r="N304" s="173" t="str">
        <f>IF(Tabla46[[#This Row],[ID RIESGO]]="","",IF(Tabla46[[#This Row],[DESCRIPCION DEL CONTROL]]="",0,15))</f>
        <v/>
      </c>
      <c r="O304" s="169" t="str">
        <f>IF(Tabla46[[#This Row],[ID RIESGO]]="","",IF(Tabla46[[#This Row],[RESPONSABLE DEL CONTROL (CARGO)]]="",0,20))</f>
        <v/>
      </c>
      <c r="P304" s="345">
        <f>IF(Tabla46[[#This Row],[PERIODICIDAD DE EJECUCIÓN DEL CONTROL]]="",0,20)</f>
        <v>0</v>
      </c>
      <c r="Q30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4" s="345" t="str">
        <f>IF(ISTEXT(Tabla46[[#This Row],[VALOR EVALUACION DISENO]]),"",IF(Tabla46[[#This Row],[VALOR EVALUACION DISENO]]&gt;96,DATOS!$AV$21,IF(Tabla46[[#This Row],[VALOR EVALUACION DISENO]]&gt;=86,DATOS!$AV$22,DATOS!$AV$23)))</f>
        <v/>
      </c>
      <c r="S304" s="278"/>
      <c r="T304" s="345" t="str">
        <f>IFERROR(VLOOKUP(Tabla46[[#This Row],[% DE CUMPLIMIENTO DE LA EJECUCION DEL CONTROL]],DATOS!$AS$38:$AT$40,2,0),"")</f>
        <v/>
      </c>
      <c r="U304" s="353" t="str">
        <f>IF(Tabla46[[#This Row],[RESULTADO EVALUACIÓN DEL DISEÑO DEL CONTROL]]="","",SUMIFS(DATOS!$AT$49:$AT$57,DATOS!$AR$49:$AR$57,Tabla46[[#This Row],[RESULTADO EVALUACIÓN DEL DISEÑO DEL CONTROL]],DATOS!$AS$49:$AS$57,Tabla46[[#This Row],[RESULTADO EVALUACION DE LA EJECUCION]]))</f>
        <v/>
      </c>
    </row>
    <row r="305" spans="1:21" ht="15" customHeight="1" x14ac:dyDescent="0.25">
      <c r="A305" s="3"/>
      <c r="B305" s="2"/>
      <c r="C305" s="2"/>
      <c r="D305" s="72"/>
      <c r="E305" s="4"/>
      <c r="F305" s="345"/>
      <c r="G305" s="352" t="str">
        <f>IFERROR(VLOOKUP(Tabla46[[#This Row],[ID RIESGO]],'1. IDENTIFICACION DEL RIESGO'!$AB$27:$AL$38,11,0),"")</f>
        <v/>
      </c>
      <c r="H305" s="173"/>
      <c r="I305" s="173"/>
      <c r="J305" s="173"/>
      <c r="K305" s="173"/>
      <c r="L305" s="175"/>
      <c r="M305" s="175"/>
      <c r="N305" s="173" t="str">
        <f>IF(Tabla46[[#This Row],[ID RIESGO]]="","",IF(Tabla46[[#This Row],[DESCRIPCION DEL CONTROL]]="",0,15))</f>
        <v/>
      </c>
      <c r="O305" s="169" t="str">
        <f>IF(Tabla46[[#This Row],[ID RIESGO]]="","",IF(Tabla46[[#This Row],[RESPONSABLE DEL CONTROL (CARGO)]]="",0,20))</f>
        <v/>
      </c>
      <c r="P305" s="345">
        <f>IF(Tabla46[[#This Row],[PERIODICIDAD DE EJECUCIÓN DEL CONTROL]]="",0,20)</f>
        <v>0</v>
      </c>
      <c r="Q30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5" s="345" t="str">
        <f>IF(ISTEXT(Tabla46[[#This Row],[VALOR EVALUACION DISENO]]),"",IF(Tabla46[[#This Row],[VALOR EVALUACION DISENO]]&gt;96,DATOS!$AV$21,IF(Tabla46[[#This Row],[VALOR EVALUACION DISENO]]&gt;=86,DATOS!$AV$22,DATOS!$AV$23)))</f>
        <v/>
      </c>
      <c r="S305" s="278"/>
      <c r="T305" s="345" t="str">
        <f>IFERROR(VLOOKUP(Tabla46[[#This Row],[% DE CUMPLIMIENTO DE LA EJECUCION DEL CONTROL]],DATOS!$AS$38:$AT$40,2,0),"")</f>
        <v/>
      </c>
      <c r="U305" s="353" t="str">
        <f>IF(Tabla46[[#This Row],[RESULTADO EVALUACIÓN DEL DISEÑO DEL CONTROL]]="","",SUMIFS(DATOS!$AT$49:$AT$57,DATOS!$AR$49:$AR$57,Tabla46[[#This Row],[RESULTADO EVALUACIÓN DEL DISEÑO DEL CONTROL]],DATOS!$AS$49:$AS$57,Tabla46[[#This Row],[RESULTADO EVALUACION DE LA EJECUCION]]))</f>
        <v/>
      </c>
    </row>
    <row r="306" spans="1:21" ht="15" customHeight="1" x14ac:dyDescent="0.25">
      <c r="A306" s="3"/>
      <c r="B306" s="2"/>
      <c r="C306" s="2"/>
      <c r="D306" s="72"/>
      <c r="E306" s="4"/>
      <c r="F306" s="345"/>
      <c r="G306" s="352" t="str">
        <f>IFERROR(VLOOKUP(Tabla46[[#This Row],[ID RIESGO]],'1. IDENTIFICACION DEL RIESGO'!$AB$27:$AL$38,11,0),"")</f>
        <v/>
      </c>
      <c r="H306" s="173"/>
      <c r="I306" s="173"/>
      <c r="J306" s="173"/>
      <c r="K306" s="173"/>
      <c r="L306" s="175"/>
      <c r="M306" s="175"/>
      <c r="N306" s="173" t="str">
        <f>IF(Tabla46[[#This Row],[ID RIESGO]]="","",IF(Tabla46[[#This Row],[DESCRIPCION DEL CONTROL]]="",0,15))</f>
        <v/>
      </c>
      <c r="O306" s="169" t="str">
        <f>IF(Tabla46[[#This Row],[ID RIESGO]]="","",IF(Tabla46[[#This Row],[RESPONSABLE DEL CONTROL (CARGO)]]="",0,20))</f>
        <v/>
      </c>
      <c r="P306" s="345">
        <f>IF(Tabla46[[#This Row],[PERIODICIDAD DE EJECUCIÓN DEL CONTROL]]="",0,20)</f>
        <v>0</v>
      </c>
      <c r="Q30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6" s="345" t="str">
        <f>IF(ISTEXT(Tabla46[[#This Row],[VALOR EVALUACION DISENO]]),"",IF(Tabla46[[#This Row],[VALOR EVALUACION DISENO]]&gt;96,DATOS!$AV$21,IF(Tabla46[[#This Row],[VALOR EVALUACION DISENO]]&gt;=86,DATOS!$AV$22,DATOS!$AV$23)))</f>
        <v/>
      </c>
      <c r="S306" s="278"/>
      <c r="T306" s="345" t="str">
        <f>IFERROR(VLOOKUP(Tabla46[[#This Row],[% DE CUMPLIMIENTO DE LA EJECUCION DEL CONTROL]],DATOS!$AS$38:$AT$40,2,0),"")</f>
        <v/>
      </c>
      <c r="U306" s="353" t="str">
        <f>IF(Tabla46[[#This Row],[RESULTADO EVALUACIÓN DEL DISEÑO DEL CONTROL]]="","",SUMIFS(DATOS!$AT$49:$AT$57,DATOS!$AR$49:$AR$57,Tabla46[[#This Row],[RESULTADO EVALUACIÓN DEL DISEÑO DEL CONTROL]],DATOS!$AS$49:$AS$57,Tabla46[[#This Row],[RESULTADO EVALUACION DE LA EJECUCION]]))</f>
        <v/>
      </c>
    </row>
    <row r="307" spans="1:21" ht="15" customHeight="1" x14ac:dyDescent="0.25">
      <c r="A307" s="3"/>
      <c r="B307" s="2"/>
      <c r="C307" s="2"/>
      <c r="D307" s="72"/>
      <c r="E307" s="4"/>
      <c r="F307" s="345"/>
      <c r="G307" s="352" t="str">
        <f>IFERROR(VLOOKUP(Tabla46[[#This Row],[ID RIESGO]],'1. IDENTIFICACION DEL RIESGO'!$AB$27:$AL$38,11,0),"")</f>
        <v/>
      </c>
      <c r="H307" s="173"/>
      <c r="I307" s="173"/>
      <c r="J307" s="173"/>
      <c r="K307" s="173"/>
      <c r="L307" s="175"/>
      <c r="M307" s="175"/>
      <c r="N307" s="173" t="str">
        <f>IF(Tabla46[[#This Row],[ID RIESGO]]="","",IF(Tabla46[[#This Row],[DESCRIPCION DEL CONTROL]]="",0,15))</f>
        <v/>
      </c>
      <c r="O307" s="169" t="str">
        <f>IF(Tabla46[[#This Row],[ID RIESGO]]="","",IF(Tabla46[[#This Row],[RESPONSABLE DEL CONTROL (CARGO)]]="",0,20))</f>
        <v/>
      </c>
      <c r="P307" s="345">
        <f>IF(Tabla46[[#This Row],[PERIODICIDAD DE EJECUCIÓN DEL CONTROL]]="",0,20)</f>
        <v>0</v>
      </c>
      <c r="Q30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7" s="345" t="str">
        <f>IF(ISTEXT(Tabla46[[#This Row],[VALOR EVALUACION DISENO]]),"",IF(Tabla46[[#This Row],[VALOR EVALUACION DISENO]]&gt;96,DATOS!$AV$21,IF(Tabla46[[#This Row],[VALOR EVALUACION DISENO]]&gt;=86,DATOS!$AV$22,DATOS!$AV$23)))</f>
        <v/>
      </c>
      <c r="S307" s="278"/>
      <c r="T307" s="345" t="str">
        <f>IFERROR(VLOOKUP(Tabla46[[#This Row],[% DE CUMPLIMIENTO DE LA EJECUCION DEL CONTROL]],DATOS!$AS$38:$AT$40,2,0),"")</f>
        <v/>
      </c>
      <c r="U307" s="353" t="str">
        <f>IF(Tabla46[[#This Row],[RESULTADO EVALUACIÓN DEL DISEÑO DEL CONTROL]]="","",SUMIFS(DATOS!$AT$49:$AT$57,DATOS!$AR$49:$AR$57,Tabla46[[#This Row],[RESULTADO EVALUACIÓN DEL DISEÑO DEL CONTROL]],DATOS!$AS$49:$AS$57,Tabla46[[#This Row],[RESULTADO EVALUACION DE LA EJECUCION]]))</f>
        <v/>
      </c>
    </row>
    <row r="308" spans="1:21" ht="15" customHeight="1" x14ac:dyDescent="0.25">
      <c r="A308" s="3"/>
      <c r="B308" s="2"/>
      <c r="C308" s="2"/>
      <c r="D308" s="72"/>
      <c r="E308" s="4"/>
      <c r="F308" s="345"/>
      <c r="G308" s="352" t="str">
        <f>IFERROR(VLOOKUP(Tabla46[[#This Row],[ID RIESGO]],'1. IDENTIFICACION DEL RIESGO'!$AB$27:$AL$38,11,0),"")</f>
        <v/>
      </c>
      <c r="H308" s="173"/>
      <c r="I308" s="173"/>
      <c r="J308" s="173"/>
      <c r="K308" s="173"/>
      <c r="L308" s="175"/>
      <c r="M308" s="175"/>
      <c r="N308" s="173" t="str">
        <f>IF(Tabla46[[#This Row],[ID RIESGO]]="","",IF(Tabla46[[#This Row],[DESCRIPCION DEL CONTROL]]="",0,15))</f>
        <v/>
      </c>
      <c r="O308" s="169" t="str">
        <f>IF(Tabla46[[#This Row],[ID RIESGO]]="","",IF(Tabla46[[#This Row],[RESPONSABLE DEL CONTROL (CARGO)]]="",0,20))</f>
        <v/>
      </c>
      <c r="P308" s="345">
        <f>IF(Tabla46[[#This Row],[PERIODICIDAD DE EJECUCIÓN DEL CONTROL]]="",0,20)</f>
        <v>0</v>
      </c>
      <c r="Q30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8" s="345" t="str">
        <f>IF(ISTEXT(Tabla46[[#This Row],[VALOR EVALUACION DISENO]]),"",IF(Tabla46[[#This Row],[VALOR EVALUACION DISENO]]&gt;96,DATOS!$AV$21,IF(Tabla46[[#This Row],[VALOR EVALUACION DISENO]]&gt;=86,DATOS!$AV$22,DATOS!$AV$23)))</f>
        <v/>
      </c>
      <c r="S308" s="278"/>
      <c r="T308" s="345" t="str">
        <f>IFERROR(VLOOKUP(Tabla46[[#This Row],[% DE CUMPLIMIENTO DE LA EJECUCION DEL CONTROL]],DATOS!$AS$38:$AT$40,2,0),"")</f>
        <v/>
      </c>
      <c r="U308" s="129" t="str">
        <f>IF(Tabla46[[#This Row],[RESULTADO EVALUACIÓN DEL DISEÑO DEL CONTROL]]="","",SUMIFS(DATOS!$AT$49:$AT$57,DATOS!$AR$49:$AR$57,Tabla46[[#This Row],[RESULTADO EVALUACIÓN DEL DISEÑO DEL CONTROL]],DATOS!$AS$49:$AS$57,Tabla46[[#This Row],[RESULTADO EVALUACION DE LA EJECUCION]]))</f>
        <v/>
      </c>
    </row>
    <row r="309" spans="1:21" ht="15" customHeight="1" x14ac:dyDescent="0.25">
      <c r="A309" s="3"/>
      <c r="B309" s="2"/>
      <c r="C309" s="2"/>
      <c r="D309" s="72"/>
      <c r="E309" s="4"/>
      <c r="F309" s="345"/>
      <c r="G309" s="352" t="str">
        <f>IFERROR(VLOOKUP(Tabla46[[#This Row],[ID RIESGO]],'1. IDENTIFICACION DEL RIESGO'!$AB$27:$AL$38,11,0),"")</f>
        <v/>
      </c>
      <c r="H309" s="173"/>
      <c r="I309" s="173"/>
      <c r="J309" s="173"/>
      <c r="K309" s="173"/>
      <c r="L309" s="175"/>
      <c r="M309" s="175"/>
      <c r="N309" s="173" t="str">
        <f>IF(Tabla46[[#This Row],[ID RIESGO]]="","",IF(Tabla46[[#This Row],[DESCRIPCION DEL CONTROL]]="",0,15))</f>
        <v/>
      </c>
      <c r="O309" s="169" t="str">
        <f>IF(Tabla46[[#This Row],[ID RIESGO]]="","",IF(Tabla46[[#This Row],[RESPONSABLE DEL CONTROL (CARGO)]]="",0,20))</f>
        <v/>
      </c>
      <c r="P309" s="345">
        <f>IF(Tabla46[[#This Row],[PERIODICIDAD DE EJECUCIÓN DEL CONTROL]]="",0,20)</f>
        <v>0</v>
      </c>
      <c r="Q30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9" s="345" t="str">
        <f>IF(ISTEXT(Tabla46[[#This Row],[VALOR EVALUACION DISENO]]),"",IF(Tabla46[[#This Row],[VALOR EVALUACION DISENO]]&gt;96,DATOS!$AV$21,IF(Tabla46[[#This Row],[VALOR EVALUACION DISENO]]&gt;=86,DATOS!$AV$22,DATOS!$AV$23)))</f>
        <v/>
      </c>
      <c r="S309" s="278"/>
      <c r="T309" s="345" t="str">
        <f>IFERROR(VLOOKUP(Tabla46[[#This Row],[% DE CUMPLIMIENTO DE LA EJECUCION DEL CONTROL]],DATOS!$AS$38:$AT$40,2,0),"")</f>
        <v/>
      </c>
      <c r="U309" s="129" t="str">
        <f>IF(Tabla46[[#This Row],[RESULTADO EVALUACIÓN DEL DISEÑO DEL CONTROL]]="","",SUMIFS(DATOS!$AT$49:$AT$57,DATOS!$AR$49:$AR$57,Tabla46[[#This Row],[RESULTADO EVALUACIÓN DEL DISEÑO DEL CONTROL]],DATOS!$AS$49:$AS$57,Tabla46[[#This Row],[RESULTADO EVALUACION DE LA EJECUCION]]))</f>
        <v/>
      </c>
    </row>
    <row r="310" spans="1:21" ht="15" customHeight="1" x14ac:dyDescent="0.25">
      <c r="A310" s="3"/>
      <c r="B310" s="2"/>
      <c r="C310" s="2"/>
      <c r="D310" s="72"/>
      <c r="E310" s="4"/>
      <c r="F310" s="345"/>
      <c r="G310" s="352" t="str">
        <f>IFERROR(VLOOKUP(Tabla46[[#This Row],[ID RIESGO]],'1. IDENTIFICACION DEL RIESGO'!$AB$27:$AL$38,11,0),"")</f>
        <v/>
      </c>
      <c r="H310" s="173"/>
      <c r="I310" s="173"/>
      <c r="J310" s="173"/>
      <c r="K310" s="173"/>
      <c r="L310" s="175"/>
      <c r="M310" s="175"/>
      <c r="N310" s="173" t="str">
        <f>IF(Tabla46[[#This Row],[ID RIESGO]]="","",IF(Tabla46[[#This Row],[DESCRIPCION DEL CONTROL]]="",0,15))</f>
        <v/>
      </c>
      <c r="O310" s="169" t="str">
        <f>IF(Tabla46[[#This Row],[ID RIESGO]]="","",IF(Tabla46[[#This Row],[RESPONSABLE DEL CONTROL (CARGO)]]="",0,20))</f>
        <v/>
      </c>
      <c r="P310" s="345">
        <f>IF(Tabla46[[#This Row],[PERIODICIDAD DE EJECUCIÓN DEL CONTROL]]="",0,20)</f>
        <v>0</v>
      </c>
      <c r="Q31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0" s="345" t="str">
        <f>IF(ISTEXT(Tabla46[[#This Row],[VALOR EVALUACION DISENO]]),"",IF(Tabla46[[#This Row],[VALOR EVALUACION DISENO]]&gt;96,DATOS!$AV$21,IF(Tabla46[[#This Row],[VALOR EVALUACION DISENO]]&gt;=86,DATOS!$AV$22,DATOS!$AV$23)))</f>
        <v/>
      </c>
      <c r="S310" s="278"/>
      <c r="T310" s="345" t="str">
        <f>IFERROR(VLOOKUP(Tabla46[[#This Row],[% DE CUMPLIMIENTO DE LA EJECUCION DEL CONTROL]],DATOS!$AS$38:$AT$40,2,0),"")</f>
        <v/>
      </c>
      <c r="U310" s="129" t="str">
        <f>IF(Tabla46[[#This Row],[RESULTADO EVALUACIÓN DEL DISEÑO DEL CONTROL]]="","",SUMIFS(DATOS!$AT$49:$AT$57,DATOS!$AR$49:$AR$57,Tabla46[[#This Row],[RESULTADO EVALUACIÓN DEL DISEÑO DEL CONTROL]],DATOS!$AS$49:$AS$57,Tabla46[[#This Row],[RESULTADO EVALUACION DE LA EJECUCION]]))</f>
        <v/>
      </c>
    </row>
    <row r="311" spans="1:21" ht="15" customHeight="1" x14ac:dyDescent="0.25">
      <c r="A311" s="3"/>
      <c r="B311" s="2"/>
      <c r="C311" s="2"/>
      <c r="D311" s="72"/>
      <c r="E311" s="4"/>
      <c r="F311" s="345"/>
      <c r="G311" s="352" t="str">
        <f>IFERROR(VLOOKUP(Tabla46[[#This Row],[ID RIESGO]],'1. IDENTIFICACION DEL RIESGO'!$AB$27:$AL$38,11,0),"")</f>
        <v/>
      </c>
      <c r="H311" s="173"/>
      <c r="I311" s="173"/>
      <c r="J311" s="173"/>
      <c r="K311" s="173"/>
      <c r="L311" s="175"/>
      <c r="M311" s="175"/>
      <c r="N311" s="173" t="str">
        <f>IF(Tabla46[[#This Row],[ID RIESGO]]="","",IF(Tabla46[[#This Row],[DESCRIPCION DEL CONTROL]]="",0,15))</f>
        <v/>
      </c>
      <c r="O311" s="169" t="str">
        <f>IF(Tabla46[[#This Row],[ID RIESGO]]="","",IF(Tabla46[[#This Row],[RESPONSABLE DEL CONTROL (CARGO)]]="",0,20))</f>
        <v/>
      </c>
      <c r="P311" s="345">
        <f>IF(Tabla46[[#This Row],[PERIODICIDAD DE EJECUCIÓN DEL CONTROL]]="",0,20)</f>
        <v>0</v>
      </c>
      <c r="Q31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1" s="345" t="str">
        <f>IF(ISTEXT(Tabla46[[#This Row],[VALOR EVALUACION DISENO]]),"",IF(Tabla46[[#This Row],[VALOR EVALUACION DISENO]]&gt;96,DATOS!$AV$21,IF(Tabla46[[#This Row],[VALOR EVALUACION DISENO]]&gt;=86,DATOS!$AV$22,DATOS!$AV$23)))</f>
        <v/>
      </c>
      <c r="S311" s="278"/>
      <c r="T311" s="345" t="str">
        <f>IFERROR(VLOOKUP(Tabla46[[#This Row],[% DE CUMPLIMIENTO DE LA EJECUCION DEL CONTROL]],DATOS!$AS$38:$AT$40,2,0),"")</f>
        <v/>
      </c>
      <c r="U311" s="129" t="str">
        <f>IF(Tabla46[[#This Row],[RESULTADO EVALUACIÓN DEL DISEÑO DEL CONTROL]]="","",SUMIFS(DATOS!$AT$49:$AT$57,DATOS!$AR$49:$AR$57,Tabla46[[#This Row],[RESULTADO EVALUACIÓN DEL DISEÑO DEL CONTROL]],DATOS!$AS$49:$AS$57,Tabla46[[#This Row],[RESULTADO EVALUACION DE LA EJECUCION]]))</f>
        <v/>
      </c>
    </row>
    <row r="312" spans="1:21" ht="15" customHeight="1" x14ac:dyDescent="0.25">
      <c r="A312" s="3"/>
      <c r="B312" s="2"/>
      <c r="C312" s="2"/>
      <c r="D312" s="72"/>
      <c r="E312" s="4"/>
      <c r="F312" s="345"/>
      <c r="G312" s="352" t="str">
        <f>IFERROR(VLOOKUP(Tabla46[[#This Row],[ID RIESGO]],'1. IDENTIFICACION DEL RIESGO'!$AB$27:$AL$38,11,0),"")</f>
        <v/>
      </c>
      <c r="H312" s="173"/>
      <c r="I312" s="173"/>
      <c r="J312" s="173"/>
      <c r="K312" s="173"/>
      <c r="L312" s="175"/>
      <c r="M312" s="175"/>
      <c r="N312" s="173" t="str">
        <f>IF(Tabla46[[#This Row],[ID RIESGO]]="","",IF(Tabla46[[#This Row],[DESCRIPCION DEL CONTROL]]="",0,15))</f>
        <v/>
      </c>
      <c r="O312" s="169" t="str">
        <f>IF(Tabla46[[#This Row],[ID RIESGO]]="","",IF(Tabla46[[#This Row],[RESPONSABLE DEL CONTROL (CARGO)]]="",0,20))</f>
        <v/>
      </c>
      <c r="P312" s="345">
        <f>IF(Tabla46[[#This Row],[PERIODICIDAD DE EJECUCIÓN DEL CONTROL]]="",0,20)</f>
        <v>0</v>
      </c>
      <c r="Q31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2" s="345" t="str">
        <f>IF(ISTEXT(Tabla46[[#This Row],[VALOR EVALUACION DISENO]]),"",IF(Tabla46[[#This Row],[VALOR EVALUACION DISENO]]&gt;96,DATOS!$AV$21,IF(Tabla46[[#This Row],[VALOR EVALUACION DISENO]]&gt;=86,DATOS!$AV$22,DATOS!$AV$23)))</f>
        <v/>
      </c>
      <c r="S312" s="278"/>
      <c r="T312" s="345" t="str">
        <f>IFERROR(VLOOKUP(Tabla46[[#This Row],[% DE CUMPLIMIENTO DE LA EJECUCION DEL CONTROL]],DATOS!$AS$38:$AT$40,2,0),"")</f>
        <v/>
      </c>
      <c r="U312" s="129" t="str">
        <f>IF(Tabla46[[#This Row],[RESULTADO EVALUACIÓN DEL DISEÑO DEL CONTROL]]="","",SUMIFS(DATOS!$AT$49:$AT$57,DATOS!$AR$49:$AR$57,Tabla46[[#This Row],[RESULTADO EVALUACIÓN DEL DISEÑO DEL CONTROL]],DATOS!$AS$49:$AS$57,Tabla46[[#This Row],[RESULTADO EVALUACION DE LA EJECUCION]]))</f>
        <v/>
      </c>
    </row>
    <row r="313" spans="1:21" ht="15" customHeight="1" x14ac:dyDescent="0.25">
      <c r="A313" s="3"/>
      <c r="B313" s="2"/>
      <c r="C313" s="2"/>
      <c r="D313" s="72"/>
      <c r="E313" s="4"/>
      <c r="F313" s="345"/>
      <c r="G313" s="352" t="str">
        <f>IFERROR(VLOOKUP(Tabla46[[#This Row],[ID RIESGO]],'1. IDENTIFICACION DEL RIESGO'!$AB$27:$AL$38,11,0),"")</f>
        <v/>
      </c>
      <c r="H313" s="173"/>
      <c r="I313" s="173"/>
      <c r="J313" s="173"/>
      <c r="K313" s="173"/>
      <c r="L313" s="175"/>
      <c r="M313" s="175"/>
      <c r="N313" s="173" t="str">
        <f>IF(Tabla46[[#This Row],[ID RIESGO]]="","",IF(Tabla46[[#This Row],[DESCRIPCION DEL CONTROL]]="",0,15))</f>
        <v/>
      </c>
      <c r="O313" s="169" t="str">
        <f>IF(Tabla46[[#This Row],[ID RIESGO]]="","",IF(Tabla46[[#This Row],[RESPONSABLE DEL CONTROL (CARGO)]]="",0,20))</f>
        <v/>
      </c>
      <c r="P313" s="345">
        <f>IF(Tabla46[[#This Row],[PERIODICIDAD DE EJECUCIÓN DEL CONTROL]]="",0,20)</f>
        <v>0</v>
      </c>
      <c r="Q31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3" s="345" t="str">
        <f>IF(ISTEXT(Tabla46[[#This Row],[VALOR EVALUACION DISENO]]),"",IF(Tabla46[[#This Row],[VALOR EVALUACION DISENO]]&gt;96,DATOS!$AV$21,IF(Tabla46[[#This Row],[VALOR EVALUACION DISENO]]&gt;=86,DATOS!$AV$22,DATOS!$AV$23)))</f>
        <v/>
      </c>
      <c r="S313" s="278"/>
      <c r="T313" s="345" t="str">
        <f>IFERROR(VLOOKUP(Tabla46[[#This Row],[% DE CUMPLIMIENTO DE LA EJECUCION DEL CONTROL]],DATOS!$AS$38:$AT$40,2,0),"")</f>
        <v/>
      </c>
      <c r="U313" s="129" t="str">
        <f>IF(Tabla46[[#This Row],[RESULTADO EVALUACIÓN DEL DISEÑO DEL CONTROL]]="","",SUMIFS(DATOS!$AT$49:$AT$57,DATOS!$AR$49:$AR$57,Tabla46[[#This Row],[RESULTADO EVALUACIÓN DEL DISEÑO DEL CONTROL]],DATOS!$AS$49:$AS$57,Tabla46[[#This Row],[RESULTADO EVALUACION DE LA EJECUCION]]))</f>
        <v/>
      </c>
    </row>
    <row r="314" spans="1:21" ht="15" customHeight="1" x14ac:dyDescent="0.25">
      <c r="A314" s="3"/>
      <c r="B314" s="2"/>
      <c r="C314" s="2"/>
      <c r="D314" s="72"/>
      <c r="E314" s="4"/>
      <c r="F314" s="345"/>
      <c r="G314" s="352" t="str">
        <f>IFERROR(VLOOKUP(Tabla46[[#This Row],[ID RIESGO]],'1. IDENTIFICACION DEL RIESGO'!$AB$27:$AL$38,11,0),"")</f>
        <v/>
      </c>
      <c r="H314" s="173"/>
      <c r="I314" s="173"/>
      <c r="J314" s="173"/>
      <c r="K314" s="173"/>
      <c r="L314" s="175"/>
      <c r="M314" s="175"/>
      <c r="N314" s="173" t="str">
        <f>IF(Tabla46[[#This Row],[ID RIESGO]]="","",IF(Tabla46[[#This Row],[DESCRIPCION DEL CONTROL]]="",0,15))</f>
        <v/>
      </c>
      <c r="O314" s="169" t="str">
        <f>IF(Tabla46[[#This Row],[ID RIESGO]]="","",IF(Tabla46[[#This Row],[RESPONSABLE DEL CONTROL (CARGO)]]="",0,20))</f>
        <v/>
      </c>
      <c r="P314" s="345">
        <f>IF(Tabla46[[#This Row],[PERIODICIDAD DE EJECUCIÓN DEL CONTROL]]="",0,20)</f>
        <v>0</v>
      </c>
      <c r="Q31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4" s="345" t="str">
        <f>IF(ISTEXT(Tabla46[[#This Row],[VALOR EVALUACION DISENO]]),"",IF(Tabla46[[#This Row],[VALOR EVALUACION DISENO]]&gt;96,DATOS!$AV$21,IF(Tabla46[[#This Row],[VALOR EVALUACION DISENO]]&gt;=86,DATOS!$AV$22,DATOS!$AV$23)))</f>
        <v/>
      </c>
      <c r="S314" s="278"/>
      <c r="T314" s="345" t="str">
        <f>IFERROR(VLOOKUP(Tabla46[[#This Row],[% DE CUMPLIMIENTO DE LA EJECUCION DEL CONTROL]],DATOS!$AS$38:$AT$40,2,0),"")</f>
        <v/>
      </c>
      <c r="U314" s="129" t="str">
        <f>IF(Tabla46[[#This Row],[RESULTADO EVALUACIÓN DEL DISEÑO DEL CONTROL]]="","",SUMIFS(DATOS!$AT$49:$AT$57,DATOS!$AR$49:$AR$57,Tabla46[[#This Row],[RESULTADO EVALUACIÓN DEL DISEÑO DEL CONTROL]],DATOS!$AS$49:$AS$57,Tabla46[[#This Row],[RESULTADO EVALUACION DE LA EJECUCION]]))</f>
        <v/>
      </c>
    </row>
    <row r="315" spans="1:21" ht="15" customHeight="1" x14ac:dyDescent="0.25">
      <c r="A315" s="3"/>
      <c r="B315" s="2"/>
      <c r="C315" s="2"/>
      <c r="D315" s="72"/>
      <c r="E315" s="4"/>
      <c r="F315" s="345"/>
      <c r="G315" s="352" t="str">
        <f>IFERROR(VLOOKUP(Tabla46[[#This Row],[ID RIESGO]],'1. IDENTIFICACION DEL RIESGO'!$AB$27:$AL$38,11,0),"")</f>
        <v/>
      </c>
      <c r="H315" s="173"/>
      <c r="I315" s="173"/>
      <c r="J315" s="173"/>
      <c r="K315" s="173"/>
      <c r="L315" s="175"/>
      <c r="M315" s="175"/>
      <c r="N315" s="173" t="str">
        <f>IF(Tabla46[[#This Row],[ID RIESGO]]="","",IF(Tabla46[[#This Row],[DESCRIPCION DEL CONTROL]]="",0,15))</f>
        <v/>
      </c>
      <c r="O315" s="169" t="str">
        <f>IF(Tabla46[[#This Row],[ID RIESGO]]="","",IF(Tabla46[[#This Row],[RESPONSABLE DEL CONTROL (CARGO)]]="",0,20))</f>
        <v/>
      </c>
      <c r="P315" s="345">
        <f>IF(Tabla46[[#This Row],[PERIODICIDAD DE EJECUCIÓN DEL CONTROL]]="",0,20)</f>
        <v>0</v>
      </c>
      <c r="Q31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5" s="345" t="str">
        <f>IF(ISTEXT(Tabla46[[#This Row],[VALOR EVALUACION DISENO]]),"",IF(Tabla46[[#This Row],[VALOR EVALUACION DISENO]]&gt;96,DATOS!$AV$21,IF(Tabla46[[#This Row],[VALOR EVALUACION DISENO]]&gt;=86,DATOS!$AV$22,DATOS!$AV$23)))</f>
        <v/>
      </c>
      <c r="S315" s="278"/>
      <c r="T315" s="345" t="str">
        <f>IFERROR(VLOOKUP(Tabla46[[#This Row],[% DE CUMPLIMIENTO DE LA EJECUCION DEL CONTROL]],DATOS!$AS$38:$AT$40,2,0),"")</f>
        <v/>
      </c>
      <c r="U315" s="129" t="str">
        <f>IF(Tabla46[[#This Row],[RESULTADO EVALUACIÓN DEL DISEÑO DEL CONTROL]]="","",SUMIFS(DATOS!$AT$49:$AT$57,DATOS!$AR$49:$AR$57,Tabla46[[#This Row],[RESULTADO EVALUACIÓN DEL DISEÑO DEL CONTROL]],DATOS!$AS$49:$AS$57,Tabla46[[#This Row],[RESULTADO EVALUACION DE LA EJECUCION]]))</f>
        <v/>
      </c>
    </row>
    <row r="316" spans="1:21" ht="15" customHeight="1" x14ac:dyDescent="0.25">
      <c r="A316" s="3"/>
      <c r="B316" s="2"/>
      <c r="C316" s="2"/>
      <c r="D316" s="72"/>
      <c r="E316" s="4"/>
      <c r="F316" s="345"/>
      <c r="G316" s="352" t="str">
        <f>IFERROR(VLOOKUP(Tabla46[[#This Row],[ID RIESGO]],'1. IDENTIFICACION DEL RIESGO'!$AB$27:$AL$38,11,0),"")</f>
        <v/>
      </c>
      <c r="H316" s="173"/>
      <c r="I316" s="173"/>
      <c r="J316" s="173"/>
      <c r="K316" s="173"/>
      <c r="L316" s="175"/>
      <c r="M316" s="175"/>
      <c r="N316" s="173" t="str">
        <f>IF(Tabla46[[#This Row],[ID RIESGO]]="","",IF(Tabla46[[#This Row],[DESCRIPCION DEL CONTROL]]="",0,15))</f>
        <v/>
      </c>
      <c r="O316" s="169" t="str">
        <f>IF(Tabla46[[#This Row],[ID RIESGO]]="","",IF(Tabla46[[#This Row],[RESPONSABLE DEL CONTROL (CARGO)]]="",0,20))</f>
        <v/>
      </c>
      <c r="P316" s="345">
        <f>IF(Tabla46[[#This Row],[PERIODICIDAD DE EJECUCIÓN DEL CONTROL]]="",0,20)</f>
        <v>0</v>
      </c>
      <c r="Q31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6" s="345" t="str">
        <f>IF(ISTEXT(Tabla46[[#This Row],[VALOR EVALUACION DISENO]]),"",IF(Tabla46[[#This Row],[VALOR EVALUACION DISENO]]&gt;96,DATOS!$AV$21,IF(Tabla46[[#This Row],[VALOR EVALUACION DISENO]]&gt;=86,DATOS!$AV$22,DATOS!$AV$23)))</f>
        <v/>
      </c>
      <c r="S316" s="278"/>
      <c r="T316" s="345" t="str">
        <f>IFERROR(VLOOKUP(Tabla46[[#This Row],[% DE CUMPLIMIENTO DE LA EJECUCION DEL CONTROL]],DATOS!$AS$38:$AT$40,2,0),"")</f>
        <v/>
      </c>
      <c r="U316" s="129" t="str">
        <f>IF(Tabla46[[#This Row],[RESULTADO EVALUACIÓN DEL DISEÑO DEL CONTROL]]="","",SUMIFS(DATOS!$AT$49:$AT$57,DATOS!$AR$49:$AR$57,Tabla46[[#This Row],[RESULTADO EVALUACIÓN DEL DISEÑO DEL CONTROL]],DATOS!$AS$49:$AS$57,Tabla46[[#This Row],[RESULTADO EVALUACION DE LA EJECUCION]]))</f>
        <v/>
      </c>
    </row>
    <row r="317" spans="1:21" ht="15" customHeight="1" x14ac:dyDescent="0.25">
      <c r="A317" s="3"/>
      <c r="B317" s="2"/>
      <c r="C317" s="2"/>
      <c r="D317" s="72"/>
      <c r="E317" s="4"/>
      <c r="F317" s="345"/>
      <c r="G317" s="352" t="str">
        <f>IFERROR(VLOOKUP(Tabla46[[#This Row],[ID RIESGO]],'1. IDENTIFICACION DEL RIESGO'!$AB$27:$AL$38,11,0),"")</f>
        <v/>
      </c>
      <c r="H317" s="173"/>
      <c r="I317" s="173"/>
      <c r="J317" s="173"/>
      <c r="K317" s="173"/>
      <c r="L317" s="175"/>
      <c r="M317" s="175"/>
      <c r="N317" s="173" t="str">
        <f>IF(Tabla46[[#This Row],[ID RIESGO]]="","",IF(Tabla46[[#This Row],[DESCRIPCION DEL CONTROL]]="",0,15))</f>
        <v/>
      </c>
      <c r="O317" s="169" t="str">
        <f>IF(Tabla46[[#This Row],[ID RIESGO]]="","",IF(Tabla46[[#This Row],[RESPONSABLE DEL CONTROL (CARGO)]]="",0,20))</f>
        <v/>
      </c>
      <c r="P317" s="345">
        <f>IF(Tabla46[[#This Row],[PERIODICIDAD DE EJECUCIÓN DEL CONTROL]]="",0,20)</f>
        <v>0</v>
      </c>
      <c r="Q31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7" s="345" t="str">
        <f>IF(ISTEXT(Tabla46[[#This Row],[VALOR EVALUACION DISENO]]),"",IF(Tabla46[[#This Row],[VALOR EVALUACION DISENO]]&gt;96,DATOS!$AV$21,IF(Tabla46[[#This Row],[VALOR EVALUACION DISENO]]&gt;=86,DATOS!$AV$22,DATOS!$AV$23)))</f>
        <v/>
      </c>
      <c r="S317" s="278"/>
      <c r="T317" s="345" t="str">
        <f>IFERROR(VLOOKUP(Tabla46[[#This Row],[% DE CUMPLIMIENTO DE LA EJECUCION DEL CONTROL]],DATOS!$AS$38:$AT$40,2,0),"")</f>
        <v/>
      </c>
      <c r="U317" s="129" t="str">
        <f>IF(Tabla46[[#This Row],[RESULTADO EVALUACIÓN DEL DISEÑO DEL CONTROL]]="","",SUMIFS(DATOS!$AT$49:$AT$57,DATOS!$AR$49:$AR$57,Tabla46[[#This Row],[RESULTADO EVALUACIÓN DEL DISEÑO DEL CONTROL]],DATOS!$AS$49:$AS$57,Tabla46[[#This Row],[RESULTADO EVALUACION DE LA EJECUCION]]))</f>
        <v/>
      </c>
    </row>
    <row r="318" spans="1:21" ht="15" customHeight="1" x14ac:dyDescent="0.25">
      <c r="A318" s="3"/>
      <c r="B318" s="2"/>
      <c r="C318" s="2"/>
      <c r="D318" s="72"/>
      <c r="E318" s="4"/>
      <c r="F318" s="345"/>
      <c r="G318" s="352" t="str">
        <f>IFERROR(VLOOKUP(Tabla46[[#This Row],[ID RIESGO]],'1. IDENTIFICACION DEL RIESGO'!$AB$27:$AL$38,11,0),"")</f>
        <v/>
      </c>
      <c r="H318" s="173"/>
      <c r="I318" s="173"/>
      <c r="J318" s="173"/>
      <c r="K318" s="173"/>
      <c r="L318" s="175"/>
      <c r="M318" s="175"/>
      <c r="N318" s="173" t="str">
        <f>IF(Tabla46[[#This Row],[ID RIESGO]]="","",IF(Tabla46[[#This Row],[DESCRIPCION DEL CONTROL]]="",0,15))</f>
        <v/>
      </c>
      <c r="O318" s="169" t="str">
        <f>IF(Tabla46[[#This Row],[ID RIESGO]]="","",IF(Tabla46[[#This Row],[RESPONSABLE DEL CONTROL (CARGO)]]="",0,20))</f>
        <v/>
      </c>
      <c r="P318" s="345">
        <f>IF(Tabla46[[#This Row],[PERIODICIDAD DE EJECUCIÓN DEL CONTROL]]="",0,20)</f>
        <v>0</v>
      </c>
      <c r="Q31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8" s="345" t="str">
        <f>IF(ISTEXT(Tabla46[[#This Row],[VALOR EVALUACION DISENO]]),"",IF(Tabla46[[#This Row],[VALOR EVALUACION DISENO]]&gt;96,DATOS!$AV$21,IF(Tabla46[[#This Row],[VALOR EVALUACION DISENO]]&gt;=86,DATOS!$AV$22,DATOS!$AV$23)))</f>
        <v/>
      </c>
      <c r="S318" s="278"/>
      <c r="T318" s="345" t="str">
        <f>IFERROR(VLOOKUP(Tabla46[[#This Row],[% DE CUMPLIMIENTO DE LA EJECUCION DEL CONTROL]],DATOS!$AS$38:$AT$40,2,0),"")</f>
        <v/>
      </c>
      <c r="U318" s="129" t="str">
        <f>IF(Tabla46[[#This Row],[RESULTADO EVALUACIÓN DEL DISEÑO DEL CONTROL]]="","",SUMIFS(DATOS!$AT$49:$AT$57,DATOS!$AR$49:$AR$57,Tabla46[[#This Row],[RESULTADO EVALUACIÓN DEL DISEÑO DEL CONTROL]],DATOS!$AS$49:$AS$57,Tabla46[[#This Row],[RESULTADO EVALUACION DE LA EJECUCION]]))</f>
        <v/>
      </c>
    </row>
    <row r="319" spans="1:21" ht="15" customHeight="1" x14ac:dyDescent="0.25">
      <c r="A319" s="3"/>
      <c r="B319" s="2"/>
      <c r="C319" s="2"/>
      <c r="D319" s="72"/>
      <c r="E319" s="4"/>
      <c r="F319" s="345"/>
      <c r="G319" s="352" t="str">
        <f>IFERROR(VLOOKUP(Tabla46[[#This Row],[ID RIESGO]],'1. IDENTIFICACION DEL RIESGO'!$AB$27:$AL$38,11,0),"")</f>
        <v/>
      </c>
      <c r="H319" s="173"/>
      <c r="I319" s="173"/>
      <c r="J319" s="173"/>
      <c r="K319" s="173"/>
      <c r="L319" s="175"/>
      <c r="M319" s="175"/>
      <c r="N319" s="173" t="str">
        <f>IF(Tabla46[[#This Row],[ID RIESGO]]="","",IF(Tabla46[[#This Row],[DESCRIPCION DEL CONTROL]]="",0,15))</f>
        <v/>
      </c>
      <c r="O319" s="169" t="str">
        <f>IF(Tabla46[[#This Row],[ID RIESGO]]="","",IF(Tabla46[[#This Row],[RESPONSABLE DEL CONTROL (CARGO)]]="",0,20))</f>
        <v/>
      </c>
      <c r="P319" s="345">
        <f>IF(Tabla46[[#This Row],[PERIODICIDAD DE EJECUCIÓN DEL CONTROL]]="",0,20)</f>
        <v>0</v>
      </c>
      <c r="Q31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9" s="345" t="str">
        <f>IF(ISTEXT(Tabla46[[#This Row],[VALOR EVALUACION DISENO]]),"",IF(Tabla46[[#This Row],[VALOR EVALUACION DISENO]]&gt;96,DATOS!$AV$21,IF(Tabla46[[#This Row],[VALOR EVALUACION DISENO]]&gt;=86,DATOS!$AV$22,DATOS!$AV$23)))</f>
        <v/>
      </c>
      <c r="S319" s="278"/>
      <c r="T319" s="345" t="str">
        <f>IFERROR(VLOOKUP(Tabla46[[#This Row],[% DE CUMPLIMIENTO DE LA EJECUCION DEL CONTROL]],DATOS!$AS$38:$AT$40,2,0),"")</f>
        <v/>
      </c>
      <c r="U319" s="129" t="str">
        <f>IF(Tabla46[[#This Row],[RESULTADO EVALUACIÓN DEL DISEÑO DEL CONTROL]]="","",SUMIFS(DATOS!$AT$49:$AT$57,DATOS!$AR$49:$AR$57,Tabla46[[#This Row],[RESULTADO EVALUACIÓN DEL DISEÑO DEL CONTROL]],DATOS!$AS$49:$AS$57,Tabla46[[#This Row],[RESULTADO EVALUACION DE LA EJECUCION]]))</f>
        <v/>
      </c>
    </row>
    <row r="320" spans="1:21" ht="15" customHeight="1" x14ac:dyDescent="0.25">
      <c r="A320" s="3"/>
      <c r="B320" s="2"/>
      <c r="C320" s="2"/>
      <c r="D320" s="72"/>
      <c r="E320" s="4"/>
      <c r="F320" s="345"/>
      <c r="G320" s="352" t="str">
        <f>IFERROR(VLOOKUP(Tabla46[[#This Row],[ID RIESGO]],'1. IDENTIFICACION DEL RIESGO'!$AB$27:$AL$38,11,0),"")</f>
        <v/>
      </c>
      <c r="H320" s="173"/>
      <c r="I320" s="173"/>
      <c r="J320" s="173"/>
      <c r="K320" s="173"/>
      <c r="L320" s="175"/>
      <c r="M320" s="175"/>
      <c r="N320" s="173" t="str">
        <f>IF(Tabla46[[#This Row],[ID RIESGO]]="","",IF(Tabla46[[#This Row],[DESCRIPCION DEL CONTROL]]="",0,15))</f>
        <v/>
      </c>
      <c r="O320" s="169" t="str">
        <f>IF(Tabla46[[#This Row],[ID RIESGO]]="","",IF(Tabla46[[#This Row],[RESPONSABLE DEL CONTROL (CARGO)]]="",0,20))</f>
        <v/>
      </c>
      <c r="P320" s="345">
        <f>IF(Tabla46[[#This Row],[PERIODICIDAD DE EJECUCIÓN DEL CONTROL]]="",0,20)</f>
        <v>0</v>
      </c>
      <c r="Q32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0" s="345" t="str">
        <f>IF(ISTEXT(Tabla46[[#This Row],[VALOR EVALUACION DISENO]]),"",IF(Tabla46[[#This Row],[VALOR EVALUACION DISENO]]&gt;96,DATOS!$AV$21,IF(Tabla46[[#This Row],[VALOR EVALUACION DISENO]]&gt;=86,DATOS!$AV$22,DATOS!$AV$23)))</f>
        <v/>
      </c>
      <c r="S320" s="278"/>
      <c r="T320" s="345" t="str">
        <f>IFERROR(VLOOKUP(Tabla46[[#This Row],[% DE CUMPLIMIENTO DE LA EJECUCION DEL CONTROL]],DATOS!$AS$38:$AT$40,2,0),"")</f>
        <v/>
      </c>
      <c r="U320" s="129" t="str">
        <f>IF(Tabla46[[#This Row],[RESULTADO EVALUACIÓN DEL DISEÑO DEL CONTROL]]="","",SUMIFS(DATOS!$AT$49:$AT$57,DATOS!$AR$49:$AR$57,Tabla46[[#This Row],[RESULTADO EVALUACIÓN DEL DISEÑO DEL CONTROL]],DATOS!$AS$49:$AS$57,Tabla46[[#This Row],[RESULTADO EVALUACION DE LA EJECUCION]]))</f>
        <v/>
      </c>
    </row>
    <row r="321" spans="1:21" ht="15" customHeight="1" x14ac:dyDescent="0.25">
      <c r="A321" s="3"/>
      <c r="B321" s="2"/>
      <c r="C321" s="2"/>
      <c r="D321" s="72"/>
      <c r="E321" s="4"/>
      <c r="F321" s="345"/>
      <c r="G321" s="352" t="str">
        <f>IFERROR(VLOOKUP(Tabla46[[#This Row],[ID RIESGO]],'1. IDENTIFICACION DEL RIESGO'!$AB$27:$AL$38,11,0),"")</f>
        <v/>
      </c>
      <c r="H321" s="173"/>
      <c r="I321" s="173"/>
      <c r="J321" s="173"/>
      <c r="K321" s="173"/>
      <c r="L321" s="175"/>
      <c r="M321" s="175"/>
      <c r="N321" s="173" t="str">
        <f>IF(Tabla46[[#This Row],[ID RIESGO]]="","",IF(Tabla46[[#This Row],[DESCRIPCION DEL CONTROL]]="",0,15))</f>
        <v/>
      </c>
      <c r="O321" s="169" t="str">
        <f>IF(Tabla46[[#This Row],[ID RIESGO]]="","",IF(Tabla46[[#This Row],[RESPONSABLE DEL CONTROL (CARGO)]]="",0,20))</f>
        <v/>
      </c>
      <c r="P321" s="345">
        <f>IF(Tabla46[[#This Row],[PERIODICIDAD DE EJECUCIÓN DEL CONTROL]]="",0,20)</f>
        <v>0</v>
      </c>
      <c r="Q32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1" s="345" t="str">
        <f>IF(ISTEXT(Tabla46[[#This Row],[VALOR EVALUACION DISENO]]),"",IF(Tabla46[[#This Row],[VALOR EVALUACION DISENO]]&gt;96,DATOS!$AV$21,IF(Tabla46[[#This Row],[VALOR EVALUACION DISENO]]&gt;=86,DATOS!$AV$22,DATOS!$AV$23)))</f>
        <v/>
      </c>
      <c r="S321" s="278"/>
      <c r="T321" s="345" t="str">
        <f>IFERROR(VLOOKUP(Tabla46[[#This Row],[% DE CUMPLIMIENTO DE LA EJECUCION DEL CONTROL]],DATOS!$AS$38:$AT$40,2,0),"")</f>
        <v/>
      </c>
      <c r="U321" s="129" t="str">
        <f>IF(Tabla46[[#This Row],[RESULTADO EVALUACIÓN DEL DISEÑO DEL CONTROL]]="","",SUMIFS(DATOS!$AT$49:$AT$57,DATOS!$AR$49:$AR$57,Tabla46[[#This Row],[RESULTADO EVALUACIÓN DEL DISEÑO DEL CONTROL]],DATOS!$AS$49:$AS$57,Tabla46[[#This Row],[RESULTADO EVALUACION DE LA EJECUCION]]))</f>
        <v/>
      </c>
    </row>
    <row r="322" spans="1:21" ht="15" customHeight="1" x14ac:dyDescent="0.25">
      <c r="A322" s="3"/>
      <c r="B322" s="2"/>
      <c r="C322" s="2"/>
      <c r="D322" s="72"/>
      <c r="E322" s="4"/>
      <c r="F322" s="345"/>
      <c r="G322" s="352" t="str">
        <f>IFERROR(VLOOKUP(Tabla46[[#This Row],[ID RIESGO]],'1. IDENTIFICACION DEL RIESGO'!$AB$27:$AL$38,11,0),"")</f>
        <v/>
      </c>
      <c r="H322" s="173"/>
      <c r="I322" s="173"/>
      <c r="J322" s="173"/>
      <c r="K322" s="173"/>
      <c r="L322" s="175"/>
      <c r="M322" s="175"/>
      <c r="N322" s="173" t="str">
        <f>IF(Tabla46[[#This Row],[ID RIESGO]]="","",IF(Tabla46[[#This Row],[DESCRIPCION DEL CONTROL]]="",0,15))</f>
        <v/>
      </c>
      <c r="O322" s="169" t="str">
        <f>IF(Tabla46[[#This Row],[ID RIESGO]]="","",IF(Tabla46[[#This Row],[RESPONSABLE DEL CONTROL (CARGO)]]="",0,20))</f>
        <v/>
      </c>
      <c r="P322" s="345">
        <f>IF(Tabla46[[#This Row],[PERIODICIDAD DE EJECUCIÓN DEL CONTROL]]="",0,20)</f>
        <v>0</v>
      </c>
      <c r="Q32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2" s="345" t="str">
        <f>IF(ISTEXT(Tabla46[[#This Row],[VALOR EVALUACION DISENO]]),"",IF(Tabla46[[#This Row],[VALOR EVALUACION DISENO]]&gt;96,DATOS!$AV$21,IF(Tabla46[[#This Row],[VALOR EVALUACION DISENO]]&gt;=86,DATOS!$AV$22,DATOS!$AV$23)))</f>
        <v/>
      </c>
      <c r="S322" s="278"/>
      <c r="T322" s="345" t="str">
        <f>IFERROR(VLOOKUP(Tabla46[[#This Row],[% DE CUMPLIMIENTO DE LA EJECUCION DEL CONTROL]],DATOS!$AS$38:$AT$40,2,0),"")</f>
        <v/>
      </c>
      <c r="U322" s="129" t="str">
        <f>IF(Tabla46[[#This Row],[RESULTADO EVALUACIÓN DEL DISEÑO DEL CONTROL]]="","",SUMIFS(DATOS!$AT$49:$AT$57,DATOS!$AR$49:$AR$57,Tabla46[[#This Row],[RESULTADO EVALUACIÓN DEL DISEÑO DEL CONTROL]],DATOS!$AS$49:$AS$57,Tabla46[[#This Row],[RESULTADO EVALUACION DE LA EJECUCION]]))</f>
        <v/>
      </c>
    </row>
    <row r="323" spans="1:21" ht="15" customHeight="1" x14ac:dyDescent="0.25">
      <c r="A323" s="3"/>
      <c r="B323" s="2"/>
      <c r="C323" s="2"/>
      <c r="D323" s="72"/>
      <c r="E323" s="4"/>
      <c r="F323" s="345"/>
      <c r="G323" s="352" t="str">
        <f>IFERROR(VLOOKUP(Tabla46[[#This Row],[ID RIESGO]],'1. IDENTIFICACION DEL RIESGO'!$AB$27:$AL$38,11,0),"")</f>
        <v/>
      </c>
      <c r="H323" s="173"/>
      <c r="I323" s="173"/>
      <c r="J323" s="173"/>
      <c r="K323" s="173"/>
      <c r="L323" s="175"/>
      <c r="M323" s="175"/>
      <c r="N323" s="173" t="str">
        <f>IF(Tabla46[[#This Row],[ID RIESGO]]="","",IF(Tabla46[[#This Row],[DESCRIPCION DEL CONTROL]]="",0,15))</f>
        <v/>
      </c>
      <c r="O323" s="169" t="str">
        <f>IF(Tabla46[[#This Row],[ID RIESGO]]="","",IF(Tabla46[[#This Row],[RESPONSABLE DEL CONTROL (CARGO)]]="",0,20))</f>
        <v/>
      </c>
      <c r="P323" s="345">
        <f>IF(Tabla46[[#This Row],[PERIODICIDAD DE EJECUCIÓN DEL CONTROL]]="",0,20)</f>
        <v>0</v>
      </c>
      <c r="Q32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3" s="345" t="str">
        <f>IF(ISTEXT(Tabla46[[#This Row],[VALOR EVALUACION DISENO]]),"",IF(Tabla46[[#This Row],[VALOR EVALUACION DISENO]]&gt;96,DATOS!$AV$21,IF(Tabla46[[#This Row],[VALOR EVALUACION DISENO]]&gt;=86,DATOS!$AV$22,DATOS!$AV$23)))</f>
        <v/>
      </c>
      <c r="S323" s="278"/>
      <c r="T323" s="345" t="str">
        <f>IFERROR(VLOOKUP(Tabla46[[#This Row],[% DE CUMPLIMIENTO DE LA EJECUCION DEL CONTROL]],DATOS!$AS$38:$AT$40,2,0),"")</f>
        <v/>
      </c>
      <c r="U323" s="129" t="str">
        <f>IF(Tabla46[[#This Row],[RESULTADO EVALUACIÓN DEL DISEÑO DEL CONTROL]]="","",SUMIFS(DATOS!$AT$49:$AT$57,DATOS!$AR$49:$AR$57,Tabla46[[#This Row],[RESULTADO EVALUACIÓN DEL DISEÑO DEL CONTROL]],DATOS!$AS$49:$AS$57,Tabla46[[#This Row],[RESULTADO EVALUACION DE LA EJECUCION]]))</f>
        <v/>
      </c>
    </row>
    <row r="324" spans="1:21" ht="15" customHeight="1" x14ac:dyDescent="0.25">
      <c r="A324" s="3"/>
      <c r="B324" s="2"/>
      <c r="C324" s="2"/>
      <c r="D324" s="72"/>
      <c r="E324" s="4"/>
      <c r="F324" s="345"/>
      <c r="G324" s="352" t="str">
        <f>IFERROR(VLOOKUP(Tabla46[[#This Row],[ID RIESGO]],'1. IDENTIFICACION DEL RIESGO'!$AB$27:$AL$38,11,0),"")</f>
        <v/>
      </c>
      <c r="H324" s="173"/>
      <c r="I324" s="173"/>
      <c r="J324" s="173"/>
      <c r="K324" s="173"/>
      <c r="L324" s="175"/>
      <c r="M324" s="175"/>
      <c r="N324" s="173" t="str">
        <f>IF(Tabla46[[#This Row],[ID RIESGO]]="","",IF(Tabla46[[#This Row],[DESCRIPCION DEL CONTROL]]="",0,15))</f>
        <v/>
      </c>
      <c r="O324" s="169" t="str">
        <f>IF(Tabla46[[#This Row],[ID RIESGO]]="","",IF(Tabla46[[#This Row],[RESPONSABLE DEL CONTROL (CARGO)]]="",0,20))</f>
        <v/>
      </c>
      <c r="P324" s="345">
        <f>IF(Tabla46[[#This Row],[PERIODICIDAD DE EJECUCIÓN DEL CONTROL]]="",0,20)</f>
        <v>0</v>
      </c>
      <c r="Q32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4" s="345" t="str">
        <f>IF(ISTEXT(Tabla46[[#This Row],[VALOR EVALUACION DISENO]]),"",IF(Tabla46[[#This Row],[VALOR EVALUACION DISENO]]&gt;96,DATOS!$AV$21,IF(Tabla46[[#This Row],[VALOR EVALUACION DISENO]]&gt;=86,DATOS!$AV$22,DATOS!$AV$23)))</f>
        <v/>
      </c>
      <c r="S324" s="278"/>
      <c r="T324" s="345" t="str">
        <f>IFERROR(VLOOKUP(Tabla46[[#This Row],[% DE CUMPLIMIENTO DE LA EJECUCION DEL CONTROL]],DATOS!$AS$38:$AT$40,2,0),"")</f>
        <v/>
      </c>
      <c r="U324" s="129" t="str">
        <f>IF(Tabla46[[#This Row],[RESULTADO EVALUACIÓN DEL DISEÑO DEL CONTROL]]="","",SUMIFS(DATOS!$AT$49:$AT$57,DATOS!$AR$49:$AR$57,Tabla46[[#This Row],[RESULTADO EVALUACIÓN DEL DISEÑO DEL CONTROL]],DATOS!$AS$49:$AS$57,Tabla46[[#This Row],[RESULTADO EVALUACION DE LA EJECUCION]]))</f>
        <v/>
      </c>
    </row>
    <row r="325" spans="1:21" ht="15" customHeight="1" x14ac:dyDescent="0.25">
      <c r="A325" s="3"/>
      <c r="B325" s="2"/>
      <c r="C325" s="2"/>
      <c r="D325" s="72"/>
      <c r="E325" s="4"/>
      <c r="F325" s="345"/>
      <c r="G325" s="352" t="str">
        <f>IFERROR(VLOOKUP(Tabla46[[#This Row],[ID RIESGO]],'1. IDENTIFICACION DEL RIESGO'!$AB$27:$AL$38,11,0),"")</f>
        <v/>
      </c>
      <c r="H325" s="173"/>
      <c r="I325" s="173"/>
      <c r="J325" s="173"/>
      <c r="K325" s="173"/>
      <c r="L325" s="175"/>
      <c r="M325" s="175"/>
      <c r="N325" s="173" t="str">
        <f>IF(Tabla46[[#This Row],[ID RIESGO]]="","",IF(Tabla46[[#This Row],[DESCRIPCION DEL CONTROL]]="",0,15))</f>
        <v/>
      </c>
      <c r="O325" s="169" t="str">
        <f>IF(Tabla46[[#This Row],[ID RIESGO]]="","",IF(Tabla46[[#This Row],[RESPONSABLE DEL CONTROL (CARGO)]]="",0,20))</f>
        <v/>
      </c>
      <c r="P325" s="345">
        <f>IF(Tabla46[[#This Row],[PERIODICIDAD DE EJECUCIÓN DEL CONTROL]]="",0,20)</f>
        <v>0</v>
      </c>
      <c r="Q32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5" s="345" t="str">
        <f>IF(ISTEXT(Tabla46[[#This Row],[VALOR EVALUACION DISENO]]),"",IF(Tabla46[[#This Row],[VALOR EVALUACION DISENO]]&gt;96,DATOS!$AV$21,IF(Tabla46[[#This Row],[VALOR EVALUACION DISENO]]&gt;=86,DATOS!$AV$22,DATOS!$AV$23)))</f>
        <v/>
      </c>
      <c r="S325" s="278"/>
      <c r="T325" s="345" t="str">
        <f>IFERROR(VLOOKUP(Tabla46[[#This Row],[% DE CUMPLIMIENTO DE LA EJECUCION DEL CONTROL]],DATOS!$AS$38:$AT$40,2,0),"")</f>
        <v/>
      </c>
      <c r="U325" s="129" t="str">
        <f>IF(Tabla46[[#This Row],[RESULTADO EVALUACIÓN DEL DISEÑO DEL CONTROL]]="","",SUMIFS(DATOS!$AT$49:$AT$57,DATOS!$AR$49:$AR$57,Tabla46[[#This Row],[RESULTADO EVALUACIÓN DEL DISEÑO DEL CONTROL]],DATOS!$AS$49:$AS$57,Tabla46[[#This Row],[RESULTADO EVALUACION DE LA EJECUCION]]))</f>
        <v/>
      </c>
    </row>
    <row r="326" spans="1:21" ht="15" customHeight="1" x14ac:dyDescent="0.25">
      <c r="A326" s="3"/>
      <c r="B326" s="2"/>
      <c r="C326" s="2"/>
      <c r="D326" s="72"/>
      <c r="E326" s="4"/>
      <c r="F326" s="345"/>
      <c r="G326" s="352" t="str">
        <f>IFERROR(VLOOKUP(Tabla46[[#This Row],[ID RIESGO]],'1. IDENTIFICACION DEL RIESGO'!$AB$27:$AL$38,11,0),"")</f>
        <v/>
      </c>
      <c r="H326" s="173"/>
      <c r="I326" s="173"/>
      <c r="J326" s="173"/>
      <c r="K326" s="173"/>
      <c r="L326" s="175"/>
      <c r="M326" s="175"/>
      <c r="N326" s="173" t="str">
        <f>IF(Tabla46[[#This Row],[ID RIESGO]]="","",IF(Tabla46[[#This Row],[DESCRIPCION DEL CONTROL]]="",0,15))</f>
        <v/>
      </c>
      <c r="O326" s="169" t="str">
        <f>IF(Tabla46[[#This Row],[ID RIESGO]]="","",IF(Tabla46[[#This Row],[RESPONSABLE DEL CONTROL (CARGO)]]="",0,20))</f>
        <v/>
      </c>
      <c r="P326" s="345">
        <f>IF(Tabla46[[#This Row],[PERIODICIDAD DE EJECUCIÓN DEL CONTROL]]="",0,20)</f>
        <v>0</v>
      </c>
      <c r="Q32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6" s="345" t="str">
        <f>IF(ISTEXT(Tabla46[[#This Row],[VALOR EVALUACION DISENO]]),"",IF(Tabla46[[#This Row],[VALOR EVALUACION DISENO]]&gt;96,DATOS!$AV$21,IF(Tabla46[[#This Row],[VALOR EVALUACION DISENO]]&gt;=86,DATOS!$AV$22,DATOS!$AV$23)))</f>
        <v/>
      </c>
      <c r="S326" s="278"/>
      <c r="T326" s="345" t="str">
        <f>IFERROR(VLOOKUP(Tabla46[[#This Row],[% DE CUMPLIMIENTO DE LA EJECUCION DEL CONTROL]],DATOS!$AS$38:$AT$40,2,0),"")</f>
        <v/>
      </c>
      <c r="U326" s="129" t="str">
        <f>IF(Tabla46[[#This Row],[RESULTADO EVALUACIÓN DEL DISEÑO DEL CONTROL]]="","",SUMIFS(DATOS!$AT$49:$AT$57,DATOS!$AR$49:$AR$57,Tabla46[[#This Row],[RESULTADO EVALUACIÓN DEL DISEÑO DEL CONTROL]],DATOS!$AS$49:$AS$57,Tabla46[[#This Row],[RESULTADO EVALUACION DE LA EJECUCION]]))</f>
        <v/>
      </c>
    </row>
    <row r="327" spans="1:21" ht="15" customHeight="1" x14ac:dyDescent="0.25">
      <c r="A327" s="3"/>
      <c r="B327" s="2"/>
      <c r="C327" s="2"/>
      <c r="D327" s="72"/>
      <c r="E327" s="4"/>
      <c r="F327" s="345"/>
      <c r="G327" s="352" t="str">
        <f>IFERROR(VLOOKUP(Tabla46[[#This Row],[ID RIESGO]],'1. IDENTIFICACION DEL RIESGO'!$AB$27:$AL$38,11,0),"")</f>
        <v/>
      </c>
      <c r="H327" s="173"/>
      <c r="I327" s="173"/>
      <c r="J327" s="173"/>
      <c r="K327" s="173"/>
      <c r="L327" s="175"/>
      <c r="M327" s="175"/>
      <c r="N327" s="173" t="str">
        <f>IF(Tabla46[[#This Row],[ID RIESGO]]="","",IF(Tabla46[[#This Row],[DESCRIPCION DEL CONTROL]]="",0,15))</f>
        <v/>
      </c>
      <c r="O327" s="169" t="str">
        <f>IF(Tabla46[[#This Row],[ID RIESGO]]="","",IF(Tabla46[[#This Row],[RESPONSABLE DEL CONTROL (CARGO)]]="",0,20))</f>
        <v/>
      </c>
      <c r="P327" s="345">
        <f>IF(Tabla46[[#This Row],[PERIODICIDAD DE EJECUCIÓN DEL CONTROL]]="",0,20)</f>
        <v>0</v>
      </c>
      <c r="Q32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7" s="345" t="str">
        <f>IF(ISTEXT(Tabla46[[#This Row],[VALOR EVALUACION DISENO]]),"",IF(Tabla46[[#This Row],[VALOR EVALUACION DISENO]]&gt;96,DATOS!$AV$21,IF(Tabla46[[#This Row],[VALOR EVALUACION DISENO]]&gt;=86,DATOS!$AV$22,DATOS!$AV$23)))</f>
        <v/>
      </c>
      <c r="S327" s="278"/>
      <c r="T327" s="345" t="str">
        <f>IFERROR(VLOOKUP(Tabla46[[#This Row],[% DE CUMPLIMIENTO DE LA EJECUCION DEL CONTROL]],DATOS!$AS$38:$AT$40,2,0),"")</f>
        <v/>
      </c>
      <c r="U327" s="129" t="str">
        <f>IF(Tabla46[[#This Row],[RESULTADO EVALUACIÓN DEL DISEÑO DEL CONTROL]]="","",SUMIFS(DATOS!$AT$49:$AT$57,DATOS!$AR$49:$AR$57,Tabla46[[#This Row],[RESULTADO EVALUACIÓN DEL DISEÑO DEL CONTROL]],DATOS!$AS$49:$AS$57,Tabla46[[#This Row],[RESULTADO EVALUACION DE LA EJECUCION]]))</f>
        <v/>
      </c>
    </row>
    <row r="328" spans="1:21" ht="15" customHeight="1" x14ac:dyDescent="0.25">
      <c r="A328" s="3"/>
      <c r="B328" s="2"/>
      <c r="C328" s="2"/>
      <c r="D328" s="72"/>
      <c r="E328" s="4"/>
      <c r="F328" s="345"/>
      <c r="G328" s="352" t="str">
        <f>IFERROR(VLOOKUP(Tabla46[[#This Row],[ID RIESGO]],'1. IDENTIFICACION DEL RIESGO'!$AB$27:$AL$38,11,0),"")</f>
        <v/>
      </c>
      <c r="H328" s="173"/>
      <c r="I328" s="173"/>
      <c r="J328" s="173"/>
      <c r="K328" s="173"/>
      <c r="L328" s="175"/>
      <c r="M328" s="175"/>
      <c r="N328" s="173" t="str">
        <f>IF(Tabla46[[#This Row],[ID RIESGO]]="","",IF(Tabla46[[#This Row],[DESCRIPCION DEL CONTROL]]="",0,15))</f>
        <v/>
      </c>
      <c r="O328" s="169" t="str">
        <f>IF(Tabla46[[#This Row],[ID RIESGO]]="","",IF(Tabla46[[#This Row],[RESPONSABLE DEL CONTROL (CARGO)]]="",0,20))</f>
        <v/>
      </c>
      <c r="P328" s="345">
        <f>IF(Tabla46[[#This Row],[PERIODICIDAD DE EJECUCIÓN DEL CONTROL]]="",0,20)</f>
        <v>0</v>
      </c>
      <c r="Q32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8" s="345" t="str">
        <f>IF(ISTEXT(Tabla46[[#This Row],[VALOR EVALUACION DISENO]]),"",IF(Tabla46[[#This Row],[VALOR EVALUACION DISENO]]&gt;96,DATOS!$AV$21,IF(Tabla46[[#This Row],[VALOR EVALUACION DISENO]]&gt;=86,DATOS!$AV$22,DATOS!$AV$23)))</f>
        <v/>
      </c>
      <c r="S328" s="278"/>
      <c r="T328" s="345" t="str">
        <f>IFERROR(VLOOKUP(Tabla46[[#This Row],[% DE CUMPLIMIENTO DE LA EJECUCION DEL CONTROL]],DATOS!$AS$38:$AT$40,2,0),"")</f>
        <v/>
      </c>
      <c r="U328" s="129" t="str">
        <f>IF(Tabla46[[#This Row],[RESULTADO EVALUACIÓN DEL DISEÑO DEL CONTROL]]="","",SUMIFS(DATOS!$AT$49:$AT$57,DATOS!$AR$49:$AR$57,Tabla46[[#This Row],[RESULTADO EVALUACIÓN DEL DISEÑO DEL CONTROL]],DATOS!$AS$49:$AS$57,Tabla46[[#This Row],[RESULTADO EVALUACION DE LA EJECUCION]]))</f>
        <v/>
      </c>
    </row>
    <row r="329" spans="1:21" ht="15" customHeight="1" x14ac:dyDescent="0.25">
      <c r="A329" s="3"/>
      <c r="B329" s="2"/>
      <c r="C329" s="2"/>
      <c r="D329" s="72"/>
      <c r="E329" s="4"/>
      <c r="F329" s="345"/>
      <c r="G329" s="352" t="str">
        <f>IFERROR(VLOOKUP(Tabla46[[#This Row],[ID RIESGO]],'1. IDENTIFICACION DEL RIESGO'!$AB$27:$AL$38,11,0),"")</f>
        <v/>
      </c>
      <c r="H329" s="173"/>
      <c r="I329" s="173"/>
      <c r="J329" s="173"/>
      <c r="K329" s="173"/>
      <c r="L329" s="175"/>
      <c r="M329" s="175"/>
      <c r="N329" s="173" t="str">
        <f>IF(Tabla46[[#This Row],[ID RIESGO]]="","",IF(Tabla46[[#This Row],[DESCRIPCION DEL CONTROL]]="",0,15))</f>
        <v/>
      </c>
      <c r="O329" s="169" t="str">
        <f>IF(Tabla46[[#This Row],[ID RIESGO]]="","",IF(Tabla46[[#This Row],[RESPONSABLE DEL CONTROL (CARGO)]]="",0,20))</f>
        <v/>
      </c>
      <c r="P329" s="345">
        <f>IF(Tabla46[[#This Row],[PERIODICIDAD DE EJECUCIÓN DEL CONTROL]]="",0,20)</f>
        <v>0</v>
      </c>
      <c r="Q32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9" s="345" t="str">
        <f>IF(ISTEXT(Tabla46[[#This Row],[VALOR EVALUACION DISENO]]),"",IF(Tabla46[[#This Row],[VALOR EVALUACION DISENO]]&gt;96,DATOS!$AV$21,IF(Tabla46[[#This Row],[VALOR EVALUACION DISENO]]&gt;=86,DATOS!$AV$22,DATOS!$AV$23)))</f>
        <v/>
      </c>
      <c r="S329" s="278"/>
      <c r="T329" s="345" t="str">
        <f>IFERROR(VLOOKUP(Tabla46[[#This Row],[% DE CUMPLIMIENTO DE LA EJECUCION DEL CONTROL]],DATOS!$AS$38:$AT$40,2,0),"")</f>
        <v/>
      </c>
      <c r="U329" s="129" t="str">
        <f>IF(Tabla46[[#This Row],[RESULTADO EVALUACIÓN DEL DISEÑO DEL CONTROL]]="","",SUMIFS(DATOS!$AT$49:$AT$57,DATOS!$AR$49:$AR$57,Tabla46[[#This Row],[RESULTADO EVALUACIÓN DEL DISEÑO DEL CONTROL]],DATOS!$AS$49:$AS$57,Tabla46[[#This Row],[RESULTADO EVALUACION DE LA EJECUCION]]))</f>
        <v/>
      </c>
    </row>
    <row r="330" spans="1:21" ht="15" customHeight="1" x14ac:dyDescent="0.25">
      <c r="A330" s="3"/>
      <c r="B330" s="2"/>
      <c r="C330" s="2"/>
      <c r="D330" s="72"/>
      <c r="E330" s="4"/>
      <c r="F330" s="345"/>
      <c r="G330" s="352" t="str">
        <f>IFERROR(VLOOKUP(Tabla46[[#This Row],[ID RIESGO]],'1. IDENTIFICACION DEL RIESGO'!$AB$27:$AL$38,11,0),"")</f>
        <v/>
      </c>
      <c r="H330" s="173"/>
      <c r="I330" s="173"/>
      <c r="J330" s="173"/>
      <c r="K330" s="173"/>
      <c r="L330" s="175"/>
      <c r="M330" s="175"/>
      <c r="N330" s="173" t="str">
        <f>IF(Tabla46[[#This Row],[ID RIESGO]]="","",IF(Tabla46[[#This Row],[DESCRIPCION DEL CONTROL]]="",0,15))</f>
        <v/>
      </c>
      <c r="O330" s="169" t="str">
        <f>IF(Tabla46[[#This Row],[ID RIESGO]]="","",IF(Tabla46[[#This Row],[RESPONSABLE DEL CONTROL (CARGO)]]="",0,20))</f>
        <v/>
      </c>
      <c r="P330" s="345">
        <f>IF(Tabla46[[#This Row],[PERIODICIDAD DE EJECUCIÓN DEL CONTROL]]="",0,20)</f>
        <v>0</v>
      </c>
      <c r="Q33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0" s="345" t="str">
        <f>IF(ISTEXT(Tabla46[[#This Row],[VALOR EVALUACION DISENO]]),"",IF(Tabla46[[#This Row],[VALOR EVALUACION DISENO]]&gt;96,DATOS!$AV$21,IF(Tabla46[[#This Row],[VALOR EVALUACION DISENO]]&gt;=86,DATOS!$AV$22,DATOS!$AV$23)))</f>
        <v/>
      </c>
      <c r="S330" s="278"/>
      <c r="T330" s="345" t="str">
        <f>IFERROR(VLOOKUP(Tabla46[[#This Row],[% DE CUMPLIMIENTO DE LA EJECUCION DEL CONTROL]],DATOS!$AS$38:$AT$40,2,0),"")</f>
        <v/>
      </c>
      <c r="U330" s="129" t="str">
        <f>IF(Tabla46[[#This Row],[RESULTADO EVALUACIÓN DEL DISEÑO DEL CONTROL]]="","",SUMIFS(DATOS!$AT$49:$AT$57,DATOS!$AR$49:$AR$57,Tabla46[[#This Row],[RESULTADO EVALUACIÓN DEL DISEÑO DEL CONTROL]],DATOS!$AS$49:$AS$57,Tabla46[[#This Row],[RESULTADO EVALUACION DE LA EJECUCION]]))</f>
        <v/>
      </c>
    </row>
    <row r="331" spans="1:21" ht="15" customHeight="1" x14ac:dyDescent="0.25">
      <c r="A331" s="3"/>
      <c r="B331" s="2"/>
      <c r="C331" s="2"/>
      <c r="D331" s="72"/>
      <c r="E331" s="4"/>
      <c r="F331" s="345"/>
      <c r="G331" s="352" t="str">
        <f>IFERROR(VLOOKUP(Tabla46[[#This Row],[ID RIESGO]],'1. IDENTIFICACION DEL RIESGO'!$AB$27:$AL$38,11,0),"")</f>
        <v/>
      </c>
      <c r="H331" s="173"/>
      <c r="I331" s="173"/>
      <c r="J331" s="173"/>
      <c r="K331" s="173"/>
      <c r="L331" s="175"/>
      <c r="M331" s="175"/>
      <c r="N331" s="173" t="str">
        <f>IF(Tabla46[[#This Row],[ID RIESGO]]="","",IF(Tabla46[[#This Row],[DESCRIPCION DEL CONTROL]]="",0,15))</f>
        <v/>
      </c>
      <c r="O331" s="169" t="str">
        <f>IF(Tabla46[[#This Row],[ID RIESGO]]="","",IF(Tabla46[[#This Row],[RESPONSABLE DEL CONTROL (CARGO)]]="",0,20))</f>
        <v/>
      </c>
      <c r="P331" s="345">
        <f>IF(Tabla46[[#This Row],[PERIODICIDAD DE EJECUCIÓN DEL CONTROL]]="",0,20)</f>
        <v>0</v>
      </c>
      <c r="Q33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1" s="345" t="str">
        <f>IF(ISTEXT(Tabla46[[#This Row],[VALOR EVALUACION DISENO]]),"",IF(Tabla46[[#This Row],[VALOR EVALUACION DISENO]]&gt;96,DATOS!$AV$21,IF(Tabla46[[#This Row],[VALOR EVALUACION DISENO]]&gt;=86,DATOS!$AV$22,DATOS!$AV$23)))</f>
        <v/>
      </c>
      <c r="S331" s="278"/>
      <c r="T331" s="345" t="str">
        <f>IFERROR(VLOOKUP(Tabla46[[#This Row],[% DE CUMPLIMIENTO DE LA EJECUCION DEL CONTROL]],DATOS!$AS$38:$AT$40,2,0),"")</f>
        <v/>
      </c>
      <c r="U331" s="129" t="str">
        <f>IF(Tabla46[[#This Row],[RESULTADO EVALUACIÓN DEL DISEÑO DEL CONTROL]]="","",SUMIFS(DATOS!$AT$49:$AT$57,DATOS!$AR$49:$AR$57,Tabla46[[#This Row],[RESULTADO EVALUACIÓN DEL DISEÑO DEL CONTROL]],DATOS!$AS$49:$AS$57,Tabla46[[#This Row],[RESULTADO EVALUACION DE LA EJECUCION]]))</f>
        <v/>
      </c>
    </row>
    <row r="332" spans="1:21" ht="15" customHeight="1" x14ac:dyDescent="0.25">
      <c r="A332" s="3"/>
      <c r="B332" s="2"/>
      <c r="C332" s="2"/>
      <c r="D332" s="72"/>
      <c r="E332" s="4"/>
      <c r="F332" s="345"/>
      <c r="G332" s="352" t="str">
        <f>IFERROR(VLOOKUP(Tabla46[[#This Row],[ID RIESGO]],'1. IDENTIFICACION DEL RIESGO'!$AB$27:$AL$38,11,0),"")</f>
        <v/>
      </c>
      <c r="H332" s="173"/>
      <c r="I332" s="173"/>
      <c r="J332" s="173"/>
      <c r="K332" s="173"/>
      <c r="L332" s="175"/>
      <c r="M332" s="175"/>
      <c r="N332" s="173" t="str">
        <f>IF(Tabla46[[#This Row],[ID RIESGO]]="","",IF(Tabla46[[#This Row],[DESCRIPCION DEL CONTROL]]="",0,15))</f>
        <v/>
      </c>
      <c r="O332" s="169" t="str">
        <f>IF(Tabla46[[#This Row],[ID RIESGO]]="","",IF(Tabla46[[#This Row],[RESPONSABLE DEL CONTROL (CARGO)]]="",0,20))</f>
        <v/>
      </c>
      <c r="P332" s="345">
        <f>IF(Tabla46[[#This Row],[PERIODICIDAD DE EJECUCIÓN DEL CONTROL]]="",0,20)</f>
        <v>0</v>
      </c>
      <c r="Q33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2" s="345" t="str">
        <f>IF(ISTEXT(Tabla46[[#This Row],[VALOR EVALUACION DISENO]]),"",IF(Tabla46[[#This Row],[VALOR EVALUACION DISENO]]&gt;96,DATOS!$AV$21,IF(Tabla46[[#This Row],[VALOR EVALUACION DISENO]]&gt;=86,DATOS!$AV$22,DATOS!$AV$23)))</f>
        <v/>
      </c>
      <c r="S332" s="278"/>
      <c r="T332" s="345" t="str">
        <f>IFERROR(VLOOKUP(Tabla46[[#This Row],[% DE CUMPLIMIENTO DE LA EJECUCION DEL CONTROL]],DATOS!$AS$38:$AT$40,2,0),"")</f>
        <v/>
      </c>
      <c r="U332" s="129" t="str">
        <f>IF(Tabla46[[#This Row],[RESULTADO EVALUACIÓN DEL DISEÑO DEL CONTROL]]="","",SUMIFS(DATOS!$AT$49:$AT$57,DATOS!$AR$49:$AR$57,Tabla46[[#This Row],[RESULTADO EVALUACIÓN DEL DISEÑO DEL CONTROL]],DATOS!$AS$49:$AS$57,Tabla46[[#This Row],[RESULTADO EVALUACION DE LA EJECUCION]]))</f>
        <v/>
      </c>
    </row>
    <row r="333" spans="1:21" ht="15" customHeight="1" x14ac:dyDescent="0.25">
      <c r="A333" s="3"/>
      <c r="B333" s="2"/>
      <c r="C333" s="2"/>
      <c r="D333" s="72"/>
      <c r="E333" s="4"/>
      <c r="F333" s="345"/>
      <c r="G333" s="352" t="str">
        <f>IFERROR(VLOOKUP(Tabla46[[#This Row],[ID RIESGO]],'1. IDENTIFICACION DEL RIESGO'!$AB$27:$AL$38,11,0),"")</f>
        <v/>
      </c>
      <c r="H333" s="173"/>
      <c r="I333" s="173"/>
      <c r="J333" s="173"/>
      <c r="K333" s="173"/>
      <c r="L333" s="175"/>
      <c r="M333" s="175"/>
      <c r="N333" s="173" t="str">
        <f>IF(Tabla46[[#This Row],[ID RIESGO]]="","",IF(Tabla46[[#This Row],[DESCRIPCION DEL CONTROL]]="",0,15))</f>
        <v/>
      </c>
      <c r="O333" s="169" t="str">
        <f>IF(Tabla46[[#This Row],[ID RIESGO]]="","",IF(Tabla46[[#This Row],[RESPONSABLE DEL CONTROL (CARGO)]]="",0,20))</f>
        <v/>
      </c>
      <c r="P333" s="345">
        <f>IF(Tabla46[[#This Row],[PERIODICIDAD DE EJECUCIÓN DEL CONTROL]]="",0,20)</f>
        <v>0</v>
      </c>
      <c r="Q33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3" s="345" t="str">
        <f>IF(ISTEXT(Tabla46[[#This Row],[VALOR EVALUACION DISENO]]),"",IF(Tabla46[[#This Row],[VALOR EVALUACION DISENO]]&gt;96,DATOS!$AV$21,IF(Tabla46[[#This Row],[VALOR EVALUACION DISENO]]&gt;=86,DATOS!$AV$22,DATOS!$AV$23)))</f>
        <v/>
      </c>
      <c r="S333" s="278"/>
      <c r="T333" s="345" t="str">
        <f>IFERROR(VLOOKUP(Tabla46[[#This Row],[% DE CUMPLIMIENTO DE LA EJECUCION DEL CONTROL]],DATOS!$AS$38:$AT$40,2,0),"")</f>
        <v/>
      </c>
      <c r="U333" s="129" t="str">
        <f>IF(Tabla46[[#This Row],[RESULTADO EVALUACIÓN DEL DISEÑO DEL CONTROL]]="","",SUMIFS(DATOS!$AT$49:$AT$57,DATOS!$AR$49:$AR$57,Tabla46[[#This Row],[RESULTADO EVALUACIÓN DEL DISEÑO DEL CONTROL]],DATOS!$AS$49:$AS$57,Tabla46[[#This Row],[RESULTADO EVALUACION DE LA EJECUCION]]))</f>
        <v/>
      </c>
    </row>
    <row r="334" spans="1:21" ht="15" customHeight="1" x14ac:dyDescent="0.25">
      <c r="A334" s="3"/>
      <c r="B334" s="2"/>
      <c r="C334" s="2"/>
      <c r="D334" s="72"/>
      <c r="E334" s="4"/>
      <c r="F334" s="345"/>
      <c r="G334" s="352" t="str">
        <f>IFERROR(VLOOKUP(Tabla46[[#This Row],[ID RIESGO]],'1. IDENTIFICACION DEL RIESGO'!$AB$27:$AL$38,11,0),"")</f>
        <v/>
      </c>
      <c r="H334" s="173"/>
      <c r="I334" s="173"/>
      <c r="J334" s="173"/>
      <c r="K334" s="173"/>
      <c r="L334" s="175"/>
      <c r="M334" s="175"/>
      <c r="N334" s="173" t="str">
        <f>IF(Tabla46[[#This Row],[ID RIESGO]]="","",IF(Tabla46[[#This Row],[DESCRIPCION DEL CONTROL]]="",0,15))</f>
        <v/>
      </c>
      <c r="O334" s="169" t="str">
        <f>IF(Tabla46[[#This Row],[ID RIESGO]]="","",IF(Tabla46[[#This Row],[RESPONSABLE DEL CONTROL (CARGO)]]="",0,20))</f>
        <v/>
      </c>
      <c r="P334" s="345">
        <f>IF(Tabla46[[#This Row],[PERIODICIDAD DE EJECUCIÓN DEL CONTROL]]="",0,20)</f>
        <v>0</v>
      </c>
      <c r="Q33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4" s="345" t="str">
        <f>IF(ISTEXT(Tabla46[[#This Row],[VALOR EVALUACION DISENO]]),"",IF(Tabla46[[#This Row],[VALOR EVALUACION DISENO]]&gt;96,DATOS!$AV$21,IF(Tabla46[[#This Row],[VALOR EVALUACION DISENO]]&gt;=86,DATOS!$AV$22,DATOS!$AV$23)))</f>
        <v/>
      </c>
      <c r="S334" s="278"/>
      <c r="T334" s="345" t="str">
        <f>IFERROR(VLOOKUP(Tabla46[[#This Row],[% DE CUMPLIMIENTO DE LA EJECUCION DEL CONTROL]],DATOS!$AS$38:$AT$40,2,0),"")</f>
        <v/>
      </c>
      <c r="U334" s="129" t="str">
        <f>IF(Tabla46[[#This Row],[RESULTADO EVALUACIÓN DEL DISEÑO DEL CONTROL]]="","",SUMIFS(DATOS!$AT$49:$AT$57,DATOS!$AR$49:$AR$57,Tabla46[[#This Row],[RESULTADO EVALUACIÓN DEL DISEÑO DEL CONTROL]],DATOS!$AS$49:$AS$57,Tabla46[[#This Row],[RESULTADO EVALUACION DE LA EJECUCION]]))</f>
        <v/>
      </c>
    </row>
    <row r="335" spans="1:21" ht="15" customHeight="1" x14ac:dyDescent="0.25">
      <c r="A335" s="3"/>
      <c r="B335" s="2"/>
      <c r="C335" s="2"/>
      <c r="D335" s="72"/>
      <c r="E335" s="4"/>
      <c r="F335" s="345"/>
      <c r="G335" s="352" t="str">
        <f>IFERROR(VLOOKUP(Tabla46[[#This Row],[ID RIESGO]],'1. IDENTIFICACION DEL RIESGO'!$AB$27:$AL$38,11,0),"")</f>
        <v/>
      </c>
      <c r="H335" s="173"/>
      <c r="I335" s="173"/>
      <c r="J335" s="173"/>
      <c r="K335" s="173"/>
      <c r="L335" s="175"/>
      <c r="M335" s="175"/>
      <c r="N335" s="173" t="str">
        <f>IF(Tabla46[[#This Row],[ID RIESGO]]="","",IF(Tabla46[[#This Row],[DESCRIPCION DEL CONTROL]]="",0,15))</f>
        <v/>
      </c>
      <c r="O335" s="169" t="str">
        <f>IF(Tabla46[[#This Row],[ID RIESGO]]="","",IF(Tabla46[[#This Row],[RESPONSABLE DEL CONTROL (CARGO)]]="",0,20))</f>
        <v/>
      </c>
      <c r="P335" s="345">
        <f>IF(Tabla46[[#This Row],[PERIODICIDAD DE EJECUCIÓN DEL CONTROL]]="",0,20)</f>
        <v>0</v>
      </c>
      <c r="Q33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5" s="345" t="str">
        <f>IF(ISTEXT(Tabla46[[#This Row],[VALOR EVALUACION DISENO]]),"",IF(Tabla46[[#This Row],[VALOR EVALUACION DISENO]]&gt;96,DATOS!$AV$21,IF(Tabla46[[#This Row],[VALOR EVALUACION DISENO]]&gt;=86,DATOS!$AV$22,DATOS!$AV$23)))</f>
        <v/>
      </c>
      <c r="S335" s="278"/>
      <c r="T335" s="345" t="str">
        <f>IFERROR(VLOOKUP(Tabla46[[#This Row],[% DE CUMPLIMIENTO DE LA EJECUCION DEL CONTROL]],DATOS!$AS$38:$AT$40,2,0),"")</f>
        <v/>
      </c>
      <c r="U335" s="129" t="str">
        <f>IF(Tabla46[[#This Row],[RESULTADO EVALUACIÓN DEL DISEÑO DEL CONTROL]]="","",SUMIFS(DATOS!$AT$49:$AT$57,DATOS!$AR$49:$AR$57,Tabla46[[#This Row],[RESULTADO EVALUACIÓN DEL DISEÑO DEL CONTROL]],DATOS!$AS$49:$AS$57,Tabla46[[#This Row],[RESULTADO EVALUACION DE LA EJECUCION]]))</f>
        <v/>
      </c>
    </row>
    <row r="336" spans="1:21" ht="15" customHeight="1" x14ac:dyDescent="0.25">
      <c r="A336" s="3"/>
      <c r="B336" s="2"/>
      <c r="C336" s="2"/>
      <c r="D336" s="72"/>
      <c r="E336" s="4"/>
      <c r="F336" s="345"/>
      <c r="G336" s="352" t="str">
        <f>IFERROR(VLOOKUP(Tabla46[[#This Row],[ID RIESGO]],'1. IDENTIFICACION DEL RIESGO'!$AB$27:$AL$38,11,0),"")</f>
        <v/>
      </c>
      <c r="H336" s="173"/>
      <c r="I336" s="173"/>
      <c r="J336" s="173"/>
      <c r="K336" s="173"/>
      <c r="L336" s="175"/>
      <c r="M336" s="175"/>
      <c r="N336" s="173" t="str">
        <f>IF(Tabla46[[#This Row],[ID RIESGO]]="","",IF(Tabla46[[#This Row],[DESCRIPCION DEL CONTROL]]="",0,15))</f>
        <v/>
      </c>
      <c r="O336" s="169" t="str">
        <f>IF(Tabla46[[#This Row],[ID RIESGO]]="","",IF(Tabla46[[#This Row],[RESPONSABLE DEL CONTROL (CARGO)]]="",0,20))</f>
        <v/>
      </c>
      <c r="P336" s="345">
        <f>IF(Tabla46[[#This Row],[PERIODICIDAD DE EJECUCIÓN DEL CONTROL]]="",0,20)</f>
        <v>0</v>
      </c>
      <c r="Q33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6" s="345" t="str">
        <f>IF(ISTEXT(Tabla46[[#This Row],[VALOR EVALUACION DISENO]]),"",IF(Tabla46[[#This Row],[VALOR EVALUACION DISENO]]&gt;96,DATOS!$AV$21,IF(Tabla46[[#This Row],[VALOR EVALUACION DISENO]]&gt;=86,DATOS!$AV$22,DATOS!$AV$23)))</f>
        <v/>
      </c>
      <c r="S336" s="278"/>
      <c r="T336" s="345" t="str">
        <f>IFERROR(VLOOKUP(Tabla46[[#This Row],[% DE CUMPLIMIENTO DE LA EJECUCION DEL CONTROL]],DATOS!$AS$38:$AT$40,2,0),"")</f>
        <v/>
      </c>
      <c r="U336" s="129" t="str">
        <f>IF(Tabla46[[#This Row],[RESULTADO EVALUACIÓN DEL DISEÑO DEL CONTROL]]="","",SUMIFS(DATOS!$AT$49:$AT$57,DATOS!$AR$49:$AR$57,Tabla46[[#This Row],[RESULTADO EVALUACIÓN DEL DISEÑO DEL CONTROL]],DATOS!$AS$49:$AS$57,Tabla46[[#This Row],[RESULTADO EVALUACION DE LA EJECUCION]]))</f>
        <v/>
      </c>
    </row>
    <row r="337" spans="1:21" ht="15" customHeight="1" x14ac:dyDescent="0.25">
      <c r="A337" s="3"/>
      <c r="B337" s="2"/>
      <c r="C337" s="2"/>
      <c r="D337" s="72"/>
      <c r="E337" s="4"/>
      <c r="F337" s="345"/>
      <c r="G337" s="352" t="str">
        <f>IFERROR(VLOOKUP(Tabla46[[#This Row],[ID RIESGO]],'1. IDENTIFICACION DEL RIESGO'!$AB$27:$AL$38,11,0),"")</f>
        <v/>
      </c>
      <c r="H337" s="173"/>
      <c r="I337" s="173"/>
      <c r="J337" s="173"/>
      <c r="K337" s="173"/>
      <c r="L337" s="175"/>
      <c r="M337" s="175"/>
      <c r="N337" s="173" t="str">
        <f>IF(Tabla46[[#This Row],[ID RIESGO]]="","",IF(Tabla46[[#This Row],[DESCRIPCION DEL CONTROL]]="",0,15))</f>
        <v/>
      </c>
      <c r="O337" s="169" t="str">
        <f>IF(Tabla46[[#This Row],[ID RIESGO]]="","",IF(Tabla46[[#This Row],[RESPONSABLE DEL CONTROL (CARGO)]]="",0,20))</f>
        <v/>
      </c>
      <c r="P337" s="345">
        <f>IF(Tabla46[[#This Row],[PERIODICIDAD DE EJECUCIÓN DEL CONTROL]]="",0,20)</f>
        <v>0</v>
      </c>
      <c r="Q33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7" s="345" t="str">
        <f>IF(ISTEXT(Tabla46[[#This Row],[VALOR EVALUACION DISENO]]),"",IF(Tabla46[[#This Row],[VALOR EVALUACION DISENO]]&gt;96,DATOS!$AV$21,IF(Tabla46[[#This Row],[VALOR EVALUACION DISENO]]&gt;=86,DATOS!$AV$22,DATOS!$AV$23)))</f>
        <v/>
      </c>
      <c r="S337" s="278"/>
      <c r="T337" s="345" t="str">
        <f>IFERROR(VLOOKUP(Tabla46[[#This Row],[% DE CUMPLIMIENTO DE LA EJECUCION DEL CONTROL]],DATOS!$AS$38:$AT$40,2,0),"")</f>
        <v/>
      </c>
      <c r="U337" s="129" t="str">
        <f>IF(Tabla46[[#This Row],[RESULTADO EVALUACIÓN DEL DISEÑO DEL CONTROL]]="","",SUMIFS(DATOS!$AT$49:$AT$57,DATOS!$AR$49:$AR$57,Tabla46[[#This Row],[RESULTADO EVALUACIÓN DEL DISEÑO DEL CONTROL]],DATOS!$AS$49:$AS$57,Tabla46[[#This Row],[RESULTADO EVALUACION DE LA EJECUCION]]))</f>
        <v/>
      </c>
    </row>
    <row r="338" spans="1:21" ht="15" customHeight="1" x14ac:dyDescent="0.25">
      <c r="A338" s="3"/>
      <c r="B338" s="2"/>
      <c r="C338" s="2"/>
      <c r="D338" s="72"/>
      <c r="E338" s="4"/>
      <c r="F338" s="345"/>
      <c r="G338" s="352" t="str">
        <f>IFERROR(VLOOKUP(Tabla46[[#This Row],[ID RIESGO]],'1. IDENTIFICACION DEL RIESGO'!$AB$27:$AL$38,11,0),"")</f>
        <v/>
      </c>
      <c r="H338" s="173"/>
      <c r="I338" s="173"/>
      <c r="J338" s="173"/>
      <c r="K338" s="173"/>
      <c r="L338" s="175"/>
      <c r="M338" s="175"/>
      <c r="N338" s="173" t="str">
        <f>IF(Tabla46[[#This Row],[ID RIESGO]]="","",IF(Tabla46[[#This Row],[DESCRIPCION DEL CONTROL]]="",0,15))</f>
        <v/>
      </c>
      <c r="O338" s="169" t="str">
        <f>IF(Tabla46[[#This Row],[ID RIESGO]]="","",IF(Tabla46[[#This Row],[RESPONSABLE DEL CONTROL (CARGO)]]="",0,20))</f>
        <v/>
      </c>
      <c r="P338" s="345">
        <f>IF(Tabla46[[#This Row],[PERIODICIDAD DE EJECUCIÓN DEL CONTROL]]="",0,20)</f>
        <v>0</v>
      </c>
      <c r="Q33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8" s="345" t="str">
        <f>IF(ISTEXT(Tabla46[[#This Row],[VALOR EVALUACION DISENO]]),"",IF(Tabla46[[#This Row],[VALOR EVALUACION DISENO]]&gt;96,DATOS!$AV$21,IF(Tabla46[[#This Row],[VALOR EVALUACION DISENO]]&gt;=86,DATOS!$AV$22,DATOS!$AV$23)))</f>
        <v/>
      </c>
      <c r="S338" s="278"/>
      <c r="T338" s="345" t="str">
        <f>IFERROR(VLOOKUP(Tabla46[[#This Row],[% DE CUMPLIMIENTO DE LA EJECUCION DEL CONTROL]],DATOS!$AS$38:$AT$40,2,0),"")</f>
        <v/>
      </c>
      <c r="U338" s="129" t="str">
        <f>IF(Tabla46[[#This Row],[RESULTADO EVALUACIÓN DEL DISEÑO DEL CONTROL]]="","",SUMIFS(DATOS!$AT$49:$AT$57,DATOS!$AR$49:$AR$57,Tabla46[[#This Row],[RESULTADO EVALUACIÓN DEL DISEÑO DEL CONTROL]],DATOS!$AS$49:$AS$57,Tabla46[[#This Row],[RESULTADO EVALUACION DE LA EJECUCION]]))</f>
        <v/>
      </c>
    </row>
    <row r="339" spans="1:21" ht="15" customHeight="1" x14ac:dyDescent="0.25">
      <c r="A339" s="3"/>
      <c r="B339" s="2"/>
      <c r="C339" s="2"/>
      <c r="D339" s="72"/>
      <c r="E339" s="4"/>
      <c r="F339" s="345"/>
      <c r="G339" s="352" t="str">
        <f>IFERROR(VLOOKUP(Tabla46[[#This Row],[ID RIESGO]],'1. IDENTIFICACION DEL RIESGO'!$AB$27:$AL$38,11,0),"")</f>
        <v/>
      </c>
      <c r="H339" s="173"/>
      <c r="I339" s="173"/>
      <c r="J339" s="173"/>
      <c r="K339" s="173"/>
      <c r="L339" s="175"/>
      <c r="M339" s="175"/>
      <c r="N339" s="173" t="str">
        <f>IF(Tabla46[[#This Row],[ID RIESGO]]="","",IF(Tabla46[[#This Row],[DESCRIPCION DEL CONTROL]]="",0,15))</f>
        <v/>
      </c>
      <c r="O339" s="169" t="str">
        <f>IF(Tabla46[[#This Row],[ID RIESGO]]="","",IF(Tabla46[[#This Row],[RESPONSABLE DEL CONTROL (CARGO)]]="",0,20))</f>
        <v/>
      </c>
      <c r="P339" s="345">
        <f>IF(Tabla46[[#This Row],[PERIODICIDAD DE EJECUCIÓN DEL CONTROL]]="",0,20)</f>
        <v>0</v>
      </c>
      <c r="Q33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9" s="345" t="str">
        <f>IF(ISTEXT(Tabla46[[#This Row],[VALOR EVALUACION DISENO]]),"",IF(Tabla46[[#This Row],[VALOR EVALUACION DISENO]]&gt;96,DATOS!$AV$21,IF(Tabla46[[#This Row],[VALOR EVALUACION DISENO]]&gt;=86,DATOS!$AV$22,DATOS!$AV$23)))</f>
        <v/>
      </c>
      <c r="S339" s="278"/>
      <c r="T339" s="345" t="str">
        <f>IFERROR(VLOOKUP(Tabla46[[#This Row],[% DE CUMPLIMIENTO DE LA EJECUCION DEL CONTROL]],DATOS!$AS$38:$AT$40,2,0),"")</f>
        <v/>
      </c>
      <c r="U339" s="129" t="str">
        <f>IF(Tabla46[[#This Row],[RESULTADO EVALUACIÓN DEL DISEÑO DEL CONTROL]]="","",SUMIFS(DATOS!$AT$49:$AT$57,DATOS!$AR$49:$AR$57,Tabla46[[#This Row],[RESULTADO EVALUACIÓN DEL DISEÑO DEL CONTROL]],DATOS!$AS$49:$AS$57,Tabla46[[#This Row],[RESULTADO EVALUACION DE LA EJECUCION]]))</f>
        <v/>
      </c>
    </row>
    <row r="340" spans="1:21" ht="15" customHeight="1" x14ac:dyDescent="0.25">
      <c r="A340" s="3"/>
      <c r="B340" s="2"/>
      <c r="C340" s="2"/>
      <c r="D340" s="72"/>
      <c r="E340" s="4"/>
      <c r="F340" s="345"/>
      <c r="G340" s="352" t="str">
        <f>IFERROR(VLOOKUP(Tabla46[[#This Row],[ID RIESGO]],'1. IDENTIFICACION DEL RIESGO'!$AB$27:$AL$38,11,0),"")</f>
        <v/>
      </c>
      <c r="H340" s="173"/>
      <c r="I340" s="173"/>
      <c r="J340" s="173"/>
      <c r="K340" s="173"/>
      <c r="L340" s="175"/>
      <c r="M340" s="175"/>
      <c r="N340" s="173" t="str">
        <f>IF(Tabla46[[#This Row],[ID RIESGO]]="","",IF(Tabla46[[#This Row],[DESCRIPCION DEL CONTROL]]="",0,15))</f>
        <v/>
      </c>
      <c r="O340" s="169" t="str">
        <f>IF(Tabla46[[#This Row],[ID RIESGO]]="","",IF(Tabla46[[#This Row],[RESPONSABLE DEL CONTROL (CARGO)]]="",0,20))</f>
        <v/>
      </c>
      <c r="P340" s="345">
        <f>IF(Tabla46[[#This Row],[PERIODICIDAD DE EJECUCIÓN DEL CONTROL]]="",0,20)</f>
        <v>0</v>
      </c>
      <c r="Q34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0" s="345" t="str">
        <f>IF(ISTEXT(Tabla46[[#This Row],[VALOR EVALUACION DISENO]]),"",IF(Tabla46[[#This Row],[VALOR EVALUACION DISENO]]&gt;96,DATOS!$AV$21,IF(Tabla46[[#This Row],[VALOR EVALUACION DISENO]]&gt;=86,DATOS!$AV$22,DATOS!$AV$23)))</f>
        <v/>
      </c>
      <c r="S340" s="278"/>
      <c r="T340" s="345" t="str">
        <f>IFERROR(VLOOKUP(Tabla46[[#This Row],[% DE CUMPLIMIENTO DE LA EJECUCION DEL CONTROL]],DATOS!$AS$38:$AT$40,2,0),"")</f>
        <v/>
      </c>
      <c r="U340" s="129" t="str">
        <f>IF(Tabla46[[#This Row],[RESULTADO EVALUACIÓN DEL DISEÑO DEL CONTROL]]="","",SUMIFS(DATOS!$AT$49:$AT$57,DATOS!$AR$49:$AR$57,Tabla46[[#This Row],[RESULTADO EVALUACIÓN DEL DISEÑO DEL CONTROL]],DATOS!$AS$49:$AS$57,Tabla46[[#This Row],[RESULTADO EVALUACION DE LA EJECUCION]]))</f>
        <v/>
      </c>
    </row>
    <row r="341" spans="1:21" ht="15" customHeight="1" x14ac:dyDescent="0.25">
      <c r="A341" s="3"/>
      <c r="B341" s="2"/>
      <c r="C341" s="2"/>
      <c r="D341" s="72"/>
      <c r="E341" s="4"/>
      <c r="F341" s="345"/>
      <c r="G341" s="352" t="str">
        <f>IFERROR(VLOOKUP(Tabla46[[#This Row],[ID RIESGO]],'1. IDENTIFICACION DEL RIESGO'!$AB$27:$AL$38,11,0),"")</f>
        <v/>
      </c>
      <c r="H341" s="173"/>
      <c r="I341" s="173"/>
      <c r="J341" s="173"/>
      <c r="K341" s="173"/>
      <c r="L341" s="175"/>
      <c r="M341" s="175"/>
      <c r="N341" s="173" t="str">
        <f>IF(Tabla46[[#This Row],[ID RIESGO]]="","",IF(Tabla46[[#This Row],[DESCRIPCION DEL CONTROL]]="",0,15))</f>
        <v/>
      </c>
      <c r="O341" s="169" t="str">
        <f>IF(Tabla46[[#This Row],[ID RIESGO]]="","",IF(Tabla46[[#This Row],[RESPONSABLE DEL CONTROL (CARGO)]]="",0,20))</f>
        <v/>
      </c>
      <c r="P341" s="345">
        <f>IF(Tabla46[[#This Row],[PERIODICIDAD DE EJECUCIÓN DEL CONTROL]]="",0,20)</f>
        <v>0</v>
      </c>
      <c r="Q34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1" s="345" t="str">
        <f>IF(ISTEXT(Tabla46[[#This Row],[VALOR EVALUACION DISENO]]),"",IF(Tabla46[[#This Row],[VALOR EVALUACION DISENO]]&gt;96,DATOS!$AV$21,IF(Tabla46[[#This Row],[VALOR EVALUACION DISENO]]&gt;=86,DATOS!$AV$22,DATOS!$AV$23)))</f>
        <v/>
      </c>
      <c r="S341" s="278"/>
      <c r="T341" s="345" t="str">
        <f>IFERROR(VLOOKUP(Tabla46[[#This Row],[% DE CUMPLIMIENTO DE LA EJECUCION DEL CONTROL]],DATOS!$AS$38:$AT$40,2,0),"")</f>
        <v/>
      </c>
      <c r="U341" s="129" t="str">
        <f>IF(Tabla46[[#This Row],[RESULTADO EVALUACIÓN DEL DISEÑO DEL CONTROL]]="","",SUMIFS(DATOS!$AT$49:$AT$57,DATOS!$AR$49:$AR$57,Tabla46[[#This Row],[RESULTADO EVALUACIÓN DEL DISEÑO DEL CONTROL]],DATOS!$AS$49:$AS$57,Tabla46[[#This Row],[RESULTADO EVALUACION DE LA EJECUCION]]))</f>
        <v/>
      </c>
    </row>
    <row r="342" spans="1:21" ht="15" customHeight="1" x14ac:dyDescent="0.25">
      <c r="A342" s="3"/>
      <c r="B342" s="2"/>
      <c r="C342" s="2"/>
      <c r="D342" s="72"/>
      <c r="E342" s="4"/>
      <c r="F342" s="345"/>
      <c r="G342" s="352" t="str">
        <f>IFERROR(VLOOKUP(Tabla46[[#This Row],[ID RIESGO]],'1. IDENTIFICACION DEL RIESGO'!$AB$27:$AL$38,11,0),"")</f>
        <v/>
      </c>
      <c r="H342" s="173"/>
      <c r="I342" s="173"/>
      <c r="J342" s="173"/>
      <c r="K342" s="173"/>
      <c r="L342" s="175"/>
      <c r="M342" s="175"/>
      <c r="N342" s="173" t="str">
        <f>IF(Tabla46[[#This Row],[ID RIESGO]]="","",IF(Tabla46[[#This Row],[DESCRIPCION DEL CONTROL]]="",0,15))</f>
        <v/>
      </c>
      <c r="O342" s="169" t="str">
        <f>IF(Tabla46[[#This Row],[ID RIESGO]]="","",IF(Tabla46[[#This Row],[RESPONSABLE DEL CONTROL (CARGO)]]="",0,20))</f>
        <v/>
      </c>
      <c r="P342" s="345">
        <f>IF(Tabla46[[#This Row],[PERIODICIDAD DE EJECUCIÓN DEL CONTROL]]="",0,20)</f>
        <v>0</v>
      </c>
      <c r="Q34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2" s="345" t="str">
        <f>IF(ISTEXT(Tabla46[[#This Row],[VALOR EVALUACION DISENO]]),"",IF(Tabla46[[#This Row],[VALOR EVALUACION DISENO]]&gt;96,DATOS!$AV$21,IF(Tabla46[[#This Row],[VALOR EVALUACION DISENO]]&gt;=86,DATOS!$AV$22,DATOS!$AV$23)))</f>
        <v/>
      </c>
      <c r="S342" s="278"/>
      <c r="T342" s="345" t="str">
        <f>IFERROR(VLOOKUP(Tabla46[[#This Row],[% DE CUMPLIMIENTO DE LA EJECUCION DEL CONTROL]],DATOS!$AS$38:$AT$40,2,0),"")</f>
        <v/>
      </c>
      <c r="U342" s="129" t="str">
        <f>IF(Tabla46[[#This Row],[RESULTADO EVALUACIÓN DEL DISEÑO DEL CONTROL]]="","",SUMIFS(DATOS!$AT$49:$AT$57,DATOS!$AR$49:$AR$57,Tabla46[[#This Row],[RESULTADO EVALUACIÓN DEL DISEÑO DEL CONTROL]],DATOS!$AS$49:$AS$57,Tabla46[[#This Row],[RESULTADO EVALUACION DE LA EJECUCION]]))</f>
        <v/>
      </c>
    </row>
    <row r="343" spans="1:21" ht="15" customHeight="1" x14ac:dyDescent="0.25">
      <c r="A343" s="3"/>
      <c r="B343" s="2"/>
      <c r="C343" s="2"/>
      <c r="D343" s="72"/>
      <c r="E343" s="4"/>
      <c r="F343" s="345"/>
      <c r="G343" s="352" t="str">
        <f>IFERROR(VLOOKUP(Tabla46[[#This Row],[ID RIESGO]],'1. IDENTIFICACION DEL RIESGO'!$AB$27:$AL$38,11,0),"")</f>
        <v/>
      </c>
      <c r="H343" s="173"/>
      <c r="I343" s="173"/>
      <c r="J343" s="173"/>
      <c r="K343" s="173"/>
      <c r="L343" s="175"/>
      <c r="M343" s="175"/>
      <c r="N343" s="173" t="str">
        <f>IF(Tabla46[[#This Row],[ID RIESGO]]="","",IF(Tabla46[[#This Row],[DESCRIPCION DEL CONTROL]]="",0,15))</f>
        <v/>
      </c>
      <c r="O343" s="169" t="str">
        <f>IF(Tabla46[[#This Row],[ID RIESGO]]="","",IF(Tabla46[[#This Row],[RESPONSABLE DEL CONTROL (CARGO)]]="",0,20))</f>
        <v/>
      </c>
      <c r="P343" s="345">
        <f>IF(Tabla46[[#This Row],[PERIODICIDAD DE EJECUCIÓN DEL CONTROL]]="",0,20)</f>
        <v>0</v>
      </c>
      <c r="Q34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3" s="345" t="str">
        <f>IF(ISTEXT(Tabla46[[#This Row],[VALOR EVALUACION DISENO]]),"",IF(Tabla46[[#This Row],[VALOR EVALUACION DISENO]]&gt;96,DATOS!$AV$21,IF(Tabla46[[#This Row],[VALOR EVALUACION DISENO]]&gt;=86,DATOS!$AV$22,DATOS!$AV$23)))</f>
        <v/>
      </c>
      <c r="S343" s="278"/>
      <c r="T343" s="345" t="str">
        <f>IFERROR(VLOOKUP(Tabla46[[#This Row],[% DE CUMPLIMIENTO DE LA EJECUCION DEL CONTROL]],DATOS!$AS$38:$AT$40,2,0),"")</f>
        <v/>
      </c>
      <c r="U343" s="129" t="str">
        <f>IF(Tabla46[[#This Row],[RESULTADO EVALUACIÓN DEL DISEÑO DEL CONTROL]]="","",SUMIFS(DATOS!$AT$49:$AT$57,DATOS!$AR$49:$AR$57,Tabla46[[#This Row],[RESULTADO EVALUACIÓN DEL DISEÑO DEL CONTROL]],DATOS!$AS$49:$AS$57,Tabla46[[#This Row],[RESULTADO EVALUACION DE LA EJECUCION]]))</f>
        <v/>
      </c>
    </row>
    <row r="344" spans="1:21" ht="15" customHeight="1" x14ac:dyDescent="0.25">
      <c r="A344" s="3"/>
      <c r="B344" s="2"/>
      <c r="C344" s="2"/>
      <c r="D344" s="72"/>
      <c r="E344" s="4"/>
      <c r="F344" s="345"/>
      <c r="G344" s="352" t="str">
        <f>IFERROR(VLOOKUP(Tabla46[[#This Row],[ID RIESGO]],'1. IDENTIFICACION DEL RIESGO'!$AB$27:$AL$38,11,0),"")</f>
        <v/>
      </c>
      <c r="H344" s="173"/>
      <c r="I344" s="173"/>
      <c r="J344" s="173"/>
      <c r="K344" s="173"/>
      <c r="L344" s="175"/>
      <c r="M344" s="175"/>
      <c r="N344" s="173" t="str">
        <f>IF(Tabla46[[#This Row],[ID RIESGO]]="","",IF(Tabla46[[#This Row],[DESCRIPCION DEL CONTROL]]="",0,15))</f>
        <v/>
      </c>
      <c r="O344" s="169" t="str">
        <f>IF(Tabla46[[#This Row],[ID RIESGO]]="","",IF(Tabla46[[#This Row],[RESPONSABLE DEL CONTROL (CARGO)]]="",0,20))</f>
        <v/>
      </c>
      <c r="P344" s="345">
        <f>IF(Tabla46[[#This Row],[PERIODICIDAD DE EJECUCIÓN DEL CONTROL]]="",0,20)</f>
        <v>0</v>
      </c>
      <c r="Q34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4" s="345" t="str">
        <f>IF(ISTEXT(Tabla46[[#This Row],[VALOR EVALUACION DISENO]]),"",IF(Tabla46[[#This Row],[VALOR EVALUACION DISENO]]&gt;96,DATOS!$AV$21,IF(Tabla46[[#This Row],[VALOR EVALUACION DISENO]]&gt;=86,DATOS!$AV$22,DATOS!$AV$23)))</f>
        <v/>
      </c>
      <c r="S344" s="278"/>
      <c r="T344" s="345" t="str">
        <f>IFERROR(VLOOKUP(Tabla46[[#This Row],[% DE CUMPLIMIENTO DE LA EJECUCION DEL CONTROL]],DATOS!$AS$38:$AT$40,2,0),"")</f>
        <v/>
      </c>
      <c r="U344" s="129" t="str">
        <f>IF(Tabla46[[#This Row],[RESULTADO EVALUACIÓN DEL DISEÑO DEL CONTROL]]="","",SUMIFS(DATOS!$AT$49:$AT$57,DATOS!$AR$49:$AR$57,Tabla46[[#This Row],[RESULTADO EVALUACIÓN DEL DISEÑO DEL CONTROL]],DATOS!$AS$49:$AS$57,Tabla46[[#This Row],[RESULTADO EVALUACION DE LA EJECUCION]]))</f>
        <v/>
      </c>
    </row>
    <row r="345" spans="1:21" ht="15" customHeight="1" x14ac:dyDescent="0.25">
      <c r="A345" s="3"/>
      <c r="B345" s="2"/>
      <c r="C345" s="2"/>
      <c r="D345" s="72"/>
      <c r="E345" s="4"/>
      <c r="F345" s="345"/>
      <c r="G345" s="352" t="str">
        <f>IFERROR(VLOOKUP(Tabla46[[#This Row],[ID RIESGO]],'1. IDENTIFICACION DEL RIESGO'!$AB$27:$AL$38,11,0),"")</f>
        <v/>
      </c>
      <c r="H345" s="173"/>
      <c r="I345" s="173"/>
      <c r="J345" s="173"/>
      <c r="K345" s="173"/>
      <c r="L345" s="175"/>
      <c r="M345" s="175"/>
      <c r="N345" s="173" t="str">
        <f>IF(Tabla46[[#This Row],[ID RIESGO]]="","",IF(Tabla46[[#This Row],[DESCRIPCION DEL CONTROL]]="",0,15))</f>
        <v/>
      </c>
      <c r="O345" s="169" t="str">
        <f>IF(Tabla46[[#This Row],[ID RIESGO]]="","",IF(Tabla46[[#This Row],[RESPONSABLE DEL CONTROL (CARGO)]]="",0,20))</f>
        <v/>
      </c>
      <c r="P345" s="345">
        <f>IF(Tabla46[[#This Row],[PERIODICIDAD DE EJECUCIÓN DEL CONTROL]]="",0,20)</f>
        <v>0</v>
      </c>
      <c r="Q34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5" s="345" t="str">
        <f>IF(ISTEXT(Tabla46[[#This Row],[VALOR EVALUACION DISENO]]),"",IF(Tabla46[[#This Row],[VALOR EVALUACION DISENO]]&gt;96,DATOS!$AV$21,IF(Tabla46[[#This Row],[VALOR EVALUACION DISENO]]&gt;=86,DATOS!$AV$22,DATOS!$AV$23)))</f>
        <v/>
      </c>
      <c r="S345" s="278"/>
      <c r="T345" s="345" t="str">
        <f>IFERROR(VLOOKUP(Tabla46[[#This Row],[% DE CUMPLIMIENTO DE LA EJECUCION DEL CONTROL]],DATOS!$AS$38:$AT$40,2,0),"")</f>
        <v/>
      </c>
      <c r="U345" s="129" t="str">
        <f>IF(Tabla46[[#This Row],[RESULTADO EVALUACIÓN DEL DISEÑO DEL CONTROL]]="","",SUMIFS(DATOS!$AT$49:$AT$57,DATOS!$AR$49:$AR$57,Tabla46[[#This Row],[RESULTADO EVALUACIÓN DEL DISEÑO DEL CONTROL]],DATOS!$AS$49:$AS$57,Tabla46[[#This Row],[RESULTADO EVALUACION DE LA EJECUCION]]))</f>
        <v/>
      </c>
    </row>
    <row r="346" spans="1:21" ht="15" customHeight="1" x14ac:dyDescent="0.25">
      <c r="A346" s="3"/>
      <c r="B346" s="2"/>
      <c r="C346" s="2"/>
      <c r="D346" s="72"/>
      <c r="E346" s="4"/>
      <c r="F346" s="345"/>
      <c r="G346" s="352" t="str">
        <f>IFERROR(VLOOKUP(Tabla46[[#This Row],[ID RIESGO]],'1. IDENTIFICACION DEL RIESGO'!$AB$27:$AL$38,11,0),"")</f>
        <v/>
      </c>
      <c r="H346" s="173"/>
      <c r="I346" s="173"/>
      <c r="J346" s="173"/>
      <c r="K346" s="173"/>
      <c r="L346" s="175"/>
      <c r="M346" s="175"/>
      <c r="N346" s="173" t="str">
        <f>IF(Tabla46[[#This Row],[ID RIESGO]]="","",IF(Tabla46[[#This Row],[DESCRIPCION DEL CONTROL]]="",0,15))</f>
        <v/>
      </c>
      <c r="O346" s="169" t="str">
        <f>IF(Tabla46[[#This Row],[ID RIESGO]]="","",IF(Tabla46[[#This Row],[RESPONSABLE DEL CONTROL (CARGO)]]="",0,20))</f>
        <v/>
      </c>
      <c r="P346" s="345">
        <f>IF(Tabla46[[#This Row],[PERIODICIDAD DE EJECUCIÓN DEL CONTROL]]="",0,20)</f>
        <v>0</v>
      </c>
      <c r="Q34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6" s="345" t="str">
        <f>IF(ISTEXT(Tabla46[[#This Row],[VALOR EVALUACION DISENO]]),"",IF(Tabla46[[#This Row],[VALOR EVALUACION DISENO]]&gt;96,DATOS!$AV$21,IF(Tabla46[[#This Row],[VALOR EVALUACION DISENO]]&gt;=86,DATOS!$AV$22,DATOS!$AV$23)))</f>
        <v/>
      </c>
      <c r="S346" s="278"/>
      <c r="T346" s="345" t="str">
        <f>IFERROR(VLOOKUP(Tabla46[[#This Row],[% DE CUMPLIMIENTO DE LA EJECUCION DEL CONTROL]],DATOS!$AS$38:$AT$40,2,0),"")</f>
        <v/>
      </c>
      <c r="U346" s="129" t="str">
        <f>IF(Tabla46[[#This Row],[RESULTADO EVALUACIÓN DEL DISEÑO DEL CONTROL]]="","",SUMIFS(DATOS!$AT$49:$AT$57,DATOS!$AR$49:$AR$57,Tabla46[[#This Row],[RESULTADO EVALUACIÓN DEL DISEÑO DEL CONTROL]],DATOS!$AS$49:$AS$57,Tabla46[[#This Row],[RESULTADO EVALUACION DE LA EJECUCION]]))</f>
        <v/>
      </c>
    </row>
    <row r="347" spans="1:21" ht="15" customHeight="1" x14ac:dyDescent="0.25">
      <c r="A347" s="3"/>
      <c r="B347" s="2"/>
      <c r="C347" s="2"/>
      <c r="D347" s="72"/>
      <c r="E347" s="4"/>
      <c r="F347" s="345"/>
      <c r="G347" s="352" t="str">
        <f>IFERROR(VLOOKUP(Tabla46[[#This Row],[ID RIESGO]],'1. IDENTIFICACION DEL RIESGO'!$AB$27:$AL$38,11,0),"")</f>
        <v/>
      </c>
      <c r="H347" s="173"/>
      <c r="I347" s="173"/>
      <c r="J347" s="173"/>
      <c r="K347" s="173"/>
      <c r="L347" s="175"/>
      <c r="M347" s="175"/>
      <c r="N347" s="173" t="str">
        <f>IF(Tabla46[[#This Row],[ID RIESGO]]="","",IF(Tabla46[[#This Row],[DESCRIPCION DEL CONTROL]]="",0,15))</f>
        <v/>
      </c>
      <c r="O347" s="169" t="str">
        <f>IF(Tabla46[[#This Row],[ID RIESGO]]="","",IF(Tabla46[[#This Row],[RESPONSABLE DEL CONTROL (CARGO)]]="",0,20))</f>
        <v/>
      </c>
      <c r="P347" s="345">
        <f>IF(Tabla46[[#This Row],[PERIODICIDAD DE EJECUCIÓN DEL CONTROL]]="",0,20)</f>
        <v>0</v>
      </c>
      <c r="Q34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7" s="345" t="str">
        <f>IF(ISTEXT(Tabla46[[#This Row],[VALOR EVALUACION DISENO]]),"",IF(Tabla46[[#This Row],[VALOR EVALUACION DISENO]]&gt;96,DATOS!$AV$21,IF(Tabla46[[#This Row],[VALOR EVALUACION DISENO]]&gt;=86,DATOS!$AV$22,DATOS!$AV$23)))</f>
        <v/>
      </c>
      <c r="S347" s="278"/>
      <c r="T347" s="345" t="str">
        <f>IFERROR(VLOOKUP(Tabla46[[#This Row],[% DE CUMPLIMIENTO DE LA EJECUCION DEL CONTROL]],DATOS!$AS$38:$AT$40,2,0),"")</f>
        <v/>
      </c>
      <c r="U347" s="129" t="str">
        <f>IF(Tabla46[[#This Row],[RESULTADO EVALUACIÓN DEL DISEÑO DEL CONTROL]]="","",SUMIFS(DATOS!$AT$49:$AT$57,DATOS!$AR$49:$AR$57,Tabla46[[#This Row],[RESULTADO EVALUACIÓN DEL DISEÑO DEL CONTROL]],DATOS!$AS$49:$AS$57,Tabla46[[#This Row],[RESULTADO EVALUACION DE LA EJECUCION]]))</f>
        <v/>
      </c>
    </row>
    <row r="348" spans="1:21" ht="15" customHeight="1" x14ac:dyDescent="0.25">
      <c r="A348" s="3"/>
      <c r="B348" s="2"/>
      <c r="C348" s="2"/>
      <c r="D348" s="72"/>
      <c r="E348" s="4"/>
      <c r="F348" s="345"/>
      <c r="G348" s="352" t="str">
        <f>IFERROR(VLOOKUP(Tabla46[[#This Row],[ID RIESGO]],'1. IDENTIFICACION DEL RIESGO'!$AB$27:$AL$38,11,0),"")</f>
        <v/>
      </c>
      <c r="H348" s="173"/>
      <c r="I348" s="173"/>
      <c r="J348" s="173"/>
      <c r="K348" s="173"/>
      <c r="L348" s="175"/>
      <c r="M348" s="175"/>
      <c r="N348" s="173" t="str">
        <f>IF(Tabla46[[#This Row],[ID RIESGO]]="","",IF(Tabla46[[#This Row],[DESCRIPCION DEL CONTROL]]="",0,15))</f>
        <v/>
      </c>
      <c r="O348" s="169" t="str">
        <f>IF(Tabla46[[#This Row],[ID RIESGO]]="","",IF(Tabla46[[#This Row],[RESPONSABLE DEL CONTROL (CARGO)]]="",0,20))</f>
        <v/>
      </c>
      <c r="P348" s="345">
        <f>IF(Tabla46[[#This Row],[PERIODICIDAD DE EJECUCIÓN DEL CONTROL]]="",0,20)</f>
        <v>0</v>
      </c>
      <c r="Q34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8" s="345" t="str">
        <f>IF(ISTEXT(Tabla46[[#This Row],[VALOR EVALUACION DISENO]]),"",IF(Tabla46[[#This Row],[VALOR EVALUACION DISENO]]&gt;96,DATOS!$AV$21,IF(Tabla46[[#This Row],[VALOR EVALUACION DISENO]]&gt;=86,DATOS!$AV$22,DATOS!$AV$23)))</f>
        <v/>
      </c>
      <c r="S348" s="278"/>
      <c r="T348" s="345" t="str">
        <f>IFERROR(VLOOKUP(Tabla46[[#This Row],[% DE CUMPLIMIENTO DE LA EJECUCION DEL CONTROL]],DATOS!$AS$38:$AT$40,2,0),"")</f>
        <v/>
      </c>
      <c r="U348" s="129" t="str">
        <f>IF(Tabla46[[#This Row],[RESULTADO EVALUACIÓN DEL DISEÑO DEL CONTROL]]="","",SUMIFS(DATOS!$AT$49:$AT$57,DATOS!$AR$49:$AR$57,Tabla46[[#This Row],[RESULTADO EVALUACIÓN DEL DISEÑO DEL CONTROL]],DATOS!$AS$49:$AS$57,Tabla46[[#This Row],[RESULTADO EVALUACION DE LA EJECUCION]]))</f>
        <v/>
      </c>
    </row>
    <row r="349" spans="1:21" ht="15" customHeight="1" x14ac:dyDescent="0.25">
      <c r="A349" s="3"/>
      <c r="B349" s="2"/>
      <c r="C349" s="2"/>
      <c r="D349" s="72"/>
      <c r="E349" s="4"/>
      <c r="F349" s="345"/>
      <c r="G349" s="352" t="str">
        <f>IFERROR(VLOOKUP(Tabla46[[#This Row],[ID RIESGO]],'1. IDENTIFICACION DEL RIESGO'!$AB$27:$AL$38,11,0),"")</f>
        <v/>
      </c>
      <c r="H349" s="173"/>
      <c r="I349" s="173"/>
      <c r="J349" s="173"/>
      <c r="K349" s="173"/>
      <c r="L349" s="175"/>
      <c r="M349" s="175"/>
      <c r="N349" s="173" t="str">
        <f>IF(Tabla46[[#This Row],[ID RIESGO]]="","",IF(Tabla46[[#This Row],[DESCRIPCION DEL CONTROL]]="",0,15))</f>
        <v/>
      </c>
      <c r="O349" s="169" t="str">
        <f>IF(Tabla46[[#This Row],[ID RIESGO]]="","",IF(Tabla46[[#This Row],[RESPONSABLE DEL CONTROL (CARGO)]]="",0,20))</f>
        <v/>
      </c>
      <c r="P349" s="345">
        <f>IF(Tabla46[[#This Row],[PERIODICIDAD DE EJECUCIÓN DEL CONTROL]]="",0,20)</f>
        <v>0</v>
      </c>
      <c r="Q34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9" s="345" t="str">
        <f>IF(ISTEXT(Tabla46[[#This Row],[VALOR EVALUACION DISENO]]),"",IF(Tabla46[[#This Row],[VALOR EVALUACION DISENO]]&gt;96,DATOS!$AV$21,IF(Tabla46[[#This Row],[VALOR EVALUACION DISENO]]&gt;=86,DATOS!$AV$22,DATOS!$AV$23)))</f>
        <v/>
      </c>
      <c r="S349" s="278"/>
      <c r="T349" s="345" t="str">
        <f>IFERROR(VLOOKUP(Tabla46[[#This Row],[% DE CUMPLIMIENTO DE LA EJECUCION DEL CONTROL]],DATOS!$AS$38:$AT$40,2,0),"")</f>
        <v/>
      </c>
      <c r="U349" s="129" t="str">
        <f>IF(Tabla46[[#This Row],[RESULTADO EVALUACIÓN DEL DISEÑO DEL CONTROL]]="","",SUMIFS(DATOS!$AT$49:$AT$57,DATOS!$AR$49:$AR$57,Tabla46[[#This Row],[RESULTADO EVALUACIÓN DEL DISEÑO DEL CONTROL]],DATOS!$AS$49:$AS$57,Tabla46[[#This Row],[RESULTADO EVALUACION DE LA EJECUCION]]))</f>
        <v/>
      </c>
    </row>
    <row r="350" spans="1:21" ht="15" customHeight="1" x14ac:dyDescent="0.25">
      <c r="A350" s="3"/>
      <c r="B350" s="2"/>
      <c r="C350" s="2"/>
      <c r="D350" s="72"/>
      <c r="E350" s="4"/>
      <c r="F350" s="345"/>
      <c r="G350" s="352" t="str">
        <f>IFERROR(VLOOKUP(Tabla46[[#This Row],[ID RIESGO]],'1. IDENTIFICACION DEL RIESGO'!$AB$27:$AL$38,11,0),"")</f>
        <v/>
      </c>
      <c r="H350" s="173"/>
      <c r="I350" s="173"/>
      <c r="J350" s="173"/>
      <c r="K350" s="173"/>
      <c r="L350" s="175"/>
      <c r="M350" s="175"/>
      <c r="N350" s="173" t="str">
        <f>IF(Tabla46[[#This Row],[ID RIESGO]]="","",IF(Tabla46[[#This Row],[DESCRIPCION DEL CONTROL]]="",0,15))</f>
        <v/>
      </c>
      <c r="O350" s="169" t="str">
        <f>IF(Tabla46[[#This Row],[ID RIESGO]]="","",IF(Tabla46[[#This Row],[RESPONSABLE DEL CONTROL (CARGO)]]="",0,20))</f>
        <v/>
      </c>
      <c r="P350" s="345">
        <f>IF(Tabla46[[#This Row],[PERIODICIDAD DE EJECUCIÓN DEL CONTROL]]="",0,20)</f>
        <v>0</v>
      </c>
      <c r="Q35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0" s="345" t="str">
        <f>IF(ISTEXT(Tabla46[[#This Row],[VALOR EVALUACION DISENO]]),"",IF(Tabla46[[#This Row],[VALOR EVALUACION DISENO]]&gt;96,DATOS!$AV$21,IF(Tabla46[[#This Row],[VALOR EVALUACION DISENO]]&gt;=86,DATOS!$AV$22,DATOS!$AV$23)))</f>
        <v/>
      </c>
      <c r="S350" s="278"/>
      <c r="T350" s="345" t="str">
        <f>IFERROR(VLOOKUP(Tabla46[[#This Row],[% DE CUMPLIMIENTO DE LA EJECUCION DEL CONTROL]],DATOS!$AS$38:$AT$40,2,0),"")</f>
        <v/>
      </c>
      <c r="U350" s="129" t="str">
        <f>IF(Tabla46[[#This Row],[RESULTADO EVALUACIÓN DEL DISEÑO DEL CONTROL]]="","",SUMIFS(DATOS!$AT$49:$AT$57,DATOS!$AR$49:$AR$57,Tabla46[[#This Row],[RESULTADO EVALUACIÓN DEL DISEÑO DEL CONTROL]],DATOS!$AS$49:$AS$57,Tabla46[[#This Row],[RESULTADO EVALUACION DE LA EJECUCION]]))</f>
        <v/>
      </c>
    </row>
    <row r="351" spans="1:21" ht="15" customHeight="1" x14ac:dyDescent="0.25">
      <c r="A351" s="3"/>
      <c r="B351" s="2"/>
      <c r="C351" s="2"/>
      <c r="D351" s="72"/>
      <c r="E351" s="4"/>
      <c r="F351" s="345"/>
      <c r="G351" s="352" t="str">
        <f>IFERROR(VLOOKUP(Tabla46[[#This Row],[ID RIESGO]],'1. IDENTIFICACION DEL RIESGO'!$AB$27:$AL$38,11,0),"")</f>
        <v/>
      </c>
      <c r="H351" s="173"/>
      <c r="I351" s="173"/>
      <c r="J351" s="173"/>
      <c r="K351" s="173"/>
      <c r="L351" s="175"/>
      <c r="M351" s="175"/>
      <c r="N351" s="173" t="str">
        <f>IF(Tabla46[[#This Row],[ID RIESGO]]="","",IF(Tabla46[[#This Row],[DESCRIPCION DEL CONTROL]]="",0,15))</f>
        <v/>
      </c>
      <c r="O351" s="169" t="str">
        <f>IF(Tabla46[[#This Row],[ID RIESGO]]="","",IF(Tabla46[[#This Row],[RESPONSABLE DEL CONTROL (CARGO)]]="",0,20))</f>
        <v/>
      </c>
      <c r="P351" s="345">
        <f>IF(Tabla46[[#This Row],[PERIODICIDAD DE EJECUCIÓN DEL CONTROL]]="",0,20)</f>
        <v>0</v>
      </c>
      <c r="Q35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1" s="345" t="str">
        <f>IF(ISTEXT(Tabla46[[#This Row],[VALOR EVALUACION DISENO]]),"",IF(Tabla46[[#This Row],[VALOR EVALUACION DISENO]]&gt;96,DATOS!$AV$21,IF(Tabla46[[#This Row],[VALOR EVALUACION DISENO]]&gt;=86,DATOS!$AV$22,DATOS!$AV$23)))</f>
        <v/>
      </c>
      <c r="S351" s="278"/>
      <c r="T351" s="345" t="str">
        <f>IFERROR(VLOOKUP(Tabla46[[#This Row],[% DE CUMPLIMIENTO DE LA EJECUCION DEL CONTROL]],DATOS!$AS$38:$AT$40,2,0),"")</f>
        <v/>
      </c>
      <c r="U351" s="129" t="str">
        <f>IF(Tabla46[[#This Row],[RESULTADO EVALUACIÓN DEL DISEÑO DEL CONTROL]]="","",SUMIFS(DATOS!$AT$49:$AT$57,DATOS!$AR$49:$AR$57,Tabla46[[#This Row],[RESULTADO EVALUACIÓN DEL DISEÑO DEL CONTROL]],DATOS!$AS$49:$AS$57,Tabla46[[#This Row],[RESULTADO EVALUACION DE LA EJECUCION]]))</f>
        <v/>
      </c>
    </row>
    <row r="352" spans="1:21" ht="15" customHeight="1" x14ac:dyDescent="0.25">
      <c r="A352" s="3"/>
      <c r="B352" s="2"/>
      <c r="C352" s="2"/>
      <c r="D352" s="72"/>
      <c r="E352" s="4"/>
      <c r="F352" s="345"/>
      <c r="G352" s="352" t="str">
        <f>IFERROR(VLOOKUP(Tabla46[[#This Row],[ID RIESGO]],'1. IDENTIFICACION DEL RIESGO'!$AB$27:$AL$38,11,0),"")</f>
        <v/>
      </c>
      <c r="H352" s="173"/>
      <c r="I352" s="173"/>
      <c r="J352" s="173"/>
      <c r="K352" s="173"/>
      <c r="L352" s="175"/>
      <c r="M352" s="175"/>
      <c r="N352" s="173" t="str">
        <f>IF(Tabla46[[#This Row],[ID RIESGO]]="","",IF(Tabla46[[#This Row],[DESCRIPCION DEL CONTROL]]="",0,15))</f>
        <v/>
      </c>
      <c r="O352" s="169" t="str">
        <f>IF(Tabla46[[#This Row],[ID RIESGO]]="","",IF(Tabla46[[#This Row],[RESPONSABLE DEL CONTROL (CARGO)]]="",0,20))</f>
        <v/>
      </c>
      <c r="P352" s="345">
        <f>IF(Tabla46[[#This Row],[PERIODICIDAD DE EJECUCIÓN DEL CONTROL]]="",0,20)</f>
        <v>0</v>
      </c>
      <c r="Q35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2" s="345" t="str">
        <f>IF(ISTEXT(Tabla46[[#This Row],[VALOR EVALUACION DISENO]]),"",IF(Tabla46[[#This Row],[VALOR EVALUACION DISENO]]&gt;96,DATOS!$AV$21,IF(Tabla46[[#This Row],[VALOR EVALUACION DISENO]]&gt;=86,DATOS!$AV$22,DATOS!$AV$23)))</f>
        <v/>
      </c>
      <c r="S352" s="278"/>
      <c r="T352" s="345" t="str">
        <f>IFERROR(VLOOKUP(Tabla46[[#This Row],[% DE CUMPLIMIENTO DE LA EJECUCION DEL CONTROL]],DATOS!$AS$38:$AT$40,2,0),"")</f>
        <v/>
      </c>
      <c r="U352" s="129" t="str">
        <f>IF(Tabla46[[#This Row],[RESULTADO EVALUACIÓN DEL DISEÑO DEL CONTROL]]="","",SUMIFS(DATOS!$AT$49:$AT$57,DATOS!$AR$49:$AR$57,Tabla46[[#This Row],[RESULTADO EVALUACIÓN DEL DISEÑO DEL CONTROL]],DATOS!$AS$49:$AS$57,Tabla46[[#This Row],[RESULTADO EVALUACION DE LA EJECUCION]]))</f>
        <v/>
      </c>
    </row>
    <row r="353" spans="1:21" ht="15" customHeight="1" x14ac:dyDescent="0.25">
      <c r="A353" s="3"/>
      <c r="B353" s="2"/>
      <c r="C353" s="2"/>
      <c r="D353" s="72"/>
      <c r="E353" s="4"/>
      <c r="F353" s="345"/>
      <c r="G353" s="352" t="str">
        <f>IFERROR(VLOOKUP(Tabla46[[#This Row],[ID RIESGO]],'1. IDENTIFICACION DEL RIESGO'!$AB$27:$AL$38,11,0),"")</f>
        <v/>
      </c>
      <c r="H353" s="173"/>
      <c r="I353" s="173"/>
      <c r="J353" s="173"/>
      <c r="K353" s="173"/>
      <c r="L353" s="175"/>
      <c r="M353" s="175"/>
      <c r="N353" s="173" t="str">
        <f>IF(Tabla46[[#This Row],[ID RIESGO]]="","",IF(Tabla46[[#This Row],[DESCRIPCION DEL CONTROL]]="",0,15))</f>
        <v/>
      </c>
      <c r="O353" s="169" t="str">
        <f>IF(Tabla46[[#This Row],[ID RIESGO]]="","",IF(Tabla46[[#This Row],[RESPONSABLE DEL CONTROL (CARGO)]]="",0,20))</f>
        <v/>
      </c>
      <c r="P353" s="345">
        <f>IF(Tabla46[[#This Row],[PERIODICIDAD DE EJECUCIÓN DEL CONTROL]]="",0,20)</f>
        <v>0</v>
      </c>
      <c r="Q35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3" s="345" t="str">
        <f>IF(ISTEXT(Tabla46[[#This Row],[VALOR EVALUACION DISENO]]),"",IF(Tabla46[[#This Row],[VALOR EVALUACION DISENO]]&gt;96,DATOS!$AV$21,IF(Tabla46[[#This Row],[VALOR EVALUACION DISENO]]&gt;=86,DATOS!$AV$22,DATOS!$AV$23)))</f>
        <v/>
      </c>
      <c r="S353" s="278"/>
      <c r="T353" s="345" t="str">
        <f>IFERROR(VLOOKUP(Tabla46[[#This Row],[% DE CUMPLIMIENTO DE LA EJECUCION DEL CONTROL]],DATOS!$AS$38:$AT$40,2,0),"")</f>
        <v/>
      </c>
      <c r="U353" s="129" t="str">
        <f>IF(Tabla46[[#This Row],[RESULTADO EVALUACIÓN DEL DISEÑO DEL CONTROL]]="","",SUMIFS(DATOS!$AT$49:$AT$57,DATOS!$AR$49:$AR$57,Tabla46[[#This Row],[RESULTADO EVALUACIÓN DEL DISEÑO DEL CONTROL]],DATOS!$AS$49:$AS$57,Tabla46[[#This Row],[RESULTADO EVALUACION DE LA EJECUCION]]))</f>
        <v/>
      </c>
    </row>
    <row r="354" spans="1:21" ht="15" customHeight="1" x14ac:dyDescent="0.25">
      <c r="A354" s="3"/>
      <c r="B354" s="2"/>
      <c r="C354" s="2"/>
      <c r="D354" s="72"/>
      <c r="E354" s="4"/>
      <c r="F354" s="345"/>
      <c r="G354" s="352" t="str">
        <f>IFERROR(VLOOKUP(Tabla46[[#This Row],[ID RIESGO]],'1. IDENTIFICACION DEL RIESGO'!$AB$27:$AL$38,11,0),"")</f>
        <v/>
      </c>
      <c r="H354" s="173"/>
      <c r="I354" s="173"/>
      <c r="J354" s="173"/>
      <c r="K354" s="173"/>
      <c r="L354" s="175"/>
      <c r="M354" s="175"/>
      <c r="N354" s="173" t="str">
        <f>IF(Tabla46[[#This Row],[ID RIESGO]]="","",IF(Tabla46[[#This Row],[DESCRIPCION DEL CONTROL]]="",0,15))</f>
        <v/>
      </c>
      <c r="O354" s="169" t="str">
        <f>IF(Tabla46[[#This Row],[ID RIESGO]]="","",IF(Tabla46[[#This Row],[RESPONSABLE DEL CONTROL (CARGO)]]="",0,20))</f>
        <v/>
      </c>
      <c r="P354" s="345">
        <f>IF(Tabla46[[#This Row],[PERIODICIDAD DE EJECUCIÓN DEL CONTROL]]="",0,20)</f>
        <v>0</v>
      </c>
      <c r="Q35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4" s="345" t="str">
        <f>IF(ISTEXT(Tabla46[[#This Row],[VALOR EVALUACION DISENO]]),"",IF(Tabla46[[#This Row],[VALOR EVALUACION DISENO]]&gt;96,DATOS!$AV$21,IF(Tabla46[[#This Row],[VALOR EVALUACION DISENO]]&gt;=86,DATOS!$AV$22,DATOS!$AV$23)))</f>
        <v/>
      </c>
      <c r="S354" s="278"/>
      <c r="T354" s="345" t="str">
        <f>IFERROR(VLOOKUP(Tabla46[[#This Row],[% DE CUMPLIMIENTO DE LA EJECUCION DEL CONTROL]],DATOS!$AS$38:$AT$40,2,0),"")</f>
        <v/>
      </c>
      <c r="U354" s="129" t="str">
        <f>IF(Tabla46[[#This Row],[RESULTADO EVALUACIÓN DEL DISEÑO DEL CONTROL]]="","",SUMIFS(DATOS!$AT$49:$AT$57,DATOS!$AR$49:$AR$57,Tabla46[[#This Row],[RESULTADO EVALUACIÓN DEL DISEÑO DEL CONTROL]],DATOS!$AS$49:$AS$57,Tabla46[[#This Row],[RESULTADO EVALUACION DE LA EJECUCION]]))</f>
        <v/>
      </c>
    </row>
    <row r="355" spans="1:21" ht="15" customHeight="1" x14ac:dyDescent="0.25">
      <c r="A355" s="3"/>
      <c r="B355" s="2"/>
      <c r="C355" s="2"/>
      <c r="D355" s="72"/>
      <c r="E355" s="4"/>
      <c r="F355" s="345"/>
      <c r="G355" s="352" t="str">
        <f>IFERROR(VLOOKUP(Tabla46[[#This Row],[ID RIESGO]],'1. IDENTIFICACION DEL RIESGO'!$AB$27:$AL$38,11,0),"")</f>
        <v/>
      </c>
      <c r="H355" s="173"/>
      <c r="I355" s="173"/>
      <c r="J355" s="173"/>
      <c r="K355" s="173"/>
      <c r="L355" s="175"/>
      <c r="M355" s="175"/>
      <c r="N355" s="173" t="str">
        <f>IF(Tabla46[[#This Row],[ID RIESGO]]="","",IF(Tabla46[[#This Row],[DESCRIPCION DEL CONTROL]]="",0,15))</f>
        <v/>
      </c>
      <c r="O355" s="169" t="str">
        <f>IF(Tabla46[[#This Row],[ID RIESGO]]="","",IF(Tabla46[[#This Row],[RESPONSABLE DEL CONTROL (CARGO)]]="",0,20))</f>
        <v/>
      </c>
      <c r="P355" s="345">
        <f>IF(Tabla46[[#This Row],[PERIODICIDAD DE EJECUCIÓN DEL CONTROL]]="",0,20)</f>
        <v>0</v>
      </c>
      <c r="Q35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5" s="345" t="str">
        <f>IF(ISTEXT(Tabla46[[#This Row],[VALOR EVALUACION DISENO]]),"",IF(Tabla46[[#This Row],[VALOR EVALUACION DISENO]]&gt;96,DATOS!$AV$21,IF(Tabla46[[#This Row],[VALOR EVALUACION DISENO]]&gt;=86,DATOS!$AV$22,DATOS!$AV$23)))</f>
        <v/>
      </c>
      <c r="S355" s="278"/>
      <c r="T355" s="345" t="str">
        <f>IFERROR(VLOOKUP(Tabla46[[#This Row],[% DE CUMPLIMIENTO DE LA EJECUCION DEL CONTROL]],DATOS!$AS$38:$AT$40,2,0),"")</f>
        <v/>
      </c>
      <c r="U355" s="129" t="str">
        <f>IF(Tabla46[[#This Row],[RESULTADO EVALUACIÓN DEL DISEÑO DEL CONTROL]]="","",SUMIFS(DATOS!$AT$49:$AT$57,DATOS!$AR$49:$AR$57,Tabla46[[#This Row],[RESULTADO EVALUACIÓN DEL DISEÑO DEL CONTROL]],DATOS!$AS$49:$AS$57,Tabla46[[#This Row],[RESULTADO EVALUACION DE LA EJECUCION]]))</f>
        <v/>
      </c>
    </row>
    <row r="356" spans="1:21" ht="15" customHeight="1" x14ac:dyDescent="0.25">
      <c r="A356" s="3"/>
      <c r="B356" s="2"/>
      <c r="C356" s="2"/>
      <c r="D356" s="72"/>
      <c r="E356" s="4"/>
      <c r="F356" s="345"/>
      <c r="G356" s="352" t="str">
        <f>IFERROR(VLOOKUP(Tabla46[[#This Row],[ID RIESGO]],'1. IDENTIFICACION DEL RIESGO'!$AB$27:$AL$38,11,0),"")</f>
        <v/>
      </c>
      <c r="H356" s="173"/>
      <c r="I356" s="173"/>
      <c r="J356" s="173"/>
      <c r="K356" s="173"/>
      <c r="L356" s="175"/>
      <c r="M356" s="175"/>
      <c r="N356" s="173" t="str">
        <f>IF(Tabla46[[#This Row],[ID RIESGO]]="","",IF(Tabla46[[#This Row],[DESCRIPCION DEL CONTROL]]="",0,15))</f>
        <v/>
      </c>
      <c r="O356" s="169" t="str">
        <f>IF(Tabla46[[#This Row],[ID RIESGO]]="","",IF(Tabla46[[#This Row],[RESPONSABLE DEL CONTROL (CARGO)]]="",0,20))</f>
        <v/>
      </c>
      <c r="P356" s="345">
        <f>IF(Tabla46[[#This Row],[PERIODICIDAD DE EJECUCIÓN DEL CONTROL]]="",0,20)</f>
        <v>0</v>
      </c>
      <c r="Q35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6" s="345" t="str">
        <f>IF(ISTEXT(Tabla46[[#This Row],[VALOR EVALUACION DISENO]]),"",IF(Tabla46[[#This Row],[VALOR EVALUACION DISENO]]&gt;96,DATOS!$AV$21,IF(Tabla46[[#This Row],[VALOR EVALUACION DISENO]]&gt;=86,DATOS!$AV$22,DATOS!$AV$23)))</f>
        <v/>
      </c>
      <c r="S356" s="278"/>
      <c r="T356" s="345" t="str">
        <f>IFERROR(VLOOKUP(Tabla46[[#This Row],[% DE CUMPLIMIENTO DE LA EJECUCION DEL CONTROL]],DATOS!$AS$38:$AT$40,2,0),"")</f>
        <v/>
      </c>
      <c r="U356" s="129" t="str">
        <f>IF(Tabla46[[#This Row],[RESULTADO EVALUACIÓN DEL DISEÑO DEL CONTROL]]="","",SUMIFS(DATOS!$AT$49:$AT$57,DATOS!$AR$49:$AR$57,Tabla46[[#This Row],[RESULTADO EVALUACIÓN DEL DISEÑO DEL CONTROL]],DATOS!$AS$49:$AS$57,Tabla46[[#This Row],[RESULTADO EVALUACION DE LA EJECUCION]]))</f>
        <v/>
      </c>
    </row>
    <row r="357" spans="1:21" ht="15" customHeight="1" x14ac:dyDescent="0.25">
      <c r="A357" s="3"/>
      <c r="B357" s="2"/>
      <c r="C357" s="2"/>
      <c r="D357" s="72"/>
      <c r="E357" s="4"/>
      <c r="F357" s="345"/>
      <c r="G357" s="352" t="str">
        <f>IFERROR(VLOOKUP(Tabla46[[#This Row],[ID RIESGO]],'1. IDENTIFICACION DEL RIESGO'!$AB$27:$AL$38,11,0),"")</f>
        <v/>
      </c>
      <c r="H357" s="173"/>
      <c r="I357" s="173"/>
      <c r="J357" s="173"/>
      <c r="K357" s="173"/>
      <c r="L357" s="175"/>
      <c r="M357" s="175"/>
      <c r="N357" s="173" t="str">
        <f>IF(Tabla46[[#This Row],[ID RIESGO]]="","",IF(Tabla46[[#This Row],[DESCRIPCION DEL CONTROL]]="",0,15))</f>
        <v/>
      </c>
      <c r="O357" s="169" t="str">
        <f>IF(Tabla46[[#This Row],[ID RIESGO]]="","",IF(Tabla46[[#This Row],[RESPONSABLE DEL CONTROL (CARGO)]]="",0,20))</f>
        <v/>
      </c>
      <c r="P357" s="345">
        <f>IF(Tabla46[[#This Row],[PERIODICIDAD DE EJECUCIÓN DEL CONTROL]]="",0,20)</f>
        <v>0</v>
      </c>
      <c r="Q35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7" s="345" t="str">
        <f>IF(ISTEXT(Tabla46[[#This Row],[VALOR EVALUACION DISENO]]),"",IF(Tabla46[[#This Row],[VALOR EVALUACION DISENO]]&gt;96,DATOS!$AV$21,IF(Tabla46[[#This Row],[VALOR EVALUACION DISENO]]&gt;=86,DATOS!$AV$22,DATOS!$AV$23)))</f>
        <v/>
      </c>
      <c r="S357" s="278"/>
      <c r="T357" s="345" t="str">
        <f>IFERROR(VLOOKUP(Tabla46[[#This Row],[% DE CUMPLIMIENTO DE LA EJECUCION DEL CONTROL]],DATOS!$AS$38:$AT$40,2,0),"")</f>
        <v/>
      </c>
      <c r="U357" s="129" t="str">
        <f>IF(Tabla46[[#This Row],[RESULTADO EVALUACIÓN DEL DISEÑO DEL CONTROL]]="","",SUMIFS(DATOS!$AT$49:$AT$57,DATOS!$AR$49:$AR$57,Tabla46[[#This Row],[RESULTADO EVALUACIÓN DEL DISEÑO DEL CONTROL]],DATOS!$AS$49:$AS$57,Tabla46[[#This Row],[RESULTADO EVALUACION DE LA EJECUCION]]))</f>
        <v/>
      </c>
    </row>
    <row r="358" spans="1:21" ht="15" customHeight="1" x14ac:dyDescent="0.25">
      <c r="A358" s="3"/>
      <c r="B358" s="2"/>
      <c r="C358" s="2"/>
      <c r="D358" s="72"/>
      <c r="E358" s="4"/>
      <c r="F358" s="345"/>
      <c r="G358" s="352" t="str">
        <f>IFERROR(VLOOKUP(Tabla46[[#This Row],[ID RIESGO]],'1. IDENTIFICACION DEL RIESGO'!$AB$27:$AL$38,11,0),"")</f>
        <v/>
      </c>
      <c r="H358" s="173"/>
      <c r="I358" s="173"/>
      <c r="J358" s="173"/>
      <c r="K358" s="173"/>
      <c r="L358" s="175"/>
      <c r="M358" s="175"/>
      <c r="N358" s="173" t="str">
        <f>IF(Tabla46[[#This Row],[ID RIESGO]]="","",IF(Tabla46[[#This Row],[DESCRIPCION DEL CONTROL]]="",0,15))</f>
        <v/>
      </c>
      <c r="O358" s="169" t="str">
        <f>IF(Tabla46[[#This Row],[ID RIESGO]]="","",IF(Tabla46[[#This Row],[RESPONSABLE DEL CONTROL (CARGO)]]="",0,20))</f>
        <v/>
      </c>
      <c r="P358" s="345">
        <f>IF(Tabla46[[#This Row],[PERIODICIDAD DE EJECUCIÓN DEL CONTROL]]="",0,20)</f>
        <v>0</v>
      </c>
      <c r="Q35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8" s="345" t="str">
        <f>IF(ISTEXT(Tabla46[[#This Row],[VALOR EVALUACION DISENO]]),"",IF(Tabla46[[#This Row],[VALOR EVALUACION DISENO]]&gt;96,DATOS!$AV$21,IF(Tabla46[[#This Row],[VALOR EVALUACION DISENO]]&gt;=86,DATOS!$AV$22,DATOS!$AV$23)))</f>
        <v/>
      </c>
      <c r="S358" s="278"/>
      <c r="T358" s="345" t="str">
        <f>IFERROR(VLOOKUP(Tabla46[[#This Row],[% DE CUMPLIMIENTO DE LA EJECUCION DEL CONTROL]],DATOS!$AS$38:$AT$40,2,0),"")</f>
        <v/>
      </c>
      <c r="U358" s="129" t="str">
        <f>IF(Tabla46[[#This Row],[RESULTADO EVALUACIÓN DEL DISEÑO DEL CONTROL]]="","",SUMIFS(DATOS!$AT$49:$AT$57,DATOS!$AR$49:$AR$57,Tabla46[[#This Row],[RESULTADO EVALUACIÓN DEL DISEÑO DEL CONTROL]],DATOS!$AS$49:$AS$57,Tabla46[[#This Row],[RESULTADO EVALUACION DE LA EJECUCION]]))</f>
        <v/>
      </c>
    </row>
    <row r="359" spans="1:21" ht="15" customHeight="1" x14ac:dyDescent="0.25">
      <c r="A359" s="3"/>
      <c r="B359" s="2"/>
      <c r="C359" s="2"/>
      <c r="D359" s="72"/>
      <c r="E359" s="4"/>
      <c r="F359" s="345"/>
      <c r="G359" s="352" t="str">
        <f>IFERROR(VLOOKUP(Tabla46[[#This Row],[ID RIESGO]],'1. IDENTIFICACION DEL RIESGO'!$AB$27:$AL$38,11,0),"")</f>
        <v/>
      </c>
      <c r="H359" s="173"/>
      <c r="I359" s="173"/>
      <c r="J359" s="173"/>
      <c r="K359" s="173"/>
      <c r="L359" s="175"/>
      <c r="M359" s="175"/>
      <c r="N359" s="173" t="str">
        <f>IF(Tabla46[[#This Row],[ID RIESGO]]="","",IF(Tabla46[[#This Row],[DESCRIPCION DEL CONTROL]]="",0,15))</f>
        <v/>
      </c>
      <c r="O359" s="169" t="str">
        <f>IF(Tabla46[[#This Row],[ID RIESGO]]="","",IF(Tabla46[[#This Row],[RESPONSABLE DEL CONTROL (CARGO)]]="",0,20))</f>
        <v/>
      </c>
      <c r="P359" s="345">
        <f>IF(Tabla46[[#This Row],[PERIODICIDAD DE EJECUCIÓN DEL CONTROL]]="",0,20)</f>
        <v>0</v>
      </c>
      <c r="Q35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9" s="345" t="str">
        <f>IF(ISTEXT(Tabla46[[#This Row],[VALOR EVALUACION DISENO]]),"",IF(Tabla46[[#This Row],[VALOR EVALUACION DISENO]]&gt;96,DATOS!$AV$21,IF(Tabla46[[#This Row],[VALOR EVALUACION DISENO]]&gt;=86,DATOS!$AV$22,DATOS!$AV$23)))</f>
        <v/>
      </c>
      <c r="S359" s="278"/>
      <c r="T359" s="345" t="str">
        <f>IFERROR(VLOOKUP(Tabla46[[#This Row],[% DE CUMPLIMIENTO DE LA EJECUCION DEL CONTROL]],DATOS!$AS$38:$AT$40,2,0),"")</f>
        <v/>
      </c>
      <c r="U359" s="129" t="str">
        <f>IF(Tabla46[[#This Row],[RESULTADO EVALUACIÓN DEL DISEÑO DEL CONTROL]]="","",SUMIFS(DATOS!$AT$49:$AT$57,DATOS!$AR$49:$AR$57,Tabla46[[#This Row],[RESULTADO EVALUACIÓN DEL DISEÑO DEL CONTROL]],DATOS!$AS$49:$AS$57,Tabla46[[#This Row],[RESULTADO EVALUACION DE LA EJECUCION]]))</f>
        <v/>
      </c>
    </row>
    <row r="360" spans="1:21" ht="15" customHeight="1" x14ac:dyDescent="0.25">
      <c r="A360" s="3"/>
      <c r="B360" s="2"/>
      <c r="C360" s="2"/>
      <c r="D360" s="72"/>
      <c r="E360" s="4"/>
      <c r="F360" s="345"/>
      <c r="G360" s="352" t="str">
        <f>IFERROR(VLOOKUP(Tabla46[[#This Row],[ID RIESGO]],'1. IDENTIFICACION DEL RIESGO'!$AB$27:$AL$38,11,0),"")</f>
        <v/>
      </c>
      <c r="H360" s="173"/>
      <c r="I360" s="173"/>
      <c r="J360" s="173"/>
      <c r="K360" s="173"/>
      <c r="L360" s="175"/>
      <c r="M360" s="175"/>
      <c r="N360" s="173" t="str">
        <f>IF(Tabla46[[#This Row],[ID RIESGO]]="","",IF(Tabla46[[#This Row],[DESCRIPCION DEL CONTROL]]="",0,15))</f>
        <v/>
      </c>
      <c r="O360" s="169" t="str">
        <f>IF(Tabla46[[#This Row],[ID RIESGO]]="","",IF(Tabla46[[#This Row],[RESPONSABLE DEL CONTROL (CARGO)]]="",0,20))</f>
        <v/>
      </c>
      <c r="P360" s="345">
        <f>IF(Tabla46[[#This Row],[PERIODICIDAD DE EJECUCIÓN DEL CONTROL]]="",0,20)</f>
        <v>0</v>
      </c>
      <c r="Q36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0" s="345" t="str">
        <f>IF(ISTEXT(Tabla46[[#This Row],[VALOR EVALUACION DISENO]]),"",IF(Tabla46[[#This Row],[VALOR EVALUACION DISENO]]&gt;96,DATOS!$AV$21,IF(Tabla46[[#This Row],[VALOR EVALUACION DISENO]]&gt;=86,DATOS!$AV$22,DATOS!$AV$23)))</f>
        <v/>
      </c>
      <c r="S360" s="278"/>
      <c r="T360" s="345" t="str">
        <f>IFERROR(VLOOKUP(Tabla46[[#This Row],[% DE CUMPLIMIENTO DE LA EJECUCION DEL CONTROL]],DATOS!$AS$38:$AT$40,2,0),"")</f>
        <v/>
      </c>
      <c r="U360" s="129" t="str">
        <f>IF(Tabla46[[#This Row],[RESULTADO EVALUACIÓN DEL DISEÑO DEL CONTROL]]="","",SUMIFS(DATOS!$AT$49:$AT$57,DATOS!$AR$49:$AR$57,Tabla46[[#This Row],[RESULTADO EVALUACIÓN DEL DISEÑO DEL CONTROL]],DATOS!$AS$49:$AS$57,Tabla46[[#This Row],[RESULTADO EVALUACION DE LA EJECUCION]]))</f>
        <v/>
      </c>
    </row>
    <row r="361" spans="1:21" ht="15" customHeight="1" x14ac:dyDescent="0.25">
      <c r="A361" s="3"/>
      <c r="B361" s="2"/>
      <c r="C361" s="2"/>
      <c r="D361" s="72"/>
      <c r="E361" s="4"/>
      <c r="F361" s="345"/>
      <c r="G361" s="352" t="str">
        <f>IFERROR(VLOOKUP(Tabla46[[#This Row],[ID RIESGO]],'1. IDENTIFICACION DEL RIESGO'!$AB$27:$AL$38,11,0),"")</f>
        <v/>
      </c>
      <c r="H361" s="173"/>
      <c r="I361" s="173"/>
      <c r="J361" s="173"/>
      <c r="K361" s="173"/>
      <c r="L361" s="175"/>
      <c r="M361" s="175"/>
      <c r="N361" s="173" t="str">
        <f>IF(Tabla46[[#This Row],[ID RIESGO]]="","",IF(Tabla46[[#This Row],[DESCRIPCION DEL CONTROL]]="",0,15))</f>
        <v/>
      </c>
      <c r="O361" s="169" t="str">
        <f>IF(Tabla46[[#This Row],[ID RIESGO]]="","",IF(Tabla46[[#This Row],[RESPONSABLE DEL CONTROL (CARGO)]]="",0,20))</f>
        <v/>
      </c>
      <c r="P361" s="345">
        <f>IF(Tabla46[[#This Row],[PERIODICIDAD DE EJECUCIÓN DEL CONTROL]]="",0,20)</f>
        <v>0</v>
      </c>
      <c r="Q36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1" s="345" t="str">
        <f>IF(ISTEXT(Tabla46[[#This Row],[VALOR EVALUACION DISENO]]),"",IF(Tabla46[[#This Row],[VALOR EVALUACION DISENO]]&gt;96,DATOS!$AV$21,IF(Tabla46[[#This Row],[VALOR EVALUACION DISENO]]&gt;=86,DATOS!$AV$22,DATOS!$AV$23)))</f>
        <v/>
      </c>
      <c r="S361" s="278"/>
      <c r="T361" s="345" t="str">
        <f>IFERROR(VLOOKUP(Tabla46[[#This Row],[% DE CUMPLIMIENTO DE LA EJECUCION DEL CONTROL]],DATOS!$AS$38:$AT$40,2,0),"")</f>
        <v/>
      </c>
      <c r="U361" s="129" t="str">
        <f>IF(Tabla46[[#This Row],[RESULTADO EVALUACIÓN DEL DISEÑO DEL CONTROL]]="","",SUMIFS(DATOS!$AT$49:$AT$57,DATOS!$AR$49:$AR$57,Tabla46[[#This Row],[RESULTADO EVALUACIÓN DEL DISEÑO DEL CONTROL]],DATOS!$AS$49:$AS$57,Tabla46[[#This Row],[RESULTADO EVALUACION DE LA EJECUCION]]))</f>
        <v/>
      </c>
    </row>
    <row r="362" spans="1:21" ht="15" customHeight="1" x14ac:dyDescent="0.25">
      <c r="A362" s="3"/>
      <c r="B362" s="2"/>
      <c r="C362" s="2"/>
      <c r="D362" s="72"/>
      <c r="E362" s="4"/>
      <c r="F362" s="345"/>
      <c r="G362" s="352" t="str">
        <f>IFERROR(VLOOKUP(Tabla46[[#This Row],[ID RIESGO]],'1. IDENTIFICACION DEL RIESGO'!$AB$27:$AL$38,11,0),"")</f>
        <v/>
      </c>
      <c r="H362" s="173"/>
      <c r="I362" s="173"/>
      <c r="J362" s="173"/>
      <c r="K362" s="173"/>
      <c r="L362" s="175"/>
      <c r="M362" s="175"/>
      <c r="N362" s="173" t="str">
        <f>IF(Tabla46[[#This Row],[ID RIESGO]]="","",IF(Tabla46[[#This Row],[DESCRIPCION DEL CONTROL]]="",0,15))</f>
        <v/>
      </c>
      <c r="O362" s="169" t="str">
        <f>IF(Tabla46[[#This Row],[ID RIESGO]]="","",IF(Tabla46[[#This Row],[RESPONSABLE DEL CONTROL (CARGO)]]="",0,20))</f>
        <v/>
      </c>
      <c r="P362" s="345">
        <f>IF(Tabla46[[#This Row],[PERIODICIDAD DE EJECUCIÓN DEL CONTROL]]="",0,20)</f>
        <v>0</v>
      </c>
      <c r="Q36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2" s="345" t="str">
        <f>IF(ISTEXT(Tabla46[[#This Row],[VALOR EVALUACION DISENO]]),"",IF(Tabla46[[#This Row],[VALOR EVALUACION DISENO]]&gt;96,DATOS!$AV$21,IF(Tabla46[[#This Row],[VALOR EVALUACION DISENO]]&gt;=86,DATOS!$AV$22,DATOS!$AV$23)))</f>
        <v/>
      </c>
      <c r="S362" s="278"/>
      <c r="T362" s="345" t="str">
        <f>IFERROR(VLOOKUP(Tabla46[[#This Row],[% DE CUMPLIMIENTO DE LA EJECUCION DEL CONTROL]],DATOS!$AS$38:$AT$40,2,0),"")</f>
        <v/>
      </c>
      <c r="U362" s="129" t="str">
        <f>IF(Tabla46[[#This Row],[RESULTADO EVALUACIÓN DEL DISEÑO DEL CONTROL]]="","",SUMIFS(DATOS!$AT$49:$AT$57,DATOS!$AR$49:$AR$57,Tabla46[[#This Row],[RESULTADO EVALUACIÓN DEL DISEÑO DEL CONTROL]],DATOS!$AS$49:$AS$57,Tabla46[[#This Row],[RESULTADO EVALUACION DE LA EJECUCION]]))</f>
        <v/>
      </c>
    </row>
    <row r="363" spans="1:21" ht="15" customHeight="1" x14ac:dyDescent="0.25">
      <c r="A363" s="3"/>
      <c r="B363" s="2"/>
      <c r="C363" s="2"/>
      <c r="D363" s="72"/>
      <c r="E363" s="4"/>
      <c r="F363" s="345"/>
      <c r="G363" s="352" t="str">
        <f>IFERROR(VLOOKUP(Tabla46[[#This Row],[ID RIESGO]],'1. IDENTIFICACION DEL RIESGO'!$AB$27:$AL$38,11,0),"")</f>
        <v/>
      </c>
      <c r="H363" s="173"/>
      <c r="I363" s="173"/>
      <c r="J363" s="173"/>
      <c r="K363" s="173"/>
      <c r="L363" s="175"/>
      <c r="M363" s="175"/>
      <c r="N363" s="173" t="str">
        <f>IF(Tabla46[[#This Row],[ID RIESGO]]="","",IF(Tabla46[[#This Row],[DESCRIPCION DEL CONTROL]]="",0,15))</f>
        <v/>
      </c>
      <c r="O363" s="169" t="str">
        <f>IF(Tabla46[[#This Row],[ID RIESGO]]="","",IF(Tabla46[[#This Row],[RESPONSABLE DEL CONTROL (CARGO)]]="",0,20))</f>
        <v/>
      </c>
      <c r="P363" s="345">
        <f>IF(Tabla46[[#This Row],[PERIODICIDAD DE EJECUCIÓN DEL CONTROL]]="",0,20)</f>
        <v>0</v>
      </c>
      <c r="Q36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3" s="345" t="str">
        <f>IF(ISTEXT(Tabla46[[#This Row],[VALOR EVALUACION DISENO]]),"",IF(Tabla46[[#This Row],[VALOR EVALUACION DISENO]]&gt;96,DATOS!$AV$21,IF(Tabla46[[#This Row],[VALOR EVALUACION DISENO]]&gt;=86,DATOS!$AV$22,DATOS!$AV$23)))</f>
        <v/>
      </c>
      <c r="S363" s="278"/>
      <c r="T363" s="345" t="str">
        <f>IFERROR(VLOOKUP(Tabla46[[#This Row],[% DE CUMPLIMIENTO DE LA EJECUCION DEL CONTROL]],DATOS!$AS$38:$AT$40,2,0),"")</f>
        <v/>
      </c>
      <c r="U363" s="129" t="str">
        <f>IF(Tabla46[[#This Row],[RESULTADO EVALUACIÓN DEL DISEÑO DEL CONTROL]]="","",SUMIFS(DATOS!$AT$49:$AT$57,DATOS!$AR$49:$AR$57,Tabla46[[#This Row],[RESULTADO EVALUACIÓN DEL DISEÑO DEL CONTROL]],DATOS!$AS$49:$AS$57,Tabla46[[#This Row],[RESULTADO EVALUACION DE LA EJECUCION]]))</f>
        <v/>
      </c>
    </row>
    <row r="364" spans="1:21" ht="15" customHeight="1" x14ac:dyDescent="0.25">
      <c r="A364" s="3"/>
      <c r="B364" s="2"/>
      <c r="C364" s="2"/>
      <c r="D364" s="72"/>
      <c r="E364" s="4"/>
      <c r="F364" s="345"/>
      <c r="G364" s="352" t="str">
        <f>IFERROR(VLOOKUP(Tabla46[[#This Row],[ID RIESGO]],'1. IDENTIFICACION DEL RIESGO'!$AB$27:$AL$38,11,0),"")</f>
        <v/>
      </c>
      <c r="H364" s="173"/>
      <c r="I364" s="173"/>
      <c r="J364" s="173"/>
      <c r="K364" s="173"/>
      <c r="L364" s="175"/>
      <c r="M364" s="175"/>
      <c r="N364" s="173" t="str">
        <f>IF(Tabla46[[#This Row],[ID RIESGO]]="","",IF(Tabla46[[#This Row],[DESCRIPCION DEL CONTROL]]="",0,15))</f>
        <v/>
      </c>
      <c r="O364" s="169" t="str">
        <f>IF(Tabla46[[#This Row],[ID RIESGO]]="","",IF(Tabla46[[#This Row],[RESPONSABLE DEL CONTROL (CARGO)]]="",0,20))</f>
        <v/>
      </c>
      <c r="P364" s="345">
        <f>IF(Tabla46[[#This Row],[PERIODICIDAD DE EJECUCIÓN DEL CONTROL]]="",0,20)</f>
        <v>0</v>
      </c>
      <c r="Q36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4" s="345" t="str">
        <f>IF(ISTEXT(Tabla46[[#This Row],[VALOR EVALUACION DISENO]]),"",IF(Tabla46[[#This Row],[VALOR EVALUACION DISENO]]&gt;96,DATOS!$AV$21,IF(Tabla46[[#This Row],[VALOR EVALUACION DISENO]]&gt;=86,DATOS!$AV$22,DATOS!$AV$23)))</f>
        <v/>
      </c>
      <c r="S364" s="278"/>
      <c r="T364" s="345" t="str">
        <f>IFERROR(VLOOKUP(Tabla46[[#This Row],[% DE CUMPLIMIENTO DE LA EJECUCION DEL CONTROL]],DATOS!$AS$38:$AT$40,2,0),"")</f>
        <v/>
      </c>
      <c r="U364" s="129" t="str">
        <f>IF(Tabla46[[#This Row],[RESULTADO EVALUACIÓN DEL DISEÑO DEL CONTROL]]="","",SUMIFS(DATOS!$AT$49:$AT$57,DATOS!$AR$49:$AR$57,Tabla46[[#This Row],[RESULTADO EVALUACIÓN DEL DISEÑO DEL CONTROL]],DATOS!$AS$49:$AS$57,Tabla46[[#This Row],[RESULTADO EVALUACION DE LA EJECUCION]]))</f>
        <v/>
      </c>
    </row>
    <row r="365" spans="1:21" ht="15" customHeight="1" x14ac:dyDescent="0.25">
      <c r="A365" s="3"/>
      <c r="B365" s="2"/>
      <c r="C365" s="2"/>
      <c r="D365" s="72"/>
      <c r="E365" s="4"/>
      <c r="F365" s="345"/>
      <c r="G365" s="352" t="str">
        <f>IFERROR(VLOOKUP(Tabla46[[#This Row],[ID RIESGO]],'1. IDENTIFICACION DEL RIESGO'!$AB$27:$AL$38,11,0),"")</f>
        <v/>
      </c>
      <c r="H365" s="173"/>
      <c r="I365" s="173"/>
      <c r="J365" s="173"/>
      <c r="K365" s="173"/>
      <c r="L365" s="175"/>
      <c r="M365" s="175"/>
      <c r="N365" s="173" t="str">
        <f>IF(Tabla46[[#This Row],[ID RIESGO]]="","",IF(Tabla46[[#This Row],[DESCRIPCION DEL CONTROL]]="",0,15))</f>
        <v/>
      </c>
      <c r="O365" s="169" t="str">
        <f>IF(Tabla46[[#This Row],[ID RIESGO]]="","",IF(Tabla46[[#This Row],[RESPONSABLE DEL CONTROL (CARGO)]]="",0,20))</f>
        <v/>
      </c>
      <c r="P365" s="345">
        <f>IF(Tabla46[[#This Row],[PERIODICIDAD DE EJECUCIÓN DEL CONTROL]]="",0,20)</f>
        <v>0</v>
      </c>
      <c r="Q36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5" s="345" t="str">
        <f>IF(ISTEXT(Tabla46[[#This Row],[VALOR EVALUACION DISENO]]),"",IF(Tabla46[[#This Row],[VALOR EVALUACION DISENO]]&gt;96,DATOS!$AV$21,IF(Tabla46[[#This Row],[VALOR EVALUACION DISENO]]&gt;=86,DATOS!$AV$22,DATOS!$AV$23)))</f>
        <v/>
      </c>
      <c r="S365" s="278"/>
      <c r="T365" s="345" t="str">
        <f>IFERROR(VLOOKUP(Tabla46[[#This Row],[% DE CUMPLIMIENTO DE LA EJECUCION DEL CONTROL]],DATOS!$AS$38:$AT$40,2,0),"")</f>
        <v/>
      </c>
      <c r="U365" s="129" t="str">
        <f>IF(Tabla46[[#This Row],[RESULTADO EVALUACIÓN DEL DISEÑO DEL CONTROL]]="","",SUMIFS(DATOS!$AT$49:$AT$57,DATOS!$AR$49:$AR$57,Tabla46[[#This Row],[RESULTADO EVALUACIÓN DEL DISEÑO DEL CONTROL]],DATOS!$AS$49:$AS$57,Tabla46[[#This Row],[RESULTADO EVALUACION DE LA EJECUCION]]))</f>
        <v/>
      </c>
    </row>
    <row r="366" spans="1:21" ht="15" customHeight="1" x14ac:dyDescent="0.25">
      <c r="A366" s="3"/>
      <c r="B366" s="2"/>
      <c r="C366" s="2"/>
      <c r="D366" s="72"/>
      <c r="E366" s="4"/>
      <c r="F366" s="345"/>
      <c r="G366" s="352" t="str">
        <f>IFERROR(VLOOKUP(Tabla46[[#This Row],[ID RIESGO]],'1. IDENTIFICACION DEL RIESGO'!$AB$27:$AL$38,11,0),"")</f>
        <v/>
      </c>
      <c r="H366" s="173"/>
      <c r="I366" s="173"/>
      <c r="J366" s="173"/>
      <c r="K366" s="173"/>
      <c r="L366" s="175"/>
      <c r="M366" s="175"/>
      <c r="N366" s="173" t="str">
        <f>IF(Tabla46[[#This Row],[ID RIESGO]]="","",IF(Tabla46[[#This Row],[DESCRIPCION DEL CONTROL]]="",0,15))</f>
        <v/>
      </c>
      <c r="O366" s="169" t="str">
        <f>IF(Tabla46[[#This Row],[ID RIESGO]]="","",IF(Tabla46[[#This Row],[RESPONSABLE DEL CONTROL (CARGO)]]="",0,20))</f>
        <v/>
      </c>
      <c r="P366" s="345">
        <f>IF(Tabla46[[#This Row],[PERIODICIDAD DE EJECUCIÓN DEL CONTROL]]="",0,20)</f>
        <v>0</v>
      </c>
      <c r="Q36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6" s="345" t="str">
        <f>IF(ISTEXT(Tabla46[[#This Row],[VALOR EVALUACION DISENO]]),"",IF(Tabla46[[#This Row],[VALOR EVALUACION DISENO]]&gt;96,DATOS!$AV$21,IF(Tabla46[[#This Row],[VALOR EVALUACION DISENO]]&gt;=86,DATOS!$AV$22,DATOS!$AV$23)))</f>
        <v/>
      </c>
      <c r="S366" s="278"/>
      <c r="T366" s="345" t="str">
        <f>IFERROR(VLOOKUP(Tabla46[[#This Row],[% DE CUMPLIMIENTO DE LA EJECUCION DEL CONTROL]],DATOS!$AS$38:$AT$40,2,0),"")</f>
        <v/>
      </c>
      <c r="U366" s="129" t="str">
        <f>IF(Tabla46[[#This Row],[RESULTADO EVALUACIÓN DEL DISEÑO DEL CONTROL]]="","",SUMIFS(DATOS!$AT$49:$AT$57,DATOS!$AR$49:$AR$57,Tabla46[[#This Row],[RESULTADO EVALUACIÓN DEL DISEÑO DEL CONTROL]],DATOS!$AS$49:$AS$57,Tabla46[[#This Row],[RESULTADO EVALUACION DE LA EJECUCION]]))</f>
        <v/>
      </c>
    </row>
    <row r="367" spans="1:21" ht="15" customHeight="1" x14ac:dyDescent="0.25">
      <c r="A367" s="3"/>
      <c r="B367" s="2"/>
      <c r="C367" s="2"/>
      <c r="D367" s="72"/>
      <c r="E367" s="4"/>
      <c r="F367" s="345"/>
      <c r="G367" s="352" t="str">
        <f>IFERROR(VLOOKUP(Tabla46[[#This Row],[ID RIESGO]],'1. IDENTIFICACION DEL RIESGO'!$AB$27:$AL$38,11,0),"")</f>
        <v/>
      </c>
      <c r="H367" s="173"/>
      <c r="I367" s="173"/>
      <c r="J367" s="173"/>
      <c r="K367" s="173"/>
      <c r="L367" s="175"/>
      <c r="M367" s="175"/>
      <c r="N367" s="173" t="str">
        <f>IF(Tabla46[[#This Row],[ID RIESGO]]="","",IF(Tabla46[[#This Row],[DESCRIPCION DEL CONTROL]]="",0,15))</f>
        <v/>
      </c>
      <c r="O367" s="169" t="str">
        <f>IF(Tabla46[[#This Row],[ID RIESGO]]="","",IF(Tabla46[[#This Row],[RESPONSABLE DEL CONTROL (CARGO)]]="",0,20))</f>
        <v/>
      </c>
      <c r="P367" s="345">
        <f>IF(Tabla46[[#This Row],[PERIODICIDAD DE EJECUCIÓN DEL CONTROL]]="",0,20)</f>
        <v>0</v>
      </c>
      <c r="Q36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7" s="345" t="str">
        <f>IF(ISTEXT(Tabla46[[#This Row],[VALOR EVALUACION DISENO]]),"",IF(Tabla46[[#This Row],[VALOR EVALUACION DISENO]]&gt;96,DATOS!$AV$21,IF(Tabla46[[#This Row],[VALOR EVALUACION DISENO]]&gt;=86,DATOS!$AV$22,DATOS!$AV$23)))</f>
        <v/>
      </c>
      <c r="S367" s="278"/>
      <c r="T367" s="345" t="str">
        <f>IFERROR(VLOOKUP(Tabla46[[#This Row],[% DE CUMPLIMIENTO DE LA EJECUCION DEL CONTROL]],DATOS!$AS$38:$AT$40,2,0),"")</f>
        <v/>
      </c>
      <c r="U367" s="129" t="str">
        <f>IF(Tabla46[[#This Row],[RESULTADO EVALUACIÓN DEL DISEÑO DEL CONTROL]]="","",SUMIFS(DATOS!$AT$49:$AT$57,DATOS!$AR$49:$AR$57,Tabla46[[#This Row],[RESULTADO EVALUACIÓN DEL DISEÑO DEL CONTROL]],DATOS!$AS$49:$AS$57,Tabla46[[#This Row],[RESULTADO EVALUACION DE LA EJECUCION]]))</f>
        <v/>
      </c>
    </row>
    <row r="368" spans="1:21" ht="15" customHeight="1" x14ac:dyDescent="0.25">
      <c r="A368" s="3"/>
      <c r="B368" s="2"/>
      <c r="C368" s="2"/>
      <c r="D368" s="72"/>
      <c r="E368" s="4"/>
      <c r="F368" s="345"/>
      <c r="G368" s="352" t="str">
        <f>IFERROR(VLOOKUP(Tabla46[[#This Row],[ID RIESGO]],'1. IDENTIFICACION DEL RIESGO'!$AB$27:$AL$38,11,0),"")</f>
        <v/>
      </c>
      <c r="H368" s="173"/>
      <c r="I368" s="173"/>
      <c r="J368" s="173"/>
      <c r="K368" s="173"/>
      <c r="L368" s="175"/>
      <c r="M368" s="175"/>
      <c r="N368" s="173" t="str">
        <f>IF(Tabla46[[#This Row],[ID RIESGO]]="","",IF(Tabla46[[#This Row],[DESCRIPCION DEL CONTROL]]="",0,15))</f>
        <v/>
      </c>
      <c r="O368" s="169" t="str">
        <f>IF(Tabla46[[#This Row],[ID RIESGO]]="","",IF(Tabla46[[#This Row],[RESPONSABLE DEL CONTROL (CARGO)]]="",0,20))</f>
        <v/>
      </c>
      <c r="P368" s="345">
        <f>IF(Tabla46[[#This Row],[PERIODICIDAD DE EJECUCIÓN DEL CONTROL]]="",0,20)</f>
        <v>0</v>
      </c>
      <c r="Q36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8" s="345" t="str">
        <f>IF(ISTEXT(Tabla46[[#This Row],[VALOR EVALUACION DISENO]]),"",IF(Tabla46[[#This Row],[VALOR EVALUACION DISENO]]&gt;96,DATOS!$AV$21,IF(Tabla46[[#This Row],[VALOR EVALUACION DISENO]]&gt;=86,DATOS!$AV$22,DATOS!$AV$23)))</f>
        <v/>
      </c>
      <c r="S368" s="278"/>
      <c r="T368" s="345" t="str">
        <f>IFERROR(VLOOKUP(Tabla46[[#This Row],[% DE CUMPLIMIENTO DE LA EJECUCION DEL CONTROL]],DATOS!$AS$38:$AT$40,2,0),"")</f>
        <v/>
      </c>
      <c r="U368" s="129" t="str">
        <f>IF(Tabla46[[#This Row],[RESULTADO EVALUACIÓN DEL DISEÑO DEL CONTROL]]="","",SUMIFS(DATOS!$AT$49:$AT$57,DATOS!$AR$49:$AR$57,Tabla46[[#This Row],[RESULTADO EVALUACIÓN DEL DISEÑO DEL CONTROL]],DATOS!$AS$49:$AS$57,Tabla46[[#This Row],[RESULTADO EVALUACION DE LA EJECUCION]]))</f>
        <v/>
      </c>
    </row>
    <row r="369" spans="1:21" ht="15" customHeight="1" x14ac:dyDescent="0.25">
      <c r="A369" s="3"/>
      <c r="B369" s="2"/>
      <c r="C369" s="2"/>
      <c r="D369" s="72"/>
      <c r="E369" s="4"/>
      <c r="F369" s="345"/>
      <c r="G369" s="352" t="str">
        <f>IFERROR(VLOOKUP(Tabla46[[#This Row],[ID RIESGO]],'1. IDENTIFICACION DEL RIESGO'!$AB$27:$AL$38,11,0),"")</f>
        <v/>
      </c>
      <c r="H369" s="173"/>
      <c r="I369" s="173"/>
      <c r="J369" s="173"/>
      <c r="K369" s="173"/>
      <c r="L369" s="175"/>
      <c r="M369" s="175"/>
      <c r="N369" s="173" t="str">
        <f>IF(Tabla46[[#This Row],[ID RIESGO]]="","",IF(Tabla46[[#This Row],[DESCRIPCION DEL CONTROL]]="",0,15))</f>
        <v/>
      </c>
      <c r="O369" s="169" t="str">
        <f>IF(Tabla46[[#This Row],[ID RIESGO]]="","",IF(Tabla46[[#This Row],[RESPONSABLE DEL CONTROL (CARGO)]]="",0,20))</f>
        <v/>
      </c>
      <c r="P369" s="345">
        <f>IF(Tabla46[[#This Row],[PERIODICIDAD DE EJECUCIÓN DEL CONTROL]]="",0,20)</f>
        <v>0</v>
      </c>
      <c r="Q36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9" s="345" t="str">
        <f>IF(ISTEXT(Tabla46[[#This Row],[VALOR EVALUACION DISENO]]),"",IF(Tabla46[[#This Row],[VALOR EVALUACION DISENO]]&gt;96,DATOS!$AV$21,IF(Tabla46[[#This Row],[VALOR EVALUACION DISENO]]&gt;=86,DATOS!$AV$22,DATOS!$AV$23)))</f>
        <v/>
      </c>
      <c r="S369" s="278"/>
      <c r="T369" s="345" t="str">
        <f>IFERROR(VLOOKUP(Tabla46[[#This Row],[% DE CUMPLIMIENTO DE LA EJECUCION DEL CONTROL]],DATOS!$AS$38:$AT$40,2,0),"")</f>
        <v/>
      </c>
      <c r="U369" s="129" t="str">
        <f>IF(Tabla46[[#This Row],[RESULTADO EVALUACIÓN DEL DISEÑO DEL CONTROL]]="","",SUMIFS(DATOS!$AT$49:$AT$57,DATOS!$AR$49:$AR$57,Tabla46[[#This Row],[RESULTADO EVALUACIÓN DEL DISEÑO DEL CONTROL]],DATOS!$AS$49:$AS$57,Tabla46[[#This Row],[RESULTADO EVALUACION DE LA EJECUCION]]))</f>
        <v/>
      </c>
    </row>
    <row r="370" spans="1:21" ht="15" customHeight="1" x14ac:dyDescent="0.25">
      <c r="A370" s="3"/>
      <c r="B370" s="2"/>
      <c r="C370" s="2"/>
      <c r="D370" s="72"/>
      <c r="E370" s="4"/>
      <c r="F370" s="345"/>
      <c r="G370" s="352" t="str">
        <f>IFERROR(VLOOKUP(Tabla46[[#This Row],[ID RIESGO]],'1. IDENTIFICACION DEL RIESGO'!$AB$27:$AL$38,11,0),"")</f>
        <v/>
      </c>
      <c r="H370" s="173"/>
      <c r="I370" s="173"/>
      <c r="J370" s="173"/>
      <c r="K370" s="173"/>
      <c r="L370" s="175"/>
      <c r="M370" s="175"/>
      <c r="N370" s="173" t="str">
        <f>IF(Tabla46[[#This Row],[ID RIESGO]]="","",IF(Tabla46[[#This Row],[DESCRIPCION DEL CONTROL]]="",0,15))</f>
        <v/>
      </c>
      <c r="O370" s="169" t="str">
        <f>IF(Tabla46[[#This Row],[ID RIESGO]]="","",IF(Tabla46[[#This Row],[RESPONSABLE DEL CONTROL (CARGO)]]="",0,20))</f>
        <v/>
      </c>
      <c r="P370" s="345">
        <f>IF(Tabla46[[#This Row],[PERIODICIDAD DE EJECUCIÓN DEL CONTROL]]="",0,20)</f>
        <v>0</v>
      </c>
      <c r="Q37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0" s="345" t="str">
        <f>IF(ISTEXT(Tabla46[[#This Row],[VALOR EVALUACION DISENO]]),"",IF(Tabla46[[#This Row],[VALOR EVALUACION DISENO]]&gt;96,DATOS!$AV$21,IF(Tabla46[[#This Row],[VALOR EVALUACION DISENO]]&gt;=86,DATOS!$AV$22,DATOS!$AV$23)))</f>
        <v/>
      </c>
      <c r="S370" s="278"/>
      <c r="T370" s="345" t="str">
        <f>IFERROR(VLOOKUP(Tabla46[[#This Row],[% DE CUMPLIMIENTO DE LA EJECUCION DEL CONTROL]],DATOS!$AS$38:$AT$40,2,0),"")</f>
        <v/>
      </c>
      <c r="U370" s="129" t="str">
        <f>IF(Tabla46[[#This Row],[RESULTADO EVALUACIÓN DEL DISEÑO DEL CONTROL]]="","",SUMIFS(DATOS!$AT$49:$AT$57,DATOS!$AR$49:$AR$57,Tabla46[[#This Row],[RESULTADO EVALUACIÓN DEL DISEÑO DEL CONTROL]],DATOS!$AS$49:$AS$57,Tabla46[[#This Row],[RESULTADO EVALUACION DE LA EJECUCION]]))</f>
        <v/>
      </c>
    </row>
    <row r="371" spans="1:21" ht="15" customHeight="1" x14ac:dyDescent="0.25">
      <c r="A371" s="3"/>
      <c r="B371" s="2"/>
      <c r="C371" s="2"/>
      <c r="D371" s="72"/>
      <c r="E371" s="4"/>
      <c r="F371" s="345"/>
      <c r="G371" s="352" t="str">
        <f>IFERROR(VLOOKUP(Tabla46[[#This Row],[ID RIESGO]],'1. IDENTIFICACION DEL RIESGO'!$AB$27:$AL$38,11,0),"")</f>
        <v/>
      </c>
      <c r="H371" s="173"/>
      <c r="I371" s="173"/>
      <c r="J371" s="173"/>
      <c r="K371" s="173"/>
      <c r="L371" s="175"/>
      <c r="M371" s="175"/>
      <c r="N371" s="173" t="str">
        <f>IF(Tabla46[[#This Row],[ID RIESGO]]="","",IF(Tabla46[[#This Row],[DESCRIPCION DEL CONTROL]]="",0,15))</f>
        <v/>
      </c>
      <c r="O371" s="169" t="str">
        <f>IF(Tabla46[[#This Row],[ID RIESGO]]="","",IF(Tabla46[[#This Row],[RESPONSABLE DEL CONTROL (CARGO)]]="",0,20))</f>
        <v/>
      </c>
      <c r="P371" s="345">
        <f>IF(Tabla46[[#This Row],[PERIODICIDAD DE EJECUCIÓN DEL CONTROL]]="",0,20)</f>
        <v>0</v>
      </c>
      <c r="Q37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1" s="345" t="str">
        <f>IF(ISTEXT(Tabla46[[#This Row],[VALOR EVALUACION DISENO]]),"",IF(Tabla46[[#This Row],[VALOR EVALUACION DISENO]]&gt;96,DATOS!$AV$21,IF(Tabla46[[#This Row],[VALOR EVALUACION DISENO]]&gt;=86,DATOS!$AV$22,DATOS!$AV$23)))</f>
        <v/>
      </c>
      <c r="S371" s="278"/>
      <c r="T371" s="345" t="str">
        <f>IFERROR(VLOOKUP(Tabla46[[#This Row],[% DE CUMPLIMIENTO DE LA EJECUCION DEL CONTROL]],DATOS!$AS$38:$AT$40,2,0),"")</f>
        <v/>
      </c>
      <c r="U371" s="129" t="str">
        <f>IF(Tabla46[[#This Row],[RESULTADO EVALUACIÓN DEL DISEÑO DEL CONTROL]]="","",SUMIFS(DATOS!$AT$49:$AT$57,DATOS!$AR$49:$AR$57,Tabla46[[#This Row],[RESULTADO EVALUACIÓN DEL DISEÑO DEL CONTROL]],DATOS!$AS$49:$AS$57,Tabla46[[#This Row],[RESULTADO EVALUACION DE LA EJECUCION]]))</f>
        <v/>
      </c>
    </row>
    <row r="372" spans="1:21" ht="15" customHeight="1" x14ac:dyDescent="0.25">
      <c r="A372" s="3"/>
      <c r="B372" s="2"/>
      <c r="C372" s="2"/>
      <c r="D372" s="72"/>
      <c r="E372" s="4"/>
      <c r="F372" s="345"/>
      <c r="G372" s="352" t="str">
        <f>IFERROR(VLOOKUP(Tabla46[[#This Row],[ID RIESGO]],'1. IDENTIFICACION DEL RIESGO'!$AB$27:$AL$38,11,0),"")</f>
        <v/>
      </c>
      <c r="H372" s="173"/>
      <c r="I372" s="173"/>
      <c r="J372" s="173"/>
      <c r="K372" s="173"/>
      <c r="L372" s="175"/>
      <c r="M372" s="175"/>
      <c r="N372" s="173" t="str">
        <f>IF(Tabla46[[#This Row],[ID RIESGO]]="","",IF(Tabla46[[#This Row],[DESCRIPCION DEL CONTROL]]="",0,15))</f>
        <v/>
      </c>
      <c r="O372" s="169" t="str">
        <f>IF(Tabla46[[#This Row],[ID RIESGO]]="","",IF(Tabla46[[#This Row],[RESPONSABLE DEL CONTROL (CARGO)]]="",0,20))</f>
        <v/>
      </c>
      <c r="P372" s="345">
        <f>IF(Tabla46[[#This Row],[PERIODICIDAD DE EJECUCIÓN DEL CONTROL]]="",0,20)</f>
        <v>0</v>
      </c>
      <c r="Q37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2" s="345" t="str">
        <f>IF(ISTEXT(Tabla46[[#This Row],[VALOR EVALUACION DISENO]]),"",IF(Tabla46[[#This Row],[VALOR EVALUACION DISENO]]&gt;96,DATOS!$AV$21,IF(Tabla46[[#This Row],[VALOR EVALUACION DISENO]]&gt;=86,DATOS!$AV$22,DATOS!$AV$23)))</f>
        <v/>
      </c>
      <c r="S372" s="278"/>
      <c r="T372" s="345" t="str">
        <f>IFERROR(VLOOKUP(Tabla46[[#This Row],[% DE CUMPLIMIENTO DE LA EJECUCION DEL CONTROL]],DATOS!$AS$38:$AT$40,2,0),"")</f>
        <v/>
      </c>
      <c r="U372" s="129" t="str">
        <f>IF(Tabla46[[#This Row],[RESULTADO EVALUACIÓN DEL DISEÑO DEL CONTROL]]="","",SUMIFS(DATOS!$AT$49:$AT$57,DATOS!$AR$49:$AR$57,Tabla46[[#This Row],[RESULTADO EVALUACIÓN DEL DISEÑO DEL CONTROL]],DATOS!$AS$49:$AS$57,Tabla46[[#This Row],[RESULTADO EVALUACION DE LA EJECUCION]]))</f>
        <v/>
      </c>
    </row>
    <row r="373" spans="1:21" ht="15" customHeight="1" x14ac:dyDescent="0.25">
      <c r="A373" s="3"/>
      <c r="B373" s="2"/>
      <c r="C373" s="2"/>
      <c r="D373" s="72"/>
      <c r="E373" s="4"/>
      <c r="F373" s="345"/>
      <c r="G373" s="352" t="str">
        <f>IFERROR(VLOOKUP(Tabla46[[#This Row],[ID RIESGO]],'1. IDENTIFICACION DEL RIESGO'!$AB$27:$AL$38,11,0),"")</f>
        <v/>
      </c>
      <c r="H373" s="173"/>
      <c r="I373" s="173"/>
      <c r="J373" s="173"/>
      <c r="K373" s="173"/>
      <c r="L373" s="175"/>
      <c r="M373" s="175"/>
      <c r="N373" s="173" t="str">
        <f>IF(Tabla46[[#This Row],[ID RIESGO]]="","",IF(Tabla46[[#This Row],[DESCRIPCION DEL CONTROL]]="",0,15))</f>
        <v/>
      </c>
      <c r="O373" s="169" t="str">
        <f>IF(Tabla46[[#This Row],[ID RIESGO]]="","",IF(Tabla46[[#This Row],[RESPONSABLE DEL CONTROL (CARGO)]]="",0,20))</f>
        <v/>
      </c>
      <c r="P373" s="345">
        <f>IF(Tabla46[[#This Row],[PERIODICIDAD DE EJECUCIÓN DEL CONTROL]]="",0,20)</f>
        <v>0</v>
      </c>
      <c r="Q37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3" s="345" t="str">
        <f>IF(ISTEXT(Tabla46[[#This Row],[VALOR EVALUACION DISENO]]),"",IF(Tabla46[[#This Row],[VALOR EVALUACION DISENO]]&gt;96,DATOS!$AV$21,IF(Tabla46[[#This Row],[VALOR EVALUACION DISENO]]&gt;=86,DATOS!$AV$22,DATOS!$AV$23)))</f>
        <v/>
      </c>
      <c r="S373" s="278"/>
      <c r="T373" s="345" t="str">
        <f>IFERROR(VLOOKUP(Tabla46[[#This Row],[% DE CUMPLIMIENTO DE LA EJECUCION DEL CONTROL]],DATOS!$AS$38:$AT$40,2,0),"")</f>
        <v/>
      </c>
      <c r="U373" s="129" t="str">
        <f>IF(Tabla46[[#This Row],[RESULTADO EVALUACIÓN DEL DISEÑO DEL CONTROL]]="","",SUMIFS(DATOS!$AT$49:$AT$57,DATOS!$AR$49:$AR$57,Tabla46[[#This Row],[RESULTADO EVALUACIÓN DEL DISEÑO DEL CONTROL]],DATOS!$AS$49:$AS$57,Tabla46[[#This Row],[RESULTADO EVALUACION DE LA EJECUCION]]))</f>
        <v/>
      </c>
    </row>
    <row r="374" spans="1:21" ht="15" customHeight="1" x14ac:dyDescent="0.25">
      <c r="A374" s="3"/>
      <c r="B374" s="2"/>
      <c r="C374" s="2"/>
      <c r="D374" s="72"/>
      <c r="E374" s="4"/>
      <c r="F374" s="345"/>
      <c r="G374" s="352" t="str">
        <f>IFERROR(VLOOKUP(Tabla46[[#This Row],[ID RIESGO]],'1. IDENTIFICACION DEL RIESGO'!$AB$27:$AL$38,11,0),"")</f>
        <v/>
      </c>
      <c r="H374" s="173"/>
      <c r="I374" s="173"/>
      <c r="J374" s="173"/>
      <c r="K374" s="173"/>
      <c r="L374" s="175"/>
      <c r="M374" s="175"/>
      <c r="N374" s="173" t="str">
        <f>IF(Tabla46[[#This Row],[ID RIESGO]]="","",IF(Tabla46[[#This Row],[DESCRIPCION DEL CONTROL]]="",0,15))</f>
        <v/>
      </c>
      <c r="O374" s="169" t="str">
        <f>IF(Tabla46[[#This Row],[ID RIESGO]]="","",IF(Tabla46[[#This Row],[RESPONSABLE DEL CONTROL (CARGO)]]="",0,20))</f>
        <v/>
      </c>
      <c r="P374" s="345">
        <f>IF(Tabla46[[#This Row],[PERIODICIDAD DE EJECUCIÓN DEL CONTROL]]="",0,20)</f>
        <v>0</v>
      </c>
      <c r="Q37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4" s="345" t="str">
        <f>IF(ISTEXT(Tabla46[[#This Row],[VALOR EVALUACION DISENO]]),"",IF(Tabla46[[#This Row],[VALOR EVALUACION DISENO]]&gt;96,DATOS!$AV$21,IF(Tabla46[[#This Row],[VALOR EVALUACION DISENO]]&gt;=86,DATOS!$AV$22,DATOS!$AV$23)))</f>
        <v/>
      </c>
      <c r="S374" s="278"/>
      <c r="T374" s="345" t="str">
        <f>IFERROR(VLOOKUP(Tabla46[[#This Row],[% DE CUMPLIMIENTO DE LA EJECUCION DEL CONTROL]],DATOS!$AS$38:$AT$40,2,0),"")</f>
        <v/>
      </c>
      <c r="U374" s="129" t="str">
        <f>IF(Tabla46[[#This Row],[RESULTADO EVALUACIÓN DEL DISEÑO DEL CONTROL]]="","",SUMIFS(DATOS!$AT$49:$AT$57,DATOS!$AR$49:$AR$57,Tabla46[[#This Row],[RESULTADO EVALUACIÓN DEL DISEÑO DEL CONTROL]],DATOS!$AS$49:$AS$57,Tabla46[[#This Row],[RESULTADO EVALUACION DE LA EJECUCION]]))</f>
        <v/>
      </c>
    </row>
    <row r="375" spans="1:21" ht="15" customHeight="1" x14ac:dyDescent="0.25">
      <c r="A375" s="3"/>
      <c r="B375" s="2"/>
      <c r="C375" s="2"/>
      <c r="D375" s="72"/>
      <c r="E375" s="4"/>
      <c r="F375" s="345"/>
      <c r="G375" s="352" t="str">
        <f>IFERROR(VLOOKUP(Tabla46[[#This Row],[ID RIESGO]],'1. IDENTIFICACION DEL RIESGO'!$AB$27:$AL$38,11,0),"")</f>
        <v/>
      </c>
      <c r="H375" s="173"/>
      <c r="I375" s="173"/>
      <c r="J375" s="173"/>
      <c r="K375" s="173"/>
      <c r="L375" s="175"/>
      <c r="M375" s="175"/>
      <c r="N375" s="173" t="str">
        <f>IF(Tabla46[[#This Row],[ID RIESGO]]="","",IF(Tabla46[[#This Row],[DESCRIPCION DEL CONTROL]]="",0,15))</f>
        <v/>
      </c>
      <c r="O375" s="169" t="str">
        <f>IF(Tabla46[[#This Row],[ID RIESGO]]="","",IF(Tabla46[[#This Row],[RESPONSABLE DEL CONTROL (CARGO)]]="",0,20))</f>
        <v/>
      </c>
      <c r="P375" s="345">
        <f>IF(Tabla46[[#This Row],[PERIODICIDAD DE EJECUCIÓN DEL CONTROL]]="",0,20)</f>
        <v>0</v>
      </c>
      <c r="Q37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5" s="345" t="str">
        <f>IF(ISTEXT(Tabla46[[#This Row],[VALOR EVALUACION DISENO]]),"",IF(Tabla46[[#This Row],[VALOR EVALUACION DISENO]]&gt;96,DATOS!$AV$21,IF(Tabla46[[#This Row],[VALOR EVALUACION DISENO]]&gt;=86,DATOS!$AV$22,DATOS!$AV$23)))</f>
        <v/>
      </c>
      <c r="S375" s="278"/>
      <c r="T375" s="345" t="str">
        <f>IFERROR(VLOOKUP(Tabla46[[#This Row],[% DE CUMPLIMIENTO DE LA EJECUCION DEL CONTROL]],DATOS!$AS$38:$AT$40,2,0),"")</f>
        <v/>
      </c>
      <c r="U375" s="129" t="str">
        <f>IF(Tabla46[[#This Row],[RESULTADO EVALUACIÓN DEL DISEÑO DEL CONTROL]]="","",SUMIFS(DATOS!$AT$49:$AT$57,DATOS!$AR$49:$AR$57,Tabla46[[#This Row],[RESULTADO EVALUACIÓN DEL DISEÑO DEL CONTROL]],DATOS!$AS$49:$AS$57,Tabla46[[#This Row],[RESULTADO EVALUACION DE LA EJECUCION]]))</f>
        <v/>
      </c>
    </row>
    <row r="376" spans="1:21" ht="15" customHeight="1" x14ac:dyDescent="0.25">
      <c r="A376" s="3"/>
      <c r="B376" s="2"/>
      <c r="C376" s="2"/>
      <c r="D376" s="72"/>
      <c r="E376" s="4"/>
      <c r="F376" s="345"/>
      <c r="G376" s="352" t="str">
        <f>IFERROR(VLOOKUP(Tabla46[[#This Row],[ID RIESGO]],'1. IDENTIFICACION DEL RIESGO'!$AB$27:$AL$38,11,0),"")</f>
        <v/>
      </c>
      <c r="H376" s="173"/>
      <c r="I376" s="173"/>
      <c r="J376" s="173"/>
      <c r="K376" s="173"/>
      <c r="L376" s="175"/>
      <c r="M376" s="175"/>
      <c r="N376" s="173" t="str">
        <f>IF(Tabla46[[#This Row],[ID RIESGO]]="","",IF(Tabla46[[#This Row],[DESCRIPCION DEL CONTROL]]="",0,15))</f>
        <v/>
      </c>
      <c r="O376" s="169" t="str">
        <f>IF(Tabla46[[#This Row],[ID RIESGO]]="","",IF(Tabla46[[#This Row],[RESPONSABLE DEL CONTROL (CARGO)]]="",0,20))</f>
        <v/>
      </c>
      <c r="P376" s="345">
        <f>IF(Tabla46[[#This Row],[PERIODICIDAD DE EJECUCIÓN DEL CONTROL]]="",0,20)</f>
        <v>0</v>
      </c>
      <c r="Q37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6" s="345" t="str">
        <f>IF(ISTEXT(Tabla46[[#This Row],[VALOR EVALUACION DISENO]]),"",IF(Tabla46[[#This Row],[VALOR EVALUACION DISENO]]&gt;96,DATOS!$AV$21,IF(Tabla46[[#This Row],[VALOR EVALUACION DISENO]]&gt;=86,DATOS!$AV$22,DATOS!$AV$23)))</f>
        <v/>
      </c>
      <c r="S376" s="278"/>
      <c r="T376" s="345" t="str">
        <f>IFERROR(VLOOKUP(Tabla46[[#This Row],[% DE CUMPLIMIENTO DE LA EJECUCION DEL CONTROL]],DATOS!$AS$38:$AT$40,2,0),"")</f>
        <v/>
      </c>
      <c r="U376" s="129" t="str">
        <f>IF(Tabla46[[#This Row],[RESULTADO EVALUACIÓN DEL DISEÑO DEL CONTROL]]="","",SUMIFS(DATOS!$AT$49:$AT$57,DATOS!$AR$49:$AR$57,Tabla46[[#This Row],[RESULTADO EVALUACIÓN DEL DISEÑO DEL CONTROL]],DATOS!$AS$49:$AS$57,Tabla46[[#This Row],[RESULTADO EVALUACION DE LA EJECUCION]]))</f>
        <v/>
      </c>
    </row>
    <row r="377" spans="1:21" ht="15" customHeight="1" x14ac:dyDescent="0.25">
      <c r="A377" s="3"/>
      <c r="B377" s="2"/>
      <c r="C377" s="2"/>
      <c r="D377" s="72"/>
      <c r="E377" s="4"/>
      <c r="F377" s="345"/>
      <c r="G377" s="352" t="str">
        <f>IFERROR(VLOOKUP(Tabla46[[#This Row],[ID RIESGO]],'1. IDENTIFICACION DEL RIESGO'!$AB$27:$AL$38,11,0),"")</f>
        <v/>
      </c>
      <c r="H377" s="173"/>
      <c r="I377" s="173"/>
      <c r="J377" s="173"/>
      <c r="K377" s="173"/>
      <c r="L377" s="175"/>
      <c r="M377" s="175"/>
      <c r="N377" s="173" t="str">
        <f>IF(Tabla46[[#This Row],[ID RIESGO]]="","",IF(Tabla46[[#This Row],[DESCRIPCION DEL CONTROL]]="",0,15))</f>
        <v/>
      </c>
      <c r="O377" s="169" t="str">
        <f>IF(Tabla46[[#This Row],[ID RIESGO]]="","",IF(Tabla46[[#This Row],[RESPONSABLE DEL CONTROL (CARGO)]]="",0,20))</f>
        <v/>
      </c>
      <c r="P377" s="345">
        <f>IF(Tabla46[[#This Row],[PERIODICIDAD DE EJECUCIÓN DEL CONTROL]]="",0,20)</f>
        <v>0</v>
      </c>
      <c r="Q37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7" s="345" t="str">
        <f>IF(ISTEXT(Tabla46[[#This Row],[VALOR EVALUACION DISENO]]),"",IF(Tabla46[[#This Row],[VALOR EVALUACION DISENO]]&gt;96,DATOS!$AV$21,IF(Tabla46[[#This Row],[VALOR EVALUACION DISENO]]&gt;=86,DATOS!$AV$22,DATOS!$AV$23)))</f>
        <v/>
      </c>
      <c r="S377" s="278"/>
      <c r="T377" s="345" t="str">
        <f>IFERROR(VLOOKUP(Tabla46[[#This Row],[% DE CUMPLIMIENTO DE LA EJECUCION DEL CONTROL]],DATOS!$AS$38:$AT$40,2,0),"")</f>
        <v/>
      </c>
      <c r="U377" s="129" t="str">
        <f>IF(Tabla46[[#This Row],[RESULTADO EVALUACIÓN DEL DISEÑO DEL CONTROL]]="","",SUMIFS(DATOS!$AT$49:$AT$57,DATOS!$AR$49:$AR$57,Tabla46[[#This Row],[RESULTADO EVALUACIÓN DEL DISEÑO DEL CONTROL]],DATOS!$AS$49:$AS$57,Tabla46[[#This Row],[RESULTADO EVALUACION DE LA EJECUCION]]))</f>
        <v/>
      </c>
    </row>
    <row r="378" spans="1:21" ht="15" customHeight="1" x14ac:dyDescent="0.25">
      <c r="A378" s="3"/>
      <c r="B378" s="2"/>
      <c r="C378" s="2"/>
      <c r="D378" s="72"/>
      <c r="E378" s="4"/>
      <c r="F378" s="345"/>
      <c r="G378" s="352" t="str">
        <f>IFERROR(VLOOKUP(Tabla46[[#This Row],[ID RIESGO]],'1. IDENTIFICACION DEL RIESGO'!$AB$27:$AL$38,11,0),"")</f>
        <v/>
      </c>
      <c r="H378" s="173"/>
      <c r="I378" s="173"/>
      <c r="J378" s="173"/>
      <c r="K378" s="173"/>
      <c r="L378" s="175"/>
      <c r="M378" s="175"/>
      <c r="N378" s="173" t="str">
        <f>IF(Tabla46[[#This Row],[ID RIESGO]]="","",IF(Tabla46[[#This Row],[DESCRIPCION DEL CONTROL]]="",0,15))</f>
        <v/>
      </c>
      <c r="O378" s="169" t="str">
        <f>IF(Tabla46[[#This Row],[ID RIESGO]]="","",IF(Tabla46[[#This Row],[RESPONSABLE DEL CONTROL (CARGO)]]="",0,20))</f>
        <v/>
      </c>
      <c r="P378" s="345">
        <f>IF(Tabla46[[#This Row],[PERIODICIDAD DE EJECUCIÓN DEL CONTROL]]="",0,20)</f>
        <v>0</v>
      </c>
      <c r="Q37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8" s="345" t="str">
        <f>IF(ISTEXT(Tabla46[[#This Row],[VALOR EVALUACION DISENO]]),"",IF(Tabla46[[#This Row],[VALOR EVALUACION DISENO]]&gt;96,DATOS!$AV$21,IF(Tabla46[[#This Row],[VALOR EVALUACION DISENO]]&gt;=86,DATOS!$AV$22,DATOS!$AV$23)))</f>
        <v/>
      </c>
      <c r="S378" s="278"/>
      <c r="T378" s="345" t="str">
        <f>IFERROR(VLOOKUP(Tabla46[[#This Row],[% DE CUMPLIMIENTO DE LA EJECUCION DEL CONTROL]],DATOS!$AS$38:$AT$40,2,0),"")</f>
        <v/>
      </c>
      <c r="U378" s="129" t="str">
        <f>IF(Tabla46[[#This Row],[RESULTADO EVALUACIÓN DEL DISEÑO DEL CONTROL]]="","",SUMIFS(DATOS!$AT$49:$AT$57,DATOS!$AR$49:$AR$57,Tabla46[[#This Row],[RESULTADO EVALUACIÓN DEL DISEÑO DEL CONTROL]],DATOS!$AS$49:$AS$57,Tabla46[[#This Row],[RESULTADO EVALUACION DE LA EJECUCION]]))</f>
        <v/>
      </c>
    </row>
    <row r="379" spans="1:21" ht="15" customHeight="1" x14ac:dyDescent="0.25">
      <c r="A379" s="3"/>
      <c r="B379" s="2"/>
      <c r="C379" s="2"/>
      <c r="D379" s="72"/>
      <c r="E379" s="4"/>
      <c r="F379" s="173"/>
      <c r="G379" s="352" t="str">
        <f>IFERROR(VLOOKUP(Tabla46[[#This Row],[ID RIESGO]],'1. IDENTIFICACION DEL RIESGO'!$AB$27:$AL$38,11,0),"")</f>
        <v/>
      </c>
      <c r="H379" s="173"/>
      <c r="I379" s="173"/>
      <c r="J379" s="173"/>
      <c r="K379" s="173"/>
      <c r="L379" s="175"/>
      <c r="M379" s="175"/>
      <c r="N379" s="173" t="str">
        <f>IF(Tabla46[[#This Row],[ID RIESGO]]="","",IF(Tabla46[[#This Row],[DESCRIPCION DEL CONTROL]]="",0,15))</f>
        <v/>
      </c>
      <c r="O379" s="169" t="str">
        <f>IF(Tabla46[[#This Row],[ID RIESGO]]="","",IF(Tabla46[[#This Row],[RESPONSABLE DEL CONTROL (CARGO)]]="",0,20))</f>
        <v/>
      </c>
      <c r="P379" s="345">
        <f>IF(Tabla46[[#This Row],[PERIODICIDAD DE EJECUCIÓN DEL CONTROL]]="",0,20)</f>
        <v>0</v>
      </c>
      <c r="Q37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9" s="345" t="str">
        <f>IF(ISTEXT(Tabla46[[#This Row],[VALOR EVALUACION DISENO]]),"",IF(Tabla46[[#This Row],[VALOR EVALUACION DISENO]]&gt;96,DATOS!$AV$21,IF(Tabla46[[#This Row],[VALOR EVALUACION DISENO]]&gt;=86,DATOS!$AV$22,DATOS!$AV$23)))</f>
        <v/>
      </c>
      <c r="S379" s="278"/>
      <c r="T379" s="345" t="str">
        <f>IFERROR(VLOOKUP(Tabla46[[#This Row],[% DE CUMPLIMIENTO DE LA EJECUCION DEL CONTROL]],DATOS!$AS$38:$AT$40,2,0),"")</f>
        <v/>
      </c>
      <c r="U379" s="129" t="str">
        <f>IF(Tabla46[[#This Row],[RESULTADO EVALUACIÓN DEL DISEÑO DEL CONTROL]]="","",SUMIFS(DATOS!$AT$49:$AT$57,DATOS!$AR$49:$AR$57,Tabla46[[#This Row],[RESULTADO EVALUACIÓN DEL DISEÑO DEL CONTROL]],DATOS!$AS$49:$AS$57,Tabla46[[#This Row],[RESULTADO EVALUACION DE LA EJECUCION]]))</f>
        <v/>
      </c>
    </row>
    <row r="380" spans="1:21" ht="15" customHeight="1" x14ac:dyDescent="0.25">
      <c r="A380" s="3"/>
      <c r="B380" s="2"/>
      <c r="C380" s="2"/>
      <c r="D380" s="72"/>
      <c r="E380" s="4"/>
      <c r="F380" s="173"/>
      <c r="G380" s="352" t="str">
        <f>IFERROR(VLOOKUP(Tabla46[[#This Row],[ID RIESGO]],'1. IDENTIFICACION DEL RIESGO'!$AB$27:$AL$38,11,0),"")</f>
        <v/>
      </c>
      <c r="H380" s="173"/>
      <c r="I380" s="173"/>
      <c r="J380" s="173"/>
      <c r="K380" s="173"/>
      <c r="L380" s="175"/>
      <c r="M380" s="175"/>
      <c r="N380" s="173" t="str">
        <f>IF(Tabla46[[#This Row],[ID RIESGO]]="","",IF(Tabla46[[#This Row],[DESCRIPCION DEL CONTROL]]="",0,15))</f>
        <v/>
      </c>
      <c r="O380" s="169" t="str">
        <f>IF(Tabla46[[#This Row],[ID RIESGO]]="","",IF(Tabla46[[#This Row],[RESPONSABLE DEL CONTROL (CARGO)]]="",0,20))</f>
        <v/>
      </c>
      <c r="P380" s="345">
        <f>IF(Tabla46[[#This Row],[PERIODICIDAD DE EJECUCIÓN DEL CONTROL]]="",0,20)</f>
        <v>0</v>
      </c>
      <c r="Q38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0" s="345" t="str">
        <f>IF(ISTEXT(Tabla46[[#This Row],[VALOR EVALUACION DISENO]]),"",IF(Tabla46[[#This Row],[VALOR EVALUACION DISENO]]&gt;96,DATOS!$AV$21,IF(Tabla46[[#This Row],[VALOR EVALUACION DISENO]]&gt;=86,DATOS!$AV$22,DATOS!$AV$23)))</f>
        <v/>
      </c>
      <c r="S380" s="278"/>
      <c r="T380" s="345" t="str">
        <f>IFERROR(VLOOKUP(Tabla46[[#This Row],[% DE CUMPLIMIENTO DE LA EJECUCION DEL CONTROL]],DATOS!$AS$38:$AT$40,2,0),"")</f>
        <v/>
      </c>
      <c r="U380" s="129" t="str">
        <f>IF(Tabla46[[#This Row],[RESULTADO EVALUACIÓN DEL DISEÑO DEL CONTROL]]="","",SUMIFS(DATOS!$AT$49:$AT$57,DATOS!$AR$49:$AR$57,Tabla46[[#This Row],[RESULTADO EVALUACIÓN DEL DISEÑO DEL CONTROL]],DATOS!$AS$49:$AS$57,Tabla46[[#This Row],[RESULTADO EVALUACION DE LA EJECUCION]]))</f>
        <v/>
      </c>
    </row>
    <row r="381" spans="1:21" ht="15" customHeight="1" x14ac:dyDescent="0.25">
      <c r="A381" s="3"/>
      <c r="B381" s="2"/>
      <c r="C381" s="2"/>
      <c r="D381" s="72"/>
      <c r="E381" s="4"/>
      <c r="F381" s="173"/>
      <c r="G381" s="352" t="str">
        <f>IFERROR(VLOOKUP(Tabla46[[#This Row],[ID RIESGO]],'1. IDENTIFICACION DEL RIESGO'!$AB$27:$AL$38,11,0),"")</f>
        <v/>
      </c>
      <c r="H381" s="173"/>
      <c r="I381" s="173"/>
      <c r="J381" s="173"/>
      <c r="K381" s="173"/>
      <c r="L381" s="175"/>
      <c r="M381" s="175"/>
      <c r="N381" s="173" t="str">
        <f>IF(Tabla46[[#This Row],[ID RIESGO]]="","",IF(Tabla46[[#This Row],[DESCRIPCION DEL CONTROL]]="",0,15))</f>
        <v/>
      </c>
      <c r="O381" s="169" t="str">
        <f>IF(Tabla46[[#This Row],[ID RIESGO]]="","",IF(Tabla46[[#This Row],[RESPONSABLE DEL CONTROL (CARGO)]]="",0,20))</f>
        <v/>
      </c>
      <c r="P381" s="345">
        <f>IF(Tabla46[[#This Row],[PERIODICIDAD DE EJECUCIÓN DEL CONTROL]]="",0,20)</f>
        <v>0</v>
      </c>
      <c r="Q38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1" s="345" t="str">
        <f>IF(ISTEXT(Tabla46[[#This Row],[VALOR EVALUACION DISENO]]),"",IF(Tabla46[[#This Row],[VALOR EVALUACION DISENO]]&gt;96,DATOS!$AV$21,IF(Tabla46[[#This Row],[VALOR EVALUACION DISENO]]&gt;=86,DATOS!$AV$22,DATOS!$AV$23)))</f>
        <v/>
      </c>
      <c r="S381" s="278"/>
      <c r="T381" s="345" t="str">
        <f>IFERROR(VLOOKUP(Tabla46[[#This Row],[% DE CUMPLIMIENTO DE LA EJECUCION DEL CONTROL]],DATOS!$AS$38:$AT$40,2,0),"")</f>
        <v/>
      </c>
      <c r="U381" s="129" t="str">
        <f>IF(Tabla46[[#This Row],[RESULTADO EVALUACIÓN DEL DISEÑO DEL CONTROL]]="","",SUMIFS(DATOS!$AT$49:$AT$57,DATOS!$AR$49:$AR$57,Tabla46[[#This Row],[RESULTADO EVALUACIÓN DEL DISEÑO DEL CONTROL]],DATOS!$AS$49:$AS$57,Tabla46[[#This Row],[RESULTADO EVALUACION DE LA EJECUCION]]))</f>
        <v/>
      </c>
    </row>
    <row r="382" spans="1:21" ht="15" customHeight="1" x14ac:dyDescent="0.25">
      <c r="A382" s="3"/>
      <c r="B382" s="2"/>
      <c r="C382" s="2"/>
      <c r="D382" s="72"/>
      <c r="E382" s="4"/>
      <c r="F382" s="173"/>
      <c r="G382" s="352" t="str">
        <f>IFERROR(VLOOKUP(Tabla46[[#This Row],[ID RIESGO]],'1. IDENTIFICACION DEL RIESGO'!$AB$27:$AL$38,11,0),"")</f>
        <v/>
      </c>
      <c r="H382" s="173"/>
      <c r="I382" s="173"/>
      <c r="J382" s="173"/>
      <c r="K382" s="173"/>
      <c r="L382" s="175"/>
      <c r="M382" s="175"/>
      <c r="N382" s="173" t="str">
        <f>IF(Tabla46[[#This Row],[ID RIESGO]]="","",IF(Tabla46[[#This Row],[DESCRIPCION DEL CONTROL]]="",0,15))</f>
        <v/>
      </c>
      <c r="O382" s="169" t="str">
        <f>IF(Tabla46[[#This Row],[ID RIESGO]]="","",IF(Tabla46[[#This Row],[RESPONSABLE DEL CONTROL (CARGO)]]="",0,20))</f>
        <v/>
      </c>
      <c r="P382" s="345">
        <f>IF(Tabla46[[#This Row],[PERIODICIDAD DE EJECUCIÓN DEL CONTROL]]="",0,20)</f>
        <v>0</v>
      </c>
      <c r="Q38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2" s="345" t="str">
        <f>IF(ISTEXT(Tabla46[[#This Row],[VALOR EVALUACION DISENO]]),"",IF(Tabla46[[#This Row],[VALOR EVALUACION DISENO]]&gt;96,DATOS!$AV$21,IF(Tabla46[[#This Row],[VALOR EVALUACION DISENO]]&gt;=86,DATOS!$AV$22,DATOS!$AV$23)))</f>
        <v/>
      </c>
      <c r="S382" s="278"/>
      <c r="T382" s="345" t="str">
        <f>IFERROR(VLOOKUP(Tabla46[[#This Row],[% DE CUMPLIMIENTO DE LA EJECUCION DEL CONTROL]],DATOS!$AS$38:$AT$40,2,0),"")</f>
        <v/>
      </c>
      <c r="U382" s="129" t="str">
        <f>IF(Tabla46[[#This Row],[RESULTADO EVALUACIÓN DEL DISEÑO DEL CONTROL]]="","",SUMIFS(DATOS!$AT$49:$AT$57,DATOS!$AR$49:$AR$57,Tabla46[[#This Row],[RESULTADO EVALUACIÓN DEL DISEÑO DEL CONTROL]],DATOS!$AS$49:$AS$57,Tabla46[[#This Row],[RESULTADO EVALUACION DE LA EJECUCION]]))</f>
        <v/>
      </c>
    </row>
    <row r="383" spans="1:21" ht="15" customHeight="1" x14ac:dyDescent="0.25">
      <c r="A383" s="3"/>
      <c r="B383" s="2"/>
      <c r="C383" s="2"/>
      <c r="D383" s="72"/>
      <c r="E383" s="4"/>
      <c r="F383" s="173"/>
      <c r="G383" s="352" t="str">
        <f>IFERROR(VLOOKUP(Tabla46[[#This Row],[ID RIESGO]],'1. IDENTIFICACION DEL RIESGO'!$AB$27:$AL$38,11,0),"")</f>
        <v/>
      </c>
      <c r="H383" s="173"/>
      <c r="I383" s="173"/>
      <c r="J383" s="173"/>
      <c r="K383" s="173"/>
      <c r="L383" s="175"/>
      <c r="M383" s="175"/>
      <c r="N383" s="173" t="str">
        <f>IF(Tabla46[[#This Row],[ID RIESGO]]="","",IF(Tabla46[[#This Row],[DESCRIPCION DEL CONTROL]]="",0,15))</f>
        <v/>
      </c>
      <c r="O383" s="169" t="str">
        <f>IF(Tabla46[[#This Row],[ID RIESGO]]="","",IF(Tabla46[[#This Row],[RESPONSABLE DEL CONTROL (CARGO)]]="",0,20))</f>
        <v/>
      </c>
      <c r="P383" s="345">
        <f>IF(Tabla46[[#This Row],[PERIODICIDAD DE EJECUCIÓN DEL CONTROL]]="",0,20)</f>
        <v>0</v>
      </c>
      <c r="Q38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3" s="345" t="str">
        <f>IF(ISTEXT(Tabla46[[#This Row],[VALOR EVALUACION DISENO]]),"",IF(Tabla46[[#This Row],[VALOR EVALUACION DISENO]]&gt;96,DATOS!$AV$21,IF(Tabla46[[#This Row],[VALOR EVALUACION DISENO]]&gt;=86,DATOS!$AV$22,DATOS!$AV$23)))</f>
        <v/>
      </c>
      <c r="S383" s="278"/>
      <c r="T383" s="345" t="str">
        <f>IFERROR(VLOOKUP(Tabla46[[#This Row],[% DE CUMPLIMIENTO DE LA EJECUCION DEL CONTROL]],DATOS!$AS$38:$AT$40,2,0),"")</f>
        <v/>
      </c>
      <c r="U383" s="129" t="str">
        <f>IF(Tabla46[[#This Row],[RESULTADO EVALUACIÓN DEL DISEÑO DEL CONTROL]]="","",SUMIFS(DATOS!$AT$49:$AT$57,DATOS!$AR$49:$AR$57,Tabla46[[#This Row],[RESULTADO EVALUACIÓN DEL DISEÑO DEL CONTROL]],DATOS!$AS$49:$AS$57,Tabla46[[#This Row],[RESULTADO EVALUACION DE LA EJECUCION]]))</f>
        <v/>
      </c>
    </row>
    <row r="384" spans="1:21" ht="15" customHeight="1" x14ac:dyDescent="0.25">
      <c r="A384" s="3"/>
      <c r="B384" s="2"/>
      <c r="C384" s="2"/>
      <c r="D384" s="72"/>
      <c r="E384" s="4"/>
      <c r="F384" s="173"/>
      <c r="G384" s="352" t="str">
        <f>IFERROR(VLOOKUP(Tabla46[[#This Row],[ID RIESGO]],'1. IDENTIFICACION DEL RIESGO'!$AB$27:$AL$38,11,0),"")</f>
        <v/>
      </c>
      <c r="H384" s="173"/>
      <c r="I384" s="173"/>
      <c r="J384" s="173"/>
      <c r="K384" s="173"/>
      <c r="L384" s="175"/>
      <c r="M384" s="175"/>
      <c r="N384" s="173" t="str">
        <f>IF(Tabla46[[#This Row],[ID RIESGO]]="","",IF(Tabla46[[#This Row],[DESCRIPCION DEL CONTROL]]="",0,15))</f>
        <v/>
      </c>
      <c r="O384" s="169" t="str">
        <f>IF(Tabla46[[#This Row],[ID RIESGO]]="","",IF(Tabla46[[#This Row],[RESPONSABLE DEL CONTROL (CARGO)]]="",0,20))</f>
        <v/>
      </c>
      <c r="P384" s="345">
        <f>IF(Tabla46[[#This Row],[PERIODICIDAD DE EJECUCIÓN DEL CONTROL]]="",0,20)</f>
        <v>0</v>
      </c>
      <c r="Q38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4" s="345" t="str">
        <f>IF(ISTEXT(Tabla46[[#This Row],[VALOR EVALUACION DISENO]]),"",IF(Tabla46[[#This Row],[VALOR EVALUACION DISENO]]&gt;96,DATOS!$AV$21,IF(Tabla46[[#This Row],[VALOR EVALUACION DISENO]]&gt;=86,DATOS!$AV$22,DATOS!$AV$23)))</f>
        <v/>
      </c>
      <c r="S384" s="278"/>
      <c r="T384" s="345" t="str">
        <f>IFERROR(VLOOKUP(Tabla46[[#This Row],[% DE CUMPLIMIENTO DE LA EJECUCION DEL CONTROL]],DATOS!$AS$38:$AT$40,2,0),"")</f>
        <v/>
      </c>
      <c r="U384" s="129" t="str">
        <f>IF(Tabla46[[#This Row],[RESULTADO EVALUACIÓN DEL DISEÑO DEL CONTROL]]="","",SUMIFS(DATOS!$AT$49:$AT$57,DATOS!$AR$49:$AR$57,Tabla46[[#This Row],[RESULTADO EVALUACIÓN DEL DISEÑO DEL CONTROL]],DATOS!$AS$49:$AS$57,Tabla46[[#This Row],[RESULTADO EVALUACION DE LA EJECUCION]]))</f>
        <v/>
      </c>
    </row>
    <row r="385" spans="1:21" ht="15" customHeight="1" x14ac:dyDescent="0.25">
      <c r="A385" s="3"/>
      <c r="B385" s="2"/>
      <c r="C385" s="2"/>
      <c r="D385" s="72"/>
      <c r="E385" s="4"/>
      <c r="F385" s="173"/>
      <c r="G385" s="352" t="str">
        <f>IFERROR(VLOOKUP(Tabla46[[#This Row],[ID RIESGO]],'1. IDENTIFICACION DEL RIESGO'!$AB$27:$AL$38,11,0),"")</f>
        <v/>
      </c>
      <c r="H385" s="173"/>
      <c r="I385" s="173"/>
      <c r="J385" s="173"/>
      <c r="K385" s="173"/>
      <c r="L385" s="175"/>
      <c r="M385" s="175"/>
      <c r="N385" s="173" t="str">
        <f>IF(Tabla46[[#This Row],[ID RIESGO]]="","",IF(Tabla46[[#This Row],[DESCRIPCION DEL CONTROL]]="",0,15))</f>
        <v/>
      </c>
      <c r="O385" s="169" t="str">
        <f>IF(Tabla46[[#This Row],[ID RIESGO]]="","",IF(Tabla46[[#This Row],[RESPONSABLE DEL CONTROL (CARGO)]]="",0,20))</f>
        <v/>
      </c>
      <c r="P385" s="345">
        <f>IF(Tabla46[[#This Row],[PERIODICIDAD DE EJECUCIÓN DEL CONTROL]]="",0,20)</f>
        <v>0</v>
      </c>
      <c r="Q38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5" s="345" t="str">
        <f>IF(ISTEXT(Tabla46[[#This Row],[VALOR EVALUACION DISENO]]),"",IF(Tabla46[[#This Row],[VALOR EVALUACION DISENO]]&gt;96,DATOS!$AV$21,IF(Tabla46[[#This Row],[VALOR EVALUACION DISENO]]&gt;=86,DATOS!$AV$22,DATOS!$AV$23)))</f>
        <v/>
      </c>
      <c r="S385" s="278"/>
      <c r="T385" s="345" t="str">
        <f>IFERROR(VLOOKUP(Tabla46[[#This Row],[% DE CUMPLIMIENTO DE LA EJECUCION DEL CONTROL]],DATOS!$AS$38:$AT$40,2,0),"")</f>
        <v/>
      </c>
      <c r="U385" s="129" t="str">
        <f>IF(Tabla46[[#This Row],[RESULTADO EVALUACIÓN DEL DISEÑO DEL CONTROL]]="","",SUMIFS(DATOS!$AT$49:$AT$57,DATOS!$AR$49:$AR$57,Tabla46[[#This Row],[RESULTADO EVALUACIÓN DEL DISEÑO DEL CONTROL]],DATOS!$AS$49:$AS$57,Tabla46[[#This Row],[RESULTADO EVALUACION DE LA EJECUCION]]))</f>
        <v/>
      </c>
    </row>
    <row r="386" spans="1:21" ht="15" customHeight="1" x14ac:dyDescent="0.25">
      <c r="A386" s="3"/>
      <c r="B386" s="2"/>
      <c r="C386" s="2"/>
      <c r="D386" s="72"/>
      <c r="E386" s="4"/>
      <c r="F386" s="173"/>
      <c r="G386" s="352" t="str">
        <f>IFERROR(VLOOKUP(Tabla46[[#This Row],[ID RIESGO]],'1. IDENTIFICACION DEL RIESGO'!$AB$27:$AL$38,11,0),"")</f>
        <v/>
      </c>
      <c r="H386" s="173"/>
      <c r="I386" s="173"/>
      <c r="J386" s="173"/>
      <c r="K386" s="173"/>
      <c r="L386" s="175"/>
      <c r="M386" s="175"/>
      <c r="N386" s="173" t="str">
        <f>IF(Tabla46[[#This Row],[ID RIESGO]]="","",IF(Tabla46[[#This Row],[DESCRIPCION DEL CONTROL]]="",0,15))</f>
        <v/>
      </c>
      <c r="O386" s="169" t="str">
        <f>IF(Tabla46[[#This Row],[ID RIESGO]]="","",IF(Tabla46[[#This Row],[RESPONSABLE DEL CONTROL (CARGO)]]="",0,20))</f>
        <v/>
      </c>
      <c r="P386" s="345">
        <f>IF(Tabla46[[#This Row],[PERIODICIDAD DE EJECUCIÓN DEL CONTROL]]="",0,20)</f>
        <v>0</v>
      </c>
      <c r="Q38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6" s="345" t="str">
        <f>IF(ISTEXT(Tabla46[[#This Row],[VALOR EVALUACION DISENO]]),"",IF(Tabla46[[#This Row],[VALOR EVALUACION DISENO]]&gt;96,DATOS!$AV$21,IF(Tabla46[[#This Row],[VALOR EVALUACION DISENO]]&gt;=86,DATOS!$AV$22,DATOS!$AV$23)))</f>
        <v/>
      </c>
      <c r="S386" s="278"/>
      <c r="T386" s="345" t="str">
        <f>IFERROR(VLOOKUP(Tabla46[[#This Row],[% DE CUMPLIMIENTO DE LA EJECUCION DEL CONTROL]],DATOS!$AS$38:$AT$40,2,0),"")</f>
        <v/>
      </c>
      <c r="U386" s="129" t="str">
        <f>IF(Tabla46[[#This Row],[RESULTADO EVALUACIÓN DEL DISEÑO DEL CONTROL]]="","",SUMIFS(DATOS!$AT$49:$AT$57,DATOS!$AR$49:$AR$57,Tabla46[[#This Row],[RESULTADO EVALUACIÓN DEL DISEÑO DEL CONTROL]],DATOS!$AS$49:$AS$57,Tabla46[[#This Row],[RESULTADO EVALUACION DE LA EJECUCION]]))</f>
        <v/>
      </c>
    </row>
    <row r="387" spans="1:21" ht="15" customHeight="1" x14ac:dyDescent="0.25">
      <c r="A387" s="3"/>
      <c r="B387" s="2"/>
      <c r="C387" s="2"/>
      <c r="D387" s="72"/>
      <c r="E387" s="4"/>
      <c r="F387" s="173"/>
      <c r="G387" s="352" t="str">
        <f>IFERROR(VLOOKUP(Tabla46[[#This Row],[ID RIESGO]],'1. IDENTIFICACION DEL RIESGO'!$AB$27:$AL$38,11,0),"")</f>
        <v/>
      </c>
      <c r="H387" s="173"/>
      <c r="I387" s="173"/>
      <c r="J387" s="173"/>
      <c r="K387" s="173"/>
      <c r="L387" s="175"/>
      <c r="M387" s="175"/>
      <c r="N387" s="173" t="str">
        <f>IF(Tabla46[[#This Row],[ID RIESGO]]="","",IF(Tabla46[[#This Row],[DESCRIPCION DEL CONTROL]]="",0,15))</f>
        <v/>
      </c>
      <c r="O387" s="169" t="str">
        <f>IF(Tabla46[[#This Row],[ID RIESGO]]="","",IF(Tabla46[[#This Row],[RESPONSABLE DEL CONTROL (CARGO)]]="",0,20))</f>
        <v/>
      </c>
      <c r="P387" s="345">
        <f>IF(Tabla46[[#This Row],[PERIODICIDAD DE EJECUCIÓN DEL CONTROL]]="",0,20)</f>
        <v>0</v>
      </c>
      <c r="Q38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7" s="345" t="str">
        <f>IF(ISTEXT(Tabla46[[#This Row],[VALOR EVALUACION DISENO]]),"",IF(Tabla46[[#This Row],[VALOR EVALUACION DISENO]]&gt;96,DATOS!$AV$21,IF(Tabla46[[#This Row],[VALOR EVALUACION DISENO]]&gt;=86,DATOS!$AV$22,DATOS!$AV$23)))</f>
        <v/>
      </c>
      <c r="S387" s="278"/>
      <c r="T387" s="345" t="str">
        <f>IFERROR(VLOOKUP(Tabla46[[#This Row],[% DE CUMPLIMIENTO DE LA EJECUCION DEL CONTROL]],DATOS!$AS$38:$AT$40,2,0),"")</f>
        <v/>
      </c>
      <c r="U387" s="129" t="str">
        <f>IF(Tabla46[[#This Row],[RESULTADO EVALUACIÓN DEL DISEÑO DEL CONTROL]]="","",SUMIFS(DATOS!$AT$49:$AT$57,DATOS!$AR$49:$AR$57,Tabla46[[#This Row],[RESULTADO EVALUACIÓN DEL DISEÑO DEL CONTROL]],DATOS!$AS$49:$AS$57,Tabla46[[#This Row],[RESULTADO EVALUACION DE LA EJECUCION]]))</f>
        <v/>
      </c>
    </row>
    <row r="388" spans="1:21" ht="15" customHeight="1" x14ac:dyDescent="0.25">
      <c r="A388" s="3"/>
      <c r="B388" s="2"/>
      <c r="C388" s="2"/>
      <c r="D388" s="72"/>
      <c r="E388" s="4"/>
      <c r="F388" s="173"/>
      <c r="G388" s="352" t="str">
        <f>IFERROR(VLOOKUP(Tabla46[[#This Row],[ID RIESGO]],'1. IDENTIFICACION DEL RIESGO'!$AB$27:$AL$38,11,0),"")</f>
        <v/>
      </c>
      <c r="H388" s="173"/>
      <c r="I388" s="173"/>
      <c r="J388" s="173"/>
      <c r="K388" s="173"/>
      <c r="L388" s="175"/>
      <c r="M388" s="175"/>
      <c r="N388" s="173" t="str">
        <f>IF(Tabla46[[#This Row],[ID RIESGO]]="","",IF(Tabla46[[#This Row],[DESCRIPCION DEL CONTROL]]="",0,15))</f>
        <v/>
      </c>
      <c r="O388" s="169" t="str">
        <f>IF(Tabla46[[#This Row],[ID RIESGO]]="","",IF(Tabla46[[#This Row],[RESPONSABLE DEL CONTROL (CARGO)]]="",0,20))</f>
        <v/>
      </c>
      <c r="P388" s="345">
        <f>IF(Tabla46[[#This Row],[PERIODICIDAD DE EJECUCIÓN DEL CONTROL]]="",0,20)</f>
        <v>0</v>
      </c>
      <c r="Q38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8" s="345" t="str">
        <f>IF(ISTEXT(Tabla46[[#This Row],[VALOR EVALUACION DISENO]]),"",IF(Tabla46[[#This Row],[VALOR EVALUACION DISENO]]&gt;96,DATOS!$AV$21,IF(Tabla46[[#This Row],[VALOR EVALUACION DISENO]]&gt;=86,DATOS!$AV$22,DATOS!$AV$23)))</f>
        <v/>
      </c>
      <c r="S388" s="278"/>
      <c r="T388" s="345" t="str">
        <f>IFERROR(VLOOKUP(Tabla46[[#This Row],[% DE CUMPLIMIENTO DE LA EJECUCION DEL CONTROL]],DATOS!$AS$38:$AT$40,2,0),"")</f>
        <v/>
      </c>
      <c r="U388" s="129" t="str">
        <f>IF(Tabla46[[#This Row],[RESULTADO EVALUACIÓN DEL DISEÑO DEL CONTROL]]="","",SUMIFS(DATOS!$AT$49:$AT$57,DATOS!$AR$49:$AR$57,Tabla46[[#This Row],[RESULTADO EVALUACIÓN DEL DISEÑO DEL CONTROL]],DATOS!$AS$49:$AS$57,Tabla46[[#This Row],[RESULTADO EVALUACION DE LA EJECUCION]]))</f>
        <v/>
      </c>
    </row>
    <row r="389" spans="1:21" ht="15" customHeight="1" x14ac:dyDescent="0.25">
      <c r="A389" s="3"/>
      <c r="B389" s="2"/>
      <c r="C389" s="2"/>
      <c r="D389" s="72"/>
      <c r="E389" s="4"/>
      <c r="F389" s="173"/>
      <c r="G389" s="352" t="str">
        <f>IFERROR(VLOOKUP(Tabla46[[#This Row],[ID RIESGO]],'1. IDENTIFICACION DEL RIESGO'!$AB$27:$AL$38,11,0),"")</f>
        <v/>
      </c>
      <c r="H389" s="173"/>
      <c r="I389" s="173"/>
      <c r="J389" s="173"/>
      <c r="K389" s="173"/>
      <c r="L389" s="175"/>
      <c r="M389" s="175"/>
      <c r="N389" s="173" t="str">
        <f>IF(Tabla46[[#This Row],[ID RIESGO]]="","",IF(Tabla46[[#This Row],[DESCRIPCION DEL CONTROL]]="",0,15))</f>
        <v/>
      </c>
      <c r="O389" s="169" t="str">
        <f>IF(Tabla46[[#This Row],[ID RIESGO]]="","",IF(Tabla46[[#This Row],[RESPONSABLE DEL CONTROL (CARGO)]]="",0,20))</f>
        <v/>
      </c>
      <c r="P389" s="345">
        <f>IF(Tabla46[[#This Row],[PERIODICIDAD DE EJECUCIÓN DEL CONTROL]]="",0,20)</f>
        <v>0</v>
      </c>
      <c r="Q38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9" s="345" t="str">
        <f>IF(ISTEXT(Tabla46[[#This Row],[VALOR EVALUACION DISENO]]),"",IF(Tabla46[[#This Row],[VALOR EVALUACION DISENO]]&gt;96,DATOS!$AV$21,IF(Tabla46[[#This Row],[VALOR EVALUACION DISENO]]&gt;=86,DATOS!$AV$22,DATOS!$AV$23)))</f>
        <v/>
      </c>
      <c r="S389" s="278"/>
      <c r="T389" s="345" t="str">
        <f>IFERROR(VLOOKUP(Tabla46[[#This Row],[% DE CUMPLIMIENTO DE LA EJECUCION DEL CONTROL]],DATOS!$AS$38:$AT$40,2,0),"")</f>
        <v/>
      </c>
      <c r="U389" s="129" t="str">
        <f>IF(Tabla46[[#This Row],[RESULTADO EVALUACIÓN DEL DISEÑO DEL CONTROL]]="","",SUMIFS(DATOS!$AT$49:$AT$57,DATOS!$AR$49:$AR$57,Tabla46[[#This Row],[RESULTADO EVALUACIÓN DEL DISEÑO DEL CONTROL]],DATOS!$AS$49:$AS$57,Tabla46[[#This Row],[RESULTADO EVALUACION DE LA EJECUCION]]))</f>
        <v/>
      </c>
    </row>
    <row r="390" spans="1:21" ht="15" customHeight="1" x14ac:dyDescent="0.25">
      <c r="A390" s="3"/>
      <c r="B390" s="2"/>
      <c r="C390" s="2"/>
      <c r="D390" s="72"/>
      <c r="E390" s="4"/>
      <c r="F390" s="173"/>
      <c r="G390" s="352" t="str">
        <f>IFERROR(VLOOKUP(Tabla46[[#This Row],[ID RIESGO]],'1. IDENTIFICACION DEL RIESGO'!$AB$27:$AL$38,11,0),"")</f>
        <v/>
      </c>
      <c r="H390" s="173"/>
      <c r="I390" s="173"/>
      <c r="J390" s="173"/>
      <c r="K390" s="173"/>
      <c r="L390" s="175"/>
      <c r="M390" s="175"/>
      <c r="N390" s="173" t="str">
        <f>IF(Tabla46[[#This Row],[ID RIESGO]]="","",IF(Tabla46[[#This Row],[DESCRIPCION DEL CONTROL]]="",0,15))</f>
        <v/>
      </c>
      <c r="O390" s="169" t="str">
        <f>IF(Tabla46[[#This Row],[ID RIESGO]]="","",IF(Tabla46[[#This Row],[RESPONSABLE DEL CONTROL (CARGO)]]="",0,20))</f>
        <v/>
      </c>
      <c r="P390" s="345">
        <f>IF(Tabla46[[#This Row],[PERIODICIDAD DE EJECUCIÓN DEL CONTROL]]="",0,20)</f>
        <v>0</v>
      </c>
      <c r="Q39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0" s="345" t="str">
        <f>IF(ISTEXT(Tabla46[[#This Row],[VALOR EVALUACION DISENO]]),"",IF(Tabla46[[#This Row],[VALOR EVALUACION DISENO]]&gt;96,DATOS!$AV$21,IF(Tabla46[[#This Row],[VALOR EVALUACION DISENO]]&gt;=86,DATOS!$AV$22,DATOS!$AV$23)))</f>
        <v/>
      </c>
      <c r="S390" s="278"/>
      <c r="T390" s="345" t="str">
        <f>IFERROR(VLOOKUP(Tabla46[[#This Row],[% DE CUMPLIMIENTO DE LA EJECUCION DEL CONTROL]],DATOS!$AS$38:$AT$40,2,0),"")</f>
        <v/>
      </c>
      <c r="U390" s="129" t="str">
        <f>IF(Tabla46[[#This Row],[RESULTADO EVALUACIÓN DEL DISEÑO DEL CONTROL]]="","",SUMIFS(DATOS!$AT$49:$AT$57,DATOS!$AR$49:$AR$57,Tabla46[[#This Row],[RESULTADO EVALUACIÓN DEL DISEÑO DEL CONTROL]],DATOS!$AS$49:$AS$57,Tabla46[[#This Row],[RESULTADO EVALUACION DE LA EJECUCION]]))</f>
        <v/>
      </c>
    </row>
    <row r="391" spans="1:21" ht="15" customHeight="1" x14ac:dyDescent="0.25">
      <c r="A391" s="3"/>
      <c r="B391" s="2"/>
      <c r="C391" s="2"/>
      <c r="D391" s="72"/>
      <c r="E391" s="4"/>
      <c r="F391" s="173"/>
      <c r="G391" s="352" t="str">
        <f>IFERROR(VLOOKUP(Tabla46[[#This Row],[ID RIESGO]],'1. IDENTIFICACION DEL RIESGO'!$AB$27:$AL$38,11,0),"")</f>
        <v/>
      </c>
      <c r="H391" s="173"/>
      <c r="I391" s="173"/>
      <c r="J391" s="173"/>
      <c r="K391" s="173"/>
      <c r="L391" s="175"/>
      <c r="M391" s="175"/>
      <c r="N391" s="173" t="str">
        <f>IF(Tabla46[[#This Row],[ID RIESGO]]="","",IF(Tabla46[[#This Row],[DESCRIPCION DEL CONTROL]]="",0,15))</f>
        <v/>
      </c>
      <c r="O391" s="169" t="str">
        <f>IF(Tabla46[[#This Row],[ID RIESGO]]="","",IF(Tabla46[[#This Row],[RESPONSABLE DEL CONTROL (CARGO)]]="",0,20))</f>
        <v/>
      </c>
      <c r="P391" s="345">
        <f>IF(Tabla46[[#This Row],[PERIODICIDAD DE EJECUCIÓN DEL CONTROL]]="",0,20)</f>
        <v>0</v>
      </c>
      <c r="Q39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1" s="345" t="str">
        <f>IF(ISTEXT(Tabla46[[#This Row],[VALOR EVALUACION DISENO]]),"",IF(Tabla46[[#This Row],[VALOR EVALUACION DISENO]]&gt;96,DATOS!$AV$21,IF(Tabla46[[#This Row],[VALOR EVALUACION DISENO]]&gt;=86,DATOS!$AV$22,DATOS!$AV$23)))</f>
        <v/>
      </c>
      <c r="S391" s="278"/>
      <c r="T391" s="345" t="str">
        <f>IFERROR(VLOOKUP(Tabla46[[#This Row],[% DE CUMPLIMIENTO DE LA EJECUCION DEL CONTROL]],DATOS!$AS$38:$AT$40,2,0),"")</f>
        <v/>
      </c>
      <c r="U391" s="129" t="str">
        <f>IF(Tabla46[[#This Row],[RESULTADO EVALUACIÓN DEL DISEÑO DEL CONTROL]]="","",SUMIFS(DATOS!$AT$49:$AT$57,DATOS!$AR$49:$AR$57,Tabla46[[#This Row],[RESULTADO EVALUACIÓN DEL DISEÑO DEL CONTROL]],DATOS!$AS$49:$AS$57,Tabla46[[#This Row],[RESULTADO EVALUACION DE LA EJECUCION]]))</f>
        <v/>
      </c>
    </row>
    <row r="392" spans="1:21" ht="15" customHeight="1" x14ac:dyDescent="0.25">
      <c r="A392" s="3"/>
      <c r="B392" s="2"/>
      <c r="C392" s="2"/>
      <c r="D392" s="72"/>
      <c r="E392" s="4"/>
      <c r="F392" s="173"/>
      <c r="G392" s="352" t="str">
        <f>IFERROR(VLOOKUP(Tabla46[[#This Row],[ID RIESGO]],'1. IDENTIFICACION DEL RIESGO'!$AB$27:$AL$38,11,0),"")</f>
        <v/>
      </c>
      <c r="H392" s="173"/>
      <c r="I392" s="173"/>
      <c r="J392" s="173"/>
      <c r="K392" s="173"/>
      <c r="L392" s="175"/>
      <c r="M392" s="175"/>
      <c r="N392" s="173" t="str">
        <f>IF(Tabla46[[#This Row],[ID RIESGO]]="","",IF(Tabla46[[#This Row],[DESCRIPCION DEL CONTROL]]="",0,15))</f>
        <v/>
      </c>
      <c r="O392" s="169" t="str">
        <f>IF(Tabla46[[#This Row],[ID RIESGO]]="","",IF(Tabla46[[#This Row],[RESPONSABLE DEL CONTROL (CARGO)]]="",0,20))</f>
        <v/>
      </c>
      <c r="P392" s="345">
        <f>IF(Tabla46[[#This Row],[PERIODICIDAD DE EJECUCIÓN DEL CONTROL]]="",0,20)</f>
        <v>0</v>
      </c>
      <c r="Q39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2" s="345" t="str">
        <f>IF(ISTEXT(Tabla46[[#This Row],[VALOR EVALUACION DISENO]]),"",IF(Tabla46[[#This Row],[VALOR EVALUACION DISENO]]&gt;96,DATOS!$AV$21,IF(Tabla46[[#This Row],[VALOR EVALUACION DISENO]]&gt;=86,DATOS!$AV$22,DATOS!$AV$23)))</f>
        <v/>
      </c>
      <c r="S392" s="278"/>
      <c r="T392" s="345" t="str">
        <f>IFERROR(VLOOKUP(Tabla46[[#This Row],[% DE CUMPLIMIENTO DE LA EJECUCION DEL CONTROL]],DATOS!$AS$38:$AT$40,2,0),"")</f>
        <v/>
      </c>
      <c r="U392" s="129" t="str">
        <f>IF(Tabla46[[#This Row],[RESULTADO EVALUACIÓN DEL DISEÑO DEL CONTROL]]="","",SUMIFS(DATOS!$AT$49:$AT$57,DATOS!$AR$49:$AR$57,Tabla46[[#This Row],[RESULTADO EVALUACIÓN DEL DISEÑO DEL CONTROL]],DATOS!$AS$49:$AS$57,Tabla46[[#This Row],[RESULTADO EVALUACION DE LA EJECUCION]]))</f>
        <v/>
      </c>
    </row>
    <row r="393" spans="1:21" ht="15" customHeight="1" x14ac:dyDescent="0.25">
      <c r="A393" s="3"/>
      <c r="B393" s="2"/>
      <c r="C393" s="2"/>
      <c r="D393" s="72"/>
      <c r="E393" s="4"/>
      <c r="F393" s="173"/>
      <c r="G393" s="352" t="str">
        <f>IFERROR(VLOOKUP(Tabla46[[#This Row],[ID RIESGO]],'1. IDENTIFICACION DEL RIESGO'!$AB$27:$AL$38,11,0),"")</f>
        <v/>
      </c>
      <c r="H393" s="173"/>
      <c r="I393" s="173"/>
      <c r="J393" s="173"/>
      <c r="K393" s="173"/>
      <c r="L393" s="175"/>
      <c r="M393" s="175"/>
      <c r="N393" s="173" t="str">
        <f>IF(Tabla46[[#This Row],[ID RIESGO]]="","",IF(Tabla46[[#This Row],[DESCRIPCION DEL CONTROL]]="",0,15))</f>
        <v/>
      </c>
      <c r="O393" s="169" t="str">
        <f>IF(Tabla46[[#This Row],[ID RIESGO]]="","",IF(Tabla46[[#This Row],[RESPONSABLE DEL CONTROL (CARGO)]]="",0,20))</f>
        <v/>
      </c>
      <c r="P393" s="345">
        <f>IF(Tabla46[[#This Row],[PERIODICIDAD DE EJECUCIÓN DEL CONTROL]]="",0,20)</f>
        <v>0</v>
      </c>
      <c r="Q39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3" s="345" t="str">
        <f>IF(ISTEXT(Tabla46[[#This Row],[VALOR EVALUACION DISENO]]),"",IF(Tabla46[[#This Row],[VALOR EVALUACION DISENO]]&gt;96,DATOS!$AV$21,IF(Tabla46[[#This Row],[VALOR EVALUACION DISENO]]&gt;=86,DATOS!$AV$22,DATOS!$AV$23)))</f>
        <v/>
      </c>
      <c r="S393" s="278"/>
      <c r="T393" s="345" t="str">
        <f>IFERROR(VLOOKUP(Tabla46[[#This Row],[% DE CUMPLIMIENTO DE LA EJECUCION DEL CONTROL]],DATOS!$AS$38:$AT$40,2,0),"")</f>
        <v/>
      </c>
      <c r="U393" s="129" t="str">
        <f>IF(Tabla46[[#This Row],[RESULTADO EVALUACIÓN DEL DISEÑO DEL CONTROL]]="","",SUMIFS(DATOS!$AT$49:$AT$57,DATOS!$AR$49:$AR$57,Tabla46[[#This Row],[RESULTADO EVALUACIÓN DEL DISEÑO DEL CONTROL]],DATOS!$AS$49:$AS$57,Tabla46[[#This Row],[RESULTADO EVALUACION DE LA EJECUCION]]))</f>
        <v/>
      </c>
    </row>
    <row r="394" spans="1:21" ht="15" customHeight="1" x14ac:dyDescent="0.25">
      <c r="A394" s="3"/>
      <c r="B394" s="2"/>
      <c r="C394" s="2"/>
      <c r="D394" s="72"/>
      <c r="E394" s="4"/>
      <c r="F394" s="173"/>
      <c r="G394" s="352" t="str">
        <f>IFERROR(VLOOKUP(Tabla46[[#This Row],[ID RIESGO]],'1. IDENTIFICACION DEL RIESGO'!$AB$27:$AL$38,11,0),"")</f>
        <v/>
      </c>
      <c r="H394" s="173"/>
      <c r="I394" s="173"/>
      <c r="J394" s="173"/>
      <c r="K394" s="173"/>
      <c r="L394" s="175"/>
      <c r="M394" s="175"/>
      <c r="N394" s="173" t="str">
        <f>IF(Tabla46[[#This Row],[ID RIESGO]]="","",IF(Tabla46[[#This Row],[DESCRIPCION DEL CONTROL]]="",0,15))</f>
        <v/>
      </c>
      <c r="O394" s="169" t="str">
        <f>IF(Tabla46[[#This Row],[ID RIESGO]]="","",IF(Tabla46[[#This Row],[RESPONSABLE DEL CONTROL (CARGO)]]="",0,20))</f>
        <v/>
      </c>
      <c r="P394" s="345">
        <f>IF(Tabla46[[#This Row],[PERIODICIDAD DE EJECUCIÓN DEL CONTROL]]="",0,20)</f>
        <v>0</v>
      </c>
      <c r="Q39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4" s="345" t="str">
        <f>IF(ISTEXT(Tabla46[[#This Row],[VALOR EVALUACION DISENO]]),"",IF(Tabla46[[#This Row],[VALOR EVALUACION DISENO]]&gt;96,DATOS!$AV$21,IF(Tabla46[[#This Row],[VALOR EVALUACION DISENO]]&gt;=86,DATOS!$AV$22,DATOS!$AV$23)))</f>
        <v/>
      </c>
      <c r="S394" s="278"/>
      <c r="T394" s="345" t="str">
        <f>IFERROR(VLOOKUP(Tabla46[[#This Row],[% DE CUMPLIMIENTO DE LA EJECUCION DEL CONTROL]],DATOS!$AS$38:$AT$40,2,0),"")</f>
        <v/>
      </c>
      <c r="U394" s="129" t="str">
        <f>IF(Tabla46[[#This Row],[RESULTADO EVALUACIÓN DEL DISEÑO DEL CONTROL]]="","",SUMIFS(DATOS!$AT$49:$AT$57,DATOS!$AR$49:$AR$57,Tabla46[[#This Row],[RESULTADO EVALUACIÓN DEL DISEÑO DEL CONTROL]],DATOS!$AS$49:$AS$57,Tabla46[[#This Row],[RESULTADO EVALUACION DE LA EJECUCION]]))</f>
        <v/>
      </c>
    </row>
    <row r="395" spans="1:21" ht="15" customHeight="1" x14ac:dyDescent="0.25">
      <c r="A395" s="3"/>
      <c r="B395" s="2"/>
      <c r="C395" s="2"/>
      <c r="D395" s="72"/>
      <c r="E395" s="4"/>
      <c r="F395" s="173"/>
      <c r="G395" s="352" t="str">
        <f>IFERROR(VLOOKUP(Tabla46[[#This Row],[ID RIESGO]],'1. IDENTIFICACION DEL RIESGO'!$AB$27:$AL$38,11,0),"")</f>
        <v/>
      </c>
      <c r="H395" s="173"/>
      <c r="I395" s="173"/>
      <c r="J395" s="173"/>
      <c r="K395" s="173"/>
      <c r="L395" s="175"/>
      <c r="M395" s="175"/>
      <c r="N395" s="173" t="str">
        <f>IF(Tabla46[[#This Row],[ID RIESGO]]="","",IF(Tabla46[[#This Row],[DESCRIPCION DEL CONTROL]]="",0,15))</f>
        <v/>
      </c>
      <c r="O395" s="169" t="str">
        <f>IF(Tabla46[[#This Row],[ID RIESGO]]="","",IF(Tabla46[[#This Row],[RESPONSABLE DEL CONTROL (CARGO)]]="",0,20))</f>
        <v/>
      </c>
      <c r="P395" s="345">
        <f>IF(Tabla46[[#This Row],[PERIODICIDAD DE EJECUCIÓN DEL CONTROL]]="",0,20)</f>
        <v>0</v>
      </c>
      <c r="Q39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5" s="345" t="str">
        <f>IF(ISTEXT(Tabla46[[#This Row],[VALOR EVALUACION DISENO]]),"",IF(Tabla46[[#This Row],[VALOR EVALUACION DISENO]]&gt;96,DATOS!$AV$21,IF(Tabla46[[#This Row],[VALOR EVALUACION DISENO]]&gt;=86,DATOS!$AV$22,DATOS!$AV$23)))</f>
        <v/>
      </c>
      <c r="S395" s="278"/>
      <c r="T395" s="345" t="str">
        <f>IFERROR(VLOOKUP(Tabla46[[#This Row],[% DE CUMPLIMIENTO DE LA EJECUCION DEL CONTROL]],DATOS!$AS$38:$AT$40,2,0),"")</f>
        <v/>
      </c>
      <c r="U395" s="129" t="str">
        <f>IF(Tabla46[[#This Row],[RESULTADO EVALUACIÓN DEL DISEÑO DEL CONTROL]]="","",SUMIFS(DATOS!$AT$49:$AT$57,DATOS!$AR$49:$AR$57,Tabla46[[#This Row],[RESULTADO EVALUACIÓN DEL DISEÑO DEL CONTROL]],DATOS!$AS$49:$AS$57,Tabla46[[#This Row],[RESULTADO EVALUACION DE LA EJECUCION]]))</f>
        <v/>
      </c>
    </row>
    <row r="396" spans="1:21" ht="15" customHeight="1" x14ac:dyDescent="0.25">
      <c r="A396" s="3"/>
      <c r="B396" s="2"/>
      <c r="C396" s="2"/>
      <c r="D396" s="72"/>
      <c r="E396" s="4"/>
      <c r="F396" s="173"/>
      <c r="G396" s="352" t="str">
        <f>IFERROR(VLOOKUP(Tabla46[[#This Row],[ID RIESGO]],'1. IDENTIFICACION DEL RIESGO'!$AB$27:$AL$38,11,0),"")</f>
        <v/>
      </c>
      <c r="H396" s="173"/>
      <c r="I396" s="173"/>
      <c r="J396" s="173"/>
      <c r="K396" s="173"/>
      <c r="L396" s="175"/>
      <c r="M396" s="175"/>
      <c r="N396" s="173" t="str">
        <f>IF(Tabla46[[#This Row],[ID RIESGO]]="","",IF(Tabla46[[#This Row],[DESCRIPCION DEL CONTROL]]="",0,15))</f>
        <v/>
      </c>
      <c r="O396" s="169" t="str">
        <f>IF(Tabla46[[#This Row],[ID RIESGO]]="","",IF(Tabla46[[#This Row],[RESPONSABLE DEL CONTROL (CARGO)]]="",0,20))</f>
        <v/>
      </c>
      <c r="P396" s="345">
        <f>IF(Tabla46[[#This Row],[PERIODICIDAD DE EJECUCIÓN DEL CONTROL]]="",0,20)</f>
        <v>0</v>
      </c>
      <c r="Q39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6" s="345" t="str">
        <f>IF(ISTEXT(Tabla46[[#This Row],[VALOR EVALUACION DISENO]]),"",IF(Tabla46[[#This Row],[VALOR EVALUACION DISENO]]&gt;96,DATOS!$AV$21,IF(Tabla46[[#This Row],[VALOR EVALUACION DISENO]]&gt;=86,DATOS!$AV$22,DATOS!$AV$23)))</f>
        <v/>
      </c>
      <c r="S396" s="278"/>
      <c r="T396" s="345" t="str">
        <f>IFERROR(VLOOKUP(Tabla46[[#This Row],[% DE CUMPLIMIENTO DE LA EJECUCION DEL CONTROL]],DATOS!$AS$38:$AT$40,2,0),"")</f>
        <v/>
      </c>
      <c r="U396" s="129" t="str">
        <f>IF(Tabla46[[#This Row],[RESULTADO EVALUACIÓN DEL DISEÑO DEL CONTROL]]="","",SUMIFS(DATOS!$AT$49:$AT$57,DATOS!$AR$49:$AR$57,Tabla46[[#This Row],[RESULTADO EVALUACIÓN DEL DISEÑO DEL CONTROL]],DATOS!$AS$49:$AS$57,Tabla46[[#This Row],[RESULTADO EVALUACION DE LA EJECUCION]]))</f>
        <v/>
      </c>
    </row>
    <row r="397" spans="1:21" ht="15" customHeight="1" x14ac:dyDescent="0.25">
      <c r="A397" s="3"/>
      <c r="B397" s="2"/>
      <c r="C397" s="2"/>
      <c r="D397" s="72"/>
      <c r="E397" s="4"/>
      <c r="F397" s="173"/>
      <c r="G397" s="352" t="str">
        <f>IFERROR(VLOOKUP(Tabla46[[#This Row],[ID RIESGO]],'1. IDENTIFICACION DEL RIESGO'!$AB$27:$AL$38,11,0),"")</f>
        <v/>
      </c>
      <c r="H397" s="173"/>
      <c r="I397" s="173"/>
      <c r="J397" s="173"/>
      <c r="K397" s="173"/>
      <c r="L397" s="175"/>
      <c r="M397" s="175"/>
      <c r="N397" s="173" t="str">
        <f>IF(Tabla46[[#This Row],[ID RIESGO]]="","",IF(Tabla46[[#This Row],[DESCRIPCION DEL CONTROL]]="",0,15))</f>
        <v/>
      </c>
      <c r="O397" s="169" t="str">
        <f>IF(Tabla46[[#This Row],[ID RIESGO]]="","",IF(Tabla46[[#This Row],[RESPONSABLE DEL CONTROL (CARGO)]]="",0,20))</f>
        <v/>
      </c>
      <c r="P397" s="345">
        <f>IF(Tabla46[[#This Row],[PERIODICIDAD DE EJECUCIÓN DEL CONTROL]]="",0,20)</f>
        <v>0</v>
      </c>
      <c r="Q39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7" s="345" t="str">
        <f>IF(ISTEXT(Tabla46[[#This Row],[VALOR EVALUACION DISENO]]),"",IF(Tabla46[[#This Row],[VALOR EVALUACION DISENO]]&gt;96,DATOS!$AV$21,IF(Tabla46[[#This Row],[VALOR EVALUACION DISENO]]&gt;=86,DATOS!$AV$22,DATOS!$AV$23)))</f>
        <v/>
      </c>
      <c r="S397" s="278"/>
      <c r="T397" s="345" t="str">
        <f>IFERROR(VLOOKUP(Tabla46[[#This Row],[% DE CUMPLIMIENTO DE LA EJECUCION DEL CONTROL]],DATOS!$AS$38:$AT$40,2,0),"")</f>
        <v/>
      </c>
      <c r="U397" s="129" t="str">
        <f>IF(Tabla46[[#This Row],[RESULTADO EVALUACIÓN DEL DISEÑO DEL CONTROL]]="","",SUMIFS(DATOS!$AT$49:$AT$57,DATOS!$AR$49:$AR$57,Tabla46[[#This Row],[RESULTADO EVALUACIÓN DEL DISEÑO DEL CONTROL]],DATOS!$AS$49:$AS$57,Tabla46[[#This Row],[RESULTADO EVALUACION DE LA EJECUCION]]))</f>
        <v/>
      </c>
    </row>
    <row r="398" spans="1:21" ht="15" customHeight="1" x14ac:dyDescent="0.25">
      <c r="A398" s="3"/>
      <c r="B398" s="2"/>
      <c r="C398" s="2"/>
      <c r="D398" s="72"/>
      <c r="E398" s="4"/>
      <c r="F398" s="173"/>
      <c r="G398" s="352" t="str">
        <f>IFERROR(VLOOKUP(Tabla46[[#This Row],[ID RIESGO]],'1. IDENTIFICACION DEL RIESGO'!$AB$27:$AL$38,11,0),"")</f>
        <v/>
      </c>
      <c r="H398" s="173"/>
      <c r="I398" s="173"/>
      <c r="J398" s="173"/>
      <c r="K398" s="173"/>
      <c r="L398" s="175"/>
      <c r="M398" s="175"/>
      <c r="N398" s="173" t="str">
        <f>IF(Tabla46[[#This Row],[ID RIESGO]]="","",IF(Tabla46[[#This Row],[DESCRIPCION DEL CONTROL]]="",0,15))</f>
        <v/>
      </c>
      <c r="O398" s="169" t="str">
        <f>IF(Tabla46[[#This Row],[ID RIESGO]]="","",IF(Tabla46[[#This Row],[RESPONSABLE DEL CONTROL (CARGO)]]="",0,20))</f>
        <v/>
      </c>
      <c r="P398" s="345">
        <f>IF(Tabla46[[#This Row],[PERIODICIDAD DE EJECUCIÓN DEL CONTROL]]="",0,20)</f>
        <v>0</v>
      </c>
      <c r="Q39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8" s="345" t="str">
        <f>IF(ISTEXT(Tabla46[[#This Row],[VALOR EVALUACION DISENO]]),"",IF(Tabla46[[#This Row],[VALOR EVALUACION DISENO]]&gt;96,DATOS!$AV$21,IF(Tabla46[[#This Row],[VALOR EVALUACION DISENO]]&gt;=86,DATOS!$AV$22,DATOS!$AV$23)))</f>
        <v/>
      </c>
      <c r="S398" s="278"/>
      <c r="T398" s="345" t="str">
        <f>IFERROR(VLOOKUP(Tabla46[[#This Row],[% DE CUMPLIMIENTO DE LA EJECUCION DEL CONTROL]],DATOS!$AS$38:$AT$40,2,0),"")</f>
        <v/>
      </c>
      <c r="U398" s="129" t="str">
        <f>IF(Tabla46[[#This Row],[RESULTADO EVALUACIÓN DEL DISEÑO DEL CONTROL]]="","",SUMIFS(DATOS!$AT$49:$AT$57,DATOS!$AR$49:$AR$57,Tabla46[[#This Row],[RESULTADO EVALUACIÓN DEL DISEÑO DEL CONTROL]],DATOS!$AS$49:$AS$57,Tabla46[[#This Row],[RESULTADO EVALUACION DE LA EJECUCION]]))</f>
        <v/>
      </c>
    </row>
    <row r="399" spans="1:21" ht="15" customHeight="1" x14ac:dyDescent="0.25">
      <c r="A399" s="3"/>
      <c r="B399" s="2"/>
      <c r="C399" s="2"/>
      <c r="D399" s="72"/>
      <c r="E399" s="4"/>
      <c r="F399" s="173"/>
      <c r="G399" s="352" t="str">
        <f>IFERROR(VLOOKUP(Tabla46[[#This Row],[ID RIESGO]],'1. IDENTIFICACION DEL RIESGO'!$AB$27:$AL$38,11,0),"")</f>
        <v/>
      </c>
      <c r="H399" s="173"/>
      <c r="I399" s="173"/>
      <c r="J399" s="173"/>
      <c r="K399" s="173"/>
      <c r="L399" s="175"/>
      <c r="M399" s="175"/>
      <c r="N399" s="173" t="str">
        <f>IF(Tabla46[[#This Row],[ID RIESGO]]="","",IF(Tabla46[[#This Row],[DESCRIPCION DEL CONTROL]]="",0,15))</f>
        <v/>
      </c>
      <c r="O399" s="169" t="str">
        <f>IF(Tabla46[[#This Row],[ID RIESGO]]="","",IF(Tabla46[[#This Row],[RESPONSABLE DEL CONTROL (CARGO)]]="",0,20))</f>
        <v/>
      </c>
      <c r="P399" s="345">
        <f>IF(Tabla46[[#This Row],[PERIODICIDAD DE EJECUCIÓN DEL CONTROL]]="",0,20)</f>
        <v>0</v>
      </c>
      <c r="Q39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9" s="345" t="str">
        <f>IF(ISTEXT(Tabla46[[#This Row],[VALOR EVALUACION DISENO]]),"",IF(Tabla46[[#This Row],[VALOR EVALUACION DISENO]]&gt;96,DATOS!$AV$21,IF(Tabla46[[#This Row],[VALOR EVALUACION DISENO]]&gt;=86,DATOS!$AV$22,DATOS!$AV$23)))</f>
        <v/>
      </c>
      <c r="S399" s="278"/>
      <c r="T399" s="345" t="str">
        <f>IFERROR(VLOOKUP(Tabla46[[#This Row],[% DE CUMPLIMIENTO DE LA EJECUCION DEL CONTROL]],DATOS!$AS$38:$AT$40,2,0),"")</f>
        <v/>
      </c>
      <c r="U399" s="129" t="str">
        <f>IF(Tabla46[[#This Row],[RESULTADO EVALUACIÓN DEL DISEÑO DEL CONTROL]]="","",SUMIFS(DATOS!$AT$49:$AT$57,DATOS!$AR$49:$AR$57,Tabla46[[#This Row],[RESULTADO EVALUACIÓN DEL DISEÑO DEL CONTROL]],DATOS!$AS$49:$AS$57,Tabla46[[#This Row],[RESULTADO EVALUACION DE LA EJECUCION]]))</f>
        <v/>
      </c>
    </row>
    <row r="400" spans="1:21" ht="15" customHeight="1" x14ac:dyDescent="0.25">
      <c r="A400" s="3"/>
      <c r="B400" s="2"/>
      <c r="C400" s="2"/>
      <c r="D400" s="72"/>
      <c r="E400" s="4"/>
      <c r="F400" s="173"/>
      <c r="G400" s="352" t="str">
        <f>IFERROR(VLOOKUP(Tabla46[[#This Row],[ID RIESGO]],'1. IDENTIFICACION DEL RIESGO'!$AB$27:$AL$38,11,0),"")</f>
        <v/>
      </c>
      <c r="H400" s="173"/>
      <c r="I400" s="173"/>
      <c r="J400" s="173"/>
      <c r="K400" s="173"/>
      <c r="L400" s="175"/>
      <c r="M400" s="175"/>
      <c r="N400" s="173" t="str">
        <f>IF(Tabla46[[#This Row],[ID RIESGO]]="","",IF(Tabla46[[#This Row],[DESCRIPCION DEL CONTROL]]="",0,15))</f>
        <v/>
      </c>
      <c r="O400" s="169" t="str">
        <f>IF(Tabla46[[#This Row],[ID RIESGO]]="","",IF(Tabla46[[#This Row],[RESPONSABLE DEL CONTROL (CARGO)]]="",0,20))</f>
        <v/>
      </c>
      <c r="P400" s="345">
        <f>IF(Tabla46[[#This Row],[PERIODICIDAD DE EJECUCIÓN DEL CONTROL]]="",0,20)</f>
        <v>0</v>
      </c>
      <c r="Q40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0" s="345" t="str">
        <f>IF(ISTEXT(Tabla46[[#This Row],[VALOR EVALUACION DISENO]]),"",IF(Tabla46[[#This Row],[VALOR EVALUACION DISENO]]&gt;96,DATOS!$AV$21,IF(Tabla46[[#This Row],[VALOR EVALUACION DISENO]]&gt;=86,DATOS!$AV$22,DATOS!$AV$23)))</f>
        <v/>
      </c>
      <c r="S400" s="278"/>
      <c r="T400" s="345" t="str">
        <f>IFERROR(VLOOKUP(Tabla46[[#This Row],[% DE CUMPLIMIENTO DE LA EJECUCION DEL CONTROL]],DATOS!$AS$38:$AT$40,2,0),"")</f>
        <v/>
      </c>
      <c r="U400" s="129" t="str">
        <f>IF(Tabla46[[#This Row],[RESULTADO EVALUACIÓN DEL DISEÑO DEL CONTROL]]="","",SUMIFS(DATOS!$AT$49:$AT$57,DATOS!$AR$49:$AR$57,Tabla46[[#This Row],[RESULTADO EVALUACIÓN DEL DISEÑO DEL CONTROL]],DATOS!$AS$49:$AS$57,Tabla46[[#This Row],[RESULTADO EVALUACION DE LA EJECUCION]]))</f>
        <v/>
      </c>
    </row>
    <row r="401" spans="1:21" ht="15" customHeight="1" x14ac:dyDescent="0.25">
      <c r="A401" s="3"/>
      <c r="B401" s="2"/>
      <c r="C401" s="2"/>
      <c r="D401" s="72"/>
      <c r="E401" s="4"/>
      <c r="F401" s="173"/>
      <c r="G401" s="352" t="str">
        <f>IFERROR(VLOOKUP(Tabla46[[#This Row],[ID RIESGO]],'1. IDENTIFICACION DEL RIESGO'!$AB$27:$AL$38,11,0),"")</f>
        <v/>
      </c>
      <c r="H401" s="173"/>
      <c r="I401" s="173"/>
      <c r="J401" s="173"/>
      <c r="K401" s="173"/>
      <c r="L401" s="175"/>
      <c r="M401" s="175"/>
      <c r="N401" s="173" t="str">
        <f>IF(Tabla46[[#This Row],[ID RIESGO]]="","",IF(Tabla46[[#This Row],[DESCRIPCION DEL CONTROL]]="",0,15))</f>
        <v/>
      </c>
      <c r="O401" s="169" t="str">
        <f>IF(Tabla46[[#This Row],[ID RIESGO]]="","",IF(Tabla46[[#This Row],[RESPONSABLE DEL CONTROL (CARGO)]]="",0,20))</f>
        <v/>
      </c>
      <c r="P401" s="345">
        <f>IF(Tabla46[[#This Row],[PERIODICIDAD DE EJECUCIÓN DEL CONTROL]]="",0,20)</f>
        <v>0</v>
      </c>
      <c r="Q40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1" s="345" t="str">
        <f>IF(ISTEXT(Tabla46[[#This Row],[VALOR EVALUACION DISENO]]),"",IF(Tabla46[[#This Row],[VALOR EVALUACION DISENO]]&gt;96,DATOS!$AV$21,IF(Tabla46[[#This Row],[VALOR EVALUACION DISENO]]&gt;=86,DATOS!$AV$22,DATOS!$AV$23)))</f>
        <v/>
      </c>
      <c r="S401" s="278"/>
      <c r="T401" s="345" t="str">
        <f>IFERROR(VLOOKUP(Tabla46[[#This Row],[% DE CUMPLIMIENTO DE LA EJECUCION DEL CONTROL]],DATOS!$AS$38:$AT$40,2,0),"")</f>
        <v/>
      </c>
      <c r="U401" s="129" t="str">
        <f>IF(Tabla46[[#This Row],[RESULTADO EVALUACIÓN DEL DISEÑO DEL CONTROL]]="","",SUMIFS(DATOS!$AT$49:$AT$57,DATOS!$AR$49:$AR$57,Tabla46[[#This Row],[RESULTADO EVALUACIÓN DEL DISEÑO DEL CONTROL]],DATOS!$AS$49:$AS$57,Tabla46[[#This Row],[RESULTADO EVALUACION DE LA EJECUCION]]))</f>
        <v/>
      </c>
    </row>
    <row r="402" spans="1:21" ht="15" customHeight="1" x14ac:dyDescent="0.25">
      <c r="A402" s="3"/>
      <c r="B402" s="2"/>
      <c r="C402" s="2"/>
      <c r="D402" s="72"/>
      <c r="E402" s="4"/>
      <c r="F402" s="173"/>
      <c r="G402" s="352" t="str">
        <f>IFERROR(VLOOKUP(Tabla46[[#This Row],[ID RIESGO]],'1. IDENTIFICACION DEL RIESGO'!$AB$27:$AL$38,11,0),"")</f>
        <v/>
      </c>
      <c r="H402" s="173"/>
      <c r="I402" s="173"/>
      <c r="J402" s="173"/>
      <c r="K402" s="173"/>
      <c r="L402" s="175"/>
      <c r="M402" s="175"/>
      <c r="N402" s="173" t="str">
        <f>IF(Tabla46[[#This Row],[ID RIESGO]]="","",IF(Tabla46[[#This Row],[DESCRIPCION DEL CONTROL]]="",0,15))</f>
        <v/>
      </c>
      <c r="O402" s="169" t="str">
        <f>IF(Tabla46[[#This Row],[ID RIESGO]]="","",IF(Tabla46[[#This Row],[RESPONSABLE DEL CONTROL (CARGO)]]="",0,20))</f>
        <v/>
      </c>
      <c r="P402" s="345">
        <f>IF(Tabla46[[#This Row],[PERIODICIDAD DE EJECUCIÓN DEL CONTROL]]="",0,20)</f>
        <v>0</v>
      </c>
      <c r="Q40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2" s="345" t="str">
        <f>IF(ISTEXT(Tabla46[[#This Row],[VALOR EVALUACION DISENO]]),"",IF(Tabla46[[#This Row],[VALOR EVALUACION DISENO]]&gt;96,DATOS!$AV$21,IF(Tabla46[[#This Row],[VALOR EVALUACION DISENO]]&gt;=86,DATOS!$AV$22,DATOS!$AV$23)))</f>
        <v/>
      </c>
      <c r="S402" s="278"/>
      <c r="T402" s="345" t="str">
        <f>IFERROR(VLOOKUP(Tabla46[[#This Row],[% DE CUMPLIMIENTO DE LA EJECUCION DEL CONTROL]],DATOS!$AS$38:$AT$40,2,0),"")</f>
        <v/>
      </c>
      <c r="U402" s="129" t="str">
        <f>IF(Tabla46[[#This Row],[RESULTADO EVALUACIÓN DEL DISEÑO DEL CONTROL]]="","",SUMIFS(DATOS!$AT$49:$AT$57,DATOS!$AR$49:$AR$57,Tabla46[[#This Row],[RESULTADO EVALUACIÓN DEL DISEÑO DEL CONTROL]],DATOS!$AS$49:$AS$57,Tabla46[[#This Row],[RESULTADO EVALUACION DE LA EJECUCION]]))</f>
        <v/>
      </c>
    </row>
    <row r="403" spans="1:21" ht="15" customHeight="1" x14ac:dyDescent="0.25">
      <c r="A403" s="3"/>
      <c r="B403" s="2"/>
      <c r="C403" s="2"/>
      <c r="D403" s="72"/>
      <c r="E403" s="4"/>
      <c r="F403" s="173"/>
      <c r="G403" s="352" t="str">
        <f>IFERROR(VLOOKUP(Tabla46[[#This Row],[ID RIESGO]],'1. IDENTIFICACION DEL RIESGO'!$AB$27:$AL$38,11,0),"")</f>
        <v/>
      </c>
      <c r="H403" s="173"/>
      <c r="I403" s="173"/>
      <c r="J403" s="173"/>
      <c r="K403" s="173"/>
      <c r="L403" s="175"/>
      <c r="M403" s="175"/>
      <c r="N403" s="173" t="str">
        <f>IF(Tabla46[[#This Row],[ID RIESGO]]="","",IF(Tabla46[[#This Row],[DESCRIPCION DEL CONTROL]]="",0,15))</f>
        <v/>
      </c>
      <c r="O403" s="169" t="str">
        <f>IF(Tabla46[[#This Row],[ID RIESGO]]="","",IF(Tabla46[[#This Row],[RESPONSABLE DEL CONTROL (CARGO)]]="",0,20))</f>
        <v/>
      </c>
      <c r="P403" s="345">
        <f>IF(Tabla46[[#This Row],[PERIODICIDAD DE EJECUCIÓN DEL CONTROL]]="",0,20)</f>
        <v>0</v>
      </c>
      <c r="Q40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3" s="345" t="str">
        <f>IF(ISTEXT(Tabla46[[#This Row],[VALOR EVALUACION DISENO]]),"",IF(Tabla46[[#This Row],[VALOR EVALUACION DISENO]]&gt;96,DATOS!$AV$21,IF(Tabla46[[#This Row],[VALOR EVALUACION DISENO]]&gt;=86,DATOS!$AV$22,DATOS!$AV$23)))</f>
        <v/>
      </c>
      <c r="S403" s="278"/>
      <c r="T403" s="345" t="str">
        <f>IFERROR(VLOOKUP(Tabla46[[#This Row],[% DE CUMPLIMIENTO DE LA EJECUCION DEL CONTROL]],DATOS!$AS$38:$AT$40,2,0),"")</f>
        <v/>
      </c>
      <c r="U403" s="129" t="str">
        <f>IF(Tabla46[[#This Row],[RESULTADO EVALUACIÓN DEL DISEÑO DEL CONTROL]]="","",SUMIFS(DATOS!$AT$49:$AT$57,DATOS!$AR$49:$AR$57,Tabla46[[#This Row],[RESULTADO EVALUACIÓN DEL DISEÑO DEL CONTROL]],DATOS!$AS$49:$AS$57,Tabla46[[#This Row],[RESULTADO EVALUACION DE LA EJECUCION]]))</f>
        <v/>
      </c>
    </row>
    <row r="404" spans="1:21" ht="15" customHeight="1" x14ac:dyDescent="0.25">
      <c r="A404" s="3"/>
      <c r="B404" s="2"/>
      <c r="C404" s="2"/>
      <c r="D404" s="72"/>
      <c r="E404" s="4"/>
      <c r="F404" s="173"/>
      <c r="G404" s="352" t="str">
        <f>IFERROR(VLOOKUP(Tabla46[[#This Row],[ID RIESGO]],'1. IDENTIFICACION DEL RIESGO'!$AB$27:$AL$38,11,0),"")</f>
        <v/>
      </c>
      <c r="H404" s="173"/>
      <c r="I404" s="173"/>
      <c r="J404" s="173"/>
      <c r="K404" s="173"/>
      <c r="L404" s="175"/>
      <c r="M404" s="175"/>
      <c r="N404" s="173" t="str">
        <f>IF(Tabla46[[#This Row],[ID RIESGO]]="","",IF(Tabla46[[#This Row],[DESCRIPCION DEL CONTROL]]="",0,15))</f>
        <v/>
      </c>
      <c r="O404" s="169" t="str">
        <f>IF(Tabla46[[#This Row],[ID RIESGO]]="","",IF(Tabla46[[#This Row],[RESPONSABLE DEL CONTROL (CARGO)]]="",0,20))</f>
        <v/>
      </c>
      <c r="P404" s="345">
        <f>IF(Tabla46[[#This Row],[PERIODICIDAD DE EJECUCIÓN DEL CONTROL]]="",0,20)</f>
        <v>0</v>
      </c>
      <c r="Q40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4" s="345" t="str">
        <f>IF(ISTEXT(Tabla46[[#This Row],[VALOR EVALUACION DISENO]]),"",IF(Tabla46[[#This Row],[VALOR EVALUACION DISENO]]&gt;96,DATOS!$AV$21,IF(Tabla46[[#This Row],[VALOR EVALUACION DISENO]]&gt;=86,DATOS!$AV$22,DATOS!$AV$23)))</f>
        <v/>
      </c>
      <c r="S404" s="278"/>
      <c r="T404" s="345" t="str">
        <f>IFERROR(VLOOKUP(Tabla46[[#This Row],[% DE CUMPLIMIENTO DE LA EJECUCION DEL CONTROL]],DATOS!$AS$38:$AT$40,2,0),"")</f>
        <v/>
      </c>
      <c r="U404" s="129" t="str">
        <f>IF(Tabla46[[#This Row],[RESULTADO EVALUACIÓN DEL DISEÑO DEL CONTROL]]="","",SUMIFS(DATOS!$AT$49:$AT$57,DATOS!$AR$49:$AR$57,Tabla46[[#This Row],[RESULTADO EVALUACIÓN DEL DISEÑO DEL CONTROL]],DATOS!$AS$49:$AS$57,Tabla46[[#This Row],[RESULTADO EVALUACION DE LA EJECUCION]]))</f>
        <v/>
      </c>
    </row>
    <row r="405" spans="1:21" ht="15" customHeight="1" x14ac:dyDescent="0.25">
      <c r="A405" s="3"/>
      <c r="B405" s="2"/>
      <c r="C405" s="2"/>
      <c r="D405" s="72"/>
      <c r="E405" s="4"/>
      <c r="F405" s="173"/>
      <c r="G405" s="352" t="str">
        <f>IFERROR(VLOOKUP(Tabla46[[#This Row],[ID RIESGO]],'1. IDENTIFICACION DEL RIESGO'!$AB$27:$AL$38,11,0),"")</f>
        <v/>
      </c>
      <c r="H405" s="173"/>
      <c r="I405" s="173"/>
      <c r="J405" s="173"/>
      <c r="K405" s="173"/>
      <c r="L405" s="175"/>
      <c r="M405" s="175"/>
      <c r="N405" s="173" t="str">
        <f>IF(Tabla46[[#This Row],[ID RIESGO]]="","",IF(Tabla46[[#This Row],[DESCRIPCION DEL CONTROL]]="",0,15))</f>
        <v/>
      </c>
      <c r="O405" s="169" t="str">
        <f>IF(Tabla46[[#This Row],[ID RIESGO]]="","",IF(Tabla46[[#This Row],[RESPONSABLE DEL CONTROL (CARGO)]]="",0,20))</f>
        <v/>
      </c>
      <c r="P405" s="345">
        <f>IF(Tabla46[[#This Row],[PERIODICIDAD DE EJECUCIÓN DEL CONTROL]]="",0,20)</f>
        <v>0</v>
      </c>
      <c r="Q40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5" s="345" t="str">
        <f>IF(ISTEXT(Tabla46[[#This Row],[VALOR EVALUACION DISENO]]),"",IF(Tabla46[[#This Row],[VALOR EVALUACION DISENO]]&gt;96,DATOS!$AV$21,IF(Tabla46[[#This Row],[VALOR EVALUACION DISENO]]&gt;=86,DATOS!$AV$22,DATOS!$AV$23)))</f>
        <v/>
      </c>
      <c r="S405" s="278"/>
      <c r="T405" s="345" t="str">
        <f>IFERROR(VLOOKUP(Tabla46[[#This Row],[% DE CUMPLIMIENTO DE LA EJECUCION DEL CONTROL]],DATOS!$AS$38:$AT$40,2,0),"")</f>
        <v/>
      </c>
      <c r="U405" s="129" t="str">
        <f>IF(Tabla46[[#This Row],[RESULTADO EVALUACIÓN DEL DISEÑO DEL CONTROL]]="","",SUMIFS(DATOS!$AT$49:$AT$57,DATOS!$AR$49:$AR$57,Tabla46[[#This Row],[RESULTADO EVALUACIÓN DEL DISEÑO DEL CONTROL]],DATOS!$AS$49:$AS$57,Tabla46[[#This Row],[RESULTADO EVALUACION DE LA EJECUCION]]))</f>
        <v/>
      </c>
    </row>
    <row r="406" spans="1:21" ht="15" customHeight="1" x14ac:dyDescent="0.25">
      <c r="A406" s="3"/>
      <c r="B406" s="2"/>
      <c r="C406" s="2"/>
      <c r="D406" s="72"/>
      <c r="E406" s="4"/>
      <c r="F406" s="173"/>
      <c r="G406" s="352" t="str">
        <f>IFERROR(VLOOKUP(Tabla46[[#This Row],[ID RIESGO]],'1. IDENTIFICACION DEL RIESGO'!$AB$27:$AL$38,11,0),"")</f>
        <v/>
      </c>
      <c r="H406" s="173"/>
      <c r="I406" s="173"/>
      <c r="J406" s="173"/>
      <c r="K406" s="173"/>
      <c r="L406" s="175"/>
      <c r="M406" s="175"/>
      <c r="N406" s="173" t="str">
        <f>IF(Tabla46[[#This Row],[ID RIESGO]]="","",IF(Tabla46[[#This Row],[DESCRIPCION DEL CONTROL]]="",0,15))</f>
        <v/>
      </c>
      <c r="O406" s="169" t="str">
        <f>IF(Tabla46[[#This Row],[ID RIESGO]]="","",IF(Tabla46[[#This Row],[RESPONSABLE DEL CONTROL (CARGO)]]="",0,20))</f>
        <v/>
      </c>
      <c r="P406" s="345">
        <f>IF(Tabla46[[#This Row],[PERIODICIDAD DE EJECUCIÓN DEL CONTROL]]="",0,20)</f>
        <v>0</v>
      </c>
      <c r="Q40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6" s="345" t="str">
        <f>IF(ISTEXT(Tabla46[[#This Row],[VALOR EVALUACION DISENO]]),"",IF(Tabla46[[#This Row],[VALOR EVALUACION DISENO]]&gt;96,DATOS!$AV$21,IF(Tabla46[[#This Row],[VALOR EVALUACION DISENO]]&gt;=86,DATOS!$AV$22,DATOS!$AV$23)))</f>
        <v/>
      </c>
      <c r="S406" s="278"/>
      <c r="T406" s="345" t="str">
        <f>IFERROR(VLOOKUP(Tabla46[[#This Row],[% DE CUMPLIMIENTO DE LA EJECUCION DEL CONTROL]],DATOS!$AS$38:$AT$40,2,0),"")</f>
        <v/>
      </c>
      <c r="U406" s="129" t="str">
        <f>IF(Tabla46[[#This Row],[RESULTADO EVALUACIÓN DEL DISEÑO DEL CONTROL]]="","",SUMIFS(DATOS!$AT$49:$AT$57,DATOS!$AR$49:$AR$57,Tabla46[[#This Row],[RESULTADO EVALUACIÓN DEL DISEÑO DEL CONTROL]],DATOS!$AS$49:$AS$57,Tabla46[[#This Row],[RESULTADO EVALUACION DE LA EJECUCION]]))</f>
        <v/>
      </c>
    </row>
    <row r="407" spans="1:21" ht="15" customHeight="1" x14ac:dyDescent="0.25">
      <c r="A407" s="3"/>
      <c r="B407" s="2"/>
      <c r="C407" s="2"/>
      <c r="D407" s="72"/>
      <c r="E407" s="4"/>
      <c r="F407" s="173"/>
      <c r="G407" s="352" t="str">
        <f>IFERROR(VLOOKUP(Tabla46[[#This Row],[ID RIESGO]],'1. IDENTIFICACION DEL RIESGO'!$AB$27:$AL$38,11,0),"")</f>
        <v/>
      </c>
      <c r="H407" s="173"/>
      <c r="I407" s="173"/>
      <c r="J407" s="173"/>
      <c r="K407" s="173"/>
      <c r="L407" s="175"/>
      <c r="M407" s="175"/>
      <c r="N407" s="173" t="str">
        <f>IF(Tabla46[[#This Row],[ID RIESGO]]="","",IF(Tabla46[[#This Row],[DESCRIPCION DEL CONTROL]]="",0,15))</f>
        <v/>
      </c>
      <c r="O407" s="169" t="str">
        <f>IF(Tabla46[[#This Row],[ID RIESGO]]="","",IF(Tabla46[[#This Row],[RESPONSABLE DEL CONTROL (CARGO)]]="",0,20))</f>
        <v/>
      </c>
      <c r="P407" s="345">
        <f>IF(Tabla46[[#This Row],[PERIODICIDAD DE EJECUCIÓN DEL CONTROL]]="",0,20)</f>
        <v>0</v>
      </c>
      <c r="Q40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7" s="345" t="str">
        <f>IF(ISTEXT(Tabla46[[#This Row],[VALOR EVALUACION DISENO]]),"",IF(Tabla46[[#This Row],[VALOR EVALUACION DISENO]]&gt;96,DATOS!$AV$21,IF(Tabla46[[#This Row],[VALOR EVALUACION DISENO]]&gt;=86,DATOS!$AV$22,DATOS!$AV$23)))</f>
        <v/>
      </c>
      <c r="S407" s="278"/>
      <c r="T407" s="345" t="str">
        <f>IFERROR(VLOOKUP(Tabla46[[#This Row],[% DE CUMPLIMIENTO DE LA EJECUCION DEL CONTROL]],DATOS!$AS$38:$AT$40,2,0),"")</f>
        <v/>
      </c>
      <c r="U407" s="129" t="str">
        <f>IF(Tabla46[[#This Row],[RESULTADO EVALUACIÓN DEL DISEÑO DEL CONTROL]]="","",SUMIFS(DATOS!$AT$49:$AT$57,DATOS!$AR$49:$AR$57,Tabla46[[#This Row],[RESULTADO EVALUACIÓN DEL DISEÑO DEL CONTROL]],DATOS!$AS$49:$AS$57,Tabla46[[#This Row],[RESULTADO EVALUACION DE LA EJECUCION]]))</f>
        <v/>
      </c>
    </row>
    <row r="408" spans="1:21" ht="15" customHeight="1" x14ac:dyDescent="0.25">
      <c r="A408" s="3"/>
      <c r="B408" s="2"/>
      <c r="C408" s="2"/>
      <c r="D408" s="72"/>
      <c r="E408" s="4"/>
      <c r="F408" s="173"/>
      <c r="G408" s="352" t="str">
        <f>IFERROR(VLOOKUP(Tabla46[[#This Row],[ID RIESGO]],'1. IDENTIFICACION DEL RIESGO'!$AB$27:$AL$38,11,0),"")</f>
        <v/>
      </c>
      <c r="H408" s="173"/>
      <c r="I408" s="173"/>
      <c r="J408" s="173"/>
      <c r="K408" s="173"/>
      <c r="L408" s="175"/>
      <c r="M408" s="175"/>
      <c r="N408" s="173" t="str">
        <f>IF(Tabla46[[#This Row],[ID RIESGO]]="","",IF(Tabla46[[#This Row],[DESCRIPCION DEL CONTROL]]="",0,15))</f>
        <v/>
      </c>
      <c r="O408" s="169" t="str">
        <f>IF(Tabla46[[#This Row],[ID RIESGO]]="","",IF(Tabla46[[#This Row],[RESPONSABLE DEL CONTROL (CARGO)]]="",0,20))</f>
        <v/>
      </c>
      <c r="P408" s="345">
        <f>IF(Tabla46[[#This Row],[PERIODICIDAD DE EJECUCIÓN DEL CONTROL]]="",0,20)</f>
        <v>0</v>
      </c>
      <c r="Q40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8" s="345" t="str">
        <f>IF(ISTEXT(Tabla46[[#This Row],[VALOR EVALUACION DISENO]]),"",IF(Tabla46[[#This Row],[VALOR EVALUACION DISENO]]&gt;96,DATOS!$AV$21,IF(Tabla46[[#This Row],[VALOR EVALUACION DISENO]]&gt;=86,DATOS!$AV$22,DATOS!$AV$23)))</f>
        <v/>
      </c>
      <c r="S408" s="278"/>
      <c r="T408" s="345" t="str">
        <f>IFERROR(VLOOKUP(Tabla46[[#This Row],[% DE CUMPLIMIENTO DE LA EJECUCION DEL CONTROL]],DATOS!$AS$38:$AT$40,2,0),"")</f>
        <v/>
      </c>
      <c r="U408" s="129" t="str">
        <f>IF(Tabla46[[#This Row],[RESULTADO EVALUACIÓN DEL DISEÑO DEL CONTROL]]="","",SUMIFS(DATOS!$AT$49:$AT$57,DATOS!$AR$49:$AR$57,Tabla46[[#This Row],[RESULTADO EVALUACIÓN DEL DISEÑO DEL CONTROL]],DATOS!$AS$49:$AS$57,Tabla46[[#This Row],[RESULTADO EVALUACION DE LA EJECUCION]]))</f>
        <v/>
      </c>
    </row>
    <row r="409" spans="1:21" ht="15" customHeight="1" x14ac:dyDescent="0.25">
      <c r="A409" s="3"/>
      <c r="B409" s="2"/>
      <c r="C409" s="2"/>
      <c r="D409" s="72"/>
      <c r="E409" s="4"/>
      <c r="F409" s="173"/>
      <c r="G409" s="352" t="str">
        <f>IFERROR(VLOOKUP(Tabla46[[#This Row],[ID RIESGO]],'1. IDENTIFICACION DEL RIESGO'!$AB$27:$AL$38,11,0),"")</f>
        <v/>
      </c>
      <c r="H409" s="173"/>
      <c r="I409" s="173"/>
      <c r="J409" s="173"/>
      <c r="K409" s="173"/>
      <c r="L409" s="175"/>
      <c r="M409" s="175"/>
      <c r="N409" s="173" t="str">
        <f>IF(Tabla46[[#This Row],[ID RIESGO]]="","",IF(Tabla46[[#This Row],[DESCRIPCION DEL CONTROL]]="",0,15))</f>
        <v/>
      </c>
      <c r="O409" s="169" t="str">
        <f>IF(Tabla46[[#This Row],[ID RIESGO]]="","",IF(Tabla46[[#This Row],[RESPONSABLE DEL CONTROL (CARGO)]]="",0,20))</f>
        <v/>
      </c>
      <c r="P409" s="345">
        <f>IF(Tabla46[[#This Row],[PERIODICIDAD DE EJECUCIÓN DEL CONTROL]]="",0,20)</f>
        <v>0</v>
      </c>
      <c r="Q40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9" s="345" t="str">
        <f>IF(ISTEXT(Tabla46[[#This Row],[VALOR EVALUACION DISENO]]),"",IF(Tabla46[[#This Row],[VALOR EVALUACION DISENO]]&gt;96,DATOS!$AV$21,IF(Tabla46[[#This Row],[VALOR EVALUACION DISENO]]&gt;=86,DATOS!$AV$22,DATOS!$AV$23)))</f>
        <v/>
      </c>
      <c r="S409" s="278"/>
      <c r="T409" s="345" t="str">
        <f>IFERROR(VLOOKUP(Tabla46[[#This Row],[% DE CUMPLIMIENTO DE LA EJECUCION DEL CONTROL]],DATOS!$AS$38:$AT$40,2,0),"")</f>
        <v/>
      </c>
      <c r="U409" s="129" t="str">
        <f>IF(Tabla46[[#This Row],[RESULTADO EVALUACIÓN DEL DISEÑO DEL CONTROL]]="","",SUMIFS(DATOS!$AT$49:$AT$57,DATOS!$AR$49:$AR$57,Tabla46[[#This Row],[RESULTADO EVALUACIÓN DEL DISEÑO DEL CONTROL]],DATOS!$AS$49:$AS$57,Tabla46[[#This Row],[RESULTADO EVALUACION DE LA EJECUCION]]))</f>
        <v/>
      </c>
    </row>
    <row r="410" spans="1:21" ht="15" customHeight="1" x14ac:dyDescent="0.25">
      <c r="A410" s="3"/>
      <c r="B410" s="2"/>
      <c r="C410" s="2"/>
      <c r="D410" s="72"/>
      <c r="E410" s="4"/>
      <c r="F410" s="173"/>
      <c r="G410" s="352" t="str">
        <f>IFERROR(VLOOKUP(Tabla46[[#This Row],[ID RIESGO]],'1. IDENTIFICACION DEL RIESGO'!$AB$27:$AL$38,11,0),"")</f>
        <v/>
      </c>
      <c r="H410" s="173"/>
      <c r="I410" s="173"/>
      <c r="J410" s="173"/>
      <c r="K410" s="173"/>
      <c r="L410" s="175"/>
      <c r="M410" s="175"/>
      <c r="N410" s="173" t="str">
        <f>IF(Tabla46[[#This Row],[ID RIESGO]]="","",IF(Tabla46[[#This Row],[DESCRIPCION DEL CONTROL]]="",0,15))</f>
        <v/>
      </c>
      <c r="O410" s="169" t="str">
        <f>IF(Tabla46[[#This Row],[ID RIESGO]]="","",IF(Tabla46[[#This Row],[RESPONSABLE DEL CONTROL (CARGO)]]="",0,20))</f>
        <v/>
      </c>
      <c r="P410" s="345">
        <f>IF(Tabla46[[#This Row],[PERIODICIDAD DE EJECUCIÓN DEL CONTROL]]="",0,20)</f>
        <v>0</v>
      </c>
      <c r="Q41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0" s="345" t="str">
        <f>IF(ISTEXT(Tabla46[[#This Row],[VALOR EVALUACION DISENO]]),"",IF(Tabla46[[#This Row],[VALOR EVALUACION DISENO]]&gt;96,DATOS!$AV$21,IF(Tabla46[[#This Row],[VALOR EVALUACION DISENO]]&gt;=86,DATOS!$AV$22,DATOS!$AV$23)))</f>
        <v/>
      </c>
      <c r="S410" s="278"/>
      <c r="T410" s="345" t="str">
        <f>IFERROR(VLOOKUP(Tabla46[[#This Row],[% DE CUMPLIMIENTO DE LA EJECUCION DEL CONTROL]],DATOS!$AS$38:$AT$40,2,0),"")</f>
        <v/>
      </c>
      <c r="U410" s="129" t="str">
        <f>IF(Tabla46[[#This Row],[RESULTADO EVALUACIÓN DEL DISEÑO DEL CONTROL]]="","",SUMIFS(DATOS!$AT$49:$AT$57,DATOS!$AR$49:$AR$57,Tabla46[[#This Row],[RESULTADO EVALUACIÓN DEL DISEÑO DEL CONTROL]],DATOS!$AS$49:$AS$57,Tabla46[[#This Row],[RESULTADO EVALUACION DE LA EJECUCION]]))</f>
        <v/>
      </c>
    </row>
    <row r="411" spans="1:21" ht="15" customHeight="1" x14ac:dyDescent="0.25">
      <c r="A411" s="3"/>
      <c r="B411" s="2"/>
      <c r="C411" s="2"/>
      <c r="D411" s="72"/>
      <c r="E411" s="4"/>
      <c r="F411" s="173"/>
      <c r="G411" s="352" t="str">
        <f>IFERROR(VLOOKUP(Tabla46[[#This Row],[ID RIESGO]],'1. IDENTIFICACION DEL RIESGO'!$AB$27:$AL$38,11,0),"")</f>
        <v/>
      </c>
      <c r="H411" s="173"/>
      <c r="I411" s="173"/>
      <c r="J411" s="173"/>
      <c r="K411" s="173"/>
      <c r="L411" s="175"/>
      <c r="M411" s="175"/>
      <c r="N411" s="173" t="str">
        <f>IF(Tabla46[[#This Row],[ID RIESGO]]="","",IF(Tabla46[[#This Row],[DESCRIPCION DEL CONTROL]]="",0,15))</f>
        <v/>
      </c>
      <c r="O411" s="169" t="str">
        <f>IF(Tabla46[[#This Row],[ID RIESGO]]="","",IF(Tabla46[[#This Row],[RESPONSABLE DEL CONTROL (CARGO)]]="",0,20))</f>
        <v/>
      </c>
      <c r="P411" s="345">
        <f>IF(Tabla46[[#This Row],[PERIODICIDAD DE EJECUCIÓN DEL CONTROL]]="",0,20)</f>
        <v>0</v>
      </c>
      <c r="Q41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1" s="345" t="str">
        <f>IF(ISTEXT(Tabla46[[#This Row],[VALOR EVALUACION DISENO]]),"",IF(Tabla46[[#This Row],[VALOR EVALUACION DISENO]]&gt;96,DATOS!$AV$21,IF(Tabla46[[#This Row],[VALOR EVALUACION DISENO]]&gt;=86,DATOS!$AV$22,DATOS!$AV$23)))</f>
        <v/>
      </c>
      <c r="S411" s="278"/>
      <c r="T411" s="345" t="str">
        <f>IFERROR(VLOOKUP(Tabla46[[#This Row],[% DE CUMPLIMIENTO DE LA EJECUCION DEL CONTROL]],DATOS!$AS$38:$AT$40,2,0),"")</f>
        <v/>
      </c>
      <c r="U411" s="129" t="str">
        <f>IF(Tabla46[[#This Row],[RESULTADO EVALUACIÓN DEL DISEÑO DEL CONTROL]]="","",SUMIFS(DATOS!$AT$49:$AT$57,DATOS!$AR$49:$AR$57,Tabla46[[#This Row],[RESULTADO EVALUACIÓN DEL DISEÑO DEL CONTROL]],DATOS!$AS$49:$AS$57,Tabla46[[#This Row],[RESULTADO EVALUACION DE LA EJECUCION]]))</f>
        <v/>
      </c>
    </row>
    <row r="412" spans="1:21" ht="15" customHeight="1" x14ac:dyDescent="0.25">
      <c r="A412" s="3"/>
      <c r="B412" s="2"/>
      <c r="C412" s="2"/>
      <c r="D412" s="72"/>
      <c r="E412" s="4"/>
      <c r="F412" s="173"/>
      <c r="G412" s="352" t="str">
        <f>IFERROR(VLOOKUP(Tabla46[[#This Row],[ID RIESGO]],'1. IDENTIFICACION DEL RIESGO'!$AB$27:$AL$38,11,0),"")</f>
        <v/>
      </c>
      <c r="H412" s="173"/>
      <c r="I412" s="173"/>
      <c r="J412" s="173"/>
      <c r="K412" s="173"/>
      <c r="L412" s="175"/>
      <c r="M412" s="175"/>
      <c r="N412" s="173" t="str">
        <f>IF(Tabla46[[#This Row],[ID RIESGO]]="","",IF(Tabla46[[#This Row],[DESCRIPCION DEL CONTROL]]="",0,15))</f>
        <v/>
      </c>
      <c r="O412" s="169" t="str">
        <f>IF(Tabla46[[#This Row],[ID RIESGO]]="","",IF(Tabla46[[#This Row],[RESPONSABLE DEL CONTROL (CARGO)]]="",0,20))</f>
        <v/>
      </c>
      <c r="P412" s="345">
        <f>IF(Tabla46[[#This Row],[PERIODICIDAD DE EJECUCIÓN DEL CONTROL]]="",0,20)</f>
        <v>0</v>
      </c>
      <c r="Q41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2" s="345" t="str">
        <f>IF(ISTEXT(Tabla46[[#This Row],[VALOR EVALUACION DISENO]]),"",IF(Tabla46[[#This Row],[VALOR EVALUACION DISENO]]&gt;96,DATOS!$AV$21,IF(Tabla46[[#This Row],[VALOR EVALUACION DISENO]]&gt;=86,DATOS!$AV$22,DATOS!$AV$23)))</f>
        <v/>
      </c>
      <c r="S412" s="278"/>
      <c r="T412" s="345" t="str">
        <f>IFERROR(VLOOKUP(Tabla46[[#This Row],[% DE CUMPLIMIENTO DE LA EJECUCION DEL CONTROL]],DATOS!$AS$38:$AT$40,2,0),"")</f>
        <v/>
      </c>
      <c r="U412" s="129" t="str">
        <f>IF(Tabla46[[#This Row],[RESULTADO EVALUACIÓN DEL DISEÑO DEL CONTROL]]="","",SUMIFS(DATOS!$AT$49:$AT$57,DATOS!$AR$49:$AR$57,Tabla46[[#This Row],[RESULTADO EVALUACIÓN DEL DISEÑO DEL CONTROL]],DATOS!$AS$49:$AS$57,Tabla46[[#This Row],[RESULTADO EVALUACION DE LA EJECUCION]]))</f>
        <v/>
      </c>
    </row>
    <row r="413" spans="1:21" ht="15" customHeight="1" x14ac:dyDescent="0.25">
      <c r="A413" s="3"/>
      <c r="B413" s="2"/>
      <c r="C413" s="2"/>
      <c r="D413" s="72"/>
      <c r="E413" s="4"/>
      <c r="F413" s="173"/>
      <c r="G413" s="352" t="str">
        <f>IFERROR(VLOOKUP(Tabla46[[#This Row],[ID RIESGO]],'1. IDENTIFICACION DEL RIESGO'!$AB$27:$AL$38,11,0),"")</f>
        <v/>
      </c>
      <c r="H413" s="173"/>
      <c r="I413" s="173"/>
      <c r="J413" s="173"/>
      <c r="K413" s="173"/>
      <c r="L413" s="175"/>
      <c r="M413" s="175"/>
      <c r="N413" s="173" t="str">
        <f>IF(Tabla46[[#This Row],[ID RIESGO]]="","",IF(Tabla46[[#This Row],[DESCRIPCION DEL CONTROL]]="",0,15))</f>
        <v/>
      </c>
      <c r="O413" s="169" t="str">
        <f>IF(Tabla46[[#This Row],[ID RIESGO]]="","",IF(Tabla46[[#This Row],[RESPONSABLE DEL CONTROL (CARGO)]]="",0,20))</f>
        <v/>
      </c>
      <c r="P413" s="345">
        <f>IF(Tabla46[[#This Row],[PERIODICIDAD DE EJECUCIÓN DEL CONTROL]]="",0,20)</f>
        <v>0</v>
      </c>
      <c r="Q41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3" s="345" t="str">
        <f>IF(ISTEXT(Tabla46[[#This Row],[VALOR EVALUACION DISENO]]),"",IF(Tabla46[[#This Row],[VALOR EVALUACION DISENO]]&gt;96,DATOS!$AV$21,IF(Tabla46[[#This Row],[VALOR EVALUACION DISENO]]&gt;=86,DATOS!$AV$22,DATOS!$AV$23)))</f>
        <v/>
      </c>
      <c r="S413" s="278"/>
      <c r="T413" s="345" t="str">
        <f>IFERROR(VLOOKUP(Tabla46[[#This Row],[% DE CUMPLIMIENTO DE LA EJECUCION DEL CONTROL]],DATOS!$AS$38:$AT$40,2,0),"")</f>
        <v/>
      </c>
      <c r="U413" s="129" t="str">
        <f>IF(Tabla46[[#This Row],[RESULTADO EVALUACIÓN DEL DISEÑO DEL CONTROL]]="","",SUMIFS(DATOS!$AT$49:$AT$57,DATOS!$AR$49:$AR$57,Tabla46[[#This Row],[RESULTADO EVALUACIÓN DEL DISEÑO DEL CONTROL]],DATOS!$AS$49:$AS$57,Tabla46[[#This Row],[RESULTADO EVALUACION DE LA EJECUCION]]))</f>
        <v/>
      </c>
    </row>
    <row r="414" spans="1:21" ht="15" customHeight="1" x14ac:dyDescent="0.25">
      <c r="A414" s="3"/>
      <c r="B414" s="2"/>
      <c r="C414" s="2"/>
      <c r="D414" s="72"/>
      <c r="E414" s="4"/>
      <c r="F414" s="173"/>
      <c r="G414" s="352" t="str">
        <f>IFERROR(VLOOKUP(Tabla46[[#This Row],[ID RIESGO]],'1. IDENTIFICACION DEL RIESGO'!$AB$27:$AL$38,11,0),"")</f>
        <v/>
      </c>
      <c r="H414" s="173"/>
      <c r="I414" s="173"/>
      <c r="J414" s="173"/>
      <c r="K414" s="173"/>
      <c r="L414" s="175"/>
      <c r="M414" s="175"/>
      <c r="N414" s="173" t="str">
        <f>IF(Tabla46[[#This Row],[ID RIESGO]]="","",IF(Tabla46[[#This Row],[DESCRIPCION DEL CONTROL]]="",0,15))</f>
        <v/>
      </c>
      <c r="O414" s="169" t="str">
        <f>IF(Tabla46[[#This Row],[ID RIESGO]]="","",IF(Tabla46[[#This Row],[RESPONSABLE DEL CONTROL (CARGO)]]="",0,20))</f>
        <v/>
      </c>
      <c r="P414" s="345">
        <f>IF(Tabla46[[#This Row],[PERIODICIDAD DE EJECUCIÓN DEL CONTROL]]="",0,20)</f>
        <v>0</v>
      </c>
      <c r="Q41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4" s="345" t="str">
        <f>IF(ISTEXT(Tabla46[[#This Row],[VALOR EVALUACION DISENO]]),"",IF(Tabla46[[#This Row],[VALOR EVALUACION DISENO]]&gt;96,DATOS!$AV$21,IF(Tabla46[[#This Row],[VALOR EVALUACION DISENO]]&gt;=86,DATOS!$AV$22,DATOS!$AV$23)))</f>
        <v/>
      </c>
      <c r="S414" s="278"/>
      <c r="T414" s="345" t="str">
        <f>IFERROR(VLOOKUP(Tabla46[[#This Row],[% DE CUMPLIMIENTO DE LA EJECUCION DEL CONTROL]],DATOS!$AS$38:$AT$40,2,0),"")</f>
        <v/>
      </c>
      <c r="U414" s="129" t="str">
        <f>IF(Tabla46[[#This Row],[RESULTADO EVALUACIÓN DEL DISEÑO DEL CONTROL]]="","",SUMIFS(DATOS!$AT$49:$AT$57,DATOS!$AR$49:$AR$57,Tabla46[[#This Row],[RESULTADO EVALUACIÓN DEL DISEÑO DEL CONTROL]],DATOS!$AS$49:$AS$57,Tabla46[[#This Row],[RESULTADO EVALUACION DE LA EJECUCION]]))</f>
        <v/>
      </c>
    </row>
    <row r="415" spans="1:21" ht="15" customHeight="1" x14ac:dyDescent="0.25">
      <c r="A415" s="3"/>
      <c r="B415" s="2"/>
      <c r="C415" s="2"/>
      <c r="D415" s="72"/>
      <c r="E415" s="4"/>
      <c r="F415" s="173"/>
      <c r="G415" s="352" t="str">
        <f>IFERROR(VLOOKUP(Tabla46[[#This Row],[ID RIESGO]],'1. IDENTIFICACION DEL RIESGO'!$AB$27:$AL$38,11,0),"")</f>
        <v/>
      </c>
      <c r="H415" s="173"/>
      <c r="I415" s="173"/>
      <c r="J415" s="173"/>
      <c r="K415" s="173"/>
      <c r="L415" s="175"/>
      <c r="M415" s="175"/>
      <c r="N415" s="173" t="str">
        <f>IF(Tabla46[[#This Row],[ID RIESGO]]="","",IF(Tabla46[[#This Row],[DESCRIPCION DEL CONTROL]]="",0,15))</f>
        <v/>
      </c>
      <c r="O415" s="169" t="str">
        <f>IF(Tabla46[[#This Row],[ID RIESGO]]="","",IF(Tabla46[[#This Row],[RESPONSABLE DEL CONTROL (CARGO)]]="",0,20))</f>
        <v/>
      </c>
      <c r="P415" s="345">
        <f>IF(Tabla46[[#This Row],[PERIODICIDAD DE EJECUCIÓN DEL CONTROL]]="",0,20)</f>
        <v>0</v>
      </c>
      <c r="Q41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5" s="345" t="str">
        <f>IF(ISTEXT(Tabla46[[#This Row],[VALOR EVALUACION DISENO]]),"",IF(Tabla46[[#This Row],[VALOR EVALUACION DISENO]]&gt;96,DATOS!$AV$21,IF(Tabla46[[#This Row],[VALOR EVALUACION DISENO]]&gt;=86,DATOS!$AV$22,DATOS!$AV$23)))</f>
        <v/>
      </c>
      <c r="S415" s="278"/>
      <c r="T415" s="345" t="str">
        <f>IFERROR(VLOOKUP(Tabla46[[#This Row],[% DE CUMPLIMIENTO DE LA EJECUCION DEL CONTROL]],DATOS!$AS$38:$AT$40,2,0),"")</f>
        <v/>
      </c>
      <c r="U415" s="129" t="str">
        <f>IF(Tabla46[[#This Row],[RESULTADO EVALUACIÓN DEL DISEÑO DEL CONTROL]]="","",SUMIFS(DATOS!$AT$49:$AT$57,DATOS!$AR$49:$AR$57,Tabla46[[#This Row],[RESULTADO EVALUACIÓN DEL DISEÑO DEL CONTROL]],DATOS!$AS$49:$AS$57,Tabla46[[#This Row],[RESULTADO EVALUACION DE LA EJECUCION]]))</f>
        <v/>
      </c>
    </row>
    <row r="416" spans="1:21" ht="15" customHeight="1" x14ac:dyDescent="0.25">
      <c r="A416" s="3"/>
      <c r="B416" s="2"/>
      <c r="C416" s="2"/>
      <c r="D416" s="72"/>
      <c r="E416" s="4"/>
      <c r="F416" s="173"/>
      <c r="G416" s="352" t="str">
        <f>IFERROR(VLOOKUP(Tabla46[[#This Row],[ID RIESGO]],'1. IDENTIFICACION DEL RIESGO'!$AB$27:$AL$38,11,0),"")</f>
        <v/>
      </c>
      <c r="H416" s="173"/>
      <c r="I416" s="173"/>
      <c r="J416" s="173"/>
      <c r="K416" s="173"/>
      <c r="L416" s="175"/>
      <c r="M416" s="175"/>
      <c r="N416" s="173" t="str">
        <f>IF(Tabla46[[#This Row],[ID RIESGO]]="","",IF(Tabla46[[#This Row],[DESCRIPCION DEL CONTROL]]="",0,15))</f>
        <v/>
      </c>
      <c r="O416" s="169" t="str">
        <f>IF(Tabla46[[#This Row],[ID RIESGO]]="","",IF(Tabla46[[#This Row],[RESPONSABLE DEL CONTROL (CARGO)]]="",0,20))</f>
        <v/>
      </c>
      <c r="P416" s="345">
        <f>IF(Tabla46[[#This Row],[PERIODICIDAD DE EJECUCIÓN DEL CONTROL]]="",0,20)</f>
        <v>0</v>
      </c>
      <c r="Q41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6" s="345" t="str">
        <f>IF(ISTEXT(Tabla46[[#This Row],[VALOR EVALUACION DISENO]]),"",IF(Tabla46[[#This Row],[VALOR EVALUACION DISENO]]&gt;96,DATOS!$AV$21,IF(Tabla46[[#This Row],[VALOR EVALUACION DISENO]]&gt;=86,DATOS!$AV$22,DATOS!$AV$23)))</f>
        <v/>
      </c>
      <c r="S416" s="278"/>
      <c r="T416" s="345" t="str">
        <f>IFERROR(VLOOKUP(Tabla46[[#This Row],[% DE CUMPLIMIENTO DE LA EJECUCION DEL CONTROL]],DATOS!$AS$38:$AT$40,2,0),"")</f>
        <v/>
      </c>
      <c r="U416" s="129" t="str">
        <f>IF(Tabla46[[#This Row],[RESULTADO EVALUACIÓN DEL DISEÑO DEL CONTROL]]="","",SUMIFS(DATOS!$AT$49:$AT$57,DATOS!$AR$49:$AR$57,Tabla46[[#This Row],[RESULTADO EVALUACIÓN DEL DISEÑO DEL CONTROL]],DATOS!$AS$49:$AS$57,Tabla46[[#This Row],[RESULTADO EVALUACION DE LA EJECUCION]]))</f>
        <v/>
      </c>
    </row>
    <row r="417" spans="1:21" ht="15" customHeight="1" x14ac:dyDescent="0.25">
      <c r="A417" s="3"/>
      <c r="B417" s="2"/>
      <c r="C417" s="2"/>
      <c r="D417" s="72"/>
      <c r="E417" s="4"/>
      <c r="F417" s="173"/>
      <c r="G417" s="352" t="str">
        <f>IFERROR(VLOOKUP(Tabla46[[#This Row],[ID RIESGO]],'1. IDENTIFICACION DEL RIESGO'!$AB$27:$AL$38,11,0),"")</f>
        <v/>
      </c>
      <c r="H417" s="173"/>
      <c r="I417" s="173"/>
      <c r="J417" s="173"/>
      <c r="K417" s="173"/>
      <c r="L417" s="175"/>
      <c r="M417" s="175"/>
      <c r="N417" s="173" t="str">
        <f>IF(Tabla46[[#This Row],[ID RIESGO]]="","",IF(Tabla46[[#This Row],[DESCRIPCION DEL CONTROL]]="",0,15))</f>
        <v/>
      </c>
      <c r="O417" s="169" t="str">
        <f>IF(Tabla46[[#This Row],[ID RIESGO]]="","",IF(Tabla46[[#This Row],[RESPONSABLE DEL CONTROL (CARGO)]]="",0,20))</f>
        <v/>
      </c>
      <c r="P417" s="345">
        <f>IF(Tabla46[[#This Row],[PERIODICIDAD DE EJECUCIÓN DEL CONTROL]]="",0,20)</f>
        <v>0</v>
      </c>
      <c r="Q41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7" s="345" t="str">
        <f>IF(ISTEXT(Tabla46[[#This Row],[VALOR EVALUACION DISENO]]),"",IF(Tabla46[[#This Row],[VALOR EVALUACION DISENO]]&gt;96,DATOS!$AV$21,IF(Tabla46[[#This Row],[VALOR EVALUACION DISENO]]&gt;=86,DATOS!$AV$22,DATOS!$AV$23)))</f>
        <v/>
      </c>
      <c r="S417" s="278"/>
      <c r="T417" s="345" t="str">
        <f>IFERROR(VLOOKUP(Tabla46[[#This Row],[% DE CUMPLIMIENTO DE LA EJECUCION DEL CONTROL]],DATOS!$AS$38:$AT$40,2,0),"")</f>
        <v/>
      </c>
      <c r="U417" s="129" t="str">
        <f>IF(Tabla46[[#This Row],[RESULTADO EVALUACIÓN DEL DISEÑO DEL CONTROL]]="","",SUMIFS(DATOS!$AT$49:$AT$57,DATOS!$AR$49:$AR$57,Tabla46[[#This Row],[RESULTADO EVALUACIÓN DEL DISEÑO DEL CONTROL]],DATOS!$AS$49:$AS$57,Tabla46[[#This Row],[RESULTADO EVALUACION DE LA EJECUCION]]))</f>
        <v/>
      </c>
    </row>
    <row r="418" spans="1:21" ht="15" customHeight="1" x14ac:dyDescent="0.25">
      <c r="A418" s="3"/>
      <c r="B418" s="2"/>
      <c r="C418" s="2"/>
      <c r="D418" s="72"/>
      <c r="E418" s="4"/>
      <c r="F418" s="173"/>
      <c r="G418" s="352" t="str">
        <f>IFERROR(VLOOKUP(Tabla46[[#This Row],[ID RIESGO]],'1. IDENTIFICACION DEL RIESGO'!$AB$27:$AL$38,11,0),"")</f>
        <v/>
      </c>
      <c r="H418" s="173"/>
      <c r="I418" s="173"/>
      <c r="J418" s="173"/>
      <c r="K418" s="173"/>
      <c r="L418" s="175"/>
      <c r="M418" s="175"/>
      <c r="N418" s="173" t="str">
        <f>IF(Tabla46[[#This Row],[ID RIESGO]]="","",IF(Tabla46[[#This Row],[DESCRIPCION DEL CONTROL]]="",0,15))</f>
        <v/>
      </c>
      <c r="O418" s="169" t="str">
        <f>IF(Tabla46[[#This Row],[ID RIESGO]]="","",IF(Tabla46[[#This Row],[RESPONSABLE DEL CONTROL (CARGO)]]="",0,20))</f>
        <v/>
      </c>
      <c r="P418" s="345">
        <f>IF(Tabla46[[#This Row],[PERIODICIDAD DE EJECUCIÓN DEL CONTROL]]="",0,20)</f>
        <v>0</v>
      </c>
      <c r="Q41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8" s="345" t="str">
        <f>IF(ISTEXT(Tabla46[[#This Row],[VALOR EVALUACION DISENO]]),"",IF(Tabla46[[#This Row],[VALOR EVALUACION DISENO]]&gt;96,DATOS!$AV$21,IF(Tabla46[[#This Row],[VALOR EVALUACION DISENO]]&gt;=86,DATOS!$AV$22,DATOS!$AV$23)))</f>
        <v/>
      </c>
      <c r="S418" s="278"/>
      <c r="T418" s="345" t="str">
        <f>IFERROR(VLOOKUP(Tabla46[[#This Row],[% DE CUMPLIMIENTO DE LA EJECUCION DEL CONTROL]],DATOS!$AS$38:$AT$40,2,0),"")</f>
        <v/>
      </c>
      <c r="U418" s="129" t="str">
        <f>IF(Tabla46[[#This Row],[RESULTADO EVALUACIÓN DEL DISEÑO DEL CONTROL]]="","",SUMIFS(DATOS!$AT$49:$AT$57,DATOS!$AR$49:$AR$57,Tabla46[[#This Row],[RESULTADO EVALUACIÓN DEL DISEÑO DEL CONTROL]],DATOS!$AS$49:$AS$57,Tabla46[[#This Row],[RESULTADO EVALUACION DE LA EJECUCION]]))</f>
        <v/>
      </c>
    </row>
    <row r="419" spans="1:21" ht="15" customHeight="1" x14ac:dyDescent="0.25">
      <c r="A419" s="3"/>
      <c r="B419" s="2"/>
      <c r="C419" s="2"/>
      <c r="D419" s="72"/>
      <c r="E419" s="4"/>
      <c r="F419" s="173"/>
      <c r="G419" s="352" t="str">
        <f>IFERROR(VLOOKUP(Tabla46[[#This Row],[ID RIESGO]],'1. IDENTIFICACION DEL RIESGO'!$AB$27:$AL$38,11,0),"")</f>
        <v/>
      </c>
      <c r="H419" s="173"/>
      <c r="I419" s="173"/>
      <c r="J419" s="173"/>
      <c r="K419" s="173"/>
      <c r="L419" s="175"/>
      <c r="M419" s="175"/>
      <c r="N419" s="173" t="str">
        <f>IF(Tabla46[[#This Row],[ID RIESGO]]="","",IF(Tabla46[[#This Row],[DESCRIPCION DEL CONTROL]]="",0,15))</f>
        <v/>
      </c>
      <c r="O419" s="169" t="str">
        <f>IF(Tabla46[[#This Row],[ID RIESGO]]="","",IF(Tabla46[[#This Row],[RESPONSABLE DEL CONTROL (CARGO)]]="",0,20))</f>
        <v/>
      </c>
      <c r="P419" s="345">
        <f>IF(Tabla46[[#This Row],[PERIODICIDAD DE EJECUCIÓN DEL CONTROL]]="",0,20)</f>
        <v>0</v>
      </c>
      <c r="Q41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9" s="345" t="str">
        <f>IF(ISTEXT(Tabla46[[#This Row],[VALOR EVALUACION DISENO]]),"",IF(Tabla46[[#This Row],[VALOR EVALUACION DISENO]]&gt;96,DATOS!$AV$21,IF(Tabla46[[#This Row],[VALOR EVALUACION DISENO]]&gt;=86,DATOS!$AV$22,DATOS!$AV$23)))</f>
        <v/>
      </c>
      <c r="S419" s="278"/>
      <c r="T419" s="345" t="str">
        <f>IFERROR(VLOOKUP(Tabla46[[#This Row],[% DE CUMPLIMIENTO DE LA EJECUCION DEL CONTROL]],DATOS!$AS$38:$AT$40,2,0),"")</f>
        <v/>
      </c>
      <c r="U419" s="129" t="str">
        <f>IF(Tabla46[[#This Row],[RESULTADO EVALUACIÓN DEL DISEÑO DEL CONTROL]]="","",SUMIFS(DATOS!$AT$49:$AT$57,DATOS!$AR$49:$AR$57,Tabla46[[#This Row],[RESULTADO EVALUACIÓN DEL DISEÑO DEL CONTROL]],DATOS!$AS$49:$AS$57,Tabla46[[#This Row],[RESULTADO EVALUACION DE LA EJECUCION]]))</f>
        <v/>
      </c>
    </row>
    <row r="420" spans="1:21" ht="15" customHeight="1" x14ac:dyDescent="0.25">
      <c r="A420" s="3"/>
      <c r="B420" s="2"/>
      <c r="C420" s="2"/>
      <c r="D420" s="72"/>
      <c r="E420" s="4"/>
      <c r="F420" s="173"/>
      <c r="G420" s="352" t="str">
        <f>IFERROR(VLOOKUP(Tabla46[[#This Row],[ID RIESGO]],'1. IDENTIFICACION DEL RIESGO'!$AB$27:$AL$38,11,0),"")</f>
        <v/>
      </c>
      <c r="H420" s="173"/>
      <c r="I420" s="173"/>
      <c r="J420" s="173"/>
      <c r="K420" s="173"/>
      <c r="L420" s="175"/>
      <c r="M420" s="175"/>
      <c r="N420" s="173" t="str">
        <f>IF(Tabla46[[#This Row],[ID RIESGO]]="","",IF(Tabla46[[#This Row],[DESCRIPCION DEL CONTROL]]="",0,15))</f>
        <v/>
      </c>
      <c r="O420" s="169" t="str">
        <f>IF(Tabla46[[#This Row],[ID RIESGO]]="","",IF(Tabla46[[#This Row],[RESPONSABLE DEL CONTROL (CARGO)]]="",0,20))</f>
        <v/>
      </c>
      <c r="P420" s="345">
        <f>IF(Tabla46[[#This Row],[PERIODICIDAD DE EJECUCIÓN DEL CONTROL]]="",0,20)</f>
        <v>0</v>
      </c>
      <c r="Q42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0" s="345" t="str">
        <f>IF(ISTEXT(Tabla46[[#This Row],[VALOR EVALUACION DISENO]]),"",IF(Tabla46[[#This Row],[VALOR EVALUACION DISENO]]&gt;96,DATOS!$AV$21,IF(Tabla46[[#This Row],[VALOR EVALUACION DISENO]]&gt;=86,DATOS!$AV$22,DATOS!$AV$23)))</f>
        <v/>
      </c>
      <c r="S420" s="278"/>
      <c r="T420" s="345" t="str">
        <f>IFERROR(VLOOKUP(Tabla46[[#This Row],[% DE CUMPLIMIENTO DE LA EJECUCION DEL CONTROL]],DATOS!$AS$38:$AT$40,2,0),"")</f>
        <v/>
      </c>
      <c r="U420" s="129" t="str">
        <f>IF(Tabla46[[#This Row],[RESULTADO EVALUACIÓN DEL DISEÑO DEL CONTROL]]="","",SUMIFS(DATOS!$AT$49:$AT$57,DATOS!$AR$49:$AR$57,Tabla46[[#This Row],[RESULTADO EVALUACIÓN DEL DISEÑO DEL CONTROL]],DATOS!$AS$49:$AS$57,Tabla46[[#This Row],[RESULTADO EVALUACION DE LA EJECUCION]]))</f>
        <v/>
      </c>
    </row>
    <row r="421" spans="1:21" ht="15" customHeight="1" x14ac:dyDescent="0.25">
      <c r="A421" s="3"/>
      <c r="B421" s="2"/>
      <c r="C421" s="2"/>
      <c r="D421" s="72"/>
      <c r="E421" s="4"/>
      <c r="F421" s="173"/>
      <c r="G421" s="352" t="str">
        <f>IFERROR(VLOOKUP(Tabla46[[#This Row],[ID RIESGO]],'1. IDENTIFICACION DEL RIESGO'!$AB$27:$AL$38,11,0),"")</f>
        <v/>
      </c>
      <c r="H421" s="173"/>
      <c r="I421" s="173"/>
      <c r="J421" s="173"/>
      <c r="K421" s="173"/>
      <c r="L421" s="175"/>
      <c r="M421" s="175"/>
      <c r="N421" s="173" t="str">
        <f>IF(Tabla46[[#This Row],[ID RIESGO]]="","",IF(Tabla46[[#This Row],[DESCRIPCION DEL CONTROL]]="",0,15))</f>
        <v/>
      </c>
      <c r="O421" s="169" t="str">
        <f>IF(Tabla46[[#This Row],[ID RIESGO]]="","",IF(Tabla46[[#This Row],[RESPONSABLE DEL CONTROL (CARGO)]]="",0,20))</f>
        <v/>
      </c>
      <c r="P421" s="345">
        <f>IF(Tabla46[[#This Row],[PERIODICIDAD DE EJECUCIÓN DEL CONTROL]]="",0,20)</f>
        <v>0</v>
      </c>
      <c r="Q42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1" s="345" t="str">
        <f>IF(ISTEXT(Tabla46[[#This Row],[VALOR EVALUACION DISENO]]),"",IF(Tabla46[[#This Row],[VALOR EVALUACION DISENO]]&gt;96,DATOS!$AV$21,IF(Tabla46[[#This Row],[VALOR EVALUACION DISENO]]&gt;=86,DATOS!$AV$22,DATOS!$AV$23)))</f>
        <v/>
      </c>
      <c r="S421" s="278"/>
      <c r="T421" s="345" t="str">
        <f>IFERROR(VLOOKUP(Tabla46[[#This Row],[% DE CUMPLIMIENTO DE LA EJECUCION DEL CONTROL]],DATOS!$AS$38:$AT$40,2,0),"")</f>
        <v/>
      </c>
      <c r="U421" s="129" t="str">
        <f>IF(Tabla46[[#This Row],[RESULTADO EVALUACIÓN DEL DISEÑO DEL CONTROL]]="","",SUMIFS(DATOS!$AT$49:$AT$57,DATOS!$AR$49:$AR$57,Tabla46[[#This Row],[RESULTADO EVALUACIÓN DEL DISEÑO DEL CONTROL]],DATOS!$AS$49:$AS$57,Tabla46[[#This Row],[RESULTADO EVALUACION DE LA EJECUCION]]))</f>
        <v/>
      </c>
    </row>
    <row r="422" spans="1:21" ht="15" customHeight="1" x14ac:dyDescent="0.25">
      <c r="A422" s="3"/>
      <c r="B422" s="2"/>
      <c r="C422" s="2"/>
      <c r="D422" s="72"/>
      <c r="E422" s="4"/>
      <c r="F422" s="173"/>
      <c r="G422" s="352" t="str">
        <f>IFERROR(VLOOKUP(Tabla46[[#This Row],[ID RIESGO]],'1. IDENTIFICACION DEL RIESGO'!$AB$27:$AL$38,11,0),"")</f>
        <v/>
      </c>
      <c r="H422" s="173"/>
      <c r="I422" s="173"/>
      <c r="J422" s="173"/>
      <c r="K422" s="173"/>
      <c r="L422" s="175"/>
      <c r="M422" s="175"/>
      <c r="N422" s="173" t="str">
        <f>IF(Tabla46[[#This Row],[ID RIESGO]]="","",IF(Tabla46[[#This Row],[DESCRIPCION DEL CONTROL]]="",0,15))</f>
        <v/>
      </c>
      <c r="O422" s="169" t="str">
        <f>IF(Tabla46[[#This Row],[ID RIESGO]]="","",IF(Tabla46[[#This Row],[RESPONSABLE DEL CONTROL (CARGO)]]="",0,20))</f>
        <v/>
      </c>
      <c r="P422" s="345">
        <f>IF(Tabla46[[#This Row],[PERIODICIDAD DE EJECUCIÓN DEL CONTROL]]="",0,20)</f>
        <v>0</v>
      </c>
      <c r="Q42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2" s="345" t="str">
        <f>IF(ISTEXT(Tabla46[[#This Row],[VALOR EVALUACION DISENO]]),"",IF(Tabla46[[#This Row],[VALOR EVALUACION DISENO]]&gt;96,DATOS!$AV$21,IF(Tabla46[[#This Row],[VALOR EVALUACION DISENO]]&gt;=86,DATOS!$AV$22,DATOS!$AV$23)))</f>
        <v/>
      </c>
      <c r="S422" s="278"/>
      <c r="T422" s="345" t="str">
        <f>IFERROR(VLOOKUP(Tabla46[[#This Row],[% DE CUMPLIMIENTO DE LA EJECUCION DEL CONTROL]],DATOS!$AS$38:$AT$40,2,0),"")</f>
        <v/>
      </c>
      <c r="U422" s="129" t="str">
        <f>IF(Tabla46[[#This Row],[RESULTADO EVALUACIÓN DEL DISEÑO DEL CONTROL]]="","",SUMIFS(DATOS!$AT$49:$AT$57,DATOS!$AR$49:$AR$57,Tabla46[[#This Row],[RESULTADO EVALUACIÓN DEL DISEÑO DEL CONTROL]],DATOS!$AS$49:$AS$57,Tabla46[[#This Row],[RESULTADO EVALUACION DE LA EJECUCION]]))</f>
        <v/>
      </c>
    </row>
    <row r="423" spans="1:21" ht="15" customHeight="1" x14ac:dyDescent="0.25">
      <c r="A423" s="3"/>
      <c r="B423" s="2"/>
      <c r="C423" s="2"/>
      <c r="D423" s="72"/>
      <c r="E423" s="4"/>
      <c r="F423" s="173"/>
      <c r="G423" s="352" t="str">
        <f>IFERROR(VLOOKUP(Tabla46[[#This Row],[ID RIESGO]],'1. IDENTIFICACION DEL RIESGO'!$AB$27:$AL$38,11,0),"")</f>
        <v/>
      </c>
      <c r="H423" s="173"/>
      <c r="I423" s="173"/>
      <c r="J423" s="173"/>
      <c r="K423" s="173"/>
      <c r="L423" s="175"/>
      <c r="M423" s="175"/>
      <c r="N423" s="173" t="str">
        <f>IF(Tabla46[[#This Row],[ID RIESGO]]="","",IF(Tabla46[[#This Row],[DESCRIPCION DEL CONTROL]]="",0,15))</f>
        <v/>
      </c>
      <c r="O423" s="169" t="str">
        <f>IF(Tabla46[[#This Row],[ID RIESGO]]="","",IF(Tabla46[[#This Row],[RESPONSABLE DEL CONTROL (CARGO)]]="",0,20))</f>
        <v/>
      </c>
      <c r="P423" s="345">
        <f>IF(Tabla46[[#This Row],[PERIODICIDAD DE EJECUCIÓN DEL CONTROL]]="",0,20)</f>
        <v>0</v>
      </c>
      <c r="Q42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3" s="345" t="str">
        <f>IF(ISTEXT(Tabla46[[#This Row],[VALOR EVALUACION DISENO]]),"",IF(Tabla46[[#This Row],[VALOR EVALUACION DISENO]]&gt;96,DATOS!$AV$21,IF(Tabla46[[#This Row],[VALOR EVALUACION DISENO]]&gt;=86,DATOS!$AV$22,DATOS!$AV$23)))</f>
        <v/>
      </c>
      <c r="S423" s="278"/>
      <c r="T423" s="345" t="str">
        <f>IFERROR(VLOOKUP(Tabla46[[#This Row],[% DE CUMPLIMIENTO DE LA EJECUCION DEL CONTROL]],DATOS!$AS$38:$AT$40,2,0),"")</f>
        <v/>
      </c>
      <c r="U423" s="129" t="str">
        <f>IF(Tabla46[[#This Row],[RESULTADO EVALUACIÓN DEL DISEÑO DEL CONTROL]]="","",SUMIFS(DATOS!$AT$49:$AT$57,DATOS!$AR$49:$AR$57,Tabla46[[#This Row],[RESULTADO EVALUACIÓN DEL DISEÑO DEL CONTROL]],DATOS!$AS$49:$AS$57,Tabla46[[#This Row],[RESULTADO EVALUACION DE LA EJECUCION]]))</f>
        <v/>
      </c>
    </row>
    <row r="424" spans="1:21" ht="15" customHeight="1" x14ac:dyDescent="0.25">
      <c r="A424" s="3"/>
      <c r="B424" s="2"/>
      <c r="C424" s="2"/>
      <c r="D424" s="72"/>
      <c r="E424" s="4"/>
      <c r="F424" s="173"/>
      <c r="G424" s="352" t="str">
        <f>IFERROR(VLOOKUP(Tabla46[[#This Row],[ID RIESGO]],'1. IDENTIFICACION DEL RIESGO'!$AB$27:$AL$38,11,0),"")</f>
        <v/>
      </c>
      <c r="H424" s="173"/>
      <c r="I424" s="173"/>
      <c r="J424" s="173"/>
      <c r="K424" s="173"/>
      <c r="L424" s="175"/>
      <c r="M424" s="175"/>
      <c r="N424" s="173" t="str">
        <f>IF(Tabla46[[#This Row],[ID RIESGO]]="","",IF(Tabla46[[#This Row],[DESCRIPCION DEL CONTROL]]="",0,15))</f>
        <v/>
      </c>
      <c r="O424" s="169" t="str">
        <f>IF(Tabla46[[#This Row],[ID RIESGO]]="","",IF(Tabla46[[#This Row],[RESPONSABLE DEL CONTROL (CARGO)]]="",0,20))</f>
        <v/>
      </c>
      <c r="P424" s="345">
        <f>IF(Tabla46[[#This Row],[PERIODICIDAD DE EJECUCIÓN DEL CONTROL]]="",0,20)</f>
        <v>0</v>
      </c>
      <c r="Q42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4" s="345" t="str">
        <f>IF(ISTEXT(Tabla46[[#This Row],[VALOR EVALUACION DISENO]]),"",IF(Tabla46[[#This Row],[VALOR EVALUACION DISENO]]&gt;96,DATOS!$AV$21,IF(Tabla46[[#This Row],[VALOR EVALUACION DISENO]]&gt;=86,DATOS!$AV$22,DATOS!$AV$23)))</f>
        <v/>
      </c>
      <c r="S424" s="278"/>
      <c r="T424" s="345" t="str">
        <f>IFERROR(VLOOKUP(Tabla46[[#This Row],[% DE CUMPLIMIENTO DE LA EJECUCION DEL CONTROL]],DATOS!$AS$38:$AT$40,2,0),"")</f>
        <v/>
      </c>
      <c r="U424" s="129" t="str">
        <f>IF(Tabla46[[#This Row],[RESULTADO EVALUACIÓN DEL DISEÑO DEL CONTROL]]="","",SUMIFS(DATOS!$AT$49:$AT$57,DATOS!$AR$49:$AR$57,Tabla46[[#This Row],[RESULTADO EVALUACIÓN DEL DISEÑO DEL CONTROL]],DATOS!$AS$49:$AS$57,Tabla46[[#This Row],[RESULTADO EVALUACION DE LA EJECUCION]]))</f>
        <v/>
      </c>
    </row>
    <row r="425" spans="1:21" ht="15" customHeight="1" x14ac:dyDescent="0.25">
      <c r="A425" s="3"/>
      <c r="B425" s="2"/>
      <c r="C425" s="2"/>
      <c r="D425" s="72"/>
      <c r="E425" s="4"/>
      <c r="F425" s="173"/>
      <c r="G425" s="352" t="str">
        <f>IFERROR(VLOOKUP(Tabla46[[#This Row],[ID RIESGO]],'1. IDENTIFICACION DEL RIESGO'!$AB$27:$AL$38,11,0),"")</f>
        <v/>
      </c>
      <c r="H425" s="173"/>
      <c r="I425" s="173"/>
      <c r="J425" s="173"/>
      <c r="K425" s="173"/>
      <c r="L425" s="175"/>
      <c r="M425" s="175"/>
      <c r="N425" s="173" t="str">
        <f>IF(Tabla46[[#This Row],[ID RIESGO]]="","",IF(Tabla46[[#This Row],[DESCRIPCION DEL CONTROL]]="",0,15))</f>
        <v/>
      </c>
      <c r="O425" s="169" t="str">
        <f>IF(Tabla46[[#This Row],[ID RIESGO]]="","",IF(Tabla46[[#This Row],[RESPONSABLE DEL CONTROL (CARGO)]]="",0,20))</f>
        <v/>
      </c>
      <c r="P425" s="345">
        <f>IF(Tabla46[[#This Row],[PERIODICIDAD DE EJECUCIÓN DEL CONTROL]]="",0,20)</f>
        <v>0</v>
      </c>
      <c r="Q42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5" s="345" t="str">
        <f>IF(ISTEXT(Tabla46[[#This Row],[VALOR EVALUACION DISENO]]),"",IF(Tabla46[[#This Row],[VALOR EVALUACION DISENO]]&gt;96,DATOS!$AV$21,IF(Tabla46[[#This Row],[VALOR EVALUACION DISENO]]&gt;=86,DATOS!$AV$22,DATOS!$AV$23)))</f>
        <v/>
      </c>
      <c r="S425" s="278"/>
      <c r="T425" s="345" t="str">
        <f>IFERROR(VLOOKUP(Tabla46[[#This Row],[% DE CUMPLIMIENTO DE LA EJECUCION DEL CONTROL]],DATOS!$AS$38:$AT$40,2,0),"")</f>
        <v/>
      </c>
      <c r="U425" s="129" t="str">
        <f>IF(Tabla46[[#This Row],[RESULTADO EVALUACIÓN DEL DISEÑO DEL CONTROL]]="","",SUMIFS(DATOS!$AT$49:$AT$57,DATOS!$AR$49:$AR$57,Tabla46[[#This Row],[RESULTADO EVALUACIÓN DEL DISEÑO DEL CONTROL]],DATOS!$AS$49:$AS$57,Tabla46[[#This Row],[RESULTADO EVALUACION DE LA EJECUCION]]))</f>
        <v/>
      </c>
    </row>
    <row r="426" spans="1:21" ht="15" customHeight="1" x14ac:dyDescent="0.25">
      <c r="A426" s="3"/>
      <c r="B426" s="2"/>
      <c r="C426" s="2"/>
      <c r="D426" s="72"/>
      <c r="E426" s="4"/>
      <c r="F426" s="173"/>
      <c r="G426" s="352" t="str">
        <f>IFERROR(VLOOKUP(Tabla46[[#This Row],[ID RIESGO]],'1. IDENTIFICACION DEL RIESGO'!$AB$27:$AL$38,11,0),"")</f>
        <v/>
      </c>
      <c r="H426" s="173"/>
      <c r="I426" s="173"/>
      <c r="J426" s="173"/>
      <c r="K426" s="173"/>
      <c r="L426" s="175"/>
      <c r="M426" s="175"/>
      <c r="N426" s="173" t="str">
        <f>IF(Tabla46[[#This Row],[ID RIESGO]]="","",IF(Tabla46[[#This Row],[DESCRIPCION DEL CONTROL]]="",0,15))</f>
        <v/>
      </c>
      <c r="O426" s="169" t="str">
        <f>IF(Tabla46[[#This Row],[ID RIESGO]]="","",IF(Tabla46[[#This Row],[RESPONSABLE DEL CONTROL (CARGO)]]="",0,20))</f>
        <v/>
      </c>
      <c r="P426" s="345">
        <f>IF(Tabla46[[#This Row],[PERIODICIDAD DE EJECUCIÓN DEL CONTROL]]="",0,20)</f>
        <v>0</v>
      </c>
      <c r="Q42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6" s="345" t="str">
        <f>IF(ISTEXT(Tabla46[[#This Row],[VALOR EVALUACION DISENO]]),"",IF(Tabla46[[#This Row],[VALOR EVALUACION DISENO]]&gt;96,DATOS!$AV$21,IF(Tabla46[[#This Row],[VALOR EVALUACION DISENO]]&gt;=86,DATOS!$AV$22,DATOS!$AV$23)))</f>
        <v/>
      </c>
      <c r="S426" s="278"/>
      <c r="T426" s="345" t="str">
        <f>IFERROR(VLOOKUP(Tabla46[[#This Row],[% DE CUMPLIMIENTO DE LA EJECUCION DEL CONTROL]],DATOS!$AS$38:$AT$40,2,0),"")</f>
        <v/>
      </c>
      <c r="U426" s="129" t="str">
        <f>IF(Tabla46[[#This Row],[RESULTADO EVALUACIÓN DEL DISEÑO DEL CONTROL]]="","",SUMIFS(DATOS!$AT$49:$AT$57,DATOS!$AR$49:$AR$57,Tabla46[[#This Row],[RESULTADO EVALUACIÓN DEL DISEÑO DEL CONTROL]],DATOS!$AS$49:$AS$57,Tabla46[[#This Row],[RESULTADO EVALUACION DE LA EJECUCION]]))</f>
        <v/>
      </c>
    </row>
    <row r="427" spans="1:21" ht="15" customHeight="1" x14ac:dyDescent="0.25">
      <c r="A427" s="3"/>
      <c r="B427" s="2"/>
      <c r="C427" s="2"/>
      <c r="D427" s="72"/>
      <c r="E427" s="4"/>
      <c r="F427" s="173"/>
      <c r="G427" s="352" t="str">
        <f>IFERROR(VLOOKUP(Tabla46[[#This Row],[ID RIESGO]],'1. IDENTIFICACION DEL RIESGO'!$AB$27:$AL$38,11,0),"")</f>
        <v/>
      </c>
      <c r="H427" s="173"/>
      <c r="I427" s="173"/>
      <c r="J427" s="173"/>
      <c r="K427" s="173"/>
      <c r="L427" s="175"/>
      <c r="M427" s="175"/>
      <c r="N427" s="173" t="str">
        <f>IF(Tabla46[[#This Row],[ID RIESGO]]="","",IF(Tabla46[[#This Row],[DESCRIPCION DEL CONTROL]]="",0,15))</f>
        <v/>
      </c>
      <c r="O427" s="169" t="str">
        <f>IF(Tabla46[[#This Row],[ID RIESGO]]="","",IF(Tabla46[[#This Row],[RESPONSABLE DEL CONTROL (CARGO)]]="",0,20))</f>
        <v/>
      </c>
      <c r="P427" s="345">
        <f>IF(Tabla46[[#This Row],[PERIODICIDAD DE EJECUCIÓN DEL CONTROL]]="",0,20)</f>
        <v>0</v>
      </c>
      <c r="Q42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7" s="345" t="str">
        <f>IF(ISTEXT(Tabla46[[#This Row],[VALOR EVALUACION DISENO]]),"",IF(Tabla46[[#This Row],[VALOR EVALUACION DISENO]]&gt;96,DATOS!$AV$21,IF(Tabla46[[#This Row],[VALOR EVALUACION DISENO]]&gt;=86,DATOS!$AV$22,DATOS!$AV$23)))</f>
        <v/>
      </c>
      <c r="S427" s="278"/>
      <c r="T427" s="345" t="str">
        <f>IFERROR(VLOOKUP(Tabla46[[#This Row],[% DE CUMPLIMIENTO DE LA EJECUCION DEL CONTROL]],DATOS!$AS$38:$AT$40,2,0),"")</f>
        <v/>
      </c>
      <c r="U427" s="129" t="str">
        <f>IF(Tabla46[[#This Row],[RESULTADO EVALUACIÓN DEL DISEÑO DEL CONTROL]]="","",SUMIFS(DATOS!$AT$49:$AT$57,DATOS!$AR$49:$AR$57,Tabla46[[#This Row],[RESULTADO EVALUACIÓN DEL DISEÑO DEL CONTROL]],DATOS!$AS$49:$AS$57,Tabla46[[#This Row],[RESULTADO EVALUACION DE LA EJECUCION]]))</f>
        <v/>
      </c>
    </row>
    <row r="428" spans="1:21" ht="15" customHeight="1" x14ac:dyDescent="0.25">
      <c r="A428" s="3"/>
      <c r="B428" s="2"/>
      <c r="C428" s="2"/>
      <c r="D428" s="72"/>
      <c r="E428" s="4"/>
      <c r="F428" s="173"/>
      <c r="G428" s="352" t="str">
        <f>IFERROR(VLOOKUP(Tabla46[[#This Row],[ID RIESGO]],'1. IDENTIFICACION DEL RIESGO'!$AB$27:$AL$38,11,0),"")</f>
        <v/>
      </c>
      <c r="H428" s="173"/>
      <c r="I428" s="173"/>
      <c r="J428" s="173"/>
      <c r="K428" s="173"/>
      <c r="L428" s="175"/>
      <c r="M428" s="175"/>
      <c r="N428" s="173" t="str">
        <f>IF(Tabla46[[#This Row],[ID RIESGO]]="","",IF(Tabla46[[#This Row],[DESCRIPCION DEL CONTROL]]="",0,15))</f>
        <v/>
      </c>
      <c r="O428" s="169" t="str">
        <f>IF(Tabla46[[#This Row],[ID RIESGO]]="","",IF(Tabla46[[#This Row],[RESPONSABLE DEL CONTROL (CARGO)]]="",0,20))</f>
        <v/>
      </c>
      <c r="P428" s="345">
        <f>IF(Tabla46[[#This Row],[PERIODICIDAD DE EJECUCIÓN DEL CONTROL]]="",0,20)</f>
        <v>0</v>
      </c>
      <c r="Q42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8" s="345" t="str">
        <f>IF(ISTEXT(Tabla46[[#This Row],[VALOR EVALUACION DISENO]]),"",IF(Tabla46[[#This Row],[VALOR EVALUACION DISENO]]&gt;96,DATOS!$AV$21,IF(Tabla46[[#This Row],[VALOR EVALUACION DISENO]]&gt;=86,DATOS!$AV$22,DATOS!$AV$23)))</f>
        <v/>
      </c>
      <c r="S428" s="278"/>
      <c r="T428" s="345" t="str">
        <f>IFERROR(VLOOKUP(Tabla46[[#This Row],[% DE CUMPLIMIENTO DE LA EJECUCION DEL CONTROL]],DATOS!$AS$38:$AT$40,2,0),"")</f>
        <v/>
      </c>
      <c r="U428" s="129" t="str">
        <f>IF(Tabla46[[#This Row],[RESULTADO EVALUACIÓN DEL DISEÑO DEL CONTROL]]="","",SUMIFS(DATOS!$AT$49:$AT$57,DATOS!$AR$49:$AR$57,Tabla46[[#This Row],[RESULTADO EVALUACIÓN DEL DISEÑO DEL CONTROL]],DATOS!$AS$49:$AS$57,Tabla46[[#This Row],[RESULTADO EVALUACION DE LA EJECUCION]]))</f>
        <v/>
      </c>
    </row>
    <row r="429" spans="1:21" ht="15" customHeight="1" x14ac:dyDescent="0.25">
      <c r="A429" s="3"/>
      <c r="B429" s="2"/>
      <c r="C429" s="2"/>
      <c r="D429" s="72"/>
      <c r="E429" s="4"/>
      <c r="F429" s="173"/>
      <c r="G429" s="352" t="str">
        <f>IFERROR(VLOOKUP(Tabla46[[#This Row],[ID RIESGO]],'1. IDENTIFICACION DEL RIESGO'!$AB$27:$AL$38,11,0),"")</f>
        <v/>
      </c>
      <c r="H429" s="173"/>
      <c r="I429" s="173"/>
      <c r="J429" s="173"/>
      <c r="K429" s="173"/>
      <c r="L429" s="175"/>
      <c r="M429" s="175"/>
      <c r="N429" s="173" t="str">
        <f>IF(Tabla46[[#This Row],[ID RIESGO]]="","",IF(Tabla46[[#This Row],[DESCRIPCION DEL CONTROL]]="",0,15))</f>
        <v/>
      </c>
      <c r="O429" s="169" t="str">
        <f>IF(Tabla46[[#This Row],[ID RIESGO]]="","",IF(Tabla46[[#This Row],[RESPONSABLE DEL CONTROL (CARGO)]]="",0,20))</f>
        <v/>
      </c>
      <c r="P429" s="345">
        <f>IF(Tabla46[[#This Row],[PERIODICIDAD DE EJECUCIÓN DEL CONTROL]]="",0,20)</f>
        <v>0</v>
      </c>
      <c r="Q42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9" s="345" t="str">
        <f>IF(ISTEXT(Tabla46[[#This Row],[VALOR EVALUACION DISENO]]),"",IF(Tabla46[[#This Row],[VALOR EVALUACION DISENO]]&gt;96,DATOS!$AV$21,IF(Tabla46[[#This Row],[VALOR EVALUACION DISENO]]&gt;=86,DATOS!$AV$22,DATOS!$AV$23)))</f>
        <v/>
      </c>
      <c r="S429" s="278"/>
      <c r="T429" s="345" t="str">
        <f>IFERROR(VLOOKUP(Tabla46[[#This Row],[% DE CUMPLIMIENTO DE LA EJECUCION DEL CONTROL]],DATOS!$AS$38:$AT$40,2,0),"")</f>
        <v/>
      </c>
      <c r="U429" s="129" t="str">
        <f>IF(Tabla46[[#This Row],[RESULTADO EVALUACIÓN DEL DISEÑO DEL CONTROL]]="","",SUMIFS(DATOS!$AT$49:$AT$57,DATOS!$AR$49:$AR$57,Tabla46[[#This Row],[RESULTADO EVALUACIÓN DEL DISEÑO DEL CONTROL]],DATOS!$AS$49:$AS$57,Tabla46[[#This Row],[RESULTADO EVALUACION DE LA EJECUCION]]))</f>
        <v/>
      </c>
    </row>
    <row r="430" spans="1:21" ht="15" customHeight="1" x14ac:dyDescent="0.25">
      <c r="A430" s="3"/>
      <c r="B430" s="2"/>
      <c r="C430" s="2"/>
      <c r="D430" s="72"/>
      <c r="E430" s="4"/>
      <c r="F430" s="173"/>
      <c r="G430" s="352" t="str">
        <f>IFERROR(VLOOKUP(Tabla46[[#This Row],[ID RIESGO]],'1. IDENTIFICACION DEL RIESGO'!$AB$27:$AL$38,11,0),"")</f>
        <v/>
      </c>
      <c r="H430" s="173"/>
      <c r="I430" s="173"/>
      <c r="J430" s="173"/>
      <c r="K430" s="173"/>
      <c r="L430" s="175"/>
      <c r="M430" s="175"/>
      <c r="N430" s="173" t="str">
        <f>IF(Tabla46[[#This Row],[ID RIESGO]]="","",IF(Tabla46[[#This Row],[DESCRIPCION DEL CONTROL]]="",0,15))</f>
        <v/>
      </c>
      <c r="O430" s="169" t="str">
        <f>IF(Tabla46[[#This Row],[ID RIESGO]]="","",IF(Tabla46[[#This Row],[RESPONSABLE DEL CONTROL (CARGO)]]="",0,20))</f>
        <v/>
      </c>
      <c r="P430" s="345">
        <f>IF(Tabla46[[#This Row],[PERIODICIDAD DE EJECUCIÓN DEL CONTROL]]="",0,20)</f>
        <v>0</v>
      </c>
      <c r="Q43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0" s="345" t="str">
        <f>IF(ISTEXT(Tabla46[[#This Row],[VALOR EVALUACION DISENO]]),"",IF(Tabla46[[#This Row],[VALOR EVALUACION DISENO]]&gt;96,DATOS!$AV$21,IF(Tabla46[[#This Row],[VALOR EVALUACION DISENO]]&gt;=86,DATOS!$AV$22,DATOS!$AV$23)))</f>
        <v/>
      </c>
      <c r="S430" s="278"/>
      <c r="T430" s="345" t="str">
        <f>IFERROR(VLOOKUP(Tabla46[[#This Row],[% DE CUMPLIMIENTO DE LA EJECUCION DEL CONTROL]],DATOS!$AS$38:$AT$40,2,0),"")</f>
        <v/>
      </c>
      <c r="U430" s="129" t="str">
        <f>IF(Tabla46[[#This Row],[RESULTADO EVALUACIÓN DEL DISEÑO DEL CONTROL]]="","",SUMIFS(DATOS!$AT$49:$AT$57,DATOS!$AR$49:$AR$57,Tabla46[[#This Row],[RESULTADO EVALUACIÓN DEL DISEÑO DEL CONTROL]],DATOS!$AS$49:$AS$57,Tabla46[[#This Row],[RESULTADO EVALUACION DE LA EJECUCION]]))</f>
        <v/>
      </c>
    </row>
    <row r="431" spans="1:21" ht="15" customHeight="1" x14ac:dyDescent="0.25">
      <c r="A431" s="3"/>
      <c r="B431" s="2"/>
      <c r="C431" s="2"/>
      <c r="D431" s="72"/>
      <c r="E431" s="4"/>
      <c r="F431" s="173"/>
      <c r="G431" s="352" t="str">
        <f>IFERROR(VLOOKUP(Tabla46[[#This Row],[ID RIESGO]],'1. IDENTIFICACION DEL RIESGO'!$AB$27:$AL$38,11,0),"")</f>
        <v/>
      </c>
      <c r="H431" s="173"/>
      <c r="I431" s="173"/>
      <c r="J431" s="173"/>
      <c r="K431" s="173"/>
      <c r="L431" s="175"/>
      <c r="M431" s="175"/>
      <c r="N431" s="173" t="str">
        <f>IF(Tabla46[[#This Row],[ID RIESGO]]="","",IF(Tabla46[[#This Row],[DESCRIPCION DEL CONTROL]]="",0,15))</f>
        <v/>
      </c>
      <c r="O431" s="169" t="str">
        <f>IF(Tabla46[[#This Row],[ID RIESGO]]="","",IF(Tabla46[[#This Row],[RESPONSABLE DEL CONTROL (CARGO)]]="",0,20))</f>
        <v/>
      </c>
      <c r="P431" s="345">
        <f>IF(Tabla46[[#This Row],[PERIODICIDAD DE EJECUCIÓN DEL CONTROL]]="",0,20)</f>
        <v>0</v>
      </c>
      <c r="Q43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1" s="345" t="str">
        <f>IF(ISTEXT(Tabla46[[#This Row],[VALOR EVALUACION DISENO]]),"",IF(Tabla46[[#This Row],[VALOR EVALUACION DISENO]]&gt;96,DATOS!$AV$21,IF(Tabla46[[#This Row],[VALOR EVALUACION DISENO]]&gt;=86,DATOS!$AV$22,DATOS!$AV$23)))</f>
        <v/>
      </c>
      <c r="S431" s="278"/>
      <c r="T431" s="345" t="str">
        <f>IFERROR(VLOOKUP(Tabla46[[#This Row],[% DE CUMPLIMIENTO DE LA EJECUCION DEL CONTROL]],DATOS!$AS$38:$AT$40,2,0),"")</f>
        <v/>
      </c>
      <c r="U431" s="129" t="str">
        <f>IF(Tabla46[[#This Row],[RESULTADO EVALUACIÓN DEL DISEÑO DEL CONTROL]]="","",SUMIFS(DATOS!$AT$49:$AT$57,DATOS!$AR$49:$AR$57,Tabla46[[#This Row],[RESULTADO EVALUACIÓN DEL DISEÑO DEL CONTROL]],DATOS!$AS$49:$AS$57,Tabla46[[#This Row],[RESULTADO EVALUACION DE LA EJECUCION]]))</f>
        <v/>
      </c>
    </row>
    <row r="432" spans="1:21" ht="15" customHeight="1" x14ac:dyDescent="0.25">
      <c r="A432" s="3"/>
      <c r="B432" s="2"/>
      <c r="C432" s="2"/>
      <c r="D432" s="72"/>
      <c r="E432" s="4"/>
      <c r="F432" s="173"/>
      <c r="G432" s="352" t="str">
        <f>IFERROR(VLOOKUP(Tabla46[[#This Row],[ID RIESGO]],'1. IDENTIFICACION DEL RIESGO'!$AB$27:$AL$38,11,0),"")</f>
        <v/>
      </c>
      <c r="H432" s="173"/>
      <c r="I432" s="173"/>
      <c r="J432" s="173"/>
      <c r="K432" s="173"/>
      <c r="L432" s="175"/>
      <c r="M432" s="175"/>
      <c r="N432" s="173" t="str">
        <f>IF(Tabla46[[#This Row],[ID RIESGO]]="","",IF(Tabla46[[#This Row],[DESCRIPCION DEL CONTROL]]="",0,15))</f>
        <v/>
      </c>
      <c r="O432" s="169" t="str">
        <f>IF(Tabla46[[#This Row],[ID RIESGO]]="","",IF(Tabla46[[#This Row],[RESPONSABLE DEL CONTROL (CARGO)]]="",0,20))</f>
        <v/>
      </c>
      <c r="P432" s="345">
        <f>IF(Tabla46[[#This Row],[PERIODICIDAD DE EJECUCIÓN DEL CONTROL]]="",0,20)</f>
        <v>0</v>
      </c>
      <c r="Q43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2" s="345" t="str">
        <f>IF(ISTEXT(Tabla46[[#This Row],[VALOR EVALUACION DISENO]]),"",IF(Tabla46[[#This Row],[VALOR EVALUACION DISENO]]&gt;96,DATOS!$AV$21,IF(Tabla46[[#This Row],[VALOR EVALUACION DISENO]]&gt;=86,DATOS!$AV$22,DATOS!$AV$23)))</f>
        <v/>
      </c>
      <c r="S432" s="278"/>
      <c r="T432" s="345" t="str">
        <f>IFERROR(VLOOKUP(Tabla46[[#This Row],[% DE CUMPLIMIENTO DE LA EJECUCION DEL CONTROL]],DATOS!$AS$38:$AT$40,2,0),"")</f>
        <v/>
      </c>
      <c r="U432" s="129" t="str">
        <f>IF(Tabla46[[#This Row],[RESULTADO EVALUACIÓN DEL DISEÑO DEL CONTROL]]="","",SUMIFS(DATOS!$AT$49:$AT$57,DATOS!$AR$49:$AR$57,Tabla46[[#This Row],[RESULTADO EVALUACIÓN DEL DISEÑO DEL CONTROL]],DATOS!$AS$49:$AS$57,Tabla46[[#This Row],[RESULTADO EVALUACION DE LA EJECUCION]]))</f>
        <v/>
      </c>
    </row>
    <row r="433" spans="1:21" ht="15" customHeight="1" x14ac:dyDescent="0.25">
      <c r="A433" s="3"/>
      <c r="B433" s="2"/>
      <c r="C433" s="2"/>
      <c r="D433" s="72"/>
      <c r="E433" s="4"/>
      <c r="F433" s="173"/>
      <c r="G433" s="352" t="str">
        <f>IFERROR(VLOOKUP(Tabla46[[#This Row],[ID RIESGO]],'1. IDENTIFICACION DEL RIESGO'!$AB$27:$AL$38,11,0),"")</f>
        <v/>
      </c>
      <c r="H433" s="173"/>
      <c r="I433" s="173"/>
      <c r="J433" s="173"/>
      <c r="K433" s="173"/>
      <c r="L433" s="175"/>
      <c r="M433" s="175"/>
      <c r="N433" s="173" t="str">
        <f>IF(Tabla46[[#This Row],[ID RIESGO]]="","",IF(Tabla46[[#This Row],[DESCRIPCION DEL CONTROL]]="",0,15))</f>
        <v/>
      </c>
      <c r="O433" s="169" t="str">
        <f>IF(Tabla46[[#This Row],[ID RIESGO]]="","",IF(Tabla46[[#This Row],[RESPONSABLE DEL CONTROL (CARGO)]]="",0,20))</f>
        <v/>
      </c>
      <c r="P433" s="345">
        <f>IF(Tabla46[[#This Row],[PERIODICIDAD DE EJECUCIÓN DEL CONTROL]]="",0,20)</f>
        <v>0</v>
      </c>
      <c r="Q43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3" s="345" t="str">
        <f>IF(ISTEXT(Tabla46[[#This Row],[VALOR EVALUACION DISENO]]),"",IF(Tabla46[[#This Row],[VALOR EVALUACION DISENO]]&gt;96,DATOS!$AV$21,IF(Tabla46[[#This Row],[VALOR EVALUACION DISENO]]&gt;=86,DATOS!$AV$22,DATOS!$AV$23)))</f>
        <v/>
      </c>
      <c r="S433" s="278"/>
      <c r="T433" s="345" t="str">
        <f>IFERROR(VLOOKUP(Tabla46[[#This Row],[% DE CUMPLIMIENTO DE LA EJECUCION DEL CONTROL]],DATOS!$AS$38:$AT$40,2,0),"")</f>
        <v/>
      </c>
      <c r="U433" s="129" t="str">
        <f>IF(Tabla46[[#This Row],[RESULTADO EVALUACIÓN DEL DISEÑO DEL CONTROL]]="","",SUMIFS(DATOS!$AT$49:$AT$57,DATOS!$AR$49:$AR$57,Tabla46[[#This Row],[RESULTADO EVALUACIÓN DEL DISEÑO DEL CONTROL]],DATOS!$AS$49:$AS$57,Tabla46[[#This Row],[RESULTADO EVALUACION DE LA EJECUCION]]))</f>
        <v/>
      </c>
    </row>
    <row r="434" spans="1:21" ht="15" customHeight="1" x14ac:dyDescent="0.25">
      <c r="A434" s="3"/>
      <c r="B434" s="2"/>
      <c r="C434" s="2"/>
      <c r="D434" s="72"/>
      <c r="E434" s="4"/>
      <c r="F434" s="173"/>
      <c r="G434" s="352" t="str">
        <f>IFERROR(VLOOKUP(Tabla46[[#This Row],[ID RIESGO]],'1. IDENTIFICACION DEL RIESGO'!$AB$27:$AL$38,11,0),"")</f>
        <v/>
      </c>
      <c r="H434" s="173"/>
      <c r="I434" s="173"/>
      <c r="J434" s="173"/>
      <c r="K434" s="173"/>
      <c r="L434" s="175"/>
      <c r="M434" s="175"/>
      <c r="N434" s="173" t="str">
        <f>IF(Tabla46[[#This Row],[ID RIESGO]]="","",IF(Tabla46[[#This Row],[DESCRIPCION DEL CONTROL]]="",0,15))</f>
        <v/>
      </c>
      <c r="O434" s="169" t="str">
        <f>IF(Tabla46[[#This Row],[ID RIESGO]]="","",IF(Tabla46[[#This Row],[RESPONSABLE DEL CONTROL (CARGO)]]="",0,20))</f>
        <v/>
      </c>
      <c r="P434" s="345">
        <f>IF(Tabla46[[#This Row],[PERIODICIDAD DE EJECUCIÓN DEL CONTROL]]="",0,20)</f>
        <v>0</v>
      </c>
      <c r="Q43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4" s="345" t="str">
        <f>IF(ISTEXT(Tabla46[[#This Row],[VALOR EVALUACION DISENO]]),"",IF(Tabla46[[#This Row],[VALOR EVALUACION DISENO]]&gt;96,DATOS!$AV$21,IF(Tabla46[[#This Row],[VALOR EVALUACION DISENO]]&gt;=86,DATOS!$AV$22,DATOS!$AV$23)))</f>
        <v/>
      </c>
      <c r="S434" s="278"/>
      <c r="T434" s="345" t="str">
        <f>IFERROR(VLOOKUP(Tabla46[[#This Row],[% DE CUMPLIMIENTO DE LA EJECUCION DEL CONTROL]],DATOS!$AS$38:$AT$40,2,0),"")</f>
        <v/>
      </c>
      <c r="U434" s="129" t="str">
        <f>IF(Tabla46[[#This Row],[RESULTADO EVALUACIÓN DEL DISEÑO DEL CONTROL]]="","",SUMIFS(DATOS!$AT$49:$AT$57,DATOS!$AR$49:$AR$57,Tabla46[[#This Row],[RESULTADO EVALUACIÓN DEL DISEÑO DEL CONTROL]],DATOS!$AS$49:$AS$57,Tabla46[[#This Row],[RESULTADO EVALUACION DE LA EJECUCION]]))</f>
        <v/>
      </c>
    </row>
    <row r="435" spans="1:21" ht="15" customHeight="1" x14ac:dyDescent="0.25">
      <c r="A435" s="3"/>
      <c r="B435" s="2"/>
      <c r="C435" s="2"/>
      <c r="D435" s="72"/>
      <c r="E435" s="4"/>
      <c r="F435" s="173"/>
      <c r="G435" s="352" t="str">
        <f>IFERROR(VLOOKUP(Tabla46[[#This Row],[ID RIESGO]],'1. IDENTIFICACION DEL RIESGO'!$AB$27:$AL$38,11,0),"")</f>
        <v/>
      </c>
      <c r="H435" s="173"/>
      <c r="I435" s="173"/>
      <c r="J435" s="173"/>
      <c r="K435" s="173"/>
      <c r="L435" s="175"/>
      <c r="M435" s="175"/>
      <c r="N435" s="173" t="str">
        <f>IF(Tabla46[[#This Row],[ID RIESGO]]="","",IF(Tabla46[[#This Row],[DESCRIPCION DEL CONTROL]]="",0,15))</f>
        <v/>
      </c>
      <c r="O435" s="169" t="str">
        <f>IF(Tabla46[[#This Row],[ID RIESGO]]="","",IF(Tabla46[[#This Row],[RESPONSABLE DEL CONTROL (CARGO)]]="",0,20))</f>
        <v/>
      </c>
      <c r="P435" s="345">
        <f>IF(Tabla46[[#This Row],[PERIODICIDAD DE EJECUCIÓN DEL CONTROL]]="",0,20)</f>
        <v>0</v>
      </c>
      <c r="Q43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5" s="345" t="str">
        <f>IF(ISTEXT(Tabla46[[#This Row],[VALOR EVALUACION DISENO]]),"",IF(Tabla46[[#This Row],[VALOR EVALUACION DISENO]]&gt;96,DATOS!$AV$21,IF(Tabla46[[#This Row],[VALOR EVALUACION DISENO]]&gt;=86,DATOS!$AV$22,DATOS!$AV$23)))</f>
        <v/>
      </c>
      <c r="S435" s="278"/>
      <c r="T435" s="345" t="str">
        <f>IFERROR(VLOOKUP(Tabla46[[#This Row],[% DE CUMPLIMIENTO DE LA EJECUCION DEL CONTROL]],DATOS!$AS$38:$AT$40,2,0),"")</f>
        <v/>
      </c>
      <c r="U435" s="129" t="str">
        <f>IF(Tabla46[[#This Row],[RESULTADO EVALUACIÓN DEL DISEÑO DEL CONTROL]]="","",SUMIFS(DATOS!$AT$49:$AT$57,DATOS!$AR$49:$AR$57,Tabla46[[#This Row],[RESULTADO EVALUACIÓN DEL DISEÑO DEL CONTROL]],DATOS!$AS$49:$AS$57,Tabla46[[#This Row],[RESULTADO EVALUACION DE LA EJECUCION]]))</f>
        <v/>
      </c>
    </row>
    <row r="436" spans="1:21" ht="15" customHeight="1" x14ac:dyDescent="0.25">
      <c r="A436" s="3"/>
      <c r="B436" s="2"/>
      <c r="C436" s="2"/>
      <c r="D436" s="72"/>
      <c r="E436" s="4"/>
      <c r="F436" s="173"/>
      <c r="G436" s="352" t="str">
        <f>IFERROR(VLOOKUP(Tabla46[[#This Row],[ID RIESGO]],'1. IDENTIFICACION DEL RIESGO'!$AB$27:$AL$38,11,0),"")</f>
        <v/>
      </c>
      <c r="H436" s="173"/>
      <c r="I436" s="173"/>
      <c r="J436" s="173"/>
      <c r="K436" s="173"/>
      <c r="L436" s="175"/>
      <c r="M436" s="175"/>
      <c r="N436" s="173" t="str">
        <f>IF(Tabla46[[#This Row],[ID RIESGO]]="","",IF(Tabla46[[#This Row],[DESCRIPCION DEL CONTROL]]="",0,15))</f>
        <v/>
      </c>
      <c r="O436" s="169" t="str">
        <f>IF(Tabla46[[#This Row],[ID RIESGO]]="","",IF(Tabla46[[#This Row],[RESPONSABLE DEL CONTROL (CARGO)]]="",0,20))</f>
        <v/>
      </c>
      <c r="P436" s="345">
        <f>IF(Tabla46[[#This Row],[PERIODICIDAD DE EJECUCIÓN DEL CONTROL]]="",0,20)</f>
        <v>0</v>
      </c>
      <c r="Q43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6" s="345" t="str">
        <f>IF(ISTEXT(Tabla46[[#This Row],[VALOR EVALUACION DISENO]]),"",IF(Tabla46[[#This Row],[VALOR EVALUACION DISENO]]&gt;96,DATOS!$AV$21,IF(Tabla46[[#This Row],[VALOR EVALUACION DISENO]]&gt;=86,DATOS!$AV$22,DATOS!$AV$23)))</f>
        <v/>
      </c>
      <c r="S436" s="278"/>
      <c r="T436" s="345" t="str">
        <f>IFERROR(VLOOKUP(Tabla46[[#This Row],[% DE CUMPLIMIENTO DE LA EJECUCION DEL CONTROL]],DATOS!$AS$38:$AT$40,2,0),"")</f>
        <v/>
      </c>
      <c r="U436" s="129" t="str">
        <f>IF(Tabla46[[#This Row],[RESULTADO EVALUACIÓN DEL DISEÑO DEL CONTROL]]="","",SUMIFS(DATOS!$AT$49:$AT$57,DATOS!$AR$49:$AR$57,Tabla46[[#This Row],[RESULTADO EVALUACIÓN DEL DISEÑO DEL CONTROL]],DATOS!$AS$49:$AS$57,Tabla46[[#This Row],[RESULTADO EVALUACION DE LA EJECUCION]]))</f>
        <v/>
      </c>
    </row>
    <row r="437" spans="1:21" ht="15" customHeight="1" x14ac:dyDescent="0.25">
      <c r="A437" s="3"/>
      <c r="B437" s="2"/>
      <c r="C437" s="2"/>
      <c r="D437" s="72"/>
      <c r="E437" s="4"/>
      <c r="F437" s="173"/>
      <c r="G437" s="352" t="str">
        <f>IFERROR(VLOOKUP(Tabla46[[#This Row],[ID RIESGO]],'1. IDENTIFICACION DEL RIESGO'!$AB$27:$AL$38,11,0),"")</f>
        <v/>
      </c>
      <c r="H437" s="173"/>
      <c r="I437" s="173"/>
      <c r="J437" s="173"/>
      <c r="K437" s="173"/>
      <c r="L437" s="175"/>
      <c r="M437" s="175"/>
      <c r="N437" s="173" t="str">
        <f>IF(Tabla46[[#This Row],[ID RIESGO]]="","",IF(Tabla46[[#This Row],[DESCRIPCION DEL CONTROL]]="",0,15))</f>
        <v/>
      </c>
      <c r="O437" s="169" t="str">
        <f>IF(Tabla46[[#This Row],[ID RIESGO]]="","",IF(Tabla46[[#This Row],[RESPONSABLE DEL CONTROL (CARGO)]]="",0,20))</f>
        <v/>
      </c>
      <c r="P437" s="345">
        <f>IF(Tabla46[[#This Row],[PERIODICIDAD DE EJECUCIÓN DEL CONTROL]]="",0,20)</f>
        <v>0</v>
      </c>
      <c r="Q43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7" s="345" t="str">
        <f>IF(ISTEXT(Tabla46[[#This Row],[VALOR EVALUACION DISENO]]),"",IF(Tabla46[[#This Row],[VALOR EVALUACION DISENO]]&gt;96,DATOS!$AV$21,IF(Tabla46[[#This Row],[VALOR EVALUACION DISENO]]&gt;=86,DATOS!$AV$22,DATOS!$AV$23)))</f>
        <v/>
      </c>
      <c r="S437" s="278"/>
      <c r="T437" s="345" t="str">
        <f>IFERROR(VLOOKUP(Tabla46[[#This Row],[% DE CUMPLIMIENTO DE LA EJECUCION DEL CONTROL]],DATOS!$AS$38:$AT$40,2,0),"")</f>
        <v/>
      </c>
      <c r="U437" s="129" t="str">
        <f>IF(Tabla46[[#This Row],[RESULTADO EVALUACIÓN DEL DISEÑO DEL CONTROL]]="","",SUMIFS(DATOS!$AT$49:$AT$57,DATOS!$AR$49:$AR$57,Tabla46[[#This Row],[RESULTADO EVALUACIÓN DEL DISEÑO DEL CONTROL]],DATOS!$AS$49:$AS$57,Tabla46[[#This Row],[RESULTADO EVALUACION DE LA EJECUCION]]))</f>
        <v/>
      </c>
    </row>
    <row r="438" spans="1:21" ht="15" customHeight="1" x14ac:dyDescent="0.25">
      <c r="A438" s="3"/>
      <c r="B438" s="2"/>
      <c r="C438" s="2"/>
      <c r="D438" s="72"/>
      <c r="E438" s="4"/>
      <c r="F438" s="173"/>
      <c r="G438" s="352" t="str">
        <f>IFERROR(VLOOKUP(Tabla46[[#This Row],[ID RIESGO]],'1. IDENTIFICACION DEL RIESGO'!$AB$27:$AL$38,11,0),"")</f>
        <v/>
      </c>
      <c r="H438" s="173"/>
      <c r="I438" s="173"/>
      <c r="J438" s="173"/>
      <c r="K438" s="173"/>
      <c r="L438" s="175"/>
      <c r="M438" s="175"/>
      <c r="N438" s="173" t="str">
        <f>IF(Tabla46[[#This Row],[ID RIESGO]]="","",IF(Tabla46[[#This Row],[DESCRIPCION DEL CONTROL]]="",0,15))</f>
        <v/>
      </c>
      <c r="O438" s="169" t="str">
        <f>IF(Tabla46[[#This Row],[ID RIESGO]]="","",IF(Tabla46[[#This Row],[RESPONSABLE DEL CONTROL (CARGO)]]="",0,20))</f>
        <v/>
      </c>
      <c r="P438" s="345">
        <f>IF(Tabla46[[#This Row],[PERIODICIDAD DE EJECUCIÓN DEL CONTROL]]="",0,20)</f>
        <v>0</v>
      </c>
      <c r="Q43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8" s="345" t="str">
        <f>IF(ISTEXT(Tabla46[[#This Row],[VALOR EVALUACION DISENO]]),"",IF(Tabla46[[#This Row],[VALOR EVALUACION DISENO]]&gt;96,DATOS!$AV$21,IF(Tabla46[[#This Row],[VALOR EVALUACION DISENO]]&gt;=86,DATOS!$AV$22,DATOS!$AV$23)))</f>
        <v/>
      </c>
      <c r="S438" s="278"/>
      <c r="T438" s="345" t="str">
        <f>IFERROR(VLOOKUP(Tabla46[[#This Row],[% DE CUMPLIMIENTO DE LA EJECUCION DEL CONTROL]],DATOS!$AS$38:$AT$40,2,0),"")</f>
        <v/>
      </c>
      <c r="U438" s="129" t="str">
        <f>IF(Tabla46[[#This Row],[RESULTADO EVALUACIÓN DEL DISEÑO DEL CONTROL]]="","",SUMIFS(DATOS!$AT$49:$AT$57,DATOS!$AR$49:$AR$57,Tabla46[[#This Row],[RESULTADO EVALUACIÓN DEL DISEÑO DEL CONTROL]],DATOS!$AS$49:$AS$57,Tabla46[[#This Row],[RESULTADO EVALUACION DE LA EJECUCION]]))</f>
        <v/>
      </c>
    </row>
    <row r="439" spans="1:21" ht="15" customHeight="1" x14ac:dyDescent="0.25">
      <c r="A439" s="3"/>
      <c r="B439" s="2"/>
      <c r="C439" s="2"/>
      <c r="D439" s="72"/>
      <c r="E439" s="4"/>
      <c r="F439" s="173"/>
      <c r="G439" s="352" t="str">
        <f>IFERROR(VLOOKUP(Tabla46[[#This Row],[ID RIESGO]],'1. IDENTIFICACION DEL RIESGO'!$AB$27:$AL$38,11,0),"")</f>
        <v/>
      </c>
      <c r="H439" s="173"/>
      <c r="I439" s="173"/>
      <c r="J439" s="173"/>
      <c r="K439" s="173"/>
      <c r="L439" s="175"/>
      <c r="M439" s="175"/>
      <c r="N439" s="173" t="str">
        <f>IF(Tabla46[[#This Row],[ID RIESGO]]="","",IF(Tabla46[[#This Row],[DESCRIPCION DEL CONTROL]]="",0,15))</f>
        <v/>
      </c>
      <c r="O439" s="169" t="str">
        <f>IF(Tabla46[[#This Row],[ID RIESGO]]="","",IF(Tabla46[[#This Row],[RESPONSABLE DEL CONTROL (CARGO)]]="",0,20))</f>
        <v/>
      </c>
      <c r="P439" s="345">
        <f>IF(Tabla46[[#This Row],[PERIODICIDAD DE EJECUCIÓN DEL CONTROL]]="",0,20)</f>
        <v>0</v>
      </c>
      <c r="Q43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9" s="345" t="str">
        <f>IF(ISTEXT(Tabla46[[#This Row],[VALOR EVALUACION DISENO]]),"",IF(Tabla46[[#This Row],[VALOR EVALUACION DISENO]]&gt;96,DATOS!$AV$21,IF(Tabla46[[#This Row],[VALOR EVALUACION DISENO]]&gt;=86,DATOS!$AV$22,DATOS!$AV$23)))</f>
        <v/>
      </c>
      <c r="S439" s="278"/>
      <c r="T439" s="345" t="str">
        <f>IFERROR(VLOOKUP(Tabla46[[#This Row],[% DE CUMPLIMIENTO DE LA EJECUCION DEL CONTROL]],DATOS!$AS$38:$AT$40,2,0),"")</f>
        <v/>
      </c>
      <c r="U439" s="129" t="str">
        <f>IF(Tabla46[[#This Row],[RESULTADO EVALUACIÓN DEL DISEÑO DEL CONTROL]]="","",SUMIFS(DATOS!$AT$49:$AT$57,DATOS!$AR$49:$AR$57,Tabla46[[#This Row],[RESULTADO EVALUACIÓN DEL DISEÑO DEL CONTROL]],DATOS!$AS$49:$AS$57,Tabla46[[#This Row],[RESULTADO EVALUACION DE LA EJECUCION]]))</f>
        <v/>
      </c>
    </row>
    <row r="440" spans="1:21" ht="15" customHeight="1" x14ac:dyDescent="0.25">
      <c r="A440" s="3"/>
      <c r="B440" s="2"/>
      <c r="C440" s="2"/>
      <c r="D440" s="72"/>
      <c r="E440" s="4"/>
      <c r="F440" s="173"/>
      <c r="G440" s="352" t="str">
        <f>IFERROR(VLOOKUP(Tabla46[[#This Row],[ID RIESGO]],'1. IDENTIFICACION DEL RIESGO'!$AB$27:$AL$38,11,0),"")</f>
        <v/>
      </c>
      <c r="H440" s="173"/>
      <c r="I440" s="173"/>
      <c r="J440" s="173"/>
      <c r="K440" s="173"/>
      <c r="L440" s="175"/>
      <c r="M440" s="175"/>
      <c r="N440" s="173" t="str">
        <f>IF(Tabla46[[#This Row],[ID RIESGO]]="","",IF(Tabla46[[#This Row],[DESCRIPCION DEL CONTROL]]="",0,15))</f>
        <v/>
      </c>
      <c r="O440" s="169" t="str">
        <f>IF(Tabla46[[#This Row],[ID RIESGO]]="","",IF(Tabla46[[#This Row],[RESPONSABLE DEL CONTROL (CARGO)]]="",0,20))</f>
        <v/>
      </c>
      <c r="P440" s="345">
        <f>IF(Tabla46[[#This Row],[PERIODICIDAD DE EJECUCIÓN DEL CONTROL]]="",0,20)</f>
        <v>0</v>
      </c>
      <c r="Q44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0" s="345" t="str">
        <f>IF(ISTEXT(Tabla46[[#This Row],[VALOR EVALUACION DISENO]]),"",IF(Tabla46[[#This Row],[VALOR EVALUACION DISENO]]&gt;96,DATOS!$AV$21,IF(Tabla46[[#This Row],[VALOR EVALUACION DISENO]]&gt;=86,DATOS!$AV$22,DATOS!$AV$23)))</f>
        <v/>
      </c>
      <c r="S440" s="278"/>
      <c r="T440" s="345" t="str">
        <f>IFERROR(VLOOKUP(Tabla46[[#This Row],[% DE CUMPLIMIENTO DE LA EJECUCION DEL CONTROL]],DATOS!$AS$38:$AT$40,2,0),"")</f>
        <v/>
      </c>
      <c r="U440" s="129" t="str">
        <f>IF(Tabla46[[#This Row],[RESULTADO EVALUACIÓN DEL DISEÑO DEL CONTROL]]="","",SUMIFS(DATOS!$AT$49:$AT$57,DATOS!$AR$49:$AR$57,Tabla46[[#This Row],[RESULTADO EVALUACIÓN DEL DISEÑO DEL CONTROL]],DATOS!$AS$49:$AS$57,Tabla46[[#This Row],[RESULTADO EVALUACION DE LA EJECUCION]]))</f>
        <v/>
      </c>
    </row>
    <row r="441" spans="1:21" ht="15" customHeight="1" x14ac:dyDescent="0.25">
      <c r="A441" s="3"/>
      <c r="B441" s="2"/>
      <c r="C441" s="2"/>
      <c r="D441" s="72"/>
      <c r="E441" s="4"/>
      <c r="F441" s="173"/>
      <c r="G441" s="352" t="str">
        <f>IFERROR(VLOOKUP(Tabla46[[#This Row],[ID RIESGO]],'1. IDENTIFICACION DEL RIESGO'!$AB$27:$AL$38,11,0),"")</f>
        <v/>
      </c>
      <c r="H441" s="173"/>
      <c r="I441" s="173"/>
      <c r="J441" s="173"/>
      <c r="K441" s="173"/>
      <c r="L441" s="175"/>
      <c r="M441" s="175"/>
      <c r="N441" s="173" t="str">
        <f>IF(Tabla46[[#This Row],[ID RIESGO]]="","",IF(Tabla46[[#This Row],[DESCRIPCION DEL CONTROL]]="",0,15))</f>
        <v/>
      </c>
      <c r="O441" s="169" t="str">
        <f>IF(Tabla46[[#This Row],[ID RIESGO]]="","",IF(Tabla46[[#This Row],[RESPONSABLE DEL CONTROL (CARGO)]]="",0,20))</f>
        <v/>
      </c>
      <c r="P441" s="345">
        <f>IF(Tabla46[[#This Row],[PERIODICIDAD DE EJECUCIÓN DEL CONTROL]]="",0,20)</f>
        <v>0</v>
      </c>
      <c r="Q44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1" s="345" t="str">
        <f>IF(ISTEXT(Tabla46[[#This Row],[VALOR EVALUACION DISENO]]),"",IF(Tabla46[[#This Row],[VALOR EVALUACION DISENO]]&gt;96,DATOS!$AV$21,IF(Tabla46[[#This Row],[VALOR EVALUACION DISENO]]&gt;=86,DATOS!$AV$22,DATOS!$AV$23)))</f>
        <v/>
      </c>
      <c r="S441" s="278"/>
      <c r="T441" s="345" t="str">
        <f>IFERROR(VLOOKUP(Tabla46[[#This Row],[% DE CUMPLIMIENTO DE LA EJECUCION DEL CONTROL]],DATOS!$AS$38:$AT$40,2,0),"")</f>
        <v/>
      </c>
      <c r="U441" s="129" t="str">
        <f>IF(Tabla46[[#This Row],[RESULTADO EVALUACIÓN DEL DISEÑO DEL CONTROL]]="","",SUMIFS(DATOS!$AT$49:$AT$57,DATOS!$AR$49:$AR$57,Tabla46[[#This Row],[RESULTADO EVALUACIÓN DEL DISEÑO DEL CONTROL]],DATOS!$AS$49:$AS$57,Tabla46[[#This Row],[RESULTADO EVALUACION DE LA EJECUCION]]))</f>
        <v/>
      </c>
    </row>
    <row r="442" spans="1:21" ht="15" customHeight="1" x14ac:dyDescent="0.25">
      <c r="A442" s="3"/>
      <c r="B442" s="2"/>
      <c r="C442" s="2"/>
      <c r="D442" s="72"/>
      <c r="E442" s="4"/>
      <c r="F442" s="173"/>
      <c r="G442" s="352" t="str">
        <f>IFERROR(VLOOKUP(Tabla46[[#This Row],[ID RIESGO]],'1. IDENTIFICACION DEL RIESGO'!$AB$27:$AL$38,11,0),"")</f>
        <v/>
      </c>
      <c r="H442" s="173"/>
      <c r="I442" s="173"/>
      <c r="J442" s="173"/>
      <c r="K442" s="173"/>
      <c r="L442" s="175"/>
      <c r="M442" s="175"/>
      <c r="N442" s="173" t="str">
        <f>IF(Tabla46[[#This Row],[ID RIESGO]]="","",IF(Tabla46[[#This Row],[DESCRIPCION DEL CONTROL]]="",0,15))</f>
        <v/>
      </c>
      <c r="O442" s="169" t="str">
        <f>IF(Tabla46[[#This Row],[ID RIESGO]]="","",IF(Tabla46[[#This Row],[RESPONSABLE DEL CONTROL (CARGO)]]="",0,20))</f>
        <v/>
      </c>
      <c r="P442" s="345">
        <f>IF(Tabla46[[#This Row],[PERIODICIDAD DE EJECUCIÓN DEL CONTROL]]="",0,20)</f>
        <v>0</v>
      </c>
      <c r="Q44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2" s="345" t="str">
        <f>IF(ISTEXT(Tabla46[[#This Row],[VALOR EVALUACION DISENO]]),"",IF(Tabla46[[#This Row],[VALOR EVALUACION DISENO]]&gt;96,DATOS!$AV$21,IF(Tabla46[[#This Row],[VALOR EVALUACION DISENO]]&gt;=86,DATOS!$AV$22,DATOS!$AV$23)))</f>
        <v/>
      </c>
      <c r="S442" s="278"/>
      <c r="T442" s="345" t="str">
        <f>IFERROR(VLOOKUP(Tabla46[[#This Row],[% DE CUMPLIMIENTO DE LA EJECUCION DEL CONTROL]],DATOS!$AS$38:$AT$40,2,0),"")</f>
        <v/>
      </c>
      <c r="U442" s="129" t="str">
        <f>IF(Tabla46[[#This Row],[RESULTADO EVALUACIÓN DEL DISEÑO DEL CONTROL]]="","",SUMIFS(DATOS!$AT$49:$AT$57,DATOS!$AR$49:$AR$57,Tabla46[[#This Row],[RESULTADO EVALUACIÓN DEL DISEÑO DEL CONTROL]],DATOS!$AS$49:$AS$57,Tabla46[[#This Row],[RESULTADO EVALUACION DE LA EJECUCION]]))</f>
        <v/>
      </c>
    </row>
    <row r="443" spans="1:21" ht="15" customHeight="1" x14ac:dyDescent="0.25">
      <c r="A443" s="3"/>
      <c r="B443" s="2"/>
      <c r="C443" s="2"/>
      <c r="D443" s="72"/>
      <c r="E443" s="4"/>
      <c r="F443" s="173"/>
      <c r="G443" s="352" t="str">
        <f>IFERROR(VLOOKUP(Tabla46[[#This Row],[ID RIESGO]],'1. IDENTIFICACION DEL RIESGO'!$AB$27:$AL$38,11,0),"")</f>
        <v/>
      </c>
      <c r="H443" s="173"/>
      <c r="I443" s="173"/>
      <c r="J443" s="173"/>
      <c r="K443" s="173"/>
      <c r="L443" s="175"/>
      <c r="M443" s="175"/>
      <c r="N443" s="173" t="str">
        <f>IF(Tabla46[[#This Row],[ID RIESGO]]="","",IF(Tabla46[[#This Row],[DESCRIPCION DEL CONTROL]]="",0,15))</f>
        <v/>
      </c>
      <c r="O443" s="169" t="str">
        <f>IF(Tabla46[[#This Row],[ID RIESGO]]="","",IF(Tabla46[[#This Row],[RESPONSABLE DEL CONTROL (CARGO)]]="",0,20))</f>
        <v/>
      </c>
      <c r="P443" s="345">
        <f>IF(Tabla46[[#This Row],[PERIODICIDAD DE EJECUCIÓN DEL CONTROL]]="",0,20)</f>
        <v>0</v>
      </c>
      <c r="Q44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3" s="345" t="str">
        <f>IF(ISTEXT(Tabla46[[#This Row],[VALOR EVALUACION DISENO]]),"",IF(Tabla46[[#This Row],[VALOR EVALUACION DISENO]]&gt;96,DATOS!$AV$21,IF(Tabla46[[#This Row],[VALOR EVALUACION DISENO]]&gt;=86,DATOS!$AV$22,DATOS!$AV$23)))</f>
        <v/>
      </c>
      <c r="S443" s="278"/>
      <c r="T443" s="345" t="str">
        <f>IFERROR(VLOOKUP(Tabla46[[#This Row],[% DE CUMPLIMIENTO DE LA EJECUCION DEL CONTROL]],DATOS!$AS$38:$AT$40,2,0),"")</f>
        <v/>
      </c>
      <c r="U443" s="129" t="str">
        <f>IF(Tabla46[[#This Row],[RESULTADO EVALUACIÓN DEL DISEÑO DEL CONTROL]]="","",SUMIFS(DATOS!$AT$49:$AT$57,DATOS!$AR$49:$AR$57,Tabla46[[#This Row],[RESULTADO EVALUACIÓN DEL DISEÑO DEL CONTROL]],DATOS!$AS$49:$AS$57,Tabla46[[#This Row],[RESULTADO EVALUACION DE LA EJECUCION]]))</f>
        <v/>
      </c>
    </row>
    <row r="444" spans="1:21" ht="15" customHeight="1" x14ac:dyDescent="0.25">
      <c r="A444" s="3"/>
      <c r="B444" s="2"/>
      <c r="C444" s="2"/>
      <c r="D444" s="72"/>
      <c r="E444" s="4"/>
      <c r="F444" s="173"/>
      <c r="G444" s="352" t="str">
        <f>IFERROR(VLOOKUP(Tabla46[[#This Row],[ID RIESGO]],'1. IDENTIFICACION DEL RIESGO'!$AB$27:$AL$38,11,0),"")</f>
        <v/>
      </c>
      <c r="H444" s="173"/>
      <c r="I444" s="173"/>
      <c r="J444" s="173"/>
      <c r="K444" s="173"/>
      <c r="L444" s="175"/>
      <c r="M444" s="175"/>
      <c r="N444" s="173" t="str">
        <f>IF(Tabla46[[#This Row],[ID RIESGO]]="","",IF(Tabla46[[#This Row],[DESCRIPCION DEL CONTROL]]="",0,15))</f>
        <v/>
      </c>
      <c r="O444" s="169" t="str">
        <f>IF(Tabla46[[#This Row],[ID RIESGO]]="","",IF(Tabla46[[#This Row],[RESPONSABLE DEL CONTROL (CARGO)]]="",0,20))</f>
        <v/>
      </c>
      <c r="P444" s="345">
        <f>IF(Tabla46[[#This Row],[PERIODICIDAD DE EJECUCIÓN DEL CONTROL]]="",0,20)</f>
        <v>0</v>
      </c>
      <c r="Q44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4" s="345" t="str">
        <f>IF(ISTEXT(Tabla46[[#This Row],[VALOR EVALUACION DISENO]]),"",IF(Tabla46[[#This Row],[VALOR EVALUACION DISENO]]&gt;96,DATOS!$AV$21,IF(Tabla46[[#This Row],[VALOR EVALUACION DISENO]]&gt;=86,DATOS!$AV$22,DATOS!$AV$23)))</f>
        <v/>
      </c>
      <c r="S444" s="278"/>
      <c r="T444" s="345" t="str">
        <f>IFERROR(VLOOKUP(Tabla46[[#This Row],[% DE CUMPLIMIENTO DE LA EJECUCION DEL CONTROL]],DATOS!$AS$38:$AT$40,2,0),"")</f>
        <v/>
      </c>
      <c r="U444" s="129" t="str">
        <f>IF(Tabla46[[#This Row],[RESULTADO EVALUACIÓN DEL DISEÑO DEL CONTROL]]="","",SUMIFS(DATOS!$AT$49:$AT$57,DATOS!$AR$49:$AR$57,Tabla46[[#This Row],[RESULTADO EVALUACIÓN DEL DISEÑO DEL CONTROL]],DATOS!$AS$49:$AS$57,Tabla46[[#This Row],[RESULTADO EVALUACION DE LA EJECUCION]]))</f>
        <v/>
      </c>
    </row>
    <row r="445" spans="1:21" ht="15" customHeight="1" x14ac:dyDescent="0.25">
      <c r="A445" s="3"/>
      <c r="B445" s="2"/>
      <c r="C445" s="2"/>
      <c r="D445" s="72"/>
      <c r="E445" s="4"/>
      <c r="F445" s="173"/>
      <c r="G445" s="352" t="str">
        <f>IFERROR(VLOOKUP(Tabla46[[#This Row],[ID RIESGO]],'1. IDENTIFICACION DEL RIESGO'!$AB$27:$AL$38,11,0),"")</f>
        <v/>
      </c>
      <c r="H445" s="173"/>
      <c r="I445" s="173"/>
      <c r="J445" s="173"/>
      <c r="K445" s="173"/>
      <c r="L445" s="175"/>
      <c r="M445" s="175"/>
      <c r="N445" s="173" t="str">
        <f>IF(Tabla46[[#This Row],[ID RIESGO]]="","",IF(Tabla46[[#This Row],[DESCRIPCION DEL CONTROL]]="",0,15))</f>
        <v/>
      </c>
      <c r="O445" s="169" t="str">
        <f>IF(Tabla46[[#This Row],[ID RIESGO]]="","",IF(Tabla46[[#This Row],[RESPONSABLE DEL CONTROL (CARGO)]]="",0,20))</f>
        <v/>
      </c>
      <c r="P445" s="345">
        <f>IF(Tabla46[[#This Row],[PERIODICIDAD DE EJECUCIÓN DEL CONTROL]]="",0,20)</f>
        <v>0</v>
      </c>
      <c r="Q44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5" s="345" t="str">
        <f>IF(ISTEXT(Tabla46[[#This Row],[VALOR EVALUACION DISENO]]),"",IF(Tabla46[[#This Row],[VALOR EVALUACION DISENO]]&gt;96,DATOS!$AV$21,IF(Tabla46[[#This Row],[VALOR EVALUACION DISENO]]&gt;=86,DATOS!$AV$22,DATOS!$AV$23)))</f>
        <v/>
      </c>
      <c r="S445" s="278"/>
      <c r="T445" s="345" t="str">
        <f>IFERROR(VLOOKUP(Tabla46[[#This Row],[% DE CUMPLIMIENTO DE LA EJECUCION DEL CONTROL]],DATOS!$AS$38:$AT$40,2,0),"")</f>
        <v/>
      </c>
      <c r="U445" s="129" t="str">
        <f>IF(Tabla46[[#This Row],[RESULTADO EVALUACIÓN DEL DISEÑO DEL CONTROL]]="","",SUMIFS(DATOS!$AT$49:$AT$57,DATOS!$AR$49:$AR$57,Tabla46[[#This Row],[RESULTADO EVALUACIÓN DEL DISEÑO DEL CONTROL]],DATOS!$AS$49:$AS$57,Tabla46[[#This Row],[RESULTADO EVALUACION DE LA EJECUCION]]))</f>
        <v/>
      </c>
    </row>
    <row r="446" spans="1:21" ht="15" customHeight="1" x14ac:dyDescent="0.25">
      <c r="A446" s="3"/>
      <c r="B446" s="2"/>
      <c r="C446" s="2"/>
      <c r="D446" s="72"/>
      <c r="E446" s="4"/>
      <c r="F446" s="173"/>
      <c r="G446" s="352" t="str">
        <f>IFERROR(VLOOKUP(Tabla46[[#This Row],[ID RIESGO]],'1. IDENTIFICACION DEL RIESGO'!$AB$27:$AL$38,11,0),"")</f>
        <v/>
      </c>
      <c r="H446" s="173"/>
      <c r="I446" s="173"/>
      <c r="J446" s="173"/>
      <c r="K446" s="173"/>
      <c r="L446" s="175"/>
      <c r="M446" s="175"/>
      <c r="N446" s="173" t="str">
        <f>IF(Tabla46[[#This Row],[ID RIESGO]]="","",IF(Tabla46[[#This Row],[DESCRIPCION DEL CONTROL]]="",0,15))</f>
        <v/>
      </c>
      <c r="O446" s="169" t="str">
        <f>IF(Tabla46[[#This Row],[ID RIESGO]]="","",IF(Tabla46[[#This Row],[RESPONSABLE DEL CONTROL (CARGO)]]="",0,20))</f>
        <v/>
      </c>
      <c r="P446" s="345">
        <f>IF(Tabla46[[#This Row],[PERIODICIDAD DE EJECUCIÓN DEL CONTROL]]="",0,20)</f>
        <v>0</v>
      </c>
      <c r="Q44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6" s="345" t="str">
        <f>IF(ISTEXT(Tabla46[[#This Row],[VALOR EVALUACION DISENO]]),"",IF(Tabla46[[#This Row],[VALOR EVALUACION DISENO]]&gt;96,DATOS!$AV$21,IF(Tabla46[[#This Row],[VALOR EVALUACION DISENO]]&gt;=86,DATOS!$AV$22,DATOS!$AV$23)))</f>
        <v/>
      </c>
      <c r="S446" s="278"/>
      <c r="T446" s="345" t="str">
        <f>IFERROR(VLOOKUP(Tabla46[[#This Row],[% DE CUMPLIMIENTO DE LA EJECUCION DEL CONTROL]],DATOS!$AS$38:$AT$40,2,0),"")</f>
        <v/>
      </c>
      <c r="U446" s="129" t="str">
        <f>IF(Tabla46[[#This Row],[RESULTADO EVALUACIÓN DEL DISEÑO DEL CONTROL]]="","",SUMIFS(DATOS!$AT$49:$AT$57,DATOS!$AR$49:$AR$57,Tabla46[[#This Row],[RESULTADO EVALUACIÓN DEL DISEÑO DEL CONTROL]],DATOS!$AS$49:$AS$57,Tabla46[[#This Row],[RESULTADO EVALUACION DE LA EJECUCION]]))</f>
        <v/>
      </c>
    </row>
    <row r="447" spans="1:21" ht="15" customHeight="1" x14ac:dyDescent="0.25">
      <c r="A447" s="3"/>
      <c r="B447" s="2"/>
      <c r="C447" s="2"/>
      <c r="D447" s="72"/>
      <c r="E447" s="4"/>
      <c r="F447" s="173"/>
      <c r="G447" s="352" t="str">
        <f>IFERROR(VLOOKUP(Tabla46[[#This Row],[ID RIESGO]],'1. IDENTIFICACION DEL RIESGO'!$AB$27:$AL$38,11,0),"")</f>
        <v/>
      </c>
      <c r="H447" s="173"/>
      <c r="I447" s="173"/>
      <c r="J447" s="173"/>
      <c r="K447" s="173"/>
      <c r="L447" s="175"/>
      <c r="M447" s="175"/>
      <c r="N447" s="173" t="str">
        <f>IF(Tabla46[[#This Row],[ID RIESGO]]="","",IF(Tabla46[[#This Row],[DESCRIPCION DEL CONTROL]]="",0,15))</f>
        <v/>
      </c>
      <c r="O447" s="169" t="str">
        <f>IF(Tabla46[[#This Row],[ID RIESGO]]="","",IF(Tabla46[[#This Row],[RESPONSABLE DEL CONTROL (CARGO)]]="",0,20))</f>
        <v/>
      </c>
      <c r="P447" s="345">
        <f>IF(Tabla46[[#This Row],[PERIODICIDAD DE EJECUCIÓN DEL CONTROL]]="",0,20)</f>
        <v>0</v>
      </c>
      <c r="Q44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7" s="345" t="str">
        <f>IF(ISTEXT(Tabla46[[#This Row],[VALOR EVALUACION DISENO]]),"",IF(Tabla46[[#This Row],[VALOR EVALUACION DISENO]]&gt;96,DATOS!$AV$21,IF(Tabla46[[#This Row],[VALOR EVALUACION DISENO]]&gt;=86,DATOS!$AV$22,DATOS!$AV$23)))</f>
        <v/>
      </c>
      <c r="S447" s="278"/>
      <c r="T447" s="345" t="str">
        <f>IFERROR(VLOOKUP(Tabla46[[#This Row],[% DE CUMPLIMIENTO DE LA EJECUCION DEL CONTROL]],DATOS!$AS$38:$AT$40,2,0),"")</f>
        <v/>
      </c>
      <c r="U447" s="129" t="str">
        <f>IF(Tabla46[[#This Row],[RESULTADO EVALUACIÓN DEL DISEÑO DEL CONTROL]]="","",SUMIFS(DATOS!$AT$49:$AT$57,DATOS!$AR$49:$AR$57,Tabla46[[#This Row],[RESULTADO EVALUACIÓN DEL DISEÑO DEL CONTROL]],DATOS!$AS$49:$AS$57,Tabla46[[#This Row],[RESULTADO EVALUACION DE LA EJECUCION]]))</f>
        <v/>
      </c>
    </row>
    <row r="448" spans="1:21" ht="15" customHeight="1" x14ac:dyDescent="0.25">
      <c r="A448" s="3"/>
      <c r="B448" s="2"/>
      <c r="C448" s="2"/>
      <c r="D448" s="72"/>
      <c r="E448" s="4"/>
      <c r="F448" s="173"/>
      <c r="G448" s="352" t="str">
        <f>IFERROR(VLOOKUP(Tabla46[[#This Row],[ID RIESGO]],'1. IDENTIFICACION DEL RIESGO'!$AB$27:$AL$38,11,0),"")</f>
        <v/>
      </c>
      <c r="H448" s="173"/>
      <c r="I448" s="173"/>
      <c r="J448" s="173"/>
      <c r="K448" s="173"/>
      <c r="L448" s="175"/>
      <c r="M448" s="175"/>
      <c r="N448" s="173" t="str">
        <f>IF(Tabla46[[#This Row],[ID RIESGO]]="","",IF(Tabla46[[#This Row],[DESCRIPCION DEL CONTROL]]="",0,15))</f>
        <v/>
      </c>
      <c r="O448" s="169" t="str">
        <f>IF(Tabla46[[#This Row],[ID RIESGO]]="","",IF(Tabla46[[#This Row],[RESPONSABLE DEL CONTROL (CARGO)]]="",0,20))</f>
        <v/>
      </c>
      <c r="P448" s="345">
        <f>IF(Tabla46[[#This Row],[PERIODICIDAD DE EJECUCIÓN DEL CONTROL]]="",0,20)</f>
        <v>0</v>
      </c>
      <c r="Q44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8" s="345" t="str">
        <f>IF(ISTEXT(Tabla46[[#This Row],[VALOR EVALUACION DISENO]]),"",IF(Tabla46[[#This Row],[VALOR EVALUACION DISENO]]&gt;96,DATOS!$AV$21,IF(Tabla46[[#This Row],[VALOR EVALUACION DISENO]]&gt;=86,DATOS!$AV$22,DATOS!$AV$23)))</f>
        <v/>
      </c>
      <c r="S448" s="278"/>
      <c r="T448" s="345" t="str">
        <f>IFERROR(VLOOKUP(Tabla46[[#This Row],[% DE CUMPLIMIENTO DE LA EJECUCION DEL CONTROL]],DATOS!$AS$38:$AT$40,2,0),"")</f>
        <v/>
      </c>
      <c r="U448" s="129" t="str">
        <f>IF(Tabla46[[#This Row],[RESULTADO EVALUACIÓN DEL DISEÑO DEL CONTROL]]="","",SUMIFS(DATOS!$AT$49:$AT$57,DATOS!$AR$49:$AR$57,Tabla46[[#This Row],[RESULTADO EVALUACIÓN DEL DISEÑO DEL CONTROL]],DATOS!$AS$49:$AS$57,Tabla46[[#This Row],[RESULTADO EVALUACION DE LA EJECUCION]]))</f>
        <v/>
      </c>
    </row>
    <row r="449" spans="1:21" ht="15" customHeight="1" x14ac:dyDescent="0.25">
      <c r="A449" s="3"/>
      <c r="B449" s="2"/>
      <c r="C449" s="2"/>
      <c r="D449" s="72"/>
      <c r="E449" s="4"/>
      <c r="F449" s="173"/>
      <c r="G449" s="352" t="str">
        <f>IFERROR(VLOOKUP(Tabla46[[#This Row],[ID RIESGO]],'1. IDENTIFICACION DEL RIESGO'!$AB$27:$AL$38,11,0),"")</f>
        <v/>
      </c>
      <c r="H449" s="173"/>
      <c r="I449" s="173"/>
      <c r="J449" s="173"/>
      <c r="K449" s="173"/>
      <c r="L449" s="175"/>
      <c r="M449" s="175"/>
      <c r="N449" s="173" t="str">
        <f>IF(Tabla46[[#This Row],[ID RIESGO]]="","",IF(Tabla46[[#This Row],[DESCRIPCION DEL CONTROL]]="",0,15))</f>
        <v/>
      </c>
      <c r="O449" s="169" t="str">
        <f>IF(Tabla46[[#This Row],[ID RIESGO]]="","",IF(Tabla46[[#This Row],[RESPONSABLE DEL CONTROL (CARGO)]]="",0,20))</f>
        <v/>
      </c>
      <c r="P449" s="345">
        <f>IF(Tabla46[[#This Row],[PERIODICIDAD DE EJECUCIÓN DEL CONTROL]]="",0,20)</f>
        <v>0</v>
      </c>
      <c r="Q44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9" s="345" t="str">
        <f>IF(ISTEXT(Tabla46[[#This Row],[VALOR EVALUACION DISENO]]),"",IF(Tabla46[[#This Row],[VALOR EVALUACION DISENO]]&gt;96,DATOS!$AV$21,IF(Tabla46[[#This Row],[VALOR EVALUACION DISENO]]&gt;=86,DATOS!$AV$22,DATOS!$AV$23)))</f>
        <v/>
      </c>
      <c r="S449" s="278"/>
      <c r="T449" s="345" t="str">
        <f>IFERROR(VLOOKUP(Tabla46[[#This Row],[% DE CUMPLIMIENTO DE LA EJECUCION DEL CONTROL]],DATOS!$AS$38:$AT$40,2,0),"")</f>
        <v/>
      </c>
      <c r="U449" s="129" t="str">
        <f>IF(Tabla46[[#This Row],[RESULTADO EVALUACIÓN DEL DISEÑO DEL CONTROL]]="","",SUMIFS(DATOS!$AT$49:$AT$57,DATOS!$AR$49:$AR$57,Tabla46[[#This Row],[RESULTADO EVALUACIÓN DEL DISEÑO DEL CONTROL]],DATOS!$AS$49:$AS$57,Tabla46[[#This Row],[RESULTADO EVALUACION DE LA EJECUCION]]))</f>
        <v/>
      </c>
    </row>
    <row r="450" spans="1:21" ht="15" customHeight="1" x14ac:dyDescent="0.25">
      <c r="A450" s="3"/>
      <c r="B450" s="2"/>
      <c r="C450" s="2"/>
      <c r="D450" s="72"/>
      <c r="E450" s="4"/>
      <c r="F450" s="173"/>
      <c r="G450" s="352" t="str">
        <f>IFERROR(VLOOKUP(Tabla46[[#This Row],[ID RIESGO]],'1. IDENTIFICACION DEL RIESGO'!$AB$27:$AL$38,11,0),"")</f>
        <v/>
      </c>
      <c r="H450" s="173"/>
      <c r="I450" s="173"/>
      <c r="J450" s="173"/>
      <c r="K450" s="173"/>
      <c r="L450" s="175"/>
      <c r="M450" s="175"/>
      <c r="N450" s="173" t="str">
        <f>IF(Tabla46[[#This Row],[ID RIESGO]]="","",IF(Tabla46[[#This Row],[DESCRIPCION DEL CONTROL]]="",0,15))</f>
        <v/>
      </c>
      <c r="O450" s="169" t="str">
        <f>IF(Tabla46[[#This Row],[ID RIESGO]]="","",IF(Tabla46[[#This Row],[RESPONSABLE DEL CONTROL (CARGO)]]="",0,20))</f>
        <v/>
      </c>
      <c r="P450" s="345">
        <f>IF(Tabla46[[#This Row],[PERIODICIDAD DE EJECUCIÓN DEL CONTROL]]="",0,20)</f>
        <v>0</v>
      </c>
      <c r="Q45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0" s="345" t="str">
        <f>IF(ISTEXT(Tabla46[[#This Row],[VALOR EVALUACION DISENO]]),"",IF(Tabla46[[#This Row],[VALOR EVALUACION DISENO]]&gt;96,DATOS!$AV$21,IF(Tabla46[[#This Row],[VALOR EVALUACION DISENO]]&gt;=86,DATOS!$AV$22,DATOS!$AV$23)))</f>
        <v/>
      </c>
      <c r="S450" s="278"/>
      <c r="T450" s="345" t="str">
        <f>IFERROR(VLOOKUP(Tabla46[[#This Row],[% DE CUMPLIMIENTO DE LA EJECUCION DEL CONTROL]],DATOS!$AS$38:$AT$40,2,0),"")</f>
        <v/>
      </c>
      <c r="U450" s="129" t="str">
        <f>IF(Tabla46[[#This Row],[RESULTADO EVALUACIÓN DEL DISEÑO DEL CONTROL]]="","",SUMIFS(DATOS!$AT$49:$AT$57,DATOS!$AR$49:$AR$57,Tabla46[[#This Row],[RESULTADO EVALUACIÓN DEL DISEÑO DEL CONTROL]],DATOS!$AS$49:$AS$57,Tabla46[[#This Row],[RESULTADO EVALUACION DE LA EJECUCION]]))</f>
        <v/>
      </c>
    </row>
    <row r="451" spans="1:21" ht="15" customHeight="1" x14ac:dyDescent="0.25">
      <c r="A451" s="3"/>
      <c r="B451" s="2"/>
      <c r="C451" s="2"/>
      <c r="D451" s="72"/>
      <c r="E451" s="4"/>
      <c r="F451" s="173"/>
      <c r="G451" s="352" t="str">
        <f>IFERROR(VLOOKUP(Tabla46[[#This Row],[ID RIESGO]],'1. IDENTIFICACION DEL RIESGO'!$AB$27:$AL$38,11,0),"")</f>
        <v/>
      </c>
      <c r="H451" s="173"/>
      <c r="I451" s="173"/>
      <c r="J451" s="173"/>
      <c r="K451" s="173"/>
      <c r="L451" s="175"/>
      <c r="M451" s="175"/>
      <c r="N451" s="173" t="str">
        <f>IF(Tabla46[[#This Row],[ID RIESGO]]="","",IF(Tabla46[[#This Row],[DESCRIPCION DEL CONTROL]]="",0,15))</f>
        <v/>
      </c>
      <c r="O451" s="169" t="str">
        <f>IF(Tabla46[[#This Row],[ID RIESGO]]="","",IF(Tabla46[[#This Row],[RESPONSABLE DEL CONTROL (CARGO)]]="",0,20))</f>
        <v/>
      </c>
      <c r="P451" s="345">
        <f>IF(Tabla46[[#This Row],[PERIODICIDAD DE EJECUCIÓN DEL CONTROL]]="",0,20)</f>
        <v>0</v>
      </c>
      <c r="Q45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1" s="345" t="str">
        <f>IF(ISTEXT(Tabla46[[#This Row],[VALOR EVALUACION DISENO]]),"",IF(Tabla46[[#This Row],[VALOR EVALUACION DISENO]]&gt;96,DATOS!$AV$21,IF(Tabla46[[#This Row],[VALOR EVALUACION DISENO]]&gt;=86,DATOS!$AV$22,DATOS!$AV$23)))</f>
        <v/>
      </c>
      <c r="S451" s="278"/>
      <c r="T451" s="345" t="str">
        <f>IFERROR(VLOOKUP(Tabla46[[#This Row],[% DE CUMPLIMIENTO DE LA EJECUCION DEL CONTROL]],DATOS!$AS$38:$AT$40,2,0),"")</f>
        <v/>
      </c>
      <c r="U451" s="129" t="str">
        <f>IF(Tabla46[[#This Row],[RESULTADO EVALUACIÓN DEL DISEÑO DEL CONTROL]]="","",SUMIFS(DATOS!$AT$49:$AT$57,DATOS!$AR$49:$AR$57,Tabla46[[#This Row],[RESULTADO EVALUACIÓN DEL DISEÑO DEL CONTROL]],DATOS!$AS$49:$AS$57,Tabla46[[#This Row],[RESULTADO EVALUACION DE LA EJECUCION]]))</f>
        <v/>
      </c>
    </row>
    <row r="452" spans="1:21" ht="15" customHeight="1" x14ac:dyDescent="0.25">
      <c r="A452" s="3"/>
      <c r="B452" s="2"/>
      <c r="C452" s="2"/>
      <c r="D452" s="72"/>
      <c r="E452" s="4"/>
      <c r="F452" s="173"/>
      <c r="G452" s="352" t="str">
        <f>IFERROR(VLOOKUP(Tabla46[[#This Row],[ID RIESGO]],'1. IDENTIFICACION DEL RIESGO'!$AB$27:$AL$38,11,0),"")</f>
        <v/>
      </c>
      <c r="H452" s="173"/>
      <c r="I452" s="173"/>
      <c r="J452" s="173"/>
      <c r="K452" s="173"/>
      <c r="L452" s="175"/>
      <c r="M452" s="175"/>
      <c r="N452" s="173" t="str">
        <f>IF(Tabla46[[#This Row],[ID RIESGO]]="","",IF(Tabla46[[#This Row],[DESCRIPCION DEL CONTROL]]="",0,15))</f>
        <v/>
      </c>
      <c r="O452" s="169" t="str">
        <f>IF(Tabla46[[#This Row],[ID RIESGO]]="","",IF(Tabla46[[#This Row],[RESPONSABLE DEL CONTROL (CARGO)]]="",0,20))</f>
        <v/>
      </c>
      <c r="P452" s="345">
        <f>IF(Tabla46[[#This Row],[PERIODICIDAD DE EJECUCIÓN DEL CONTROL]]="",0,20)</f>
        <v>0</v>
      </c>
      <c r="Q45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2" s="345" t="str">
        <f>IF(ISTEXT(Tabla46[[#This Row],[VALOR EVALUACION DISENO]]),"",IF(Tabla46[[#This Row],[VALOR EVALUACION DISENO]]&gt;96,DATOS!$AV$21,IF(Tabla46[[#This Row],[VALOR EVALUACION DISENO]]&gt;=86,DATOS!$AV$22,DATOS!$AV$23)))</f>
        <v/>
      </c>
      <c r="S452" s="278"/>
      <c r="T452" s="345" t="str">
        <f>IFERROR(VLOOKUP(Tabla46[[#This Row],[% DE CUMPLIMIENTO DE LA EJECUCION DEL CONTROL]],DATOS!$AS$38:$AT$40,2,0),"")</f>
        <v/>
      </c>
      <c r="U452" s="129" t="str">
        <f>IF(Tabla46[[#This Row],[RESULTADO EVALUACIÓN DEL DISEÑO DEL CONTROL]]="","",SUMIFS(DATOS!$AT$49:$AT$57,DATOS!$AR$49:$AR$57,Tabla46[[#This Row],[RESULTADO EVALUACIÓN DEL DISEÑO DEL CONTROL]],DATOS!$AS$49:$AS$57,Tabla46[[#This Row],[RESULTADO EVALUACION DE LA EJECUCION]]))</f>
        <v/>
      </c>
    </row>
    <row r="453" spans="1:21" ht="15" customHeight="1" x14ac:dyDescent="0.25">
      <c r="A453" s="3"/>
      <c r="B453" s="2"/>
      <c r="C453" s="2"/>
      <c r="D453" s="72"/>
      <c r="E453" s="4"/>
      <c r="F453" s="173"/>
      <c r="G453" s="352" t="str">
        <f>IFERROR(VLOOKUP(Tabla46[[#This Row],[ID RIESGO]],'1. IDENTIFICACION DEL RIESGO'!$AB$27:$AL$38,11,0),"")</f>
        <v/>
      </c>
      <c r="H453" s="173"/>
      <c r="I453" s="173"/>
      <c r="J453" s="173"/>
      <c r="K453" s="173"/>
      <c r="L453" s="175"/>
      <c r="M453" s="175"/>
      <c r="N453" s="173" t="str">
        <f>IF(Tabla46[[#This Row],[ID RIESGO]]="","",IF(Tabla46[[#This Row],[DESCRIPCION DEL CONTROL]]="",0,15))</f>
        <v/>
      </c>
      <c r="O453" s="169" t="str">
        <f>IF(Tabla46[[#This Row],[ID RIESGO]]="","",IF(Tabla46[[#This Row],[RESPONSABLE DEL CONTROL (CARGO)]]="",0,20))</f>
        <v/>
      </c>
      <c r="P453" s="345">
        <f>IF(Tabla46[[#This Row],[PERIODICIDAD DE EJECUCIÓN DEL CONTROL]]="",0,20)</f>
        <v>0</v>
      </c>
      <c r="Q45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3" s="345" t="str">
        <f>IF(ISTEXT(Tabla46[[#This Row],[VALOR EVALUACION DISENO]]),"",IF(Tabla46[[#This Row],[VALOR EVALUACION DISENO]]&gt;96,DATOS!$AV$21,IF(Tabla46[[#This Row],[VALOR EVALUACION DISENO]]&gt;=86,DATOS!$AV$22,DATOS!$AV$23)))</f>
        <v/>
      </c>
      <c r="S453" s="278"/>
      <c r="T453" s="345" t="str">
        <f>IFERROR(VLOOKUP(Tabla46[[#This Row],[% DE CUMPLIMIENTO DE LA EJECUCION DEL CONTROL]],DATOS!$AS$38:$AT$40,2,0),"")</f>
        <v/>
      </c>
      <c r="U453" s="129" t="str">
        <f>IF(Tabla46[[#This Row],[RESULTADO EVALUACIÓN DEL DISEÑO DEL CONTROL]]="","",SUMIFS(DATOS!$AT$49:$AT$57,DATOS!$AR$49:$AR$57,Tabla46[[#This Row],[RESULTADO EVALUACIÓN DEL DISEÑO DEL CONTROL]],DATOS!$AS$49:$AS$57,Tabla46[[#This Row],[RESULTADO EVALUACION DE LA EJECUCION]]))</f>
        <v/>
      </c>
    </row>
    <row r="454" spans="1:21" ht="15" customHeight="1" x14ac:dyDescent="0.25">
      <c r="A454" s="3"/>
      <c r="B454" s="2"/>
      <c r="C454" s="2"/>
      <c r="D454" s="72"/>
      <c r="E454" s="4"/>
      <c r="F454" s="173"/>
      <c r="G454" s="352" t="str">
        <f>IFERROR(VLOOKUP(Tabla46[[#This Row],[ID RIESGO]],'1. IDENTIFICACION DEL RIESGO'!$AB$27:$AL$38,11,0),"")</f>
        <v/>
      </c>
      <c r="H454" s="173"/>
      <c r="I454" s="173"/>
      <c r="J454" s="173"/>
      <c r="K454" s="173"/>
      <c r="L454" s="175"/>
      <c r="M454" s="175"/>
      <c r="N454" s="173" t="str">
        <f>IF(Tabla46[[#This Row],[ID RIESGO]]="","",IF(Tabla46[[#This Row],[DESCRIPCION DEL CONTROL]]="",0,15))</f>
        <v/>
      </c>
      <c r="O454" s="169" t="str">
        <f>IF(Tabla46[[#This Row],[ID RIESGO]]="","",IF(Tabla46[[#This Row],[RESPONSABLE DEL CONTROL (CARGO)]]="",0,20))</f>
        <v/>
      </c>
      <c r="P454" s="345">
        <f>IF(Tabla46[[#This Row],[PERIODICIDAD DE EJECUCIÓN DEL CONTROL]]="",0,20)</f>
        <v>0</v>
      </c>
      <c r="Q45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4" s="345" t="str">
        <f>IF(ISTEXT(Tabla46[[#This Row],[VALOR EVALUACION DISENO]]),"",IF(Tabla46[[#This Row],[VALOR EVALUACION DISENO]]&gt;96,DATOS!$AV$21,IF(Tabla46[[#This Row],[VALOR EVALUACION DISENO]]&gt;=86,DATOS!$AV$22,DATOS!$AV$23)))</f>
        <v/>
      </c>
      <c r="S454" s="278"/>
      <c r="T454" s="345" t="str">
        <f>IFERROR(VLOOKUP(Tabla46[[#This Row],[% DE CUMPLIMIENTO DE LA EJECUCION DEL CONTROL]],DATOS!$AS$38:$AT$40,2,0),"")</f>
        <v/>
      </c>
      <c r="U454" s="129" t="str">
        <f>IF(Tabla46[[#This Row],[RESULTADO EVALUACIÓN DEL DISEÑO DEL CONTROL]]="","",SUMIFS(DATOS!$AT$49:$AT$57,DATOS!$AR$49:$AR$57,Tabla46[[#This Row],[RESULTADO EVALUACIÓN DEL DISEÑO DEL CONTROL]],DATOS!$AS$49:$AS$57,Tabla46[[#This Row],[RESULTADO EVALUACION DE LA EJECUCION]]))</f>
        <v/>
      </c>
    </row>
    <row r="455" spans="1:21" ht="15" customHeight="1" x14ac:dyDescent="0.25">
      <c r="A455" s="3"/>
      <c r="B455" s="2"/>
      <c r="C455" s="2"/>
      <c r="D455" s="72"/>
      <c r="E455" s="4"/>
      <c r="F455" s="173"/>
      <c r="G455" s="352" t="str">
        <f>IFERROR(VLOOKUP(Tabla46[[#This Row],[ID RIESGO]],'1. IDENTIFICACION DEL RIESGO'!$AB$27:$AL$38,11,0),"")</f>
        <v/>
      </c>
      <c r="H455" s="173"/>
      <c r="I455" s="173"/>
      <c r="J455" s="173"/>
      <c r="K455" s="173"/>
      <c r="L455" s="175"/>
      <c r="M455" s="175"/>
      <c r="N455" s="173" t="str">
        <f>IF(Tabla46[[#This Row],[ID RIESGO]]="","",IF(Tabla46[[#This Row],[DESCRIPCION DEL CONTROL]]="",0,15))</f>
        <v/>
      </c>
      <c r="O455" s="169" t="str">
        <f>IF(Tabla46[[#This Row],[ID RIESGO]]="","",IF(Tabla46[[#This Row],[RESPONSABLE DEL CONTROL (CARGO)]]="",0,20))</f>
        <v/>
      </c>
      <c r="P455" s="345">
        <f>IF(Tabla46[[#This Row],[PERIODICIDAD DE EJECUCIÓN DEL CONTROL]]="",0,20)</f>
        <v>0</v>
      </c>
      <c r="Q45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5" s="345" t="str">
        <f>IF(ISTEXT(Tabla46[[#This Row],[VALOR EVALUACION DISENO]]),"",IF(Tabla46[[#This Row],[VALOR EVALUACION DISENO]]&gt;96,DATOS!$AV$21,IF(Tabla46[[#This Row],[VALOR EVALUACION DISENO]]&gt;=86,DATOS!$AV$22,DATOS!$AV$23)))</f>
        <v/>
      </c>
      <c r="S455" s="278"/>
      <c r="T455" s="345" t="str">
        <f>IFERROR(VLOOKUP(Tabla46[[#This Row],[% DE CUMPLIMIENTO DE LA EJECUCION DEL CONTROL]],DATOS!$AS$38:$AT$40,2,0),"")</f>
        <v/>
      </c>
      <c r="U455" s="129" t="str">
        <f>IF(Tabla46[[#This Row],[RESULTADO EVALUACIÓN DEL DISEÑO DEL CONTROL]]="","",SUMIFS(DATOS!$AT$49:$AT$57,DATOS!$AR$49:$AR$57,Tabla46[[#This Row],[RESULTADO EVALUACIÓN DEL DISEÑO DEL CONTROL]],DATOS!$AS$49:$AS$57,Tabla46[[#This Row],[RESULTADO EVALUACION DE LA EJECUCION]]))</f>
        <v/>
      </c>
    </row>
    <row r="456" spans="1:21" ht="15" customHeight="1" x14ac:dyDescent="0.25">
      <c r="A456" s="3"/>
      <c r="B456" s="2"/>
      <c r="C456" s="2"/>
      <c r="D456" s="72"/>
      <c r="E456" s="4"/>
      <c r="F456" s="173"/>
      <c r="G456" s="352" t="str">
        <f>IFERROR(VLOOKUP(Tabla46[[#This Row],[ID RIESGO]],'1. IDENTIFICACION DEL RIESGO'!$AB$27:$AL$38,11,0),"")</f>
        <v/>
      </c>
      <c r="H456" s="173"/>
      <c r="I456" s="173"/>
      <c r="J456" s="173"/>
      <c r="K456" s="173"/>
      <c r="L456" s="175"/>
      <c r="M456" s="175"/>
      <c r="N456" s="173" t="str">
        <f>IF(Tabla46[[#This Row],[ID RIESGO]]="","",IF(Tabla46[[#This Row],[DESCRIPCION DEL CONTROL]]="",0,15))</f>
        <v/>
      </c>
      <c r="O456" s="169" t="str">
        <f>IF(Tabla46[[#This Row],[ID RIESGO]]="","",IF(Tabla46[[#This Row],[RESPONSABLE DEL CONTROL (CARGO)]]="",0,20))</f>
        <v/>
      </c>
      <c r="P456" s="345">
        <f>IF(Tabla46[[#This Row],[PERIODICIDAD DE EJECUCIÓN DEL CONTROL]]="",0,20)</f>
        <v>0</v>
      </c>
      <c r="Q45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6" s="345" t="str">
        <f>IF(ISTEXT(Tabla46[[#This Row],[VALOR EVALUACION DISENO]]),"",IF(Tabla46[[#This Row],[VALOR EVALUACION DISENO]]&gt;96,DATOS!$AV$21,IF(Tabla46[[#This Row],[VALOR EVALUACION DISENO]]&gt;=86,DATOS!$AV$22,DATOS!$AV$23)))</f>
        <v/>
      </c>
      <c r="S456" s="278"/>
      <c r="T456" s="345" t="str">
        <f>IFERROR(VLOOKUP(Tabla46[[#This Row],[% DE CUMPLIMIENTO DE LA EJECUCION DEL CONTROL]],DATOS!$AS$38:$AT$40,2,0),"")</f>
        <v/>
      </c>
      <c r="U456" s="129" t="str">
        <f>IF(Tabla46[[#This Row],[RESULTADO EVALUACIÓN DEL DISEÑO DEL CONTROL]]="","",SUMIFS(DATOS!$AT$49:$AT$57,DATOS!$AR$49:$AR$57,Tabla46[[#This Row],[RESULTADO EVALUACIÓN DEL DISEÑO DEL CONTROL]],DATOS!$AS$49:$AS$57,Tabla46[[#This Row],[RESULTADO EVALUACION DE LA EJECUCION]]))</f>
        <v/>
      </c>
    </row>
    <row r="457" spans="1:21" ht="15" customHeight="1" x14ac:dyDescent="0.25">
      <c r="A457" s="3"/>
      <c r="B457" s="2"/>
      <c r="C457" s="2"/>
      <c r="D457" s="72"/>
      <c r="E457" s="4"/>
      <c r="F457" s="173"/>
      <c r="G457" s="352" t="str">
        <f>IFERROR(VLOOKUP(Tabla46[[#This Row],[ID RIESGO]],'1. IDENTIFICACION DEL RIESGO'!$AB$27:$AL$38,11,0),"")</f>
        <v/>
      </c>
      <c r="H457" s="173"/>
      <c r="I457" s="173"/>
      <c r="J457" s="173"/>
      <c r="K457" s="173"/>
      <c r="L457" s="175"/>
      <c r="M457" s="175"/>
      <c r="N457" s="173" t="str">
        <f>IF(Tabla46[[#This Row],[ID RIESGO]]="","",IF(Tabla46[[#This Row],[DESCRIPCION DEL CONTROL]]="",0,15))</f>
        <v/>
      </c>
      <c r="O457" s="169" t="str">
        <f>IF(Tabla46[[#This Row],[ID RIESGO]]="","",IF(Tabla46[[#This Row],[RESPONSABLE DEL CONTROL (CARGO)]]="",0,20))</f>
        <v/>
      </c>
      <c r="P457" s="345">
        <f>IF(Tabla46[[#This Row],[PERIODICIDAD DE EJECUCIÓN DEL CONTROL]]="",0,20)</f>
        <v>0</v>
      </c>
      <c r="Q45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7" s="345" t="str">
        <f>IF(ISTEXT(Tabla46[[#This Row],[VALOR EVALUACION DISENO]]),"",IF(Tabla46[[#This Row],[VALOR EVALUACION DISENO]]&gt;96,DATOS!$AV$21,IF(Tabla46[[#This Row],[VALOR EVALUACION DISENO]]&gt;=86,DATOS!$AV$22,DATOS!$AV$23)))</f>
        <v/>
      </c>
      <c r="S457" s="278"/>
      <c r="T457" s="345" t="str">
        <f>IFERROR(VLOOKUP(Tabla46[[#This Row],[% DE CUMPLIMIENTO DE LA EJECUCION DEL CONTROL]],DATOS!$AS$38:$AT$40,2,0),"")</f>
        <v/>
      </c>
      <c r="U457" s="129" t="str">
        <f>IF(Tabla46[[#This Row],[RESULTADO EVALUACIÓN DEL DISEÑO DEL CONTROL]]="","",SUMIFS(DATOS!$AT$49:$AT$57,DATOS!$AR$49:$AR$57,Tabla46[[#This Row],[RESULTADO EVALUACIÓN DEL DISEÑO DEL CONTROL]],DATOS!$AS$49:$AS$57,Tabla46[[#This Row],[RESULTADO EVALUACION DE LA EJECUCION]]))</f>
        <v/>
      </c>
    </row>
    <row r="458" spans="1:21" ht="15" customHeight="1" x14ac:dyDescent="0.25">
      <c r="A458" s="3"/>
      <c r="B458" s="2"/>
      <c r="C458" s="2"/>
      <c r="D458" s="72"/>
      <c r="E458" s="4"/>
      <c r="F458" s="173"/>
      <c r="G458" s="352" t="str">
        <f>IFERROR(VLOOKUP(Tabla46[[#This Row],[ID RIESGO]],'1. IDENTIFICACION DEL RIESGO'!$AB$27:$AL$38,11,0),"")</f>
        <v/>
      </c>
      <c r="H458" s="173"/>
      <c r="I458" s="173"/>
      <c r="J458" s="173"/>
      <c r="K458" s="173"/>
      <c r="L458" s="175"/>
      <c r="M458" s="175"/>
      <c r="N458" s="173" t="str">
        <f>IF(Tabla46[[#This Row],[ID RIESGO]]="","",IF(Tabla46[[#This Row],[DESCRIPCION DEL CONTROL]]="",0,15))</f>
        <v/>
      </c>
      <c r="O458" s="169" t="str">
        <f>IF(Tabla46[[#This Row],[ID RIESGO]]="","",IF(Tabla46[[#This Row],[RESPONSABLE DEL CONTROL (CARGO)]]="",0,20))</f>
        <v/>
      </c>
      <c r="P458" s="345">
        <f>IF(Tabla46[[#This Row],[PERIODICIDAD DE EJECUCIÓN DEL CONTROL]]="",0,20)</f>
        <v>0</v>
      </c>
      <c r="Q45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8" s="345" t="str">
        <f>IF(ISTEXT(Tabla46[[#This Row],[VALOR EVALUACION DISENO]]),"",IF(Tabla46[[#This Row],[VALOR EVALUACION DISENO]]&gt;96,DATOS!$AV$21,IF(Tabla46[[#This Row],[VALOR EVALUACION DISENO]]&gt;=86,DATOS!$AV$22,DATOS!$AV$23)))</f>
        <v/>
      </c>
      <c r="S458" s="278"/>
      <c r="T458" s="345" t="str">
        <f>IFERROR(VLOOKUP(Tabla46[[#This Row],[% DE CUMPLIMIENTO DE LA EJECUCION DEL CONTROL]],DATOS!$AS$38:$AT$40,2,0),"")</f>
        <v/>
      </c>
      <c r="U458" s="129" t="str">
        <f>IF(Tabla46[[#This Row],[RESULTADO EVALUACIÓN DEL DISEÑO DEL CONTROL]]="","",SUMIFS(DATOS!$AT$49:$AT$57,DATOS!$AR$49:$AR$57,Tabla46[[#This Row],[RESULTADO EVALUACIÓN DEL DISEÑO DEL CONTROL]],DATOS!$AS$49:$AS$57,Tabla46[[#This Row],[RESULTADO EVALUACION DE LA EJECUCION]]))</f>
        <v/>
      </c>
    </row>
    <row r="459" spans="1:21" ht="15" customHeight="1" x14ac:dyDescent="0.25">
      <c r="A459" s="3"/>
      <c r="B459" s="2"/>
      <c r="C459" s="2"/>
      <c r="D459" s="72"/>
      <c r="E459" s="4"/>
      <c r="F459" s="173"/>
      <c r="G459" s="352" t="str">
        <f>IFERROR(VLOOKUP(Tabla46[[#This Row],[ID RIESGO]],'1. IDENTIFICACION DEL RIESGO'!$AB$27:$AL$38,11,0),"")</f>
        <v/>
      </c>
      <c r="H459" s="173"/>
      <c r="I459" s="173"/>
      <c r="J459" s="173"/>
      <c r="K459" s="173"/>
      <c r="L459" s="175"/>
      <c r="M459" s="175"/>
      <c r="N459" s="173" t="str">
        <f>IF(Tabla46[[#This Row],[ID RIESGO]]="","",IF(Tabla46[[#This Row],[DESCRIPCION DEL CONTROL]]="",0,15))</f>
        <v/>
      </c>
      <c r="O459" s="169" t="str">
        <f>IF(Tabla46[[#This Row],[ID RIESGO]]="","",IF(Tabla46[[#This Row],[RESPONSABLE DEL CONTROL (CARGO)]]="",0,20))</f>
        <v/>
      </c>
      <c r="P459" s="345">
        <f>IF(Tabla46[[#This Row],[PERIODICIDAD DE EJECUCIÓN DEL CONTROL]]="",0,20)</f>
        <v>0</v>
      </c>
      <c r="Q45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9" s="345" t="str">
        <f>IF(ISTEXT(Tabla46[[#This Row],[VALOR EVALUACION DISENO]]),"",IF(Tabla46[[#This Row],[VALOR EVALUACION DISENO]]&gt;96,DATOS!$AV$21,IF(Tabla46[[#This Row],[VALOR EVALUACION DISENO]]&gt;=86,DATOS!$AV$22,DATOS!$AV$23)))</f>
        <v/>
      </c>
      <c r="S459" s="278"/>
      <c r="T459" s="345" t="str">
        <f>IFERROR(VLOOKUP(Tabla46[[#This Row],[% DE CUMPLIMIENTO DE LA EJECUCION DEL CONTROL]],DATOS!$AS$38:$AT$40,2,0),"")</f>
        <v/>
      </c>
      <c r="U459" s="129" t="str">
        <f>IF(Tabla46[[#This Row],[RESULTADO EVALUACIÓN DEL DISEÑO DEL CONTROL]]="","",SUMIFS(DATOS!$AT$49:$AT$57,DATOS!$AR$49:$AR$57,Tabla46[[#This Row],[RESULTADO EVALUACIÓN DEL DISEÑO DEL CONTROL]],DATOS!$AS$49:$AS$57,Tabla46[[#This Row],[RESULTADO EVALUACION DE LA EJECUCION]]))</f>
        <v/>
      </c>
    </row>
    <row r="460" spans="1:21" ht="15" customHeight="1" x14ac:dyDescent="0.25">
      <c r="A460" s="3"/>
      <c r="B460" s="2"/>
      <c r="C460" s="2"/>
      <c r="D460" s="72"/>
      <c r="E460" s="4"/>
      <c r="F460" s="173"/>
      <c r="G460" s="352" t="str">
        <f>IFERROR(VLOOKUP(Tabla46[[#This Row],[ID RIESGO]],'1. IDENTIFICACION DEL RIESGO'!$AB$27:$AL$38,11,0),"")</f>
        <v/>
      </c>
      <c r="H460" s="173"/>
      <c r="I460" s="173"/>
      <c r="J460" s="173"/>
      <c r="K460" s="173"/>
      <c r="L460" s="175"/>
      <c r="M460" s="175"/>
      <c r="N460" s="173" t="str">
        <f>IF(Tabla46[[#This Row],[ID RIESGO]]="","",IF(Tabla46[[#This Row],[DESCRIPCION DEL CONTROL]]="",0,15))</f>
        <v/>
      </c>
      <c r="O460" s="169" t="str">
        <f>IF(Tabla46[[#This Row],[ID RIESGO]]="","",IF(Tabla46[[#This Row],[RESPONSABLE DEL CONTROL (CARGO)]]="",0,20))</f>
        <v/>
      </c>
      <c r="P460" s="345">
        <f>IF(Tabla46[[#This Row],[PERIODICIDAD DE EJECUCIÓN DEL CONTROL]]="",0,20)</f>
        <v>0</v>
      </c>
      <c r="Q46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0" s="345" t="str">
        <f>IF(ISTEXT(Tabla46[[#This Row],[VALOR EVALUACION DISENO]]),"",IF(Tabla46[[#This Row],[VALOR EVALUACION DISENO]]&gt;96,DATOS!$AV$21,IF(Tabla46[[#This Row],[VALOR EVALUACION DISENO]]&gt;=86,DATOS!$AV$22,DATOS!$AV$23)))</f>
        <v/>
      </c>
      <c r="S460" s="278"/>
      <c r="T460" s="345" t="str">
        <f>IFERROR(VLOOKUP(Tabla46[[#This Row],[% DE CUMPLIMIENTO DE LA EJECUCION DEL CONTROL]],DATOS!$AS$38:$AT$40,2,0),"")</f>
        <v/>
      </c>
      <c r="U460" s="129" t="str">
        <f>IF(Tabla46[[#This Row],[RESULTADO EVALUACIÓN DEL DISEÑO DEL CONTROL]]="","",SUMIFS(DATOS!$AT$49:$AT$57,DATOS!$AR$49:$AR$57,Tabla46[[#This Row],[RESULTADO EVALUACIÓN DEL DISEÑO DEL CONTROL]],DATOS!$AS$49:$AS$57,Tabla46[[#This Row],[RESULTADO EVALUACION DE LA EJECUCION]]))</f>
        <v/>
      </c>
    </row>
    <row r="461" spans="1:21" ht="15" customHeight="1" x14ac:dyDescent="0.25">
      <c r="A461" s="3"/>
      <c r="B461" s="2"/>
      <c r="C461" s="2"/>
      <c r="D461" s="72"/>
      <c r="E461" s="4"/>
      <c r="F461" s="173"/>
      <c r="G461" s="352" t="str">
        <f>IFERROR(VLOOKUP(Tabla46[[#This Row],[ID RIESGO]],'1. IDENTIFICACION DEL RIESGO'!$AB$27:$AL$38,11,0),"")</f>
        <v/>
      </c>
      <c r="H461" s="173"/>
      <c r="I461" s="173"/>
      <c r="J461" s="173"/>
      <c r="K461" s="173"/>
      <c r="L461" s="175"/>
      <c r="M461" s="175"/>
      <c r="N461" s="173" t="str">
        <f>IF(Tabla46[[#This Row],[ID RIESGO]]="","",IF(Tabla46[[#This Row],[DESCRIPCION DEL CONTROL]]="",0,15))</f>
        <v/>
      </c>
      <c r="O461" s="169" t="str">
        <f>IF(Tabla46[[#This Row],[ID RIESGO]]="","",IF(Tabla46[[#This Row],[RESPONSABLE DEL CONTROL (CARGO)]]="",0,20))</f>
        <v/>
      </c>
      <c r="P461" s="345">
        <f>IF(Tabla46[[#This Row],[PERIODICIDAD DE EJECUCIÓN DEL CONTROL]]="",0,20)</f>
        <v>0</v>
      </c>
      <c r="Q46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1" s="345" t="str">
        <f>IF(ISTEXT(Tabla46[[#This Row],[VALOR EVALUACION DISENO]]),"",IF(Tabla46[[#This Row],[VALOR EVALUACION DISENO]]&gt;96,DATOS!$AV$21,IF(Tabla46[[#This Row],[VALOR EVALUACION DISENO]]&gt;=86,DATOS!$AV$22,DATOS!$AV$23)))</f>
        <v/>
      </c>
      <c r="S461" s="278"/>
      <c r="T461" s="345" t="str">
        <f>IFERROR(VLOOKUP(Tabla46[[#This Row],[% DE CUMPLIMIENTO DE LA EJECUCION DEL CONTROL]],DATOS!$AS$38:$AT$40,2,0),"")</f>
        <v/>
      </c>
      <c r="U461" s="129" t="str">
        <f>IF(Tabla46[[#This Row],[RESULTADO EVALUACIÓN DEL DISEÑO DEL CONTROL]]="","",SUMIFS(DATOS!$AT$49:$AT$57,DATOS!$AR$49:$AR$57,Tabla46[[#This Row],[RESULTADO EVALUACIÓN DEL DISEÑO DEL CONTROL]],DATOS!$AS$49:$AS$57,Tabla46[[#This Row],[RESULTADO EVALUACION DE LA EJECUCION]]))</f>
        <v/>
      </c>
    </row>
    <row r="462" spans="1:21" ht="15" customHeight="1" x14ac:dyDescent="0.25">
      <c r="A462" s="3"/>
      <c r="B462" s="2"/>
      <c r="C462" s="2"/>
      <c r="D462" s="72"/>
      <c r="E462" s="4"/>
      <c r="F462" s="173"/>
      <c r="G462" s="352" t="str">
        <f>IFERROR(VLOOKUP(Tabla46[[#This Row],[ID RIESGO]],'1. IDENTIFICACION DEL RIESGO'!$AB$27:$AL$38,11,0),"")</f>
        <v/>
      </c>
      <c r="H462" s="173"/>
      <c r="I462" s="173"/>
      <c r="J462" s="173"/>
      <c r="K462" s="173"/>
      <c r="L462" s="175"/>
      <c r="M462" s="175"/>
      <c r="N462" s="173" t="str">
        <f>IF(Tabla46[[#This Row],[ID RIESGO]]="","",IF(Tabla46[[#This Row],[DESCRIPCION DEL CONTROL]]="",0,15))</f>
        <v/>
      </c>
      <c r="O462" s="169" t="str">
        <f>IF(Tabla46[[#This Row],[ID RIESGO]]="","",IF(Tabla46[[#This Row],[RESPONSABLE DEL CONTROL (CARGO)]]="",0,20))</f>
        <v/>
      </c>
      <c r="P462" s="345">
        <f>IF(Tabla46[[#This Row],[PERIODICIDAD DE EJECUCIÓN DEL CONTROL]]="",0,20)</f>
        <v>0</v>
      </c>
      <c r="Q46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2" s="345" t="str">
        <f>IF(ISTEXT(Tabla46[[#This Row],[VALOR EVALUACION DISENO]]),"",IF(Tabla46[[#This Row],[VALOR EVALUACION DISENO]]&gt;96,DATOS!$AV$21,IF(Tabla46[[#This Row],[VALOR EVALUACION DISENO]]&gt;=86,DATOS!$AV$22,DATOS!$AV$23)))</f>
        <v/>
      </c>
      <c r="S462" s="278"/>
      <c r="T462" s="345" t="str">
        <f>IFERROR(VLOOKUP(Tabla46[[#This Row],[% DE CUMPLIMIENTO DE LA EJECUCION DEL CONTROL]],DATOS!$AS$38:$AT$40,2,0),"")</f>
        <v/>
      </c>
      <c r="U462" s="129" t="str">
        <f>IF(Tabla46[[#This Row],[RESULTADO EVALUACIÓN DEL DISEÑO DEL CONTROL]]="","",SUMIFS(DATOS!$AT$49:$AT$57,DATOS!$AR$49:$AR$57,Tabla46[[#This Row],[RESULTADO EVALUACIÓN DEL DISEÑO DEL CONTROL]],DATOS!$AS$49:$AS$57,Tabla46[[#This Row],[RESULTADO EVALUACION DE LA EJECUCION]]))</f>
        <v/>
      </c>
    </row>
    <row r="463" spans="1:21" ht="15" customHeight="1" x14ac:dyDescent="0.25">
      <c r="A463" s="3"/>
      <c r="B463" s="2"/>
      <c r="C463" s="2"/>
      <c r="D463" s="72"/>
      <c r="E463" s="4"/>
      <c r="F463" s="173"/>
      <c r="G463" s="352" t="str">
        <f>IFERROR(VLOOKUP(Tabla46[[#This Row],[ID RIESGO]],'1. IDENTIFICACION DEL RIESGO'!$AB$27:$AL$38,11,0),"")</f>
        <v/>
      </c>
      <c r="H463" s="173"/>
      <c r="I463" s="173"/>
      <c r="J463" s="173"/>
      <c r="K463" s="173"/>
      <c r="L463" s="175"/>
      <c r="M463" s="175"/>
      <c r="N463" s="173" t="str">
        <f>IF(Tabla46[[#This Row],[ID RIESGO]]="","",IF(Tabla46[[#This Row],[DESCRIPCION DEL CONTROL]]="",0,15))</f>
        <v/>
      </c>
      <c r="O463" s="169" t="str">
        <f>IF(Tabla46[[#This Row],[ID RIESGO]]="","",IF(Tabla46[[#This Row],[RESPONSABLE DEL CONTROL (CARGO)]]="",0,20))</f>
        <v/>
      </c>
      <c r="P463" s="345">
        <f>IF(Tabla46[[#This Row],[PERIODICIDAD DE EJECUCIÓN DEL CONTROL]]="",0,20)</f>
        <v>0</v>
      </c>
      <c r="Q46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3" s="345" t="str">
        <f>IF(ISTEXT(Tabla46[[#This Row],[VALOR EVALUACION DISENO]]),"",IF(Tabla46[[#This Row],[VALOR EVALUACION DISENO]]&gt;96,DATOS!$AV$21,IF(Tabla46[[#This Row],[VALOR EVALUACION DISENO]]&gt;=86,DATOS!$AV$22,DATOS!$AV$23)))</f>
        <v/>
      </c>
      <c r="S463" s="278"/>
      <c r="T463" s="345" t="str">
        <f>IFERROR(VLOOKUP(Tabla46[[#This Row],[% DE CUMPLIMIENTO DE LA EJECUCION DEL CONTROL]],DATOS!$AS$38:$AT$40,2,0),"")</f>
        <v/>
      </c>
      <c r="U463" s="129" t="str">
        <f>IF(Tabla46[[#This Row],[RESULTADO EVALUACIÓN DEL DISEÑO DEL CONTROL]]="","",SUMIFS(DATOS!$AT$49:$AT$57,DATOS!$AR$49:$AR$57,Tabla46[[#This Row],[RESULTADO EVALUACIÓN DEL DISEÑO DEL CONTROL]],DATOS!$AS$49:$AS$57,Tabla46[[#This Row],[RESULTADO EVALUACION DE LA EJECUCION]]))</f>
        <v/>
      </c>
    </row>
    <row r="464" spans="1:21" ht="15" customHeight="1" x14ac:dyDescent="0.25">
      <c r="A464" s="3"/>
      <c r="B464" s="2"/>
      <c r="C464" s="2"/>
      <c r="D464" s="72"/>
      <c r="E464" s="4"/>
      <c r="F464" s="173"/>
      <c r="G464" s="352" t="str">
        <f>IFERROR(VLOOKUP(Tabla46[[#This Row],[ID RIESGO]],'1. IDENTIFICACION DEL RIESGO'!$AB$27:$AL$38,11,0),"")</f>
        <v/>
      </c>
      <c r="H464" s="173"/>
      <c r="I464" s="173"/>
      <c r="J464" s="173"/>
      <c r="K464" s="173"/>
      <c r="L464" s="175"/>
      <c r="M464" s="175"/>
      <c r="N464" s="173" t="str">
        <f>IF(Tabla46[[#This Row],[ID RIESGO]]="","",IF(Tabla46[[#This Row],[DESCRIPCION DEL CONTROL]]="",0,15))</f>
        <v/>
      </c>
      <c r="O464" s="169" t="str">
        <f>IF(Tabla46[[#This Row],[ID RIESGO]]="","",IF(Tabla46[[#This Row],[RESPONSABLE DEL CONTROL (CARGO)]]="",0,20))</f>
        <v/>
      </c>
      <c r="P464" s="345">
        <f>IF(Tabla46[[#This Row],[PERIODICIDAD DE EJECUCIÓN DEL CONTROL]]="",0,20)</f>
        <v>0</v>
      </c>
      <c r="Q46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4" s="345" t="str">
        <f>IF(ISTEXT(Tabla46[[#This Row],[VALOR EVALUACION DISENO]]),"",IF(Tabla46[[#This Row],[VALOR EVALUACION DISENO]]&gt;96,DATOS!$AV$21,IF(Tabla46[[#This Row],[VALOR EVALUACION DISENO]]&gt;=86,DATOS!$AV$22,DATOS!$AV$23)))</f>
        <v/>
      </c>
      <c r="S464" s="278"/>
      <c r="T464" s="345" t="str">
        <f>IFERROR(VLOOKUP(Tabla46[[#This Row],[% DE CUMPLIMIENTO DE LA EJECUCION DEL CONTROL]],DATOS!$AS$38:$AT$40,2,0),"")</f>
        <v/>
      </c>
      <c r="U464" s="129" t="str">
        <f>IF(Tabla46[[#This Row],[RESULTADO EVALUACIÓN DEL DISEÑO DEL CONTROL]]="","",SUMIFS(DATOS!$AT$49:$AT$57,DATOS!$AR$49:$AR$57,Tabla46[[#This Row],[RESULTADO EVALUACIÓN DEL DISEÑO DEL CONTROL]],DATOS!$AS$49:$AS$57,Tabla46[[#This Row],[RESULTADO EVALUACION DE LA EJECUCION]]))</f>
        <v/>
      </c>
    </row>
    <row r="465" spans="1:21" ht="15" customHeight="1" x14ac:dyDescent="0.25">
      <c r="A465" s="3"/>
      <c r="B465" s="2"/>
      <c r="C465" s="2"/>
      <c r="D465" s="72"/>
      <c r="E465" s="4"/>
      <c r="F465" s="173"/>
      <c r="G465" s="352" t="str">
        <f>IFERROR(VLOOKUP(Tabla46[[#This Row],[ID RIESGO]],'1. IDENTIFICACION DEL RIESGO'!$AB$27:$AL$38,11,0),"")</f>
        <v/>
      </c>
      <c r="H465" s="173"/>
      <c r="I465" s="173"/>
      <c r="J465" s="173"/>
      <c r="K465" s="173"/>
      <c r="L465" s="175"/>
      <c r="M465" s="175"/>
      <c r="N465" s="173" t="str">
        <f>IF(Tabla46[[#This Row],[ID RIESGO]]="","",IF(Tabla46[[#This Row],[DESCRIPCION DEL CONTROL]]="",0,15))</f>
        <v/>
      </c>
      <c r="O465" s="169" t="str">
        <f>IF(Tabla46[[#This Row],[ID RIESGO]]="","",IF(Tabla46[[#This Row],[RESPONSABLE DEL CONTROL (CARGO)]]="",0,20))</f>
        <v/>
      </c>
      <c r="P465" s="345">
        <f>IF(Tabla46[[#This Row],[PERIODICIDAD DE EJECUCIÓN DEL CONTROL]]="",0,20)</f>
        <v>0</v>
      </c>
      <c r="Q46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5" s="345" t="str">
        <f>IF(ISTEXT(Tabla46[[#This Row],[VALOR EVALUACION DISENO]]),"",IF(Tabla46[[#This Row],[VALOR EVALUACION DISENO]]&gt;96,DATOS!$AV$21,IF(Tabla46[[#This Row],[VALOR EVALUACION DISENO]]&gt;=86,DATOS!$AV$22,DATOS!$AV$23)))</f>
        <v/>
      </c>
      <c r="S465" s="278"/>
      <c r="T465" s="345" t="str">
        <f>IFERROR(VLOOKUP(Tabla46[[#This Row],[% DE CUMPLIMIENTO DE LA EJECUCION DEL CONTROL]],DATOS!$AS$38:$AT$40,2,0),"")</f>
        <v/>
      </c>
      <c r="U465" s="129" t="str">
        <f>IF(Tabla46[[#This Row],[RESULTADO EVALUACIÓN DEL DISEÑO DEL CONTROL]]="","",SUMIFS(DATOS!$AT$49:$AT$57,DATOS!$AR$49:$AR$57,Tabla46[[#This Row],[RESULTADO EVALUACIÓN DEL DISEÑO DEL CONTROL]],DATOS!$AS$49:$AS$57,Tabla46[[#This Row],[RESULTADO EVALUACION DE LA EJECUCION]]))</f>
        <v/>
      </c>
    </row>
    <row r="466" spans="1:21" ht="15" customHeight="1" x14ac:dyDescent="0.25">
      <c r="A466" s="3"/>
      <c r="B466" s="2"/>
      <c r="C466" s="2"/>
      <c r="D466" s="72"/>
      <c r="E466" s="4"/>
      <c r="F466" s="173"/>
      <c r="G466" s="352" t="str">
        <f>IFERROR(VLOOKUP(Tabla46[[#This Row],[ID RIESGO]],'1. IDENTIFICACION DEL RIESGO'!$AB$27:$AL$38,11,0),"")</f>
        <v/>
      </c>
      <c r="H466" s="173"/>
      <c r="I466" s="173"/>
      <c r="J466" s="173"/>
      <c r="K466" s="173"/>
      <c r="L466" s="175"/>
      <c r="M466" s="175"/>
      <c r="N466" s="173" t="str">
        <f>IF(Tabla46[[#This Row],[ID RIESGO]]="","",IF(Tabla46[[#This Row],[DESCRIPCION DEL CONTROL]]="",0,15))</f>
        <v/>
      </c>
      <c r="O466" s="169" t="str">
        <f>IF(Tabla46[[#This Row],[ID RIESGO]]="","",IF(Tabla46[[#This Row],[RESPONSABLE DEL CONTROL (CARGO)]]="",0,20))</f>
        <v/>
      </c>
      <c r="P466" s="345">
        <f>IF(Tabla46[[#This Row],[PERIODICIDAD DE EJECUCIÓN DEL CONTROL]]="",0,20)</f>
        <v>0</v>
      </c>
      <c r="Q46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6" s="345" t="str">
        <f>IF(ISTEXT(Tabla46[[#This Row],[VALOR EVALUACION DISENO]]),"",IF(Tabla46[[#This Row],[VALOR EVALUACION DISENO]]&gt;96,DATOS!$AV$21,IF(Tabla46[[#This Row],[VALOR EVALUACION DISENO]]&gt;=86,DATOS!$AV$22,DATOS!$AV$23)))</f>
        <v/>
      </c>
      <c r="S466" s="278"/>
      <c r="T466" s="345" t="str">
        <f>IFERROR(VLOOKUP(Tabla46[[#This Row],[% DE CUMPLIMIENTO DE LA EJECUCION DEL CONTROL]],DATOS!$AS$38:$AT$40,2,0),"")</f>
        <v/>
      </c>
      <c r="U466" s="129" t="str">
        <f>IF(Tabla46[[#This Row],[RESULTADO EVALUACIÓN DEL DISEÑO DEL CONTROL]]="","",SUMIFS(DATOS!$AT$49:$AT$57,DATOS!$AR$49:$AR$57,Tabla46[[#This Row],[RESULTADO EVALUACIÓN DEL DISEÑO DEL CONTROL]],DATOS!$AS$49:$AS$57,Tabla46[[#This Row],[RESULTADO EVALUACION DE LA EJECUCION]]))</f>
        <v/>
      </c>
    </row>
    <row r="467" spans="1:21" ht="15" customHeight="1" x14ac:dyDescent="0.25">
      <c r="A467" s="3"/>
      <c r="B467" s="2"/>
      <c r="C467" s="2"/>
      <c r="D467" s="72"/>
      <c r="E467" s="4"/>
      <c r="F467" s="173"/>
      <c r="G467" s="352" t="str">
        <f>IFERROR(VLOOKUP(Tabla46[[#This Row],[ID RIESGO]],'1. IDENTIFICACION DEL RIESGO'!$AB$27:$AL$38,11,0),"")</f>
        <v/>
      </c>
      <c r="H467" s="173"/>
      <c r="I467" s="173"/>
      <c r="J467" s="173"/>
      <c r="K467" s="173"/>
      <c r="L467" s="175"/>
      <c r="M467" s="175"/>
      <c r="N467" s="173" t="str">
        <f>IF(Tabla46[[#This Row],[ID RIESGO]]="","",IF(Tabla46[[#This Row],[DESCRIPCION DEL CONTROL]]="",0,15))</f>
        <v/>
      </c>
      <c r="O467" s="169" t="str">
        <f>IF(Tabla46[[#This Row],[ID RIESGO]]="","",IF(Tabla46[[#This Row],[RESPONSABLE DEL CONTROL (CARGO)]]="",0,20))</f>
        <v/>
      </c>
      <c r="P467" s="345">
        <f>IF(Tabla46[[#This Row],[PERIODICIDAD DE EJECUCIÓN DEL CONTROL]]="",0,20)</f>
        <v>0</v>
      </c>
      <c r="Q46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7" s="345" t="str">
        <f>IF(ISTEXT(Tabla46[[#This Row],[VALOR EVALUACION DISENO]]),"",IF(Tabla46[[#This Row],[VALOR EVALUACION DISENO]]&gt;96,DATOS!$AV$21,IF(Tabla46[[#This Row],[VALOR EVALUACION DISENO]]&gt;=86,DATOS!$AV$22,DATOS!$AV$23)))</f>
        <v/>
      </c>
      <c r="S467" s="278"/>
      <c r="T467" s="345" t="str">
        <f>IFERROR(VLOOKUP(Tabla46[[#This Row],[% DE CUMPLIMIENTO DE LA EJECUCION DEL CONTROL]],DATOS!$AS$38:$AT$40,2,0),"")</f>
        <v/>
      </c>
      <c r="U467" s="129" t="str">
        <f>IF(Tabla46[[#This Row],[RESULTADO EVALUACIÓN DEL DISEÑO DEL CONTROL]]="","",SUMIFS(DATOS!$AT$49:$AT$57,DATOS!$AR$49:$AR$57,Tabla46[[#This Row],[RESULTADO EVALUACIÓN DEL DISEÑO DEL CONTROL]],DATOS!$AS$49:$AS$57,Tabla46[[#This Row],[RESULTADO EVALUACION DE LA EJECUCION]]))</f>
        <v/>
      </c>
    </row>
    <row r="468" spans="1:21" ht="15" customHeight="1" x14ac:dyDescent="0.25">
      <c r="A468" s="3"/>
      <c r="B468" s="2"/>
      <c r="C468" s="2"/>
      <c r="D468" s="72"/>
      <c r="E468" s="4"/>
      <c r="F468" s="173"/>
      <c r="G468" s="352" t="str">
        <f>IFERROR(VLOOKUP(Tabla46[[#This Row],[ID RIESGO]],'1. IDENTIFICACION DEL RIESGO'!$AB$27:$AL$38,11,0),"")</f>
        <v/>
      </c>
      <c r="H468" s="173"/>
      <c r="I468" s="173"/>
      <c r="J468" s="173"/>
      <c r="K468" s="173"/>
      <c r="L468" s="175"/>
      <c r="M468" s="175"/>
      <c r="N468" s="173" t="str">
        <f>IF(Tabla46[[#This Row],[ID RIESGO]]="","",IF(Tabla46[[#This Row],[DESCRIPCION DEL CONTROL]]="",0,15))</f>
        <v/>
      </c>
      <c r="O468" s="169" t="str">
        <f>IF(Tabla46[[#This Row],[ID RIESGO]]="","",IF(Tabla46[[#This Row],[RESPONSABLE DEL CONTROL (CARGO)]]="",0,20))</f>
        <v/>
      </c>
      <c r="P468" s="345">
        <f>IF(Tabla46[[#This Row],[PERIODICIDAD DE EJECUCIÓN DEL CONTROL]]="",0,20)</f>
        <v>0</v>
      </c>
      <c r="Q46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8" s="345" t="str">
        <f>IF(ISTEXT(Tabla46[[#This Row],[VALOR EVALUACION DISENO]]),"",IF(Tabla46[[#This Row],[VALOR EVALUACION DISENO]]&gt;96,DATOS!$AV$21,IF(Tabla46[[#This Row],[VALOR EVALUACION DISENO]]&gt;=86,DATOS!$AV$22,DATOS!$AV$23)))</f>
        <v/>
      </c>
      <c r="S468" s="278"/>
      <c r="T468" s="345" t="str">
        <f>IFERROR(VLOOKUP(Tabla46[[#This Row],[% DE CUMPLIMIENTO DE LA EJECUCION DEL CONTROL]],DATOS!$AS$38:$AT$40,2,0),"")</f>
        <v/>
      </c>
      <c r="U468" s="129" t="str">
        <f>IF(Tabla46[[#This Row],[RESULTADO EVALUACIÓN DEL DISEÑO DEL CONTROL]]="","",SUMIFS(DATOS!$AT$49:$AT$57,DATOS!$AR$49:$AR$57,Tabla46[[#This Row],[RESULTADO EVALUACIÓN DEL DISEÑO DEL CONTROL]],DATOS!$AS$49:$AS$57,Tabla46[[#This Row],[RESULTADO EVALUACION DE LA EJECUCION]]))</f>
        <v/>
      </c>
    </row>
    <row r="469" spans="1:21" ht="15" customHeight="1" x14ac:dyDescent="0.25">
      <c r="A469" s="3"/>
      <c r="B469" s="2"/>
      <c r="C469" s="2"/>
      <c r="D469" s="72"/>
      <c r="E469" s="4"/>
      <c r="F469" s="173"/>
      <c r="G469" s="352" t="str">
        <f>IFERROR(VLOOKUP(Tabla46[[#This Row],[ID RIESGO]],'1. IDENTIFICACION DEL RIESGO'!$AB$27:$AL$38,11,0),"")</f>
        <v/>
      </c>
      <c r="H469" s="173"/>
      <c r="I469" s="173"/>
      <c r="J469" s="173"/>
      <c r="K469" s="173"/>
      <c r="L469" s="175"/>
      <c r="M469" s="175"/>
      <c r="N469" s="173" t="str">
        <f>IF(Tabla46[[#This Row],[ID RIESGO]]="","",IF(Tabla46[[#This Row],[DESCRIPCION DEL CONTROL]]="",0,15))</f>
        <v/>
      </c>
      <c r="O469" s="169" t="str">
        <f>IF(Tabla46[[#This Row],[ID RIESGO]]="","",IF(Tabla46[[#This Row],[RESPONSABLE DEL CONTROL (CARGO)]]="",0,20))</f>
        <v/>
      </c>
      <c r="P469" s="345">
        <f>IF(Tabla46[[#This Row],[PERIODICIDAD DE EJECUCIÓN DEL CONTROL]]="",0,20)</f>
        <v>0</v>
      </c>
      <c r="Q46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9" s="345" t="str">
        <f>IF(ISTEXT(Tabla46[[#This Row],[VALOR EVALUACION DISENO]]),"",IF(Tabla46[[#This Row],[VALOR EVALUACION DISENO]]&gt;96,DATOS!$AV$21,IF(Tabla46[[#This Row],[VALOR EVALUACION DISENO]]&gt;=86,DATOS!$AV$22,DATOS!$AV$23)))</f>
        <v/>
      </c>
      <c r="S469" s="278"/>
      <c r="T469" s="345" t="str">
        <f>IFERROR(VLOOKUP(Tabla46[[#This Row],[% DE CUMPLIMIENTO DE LA EJECUCION DEL CONTROL]],DATOS!$AS$38:$AT$40,2,0),"")</f>
        <v/>
      </c>
      <c r="U469" s="129" t="str">
        <f>IF(Tabla46[[#This Row],[RESULTADO EVALUACIÓN DEL DISEÑO DEL CONTROL]]="","",SUMIFS(DATOS!$AT$49:$AT$57,DATOS!$AR$49:$AR$57,Tabla46[[#This Row],[RESULTADO EVALUACIÓN DEL DISEÑO DEL CONTROL]],DATOS!$AS$49:$AS$57,Tabla46[[#This Row],[RESULTADO EVALUACION DE LA EJECUCION]]))</f>
        <v/>
      </c>
    </row>
    <row r="470" spans="1:21" ht="15" customHeight="1" x14ac:dyDescent="0.25">
      <c r="A470" s="3"/>
      <c r="B470" s="2"/>
      <c r="C470" s="2"/>
      <c r="D470" s="72"/>
      <c r="E470" s="4"/>
      <c r="F470" s="173"/>
      <c r="G470" s="352" t="str">
        <f>IFERROR(VLOOKUP(Tabla46[[#This Row],[ID RIESGO]],'1. IDENTIFICACION DEL RIESGO'!$AB$27:$AL$38,11,0),"")</f>
        <v/>
      </c>
      <c r="H470" s="173"/>
      <c r="I470" s="173"/>
      <c r="J470" s="173"/>
      <c r="K470" s="173"/>
      <c r="L470" s="175"/>
      <c r="M470" s="175"/>
      <c r="N470" s="173" t="str">
        <f>IF(Tabla46[[#This Row],[ID RIESGO]]="","",IF(Tabla46[[#This Row],[DESCRIPCION DEL CONTROL]]="",0,15))</f>
        <v/>
      </c>
      <c r="O470" s="169" t="str">
        <f>IF(Tabla46[[#This Row],[ID RIESGO]]="","",IF(Tabla46[[#This Row],[RESPONSABLE DEL CONTROL (CARGO)]]="",0,20))</f>
        <v/>
      </c>
      <c r="P470" s="345">
        <f>IF(Tabla46[[#This Row],[PERIODICIDAD DE EJECUCIÓN DEL CONTROL]]="",0,20)</f>
        <v>0</v>
      </c>
      <c r="Q47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0" s="345" t="str">
        <f>IF(ISTEXT(Tabla46[[#This Row],[VALOR EVALUACION DISENO]]),"",IF(Tabla46[[#This Row],[VALOR EVALUACION DISENO]]&gt;96,DATOS!$AV$21,IF(Tabla46[[#This Row],[VALOR EVALUACION DISENO]]&gt;=86,DATOS!$AV$22,DATOS!$AV$23)))</f>
        <v/>
      </c>
      <c r="S470" s="278"/>
      <c r="T470" s="345" t="str">
        <f>IFERROR(VLOOKUP(Tabla46[[#This Row],[% DE CUMPLIMIENTO DE LA EJECUCION DEL CONTROL]],DATOS!$AS$38:$AT$40,2,0),"")</f>
        <v/>
      </c>
      <c r="U470" s="129" t="str">
        <f>IF(Tabla46[[#This Row],[RESULTADO EVALUACIÓN DEL DISEÑO DEL CONTROL]]="","",SUMIFS(DATOS!$AT$49:$AT$57,DATOS!$AR$49:$AR$57,Tabla46[[#This Row],[RESULTADO EVALUACIÓN DEL DISEÑO DEL CONTROL]],DATOS!$AS$49:$AS$57,Tabla46[[#This Row],[RESULTADO EVALUACION DE LA EJECUCION]]))</f>
        <v/>
      </c>
    </row>
    <row r="471" spans="1:21" ht="15" customHeight="1" x14ac:dyDescent="0.25">
      <c r="A471" s="3"/>
      <c r="B471" s="2"/>
      <c r="C471" s="2"/>
      <c r="D471" s="72"/>
      <c r="E471" s="4"/>
      <c r="F471" s="173"/>
      <c r="G471" s="352" t="str">
        <f>IFERROR(VLOOKUP(Tabla46[[#This Row],[ID RIESGO]],'1. IDENTIFICACION DEL RIESGO'!$AB$27:$AL$38,11,0),"")</f>
        <v/>
      </c>
      <c r="H471" s="173"/>
      <c r="I471" s="173"/>
      <c r="J471" s="173"/>
      <c r="K471" s="173"/>
      <c r="L471" s="175"/>
      <c r="M471" s="175"/>
      <c r="N471" s="173" t="str">
        <f>IF(Tabla46[[#This Row],[ID RIESGO]]="","",IF(Tabla46[[#This Row],[DESCRIPCION DEL CONTROL]]="",0,15))</f>
        <v/>
      </c>
      <c r="O471" s="169" t="str">
        <f>IF(Tabla46[[#This Row],[ID RIESGO]]="","",IF(Tabla46[[#This Row],[RESPONSABLE DEL CONTROL (CARGO)]]="",0,20))</f>
        <v/>
      </c>
      <c r="P471" s="345">
        <f>IF(Tabla46[[#This Row],[PERIODICIDAD DE EJECUCIÓN DEL CONTROL]]="",0,20)</f>
        <v>0</v>
      </c>
      <c r="Q47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1" s="345" t="str">
        <f>IF(ISTEXT(Tabla46[[#This Row],[VALOR EVALUACION DISENO]]),"",IF(Tabla46[[#This Row],[VALOR EVALUACION DISENO]]&gt;96,DATOS!$AV$21,IF(Tabla46[[#This Row],[VALOR EVALUACION DISENO]]&gt;=86,DATOS!$AV$22,DATOS!$AV$23)))</f>
        <v/>
      </c>
      <c r="S471" s="278"/>
      <c r="T471" s="345" t="str">
        <f>IFERROR(VLOOKUP(Tabla46[[#This Row],[% DE CUMPLIMIENTO DE LA EJECUCION DEL CONTROL]],DATOS!$AS$38:$AT$40,2,0),"")</f>
        <v/>
      </c>
      <c r="U471" s="129" t="str">
        <f>IF(Tabla46[[#This Row],[RESULTADO EVALUACIÓN DEL DISEÑO DEL CONTROL]]="","",SUMIFS(DATOS!$AT$49:$AT$57,DATOS!$AR$49:$AR$57,Tabla46[[#This Row],[RESULTADO EVALUACIÓN DEL DISEÑO DEL CONTROL]],DATOS!$AS$49:$AS$57,Tabla46[[#This Row],[RESULTADO EVALUACION DE LA EJECUCION]]))</f>
        <v/>
      </c>
    </row>
    <row r="472" spans="1:21" ht="15" customHeight="1" x14ac:dyDescent="0.25">
      <c r="A472" s="3"/>
      <c r="B472" s="2"/>
      <c r="C472" s="2"/>
      <c r="D472" s="72"/>
      <c r="E472" s="4"/>
      <c r="F472" s="173"/>
      <c r="G472" s="352" t="str">
        <f>IFERROR(VLOOKUP(Tabla46[[#This Row],[ID RIESGO]],'1. IDENTIFICACION DEL RIESGO'!$AB$27:$AL$38,11,0),"")</f>
        <v/>
      </c>
      <c r="H472" s="173"/>
      <c r="I472" s="173"/>
      <c r="J472" s="173"/>
      <c r="K472" s="173"/>
      <c r="L472" s="175"/>
      <c r="M472" s="175"/>
      <c r="N472" s="173" t="str">
        <f>IF(Tabla46[[#This Row],[ID RIESGO]]="","",IF(Tabla46[[#This Row],[DESCRIPCION DEL CONTROL]]="",0,15))</f>
        <v/>
      </c>
      <c r="O472" s="169" t="str">
        <f>IF(Tabla46[[#This Row],[ID RIESGO]]="","",IF(Tabla46[[#This Row],[RESPONSABLE DEL CONTROL (CARGO)]]="",0,20))</f>
        <v/>
      </c>
      <c r="P472" s="345">
        <f>IF(Tabla46[[#This Row],[PERIODICIDAD DE EJECUCIÓN DEL CONTROL]]="",0,20)</f>
        <v>0</v>
      </c>
      <c r="Q47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2" s="345" t="str">
        <f>IF(ISTEXT(Tabla46[[#This Row],[VALOR EVALUACION DISENO]]),"",IF(Tabla46[[#This Row],[VALOR EVALUACION DISENO]]&gt;96,DATOS!$AV$21,IF(Tabla46[[#This Row],[VALOR EVALUACION DISENO]]&gt;=86,DATOS!$AV$22,DATOS!$AV$23)))</f>
        <v/>
      </c>
      <c r="S472" s="278"/>
      <c r="T472" s="345" t="str">
        <f>IFERROR(VLOOKUP(Tabla46[[#This Row],[% DE CUMPLIMIENTO DE LA EJECUCION DEL CONTROL]],DATOS!$AS$38:$AT$40,2,0),"")</f>
        <v/>
      </c>
      <c r="U472" s="129" t="str">
        <f>IF(Tabla46[[#This Row],[RESULTADO EVALUACIÓN DEL DISEÑO DEL CONTROL]]="","",SUMIFS(DATOS!$AT$49:$AT$57,DATOS!$AR$49:$AR$57,Tabla46[[#This Row],[RESULTADO EVALUACIÓN DEL DISEÑO DEL CONTROL]],DATOS!$AS$49:$AS$57,Tabla46[[#This Row],[RESULTADO EVALUACION DE LA EJECUCION]]))</f>
        <v/>
      </c>
    </row>
    <row r="473" spans="1:21" ht="15" customHeight="1" x14ac:dyDescent="0.25">
      <c r="A473" s="3"/>
      <c r="B473" s="2"/>
      <c r="C473" s="2"/>
      <c r="D473" s="72"/>
      <c r="E473" s="4"/>
      <c r="F473" s="173"/>
      <c r="G473" s="352" t="str">
        <f>IFERROR(VLOOKUP(Tabla46[[#This Row],[ID RIESGO]],'1. IDENTIFICACION DEL RIESGO'!$AB$27:$AL$38,11,0),"")</f>
        <v/>
      </c>
      <c r="H473" s="173"/>
      <c r="I473" s="173"/>
      <c r="J473" s="173"/>
      <c r="K473" s="173"/>
      <c r="L473" s="175"/>
      <c r="M473" s="175"/>
      <c r="N473" s="173" t="str">
        <f>IF(Tabla46[[#This Row],[ID RIESGO]]="","",IF(Tabla46[[#This Row],[DESCRIPCION DEL CONTROL]]="",0,15))</f>
        <v/>
      </c>
      <c r="O473" s="169" t="str">
        <f>IF(Tabla46[[#This Row],[ID RIESGO]]="","",IF(Tabla46[[#This Row],[RESPONSABLE DEL CONTROL (CARGO)]]="",0,20))</f>
        <v/>
      </c>
      <c r="P473" s="345">
        <f>IF(Tabla46[[#This Row],[PERIODICIDAD DE EJECUCIÓN DEL CONTROL]]="",0,20)</f>
        <v>0</v>
      </c>
      <c r="Q47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3" s="345" t="str">
        <f>IF(ISTEXT(Tabla46[[#This Row],[VALOR EVALUACION DISENO]]),"",IF(Tabla46[[#This Row],[VALOR EVALUACION DISENO]]&gt;96,DATOS!$AV$21,IF(Tabla46[[#This Row],[VALOR EVALUACION DISENO]]&gt;=86,DATOS!$AV$22,DATOS!$AV$23)))</f>
        <v/>
      </c>
      <c r="S473" s="278"/>
      <c r="T473" s="345" t="str">
        <f>IFERROR(VLOOKUP(Tabla46[[#This Row],[% DE CUMPLIMIENTO DE LA EJECUCION DEL CONTROL]],DATOS!$AS$38:$AT$40,2,0),"")</f>
        <v/>
      </c>
      <c r="U473" s="129" t="str">
        <f>IF(Tabla46[[#This Row],[RESULTADO EVALUACIÓN DEL DISEÑO DEL CONTROL]]="","",SUMIFS(DATOS!$AT$49:$AT$57,DATOS!$AR$49:$AR$57,Tabla46[[#This Row],[RESULTADO EVALUACIÓN DEL DISEÑO DEL CONTROL]],DATOS!$AS$49:$AS$57,Tabla46[[#This Row],[RESULTADO EVALUACION DE LA EJECUCION]]))</f>
        <v/>
      </c>
    </row>
    <row r="474" spans="1:21" ht="15" customHeight="1" x14ac:dyDescent="0.25">
      <c r="A474" s="3"/>
      <c r="B474" s="2"/>
      <c r="C474" s="2"/>
      <c r="D474" s="72"/>
      <c r="E474" s="4"/>
      <c r="F474" s="173"/>
      <c r="G474" s="352" t="str">
        <f>IFERROR(VLOOKUP(Tabla46[[#This Row],[ID RIESGO]],'1. IDENTIFICACION DEL RIESGO'!$AB$27:$AL$38,11,0),"")</f>
        <v/>
      </c>
      <c r="H474" s="173"/>
      <c r="I474" s="173"/>
      <c r="J474" s="173"/>
      <c r="K474" s="173"/>
      <c r="L474" s="175"/>
      <c r="M474" s="175"/>
      <c r="N474" s="173" t="str">
        <f>IF(Tabla46[[#This Row],[ID RIESGO]]="","",IF(Tabla46[[#This Row],[DESCRIPCION DEL CONTROL]]="",0,15))</f>
        <v/>
      </c>
      <c r="O474" s="169" t="str">
        <f>IF(Tabla46[[#This Row],[ID RIESGO]]="","",IF(Tabla46[[#This Row],[RESPONSABLE DEL CONTROL (CARGO)]]="",0,20))</f>
        <v/>
      </c>
      <c r="P474" s="345">
        <f>IF(Tabla46[[#This Row],[PERIODICIDAD DE EJECUCIÓN DEL CONTROL]]="",0,20)</f>
        <v>0</v>
      </c>
      <c r="Q47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4" s="345" t="str">
        <f>IF(ISTEXT(Tabla46[[#This Row],[VALOR EVALUACION DISENO]]),"",IF(Tabla46[[#This Row],[VALOR EVALUACION DISENO]]&gt;96,DATOS!$AV$21,IF(Tabla46[[#This Row],[VALOR EVALUACION DISENO]]&gt;=86,DATOS!$AV$22,DATOS!$AV$23)))</f>
        <v/>
      </c>
      <c r="S474" s="278"/>
      <c r="T474" s="345" t="str">
        <f>IFERROR(VLOOKUP(Tabla46[[#This Row],[% DE CUMPLIMIENTO DE LA EJECUCION DEL CONTROL]],DATOS!$AS$38:$AT$40,2,0),"")</f>
        <v/>
      </c>
      <c r="U474" s="129" t="str">
        <f>IF(Tabla46[[#This Row],[RESULTADO EVALUACIÓN DEL DISEÑO DEL CONTROL]]="","",SUMIFS(DATOS!$AT$49:$AT$57,DATOS!$AR$49:$AR$57,Tabla46[[#This Row],[RESULTADO EVALUACIÓN DEL DISEÑO DEL CONTROL]],DATOS!$AS$49:$AS$57,Tabla46[[#This Row],[RESULTADO EVALUACION DE LA EJECUCION]]))</f>
        <v/>
      </c>
    </row>
    <row r="475" spans="1:21" ht="15" customHeight="1" x14ac:dyDescent="0.25">
      <c r="A475" s="3"/>
      <c r="B475" s="2"/>
      <c r="C475" s="2"/>
      <c r="D475" s="72"/>
      <c r="E475" s="4"/>
      <c r="F475" s="173"/>
      <c r="G475" s="352" t="str">
        <f>IFERROR(VLOOKUP(Tabla46[[#This Row],[ID RIESGO]],'1. IDENTIFICACION DEL RIESGO'!$AB$27:$AL$38,11,0),"")</f>
        <v/>
      </c>
      <c r="H475" s="173"/>
      <c r="I475" s="173"/>
      <c r="J475" s="173"/>
      <c r="K475" s="173"/>
      <c r="L475" s="175"/>
      <c r="M475" s="175"/>
      <c r="N475" s="173" t="str">
        <f>IF(Tabla46[[#This Row],[ID RIESGO]]="","",IF(Tabla46[[#This Row],[DESCRIPCION DEL CONTROL]]="",0,15))</f>
        <v/>
      </c>
      <c r="O475" s="169" t="str">
        <f>IF(Tabla46[[#This Row],[ID RIESGO]]="","",IF(Tabla46[[#This Row],[RESPONSABLE DEL CONTROL (CARGO)]]="",0,20))</f>
        <v/>
      </c>
      <c r="P475" s="345">
        <f>IF(Tabla46[[#This Row],[PERIODICIDAD DE EJECUCIÓN DEL CONTROL]]="",0,20)</f>
        <v>0</v>
      </c>
      <c r="Q47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5" s="345" t="str">
        <f>IF(ISTEXT(Tabla46[[#This Row],[VALOR EVALUACION DISENO]]),"",IF(Tabla46[[#This Row],[VALOR EVALUACION DISENO]]&gt;96,DATOS!$AV$21,IF(Tabla46[[#This Row],[VALOR EVALUACION DISENO]]&gt;=86,DATOS!$AV$22,DATOS!$AV$23)))</f>
        <v/>
      </c>
      <c r="S475" s="278"/>
      <c r="T475" s="345" t="str">
        <f>IFERROR(VLOOKUP(Tabla46[[#This Row],[% DE CUMPLIMIENTO DE LA EJECUCION DEL CONTROL]],DATOS!$AS$38:$AT$40,2,0),"")</f>
        <v/>
      </c>
      <c r="U475" s="129" t="str">
        <f>IF(Tabla46[[#This Row],[RESULTADO EVALUACIÓN DEL DISEÑO DEL CONTROL]]="","",SUMIFS(DATOS!$AT$49:$AT$57,DATOS!$AR$49:$AR$57,Tabla46[[#This Row],[RESULTADO EVALUACIÓN DEL DISEÑO DEL CONTROL]],DATOS!$AS$49:$AS$57,Tabla46[[#This Row],[RESULTADO EVALUACION DE LA EJECUCION]]))</f>
        <v/>
      </c>
    </row>
    <row r="476" spans="1:21" ht="15" customHeight="1" x14ac:dyDescent="0.25">
      <c r="A476" s="3"/>
      <c r="B476" s="2"/>
      <c r="C476" s="2"/>
      <c r="D476" s="72"/>
      <c r="E476" s="4"/>
      <c r="F476" s="173"/>
      <c r="G476" s="352" t="str">
        <f>IFERROR(VLOOKUP(Tabla46[[#This Row],[ID RIESGO]],'1. IDENTIFICACION DEL RIESGO'!$AB$27:$AL$38,11,0),"")</f>
        <v/>
      </c>
      <c r="H476" s="173"/>
      <c r="I476" s="173"/>
      <c r="J476" s="173"/>
      <c r="K476" s="173"/>
      <c r="L476" s="175"/>
      <c r="M476" s="175"/>
      <c r="N476" s="173" t="str">
        <f>IF(Tabla46[[#This Row],[ID RIESGO]]="","",IF(Tabla46[[#This Row],[DESCRIPCION DEL CONTROL]]="",0,15))</f>
        <v/>
      </c>
      <c r="O476" s="169" t="str">
        <f>IF(Tabla46[[#This Row],[ID RIESGO]]="","",IF(Tabla46[[#This Row],[RESPONSABLE DEL CONTROL (CARGO)]]="",0,20))</f>
        <v/>
      </c>
      <c r="P476" s="345">
        <f>IF(Tabla46[[#This Row],[PERIODICIDAD DE EJECUCIÓN DEL CONTROL]]="",0,20)</f>
        <v>0</v>
      </c>
      <c r="Q47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6" s="345" t="str">
        <f>IF(ISTEXT(Tabla46[[#This Row],[VALOR EVALUACION DISENO]]),"",IF(Tabla46[[#This Row],[VALOR EVALUACION DISENO]]&gt;96,DATOS!$AV$21,IF(Tabla46[[#This Row],[VALOR EVALUACION DISENO]]&gt;=86,DATOS!$AV$22,DATOS!$AV$23)))</f>
        <v/>
      </c>
      <c r="S476" s="278"/>
      <c r="T476" s="345" t="str">
        <f>IFERROR(VLOOKUP(Tabla46[[#This Row],[% DE CUMPLIMIENTO DE LA EJECUCION DEL CONTROL]],DATOS!$AS$38:$AT$40,2,0),"")</f>
        <v/>
      </c>
      <c r="U476" s="129" t="str">
        <f>IF(Tabla46[[#This Row],[RESULTADO EVALUACIÓN DEL DISEÑO DEL CONTROL]]="","",SUMIFS(DATOS!$AT$49:$AT$57,DATOS!$AR$49:$AR$57,Tabla46[[#This Row],[RESULTADO EVALUACIÓN DEL DISEÑO DEL CONTROL]],DATOS!$AS$49:$AS$57,Tabla46[[#This Row],[RESULTADO EVALUACION DE LA EJECUCION]]))</f>
        <v/>
      </c>
    </row>
    <row r="477" spans="1:21" ht="15" customHeight="1" x14ac:dyDescent="0.25">
      <c r="A477" s="3"/>
      <c r="B477" s="2"/>
      <c r="C477" s="2"/>
      <c r="D477" s="72"/>
      <c r="E477" s="4"/>
      <c r="F477" s="173"/>
      <c r="G477" s="352" t="str">
        <f>IFERROR(VLOOKUP(Tabla46[[#This Row],[ID RIESGO]],'1. IDENTIFICACION DEL RIESGO'!$AB$27:$AL$38,11,0),"")</f>
        <v/>
      </c>
      <c r="H477" s="173"/>
      <c r="I477" s="173"/>
      <c r="J477" s="173"/>
      <c r="K477" s="173"/>
      <c r="L477" s="175"/>
      <c r="M477" s="175"/>
      <c r="N477" s="173" t="str">
        <f>IF(Tabla46[[#This Row],[ID RIESGO]]="","",IF(Tabla46[[#This Row],[DESCRIPCION DEL CONTROL]]="",0,15))</f>
        <v/>
      </c>
      <c r="O477" s="169" t="str">
        <f>IF(Tabla46[[#This Row],[ID RIESGO]]="","",IF(Tabla46[[#This Row],[RESPONSABLE DEL CONTROL (CARGO)]]="",0,20))</f>
        <v/>
      </c>
      <c r="P477" s="345">
        <f>IF(Tabla46[[#This Row],[PERIODICIDAD DE EJECUCIÓN DEL CONTROL]]="",0,20)</f>
        <v>0</v>
      </c>
      <c r="Q47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7" s="345" t="str">
        <f>IF(ISTEXT(Tabla46[[#This Row],[VALOR EVALUACION DISENO]]),"",IF(Tabla46[[#This Row],[VALOR EVALUACION DISENO]]&gt;96,DATOS!$AV$21,IF(Tabla46[[#This Row],[VALOR EVALUACION DISENO]]&gt;=86,DATOS!$AV$22,DATOS!$AV$23)))</f>
        <v/>
      </c>
      <c r="S477" s="278"/>
      <c r="T477" s="345" t="str">
        <f>IFERROR(VLOOKUP(Tabla46[[#This Row],[% DE CUMPLIMIENTO DE LA EJECUCION DEL CONTROL]],DATOS!$AS$38:$AT$40,2,0),"")</f>
        <v/>
      </c>
      <c r="U477" s="129" t="str">
        <f>IF(Tabla46[[#This Row],[RESULTADO EVALUACIÓN DEL DISEÑO DEL CONTROL]]="","",SUMIFS(DATOS!$AT$49:$AT$57,DATOS!$AR$49:$AR$57,Tabla46[[#This Row],[RESULTADO EVALUACIÓN DEL DISEÑO DEL CONTROL]],DATOS!$AS$49:$AS$57,Tabla46[[#This Row],[RESULTADO EVALUACION DE LA EJECUCION]]))</f>
        <v/>
      </c>
    </row>
    <row r="478" spans="1:21" ht="15" customHeight="1" x14ac:dyDescent="0.25">
      <c r="A478" s="3"/>
      <c r="B478" s="2"/>
      <c r="C478" s="2"/>
      <c r="D478" s="72"/>
      <c r="E478" s="4"/>
      <c r="F478" s="173"/>
      <c r="G478" s="352" t="str">
        <f>IFERROR(VLOOKUP(Tabla46[[#This Row],[ID RIESGO]],'1. IDENTIFICACION DEL RIESGO'!$AB$27:$AL$38,11,0),"")</f>
        <v/>
      </c>
      <c r="H478" s="173"/>
      <c r="I478" s="173"/>
      <c r="J478" s="173"/>
      <c r="K478" s="173"/>
      <c r="L478" s="175"/>
      <c r="M478" s="175"/>
      <c r="N478" s="173" t="str">
        <f>IF(Tabla46[[#This Row],[ID RIESGO]]="","",IF(Tabla46[[#This Row],[DESCRIPCION DEL CONTROL]]="",0,15))</f>
        <v/>
      </c>
      <c r="O478" s="169" t="str">
        <f>IF(Tabla46[[#This Row],[ID RIESGO]]="","",IF(Tabla46[[#This Row],[RESPONSABLE DEL CONTROL (CARGO)]]="",0,20))</f>
        <v/>
      </c>
      <c r="P478" s="345">
        <f>IF(Tabla46[[#This Row],[PERIODICIDAD DE EJECUCIÓN DEL CONTROL]]="",0,20)</f>
        <v>0</v>
      </c>
      <c r="Q47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8" s="345" t="str">
        <f>IF(ISTEXT(Tabla46[[#This Row],[VALOR EVALUACION DISENO]]),"",IF(Tabla46[[#This Row],[VALOR EVALUACION DISENO]]&gt;96,DATOS!$AV$21,IF(Tabla46[[#This Row],[VALOR EVALUACION DISENO]]&gt;=86,DATOS!$AV$22,DATOS!$AV$23)))</f>
        <v/>
      </c>
      <c r="S478" s="278"/>
      <c r="T478" s="345" t="str">
        <f>IFERROR(VLOOKUP(Tabla46[[#This Row],[% DE CUMPLIMIENTO DE LA EJECUCION DEL CONTROL]],DATOS!$AS$38:$AT$40,2,0),"")</f>
        <v/>
      </c>
      <c r="U478" s="129" t="str">
        <f>IF(Tabla46[[#This Row],[RESULTADO EVALUACIÓN DEL DISEÑO DEL CONTROL]]="","",SUMIFS(DATOS!$AT$49:$AT$57,DATOS!$AR$49:$AR$57,Tabla46[[#This Row],[RESULTADO EVALUACIÓN DEL DISEÑO DEL CONTROL]],DATOS!$AS$49:$AS$57,Tabla46[[#This Row],[RESULTADO EVALUACION DE LA EJECUCION]]))</f>
        <v/>
      </c>
    </row>
    <row r="479" spans="1:21" ht="15" customHeight="1" x14ac:dyDescent="0.25">
      <c r="A479" s="3"/>
      <c r="B479" s="2"/>
      <c r="C479" s="2"/>
      <c r="D479" s="72"/>
      <c r="E479" s="4"/>
      <c r="F479" s="173"/>
      <c r="G479" s="352" t="str">
        <f>IFERROR(VLOOKUP(Tabla46[[#This Row],[ID RIESGO]],'1. IDENTIFICACION DEL RIESGO'!$AB$27:$AL$38,11,0),"")</f>
        <v/>
      </c>
      <c r="H479" s="173"/>
      <c r="I479" s="173"/>
      <c r="J479" s="173"/>
      <c r="K479" s="173"/>
      <c r="L479" s="175"/>
      <c r="M479" s="175"/>
      <c r="N479" s="173" t="str">
        <f>IF(Tabla46[[#This Row],[ID RIESGO]]="","",IF(Tabla46[[#This Row],[DESCRIPCION DEL CONTROL]]="",0,15))</f>
        <v/>
      </c>
      <c r="O479" s="169" t="str">
        <f>IF(Tabla46[[#This Row],[ID RIESGO]]="","",IF(Tabla46[[#This Row],[RESPONSABLE DEL CONTROL (CARGO)]]="",0,20))</f>
        <v/>
      </c>
      <c r="P479" s="345">
        <f>IF(Tabla46[[#This Row],[PERIODICIDAD DE EJECUCIÓN DEL CONTROL]]="",0,20)</f>
        <v>0</v>
      </c>
      <c r="Q47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9" s="345" t="str">
        <f>IF(ISTEXT(Tabla46[[#This Row],[VALOR EVALUACION DISENO]]),"",IF(Tabla46[[#This Row],[VALOR EVALUACION DISENO]]&gt;96,DATOS!$AV$21,IF(Tabla46[[#This Row],[VALOR EVALUACION DISENO]]&gt;=86,DATOS!$AV$22,DATOS!$AV$23)))</f>
        <v/>
      </c>
      <c r="S479" s="278"/>
      <c r="T479" s="345" t="str">
        <f>IFERROR(VLOOKUP(Tabla46[[#This Row],[% DE CUMPLIMIENTO DE LA EJECUCION DEL CONTROL]],DATOS!$AS$38:$AT$40,2,0),"")</f>
        <v/>
      </c>
      <c r="U479" s="129" t="str">
        <f>IF(Tabla46[[#This Row],[RESULTADO EVALUACIÓN DEL DISEÑO DEL CONTROL]]="","",SUMIFS(DATOS!$AT$49:$AT$57,DATOS!$AR$49:$AR$57,Tabla46[[#This Row],[RESULTADO EVALUACIÓN DEL DISEÑO DEL CONTROL]],DATOS!$AS$49:$AS$57,Tabla46[[#This Row],[RESULTADO EVALUACION DE LA EJECUCION]]))</f>
        <v/>
      </c>
    </row>
    <row r="480" spans="1:21" ht="15" customHeight="1" x14ac:dyDescent="0.25">
      <c r="A480" s="3"/>
      <c r="B480" s="2"/>
      <c r="C480" s="2"/>
      <c r="D480" s="72"/>
      <c r="E480" s="4"/>
      <c r="F480" s="173"/>
      <c r="G480" s="352" t="str">
        <f>IFERROR(VLOOKUP(Tabla46[[#This Row],[ID RIESGO]],'1. IDENTIFICACION DEL RIESGO'!$AB$27:$AL$38,11,0),"")</f>
        <v/>
      </c>
      <c r="H480" s="173"/>
      <c r="I480" s="173"/>
      <c r="J480" s="173"/>
      <c r="K480" s="173"/>
      <c r="L480" s="175"/>
      <c r="M480" s="175"/>
      <c r="N480" s="173" t="str">
        <f>IF(Tabla46[[#This Row],[ID RIESGO]]="","",IF(Tabla46[[#This Row],[DESCRIPCION DEL CONTROL]]="",0,15))</f>
        <v/>
      </c>
      <c r="O480" s="169" t="str">
        <f>IF(Tabla46[[#This Row],[ID RIESGO]]="","",IF(Tabla46[[#This Row],[RESPONSABLE DEL CONTROL (CARGO)]]="",0,20))</f>
        <v/>
      </c>
      <c r="P480" s="345">
        <f>IF(Tabla46[[#This Row],[PERIODICIDAD DE EJECUCIÓN DEL CONTROL]]="",0,20)</f>
        <v>0</v>
      </c>
      <c r="Q48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0" s="345" t="str">
        <f>IF(ISTEXT(Tabla46[[#This Row],[VALOR EVALUACION DISENO]]),"",IF(Tabla46[[#This Row],[VALOR EVALUACION DISENO]]&gt;96,DATOS!$AV$21,IF(Tabla46[[#This Row],[VALOR EVALUACION DISENO]]&gt;=86,DATOS!$AV$22,DATOS!$AV$23)))</f>
        <v/>
      </c>
      <c r="S480" s="278"/>
      <c r="T480" s="345" t="str">
        <f>IFERROR(VLOOKUP(Tabla46[[#This Row],[% DE CUMPLIMIENTO DE LA EJECUCION DEL CONTROL]],DATOS!$AS$38:$AT$40,2,0),"")</f>
        <v/>
      </c>
      <c r="U480" s="129" t="str">
        <f>IF(Tabla46[[#This Row],[RESULTADO EVALUACIÓN DEL DISEÑO DEL CONTROL]]="","",SUMIFS(DATOS!$AT$49:$AT$57,DATOS!$AR$49:$AR$57,Tabla46[[#This Row],[RESULTADO EVALUACIÓN DEL DISEÑO DEL CONTROL]],DATOS!$AS$49:$AS$57,Tabla46[[#This Row],[RESULTADO EVALUACION DE LA EJECUCION]]))</f>
        <v/>
      </c>
    </row>
    <row r="481" spans="1:21" ht="15" customHeight="1" x14ac:dyDescent="0.25">
      <c r="A481" s="3"/>
      <c r="B481" s="2"/>
      <c r="C481" s="2"/>
      <c r="D481" s="72"/>
      <c r="E481" s="4"/>
      <c r="F481" s="173"/>
      <c r="G481" s="352" t="str">
        <f>IFERROR(VLOOKUP(Tabla46[[#This Row],[ID RIESGO]],'1. IDENTIFICACION DEL RIESGO'!$AB$27:$AL$38,11,0),"")</f>
        <v/>
      </c>
      <c r="H481" s="173"/>
      <c r="I481" s="173"/>
      <c r="J481" s="173"/>
      <c r="K481" s="173"/>
      <c r="L481" s="175"/>
      <c r="M481" s="175"/>
      <c r="N481" s="173" t="str">
        <f>IF(Tabla46[[#This Row],[ID RIESGO]]="","",IF(Tabla46[[#This Row],[DESCRIPCION DEL CONTROL]]="",0,15))</f>
        <v/>
      </c>
      <c r="O481" s="169" t="str">
        <f>IF(Tabla46[[#This Row],[ID RIESGO]]="","",IF(Tabla46[[#This Row],[RESPONSABLE DEL CONTROL (CARGO)]]="",0,20))</f>
        <v/>
      </c>
      <c r="P481" s="345">
        <f>IF(Tabla46[[#This Row],[PERIODICIDAD DE EJECUCIÓN DEL CONTROL]]="",0,20)</f>
        <v>0</v>
      </c>
      <c r="Q48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1" s="345" t="str">
        <f>IF(ISTEXT(Tabla46[[#This Row],[VALOR EVALUACION DISENO]]),"",IF(Tabla46[[#This Row],[VALOR EVALUACION DISENO]]&gt;96,DATOS!$AV$21,IF(Tabla46[[#This Row],[VALOR EVALUACION DISENO]]&gt;=86,DATOS!$AV$22,DATOS!$AV$23)))</f>
        <v/>
      </c>
      <c r="S481" s="278"/>
      <c r="T481" s="345" t="str">
        <f>IFERROR(VLOOKUP(Tabla46[[#This Row],[% DE CUMPLIMIENTO DE LA EJECUCION DEL CONTROL]],DATOS!$AS$38:$AT$40,2,0),"")</f>
        <v/>
      </c>
      <c r="U481" s="129" t="str">
        <f>IF(Tabla46[[#This Row],[RESULTADO EVALUACIÓN DEL DISEÑO DEL CONTROL]]="","",SUMIFS(DATOS!$AT$49:$AT$57,DATOS!$AR$49:$AR$57,Tabla46[[#This Row],[RESULTADO EVALUACIÓN DEL DISEÑO DEL CONTROL]],DATOS!$AS$49:$AS$57,Tabla46[[#This Row],[RESULTADO EVALUACION DE LA EJECUCION]]))</f>
        <v/>
      </c>
    </row>
    <row r="482" spans="1:21" ht="15" customHeight="1" x14ac:dyDescent="0.25">
      <c r="A482" s="3"/>
      <c r="B482" s="2"/>
      <c r="C482" s="2"/>
      <c r="D482" s="72"/>
      <c r="E482" s="4"/>
      <c r="F482" s="173"/>
      <c r="G482" s="352" t="str">
        <f>IFERROR(VLOOKUP(Tabla46[[#This Row],[ID RIESGO]],'1. IDENTIFICACION DEL RIESGO'!$AB$27:$AL$38,11,0),"")</f>
        <v/>
      </c>
      <c r="H482" s="173"/>
      <c r="I482" s="173"/>
      <c r="J482" s="173"/>
      <c r="K482" s="173"/>
      <c r="L482" s="175"/>
      <c r="M482" s="175"/>
      <c r="N482" s="173" t="str">
        <f>IF(Tabla46[[#This Row],[ID RIESGO]]="","",IF(Tabla46[[#This Row],[DESCRIPCION DEL CONTROL]]="",0,15))</f>
        <v/>
      </c>
      <c r="O482" s="169" t="str">
        <f>IF(Tabla46[[#This Row],[ID RIESGO]]="","",IF(Tabla46[[#This Row],[RESPONSABLE DEL CONTROL (CARGO)]]="",0,20))</f>
        <v/>
      </c>
      <c r="P482" s="345">
        <f>IF(Tabla46[[#This Row],[PERIODICIDAD DE EJECUCIÓN DEL CONTROL]]="",0,20)</f>
        <v>0</v>
      </c>
      <c r="Q48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2" s="345" t="str">
        <f>IF(ISTEXT(Tabla46[[#This Row],[VALOR EVALUACION DISENO]]),"",IF(Tabla46[[#This Row],[VALOR EVALUACION DISENO]]&gt;96,DATOS!$AV$21,IF(Tabla46[[#This Row],[VALOR EVALUACION DISENO]]&gt;=86,DATOS!$AV$22,DATOS!$AV$23)))</f>
        <v/>
      </c>
      <c r="S482" s="278"/>
      <c r="T482" s="345" t="str">
        <f>IFERROR(VLOOKUP(Tabla46[[#This Row],[% DE CUMPLIMIENTO DE LA EJECUCION DEL CONTROL]],DATOS!$AS$38:$AT$40,2,0),"")</f>
        <v/>
      </c>
      <c r="U482" s="129" t="str">
        <f>IF(Tabla46[[#This Row],[RESULTADO EVALUACIÓN DEL DISEÑO DEL CONTROL]]="","",SUMIFS(DATOS!$AT$49:$AT$57,DATOS!$AR$49:$AR$57,Tabla46[[#This Row],[RESULTADO EVALUACIÓN DEL DISEÑO DEL CONTROL]],DATOS!$AS$49:$AS$57,Tabla46[[#This Row],[RESULTADO EVALUACION DE LA EJECUCION]]))</f>
        <v/>
      </c>
    </row>
    <row r="483" spans="1:21" ht="15" customHeight="1" x14ac:dyDescent="0.25">
      <c r="A483" s="3"/>
      <c r="B483" s="2"/>
      <c r="C483" s="2"/>
      <c r="D483" s="72"/>
      <c r="E483" s="4"/>
      <c r="F483" s="173"/>
      <c r="G483" s="352" t="str">
        <f>IFERROR(VLOOKUP(Tabla46[[#This Row],[ID RIESGO]],'1. IDENTIFICACION DEL RIESGO'!$AB$27:$AL$38,11,0),"")</f>
        <v/>
      </c>
      <c r="H483" s="173"/>
      <c r="I483" s="173"/>
      <c r="J483" s="173"/>
      <c r="K483" s="173"/>
      <c r="L483" s="175"/>
      <c r="M483" s="175"/>
      <c r="N483" s="173" t="str">
        <f>IF(Tabla46[[#This Row],[ID RIESGO]]="","",IF(Tabla46[[#This Row],[DESCRIPCION DEL CONTROL]]="",0,15))</f>
        <v/>
      </c>
      <c r="O483" s="169" t="str">
        <f>IF(Tabla46[[#This Row],[ID RIESGO]]="","",IF(Tabla46[[#This Row],[RESPONSABLE DEL CONTROL (CARGO)]]="",0,20))</f>
        <v/>
      </c>
      <c r="P483" s="345">
        <f>IF(Tabla46[[#This Row],[PERIODICIDAD DE EJECUCIÓN DEL CONTROL]]="",0,20)</f>
        <v>0</v>
      </c>
      <c r="Q48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3" s="345" t="str">
        <f>IF(ISTEXT(Tabla46[[#This Row],[VALOR EVALUACION DISENO]]),"",IF(Tabla46[[#This Row],[VALOR EVALUACION DISENO]]&gt;96,DATOS!$AV$21,IF(Tabla46[[#This Row],[VALOR EVALUACION DISENO]]&gt;=86,DATOS!$AV$22,DATOS!$AV$23)))</f>
        <v/>
      </c>
      <c r="S483" s="278"/>
      <c r="T483" s="345" t="str">
        <f>IFERROR(VLOOKUP(Tabla46[[#This Row],[% DE CUMPLIMIENTO DE LA EJECUCION DEL CONTROL]],DATOS!$AS$38:$AT$40,2,0),"")</f>
        <v/>
      </c>
      <c r="U483" s="129" t="str">
        <f>IF(Tabla46[[#This Row],[RESULTADO EVALUACIÓN DEL DISEÑO DEL CONTROL]]="","",SUMIFS(DATOS!$AT$49:$AT$57,DATOS!$AR$49:$AR$57,Tabla46[[#This Row],[RESULTADO EVALUACIÓN DEL DISEÑO DEL CONTROL]],DATOS!$AS$49:$AS$57,Tabla46[[#This Row],[RESULTADO EVALUACION DE LA EJECUCION]]))</f>
        <v/>
      </c>
    </row>
    <row r="484" spans="1:21" ht="15" customHeight="1" x14ac:dyDescent="0.25">
      <c r="A484" s="3"/>
      <c r="B484" s="2"/>
      <c r="C484" s="2"/>
      <c r="D484" s="72"/>
      <c r="E484" s="4"/>
      <c r="F484" s="173"/>
      <c r="G484" s="352" t="str">
        <f>IFERROR(VLOOKUP(Tabla46[[#This Row],[ID RIESGO]],'1. IDENTIFICACION DEL RIESGO'!$AB$27:$AL$38,11,0),"")</f>
        <v/>
      </c>
      <c r="H484" s="173"/>
      <c r="I484" s="173"/>
      <c r="J484" s="173"/>
      <c r="K484" s="173"/>
      <c r="L484" s="175"/>
      <c r="M484" s="175"/>
      <c r="N484" s="173" t="str">
        <f>IF(Tabla46[[#This Row],[ID RIESGO]]="","",IF(Tabla46[[#This Row],[DESCRIPCION DEL CONTROL]]="",0,15))</f>
        <v/>
      </c>
      <c r="O484" s="169" t="str">
        <f>IF(Tabla46[[#This Row],[ID RIESGO]]="","",IF(Tabla46[[#This Row],[RESPONSABLE DEL CONTROL (CARGO)]]="",0,20))</f>
        <v/>
      </c>
      <c r="P484" s="345">
        <f>IF(Tabla46[[#This Row],[PERIODICIDAD DE EJECUCIÓN DEL CONTROL]]="",0,20)</f>
        <v>0</v>
      </c>
      <c r="Q48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4" s="345" t="str">
        <f>IF(ISTEXT(Tabla46[[#This Row],[VALOR EVALUACION DISENO]]),"",IF(Tabla46[[#This Row],[VALOR EVALUACION DISENO]]&gt;96,DATOS!$AV$21,IF(Tabla46[[#This Row],[VALOR EVALUACION DISENO]]&gt;=86,DATOS!$AV$22,DATOS!$AV$23)))</f>
        <v/>
      </c>
      <c r="S484" s="278"/>
      <c r="T484" s="345" t="str">
        <f>IFERROR(VLOOKUP(Tabla46[[#This Row],[% DE CUMPLIMIENTO DE LA EJECUCION DEL CONTROL]],DATOS!$AS$38:$AT$40,2,0),"")</f>
        <v/>
      </c>
      <c r="U484" s="129" t="str">
        <f>IF(Tabla46[[#This Row],[RESULTADO EVALUACIÓN DEL DISEÑO DEL CONTROL]]="","",SUMIFS(DATOS!$AT$49:$AT$57,DATOS!$AR$49:$AR$57,Tabla46[[#This Row],[RESULTADO EVALUACIÓN DEL DISEÑO DEL CONTROL]],DATOS!$AS$49:$AS$57,Tabla46[[#This Row],[RESULTADO EVALUACION DE LA EJECUCION]]))</f>
        <v/>
      </c>
    </row>
    <row r="485" spans="1:21" ht="15" customHeight="1" x14ac:dyDescent="0.25">
      <c r="A485" s="3"/>
      <c r="B485" s="2"/>
      <c r="C485" s="2"/>
      <c r="D485" s="72"/>
      <c r="E485" s="4"/>
      <c r="F485" s="173"/>
      <c r="G485" s="352" t="str">
        <f>IFERROR(VLOOKUP(Tabla46[[#This Row],[ID RIESGO]],'1. IDENTIFICACION DEL RIESGO'!$AB$27:$AL$38,11,0),"")</f>
        <v/>
      </c>
      <c r="H485" s="173"/>
      <c r="I485" s="173"/>
      <c r="J485" s="173"/>
      <c r="K485" s="173"/>
      <c r="L485" s="175"/>
      <c r="M485" s="175"/>
      <c r="N485" s="173" t="str">
        <f>IF(Tabla46[[#This Row],[ID RIESGO]]="","",IF(Tabla46[[#This Row],[DESCRIPCION DEL CONTROL]]="",0,15))</f>
        <v/>
      </c>
      <c r="O485" s="169" t="str">
        <f>IF(Tabla46[[#This Row],[ID RIESGO]]="","",IF(Tabla46[[#This Row],[RESPONSABLE DEL CONTROL (CARGO)]]="",0,20))</f>
        <v/>
      </c>
      <c r="P485" s="345">
        <f>IF(Tabla46[[#This Row],[PERIODICIDAD DE EJECUCIÓN DEL CONTROL]]="",0,20)</f>
        <v>0</v>
      </c>
      <c r="Q48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5" s="345" t="str">
        <f>IF(ISTEXT(Tabla46[[#This Row],[VALOR EVALUACION DISENO]]),"",IF(Tabla46[[#This Row],[VALOR EVALUACION DISENO]]&gt;96,DATOS!$AV$21,IF(Tabla46[[#This Row],[VALOR EVALUACION DISENO]]&gt;=86,DATOS!$AV$22,DATOS!$AV$23)))</f>
        <v/>
      </c>
      <c r="S485" s="278"/>
      <c r="T485" s="345" t="str">
        <f>IFERROR(VLOOKUP(Tabla46[[#This Row],[% DE CUMPLIMIENTO DE LA EJECUCION DEL CONTROL]],DATOS!$AS$38:$AT$40,2,0),"")</f>
        <v/>
      </c>
      <c r="U485" s="129" t="str">
        <f>IF(Tabla46[[#This Row],[RESULTADO EVALUACIÓN DEL DISEÑO DEL CONTROL]]="","",SUMIFS(DATOS!$AT$49:$AT$57,DATOS!$AR$49:$AR$57,Tabla46[[#This Row],[RESULTADO EVALUACIÓN DEL DISEÑO DEL CONTROL]],DATOS!$AS$49:$AS$57,Tabla46[[#This Row],[RESULTADO EVALUACION DE LA EJECUCION]]))</f>
        <v/>
      </c>
    </row>
    <row r="486" spans="1:21" ht="15" customHeight="1" x14ac:dyDescent="0.25">
      <c r="A486" s="3"/>
      <c r="B486" s="2"/>
      <c r="C486" s="2"/>
      <c r="D486" s="72"/>
      <c r="E486" s="4"/>
      <c r="F486" s="173"/>
      <c r="G486" s="352" t="str">
        <f>IFERROR(VLOOKUP(Tabla46[[#This Row],[ID RIESGO]],'1. IDENTIFICACION DEL RIESGO'!$AB$27:$AL$38,11,0),"")</f>
        <v/>
      </c>
      <c r="H486" s="173"/>
      <c r="I486" s="173"/>
      <c r="J486" s="173"/>
      <c r="K486" s="173"/>
      <c r="L486" s="175"/>
      <c r="M486" s="175"/>
      <c r="N486" s="173" t="str">
        <f>IF(Tabla46[[#This Row],[ID RIESGO]]="","",IF(Tabla46[[#This Row],[DESCRIPCION DEL CONTROL]]="",0,15))</f>
        <v/>
      </c>
      <c r="O486" s="169" t="str">
        <f>IF(Tabla46[[#This Row],[ID RIESGO]]="","",IF(Tabla46[[#This Row],[RESPONSABLE DEL CONTROL (CARGO)]]="",0,20))</f>
        <v/>
      </c>
      <c r="P486" s="345">
        <f>IF(Tabla46[[#This Row],[PERIODICIDAD DE EJECUCIÓN DEL CONTROL]]="",0,20)</f>
        <v>0</v>
      </c>
      <c r="Q48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6" s="345" t="str">
        <f>IF(ISTEXT(Tabla46[[#This Row],[VALOR EVALUACION DISENO]]),"",IF(Tabla46[[#This Row],[VALOR EVALUACION DISENO]]&gt;96,DATOS!$AV$21,IF(Tabla46[[#This Row],[VALOR EVALUACION DISENO]]&gt;=86,DATOS!$AV$22,DATOS!$AV$23)))</f>
        <v/>
      </c>
      <c r="S486" s="278"/>
      <c r="T486" s="345" t="str">
        <f>IFERROR(VLOOKUP(Tabla46[[#This Row],[% DE CUMPLIMIENTO DE LA EJECUCION DEL CONTROL]],DATOS!$AS$38:$AT$40,2,0),"")</f>
        <v/>
      </c>
      <c r="U486" s="129" t="str">
        <f>IF(Tabla46[[#This Row],[RESULTADO EVALUACIÓN DEL DISEÑO DEL CONTROL]]="","",SUMIFS(DATOS!$AT$49:$AT$57,DATOS!$AR$49:$AR$57,Tabla46[[#This Row],[RESULTADO EVALUACIÓN DEL DISEÑO DEL CONTROL]],DATOS!$AS$49:$AS$57,Tabla46[[#This Row],[RESULTADO EVALUACION DE LA EJECUCION]]))</f>
        <v/>
      </c>
    </row>
    <row r="487" spans="1:21" ht="15" customHeight="1" x14ac:dyDescent="0.25">
      <c r="A487" s="3"/>
      <c r="B487" s="2"/>
      <c r="C487" s="2"/>
      <c r="D487" s="72"/>
      <c r="E487" s="4"/>
      <c r="F487" s="173"/>
      <c r="G487" s="352" t="str">
        <f>IFERROR(VLOOKUP(Tabla46[[#This Row],[ID RIESGO]],'1. IDENTIFICACION DEL RIESGO'!$AB$27:$AL$38,11,0),"")</f>
        <v/>
      </c>
      <c r="H487" s="173"/>
      <c r="I487" s="173"/>
      <c r="J487" s="173"/>
      <c r="K487" s="173"/>
      <c r="L487" s="175"/>
      <c r="M487" s="175"/>
      <c r="N487" s="173" t="str">
        <f>IF(Tabla46[[#This Row],[ID RIESGO]]="","",IF(Tabla46[[#This Row],[DESCRIPCION DEL CONTROL]]="",0,15))</f>
        <v/>
      </c>
      <c r="O487" s="169" t="str">
        <f>IF(Tabla46[[#This Row],[ID RIESGO]]="","",IF(Tabla46[[#This Row],[RESPONSABLE DEL CONTROL (CARGO)]]="",0,20))</f>
        <v/>
      </c>
      <c r="P487" s="345">
        <f>IF(Tabla46[[#This Row],[PERIODICIDAD DE EJECUCIÓN DEL CONTROL]]="",0,20)</f>
        <v>0</v>
      </c>
      <c r="Q48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7" s="345" t="str">
        <f>IF(ISTEXT(Tabla46[[#This Row],[VALOR EVALUACION DISENO]]),"",IF(Tabla46[[#This Row],[VALOR EVALUACION DISENO]]&gt;96,DATOS!$AV$21,IF(Tabla46[[#This Row],[VALOR EVALUACION DISENO]]&gt;=86,DATOS!$AV$22,DATOS!$AV$23)))</f>
        <v/>
      </c>
      <c r="S487" s="278"/>
      <c r="T487" s="345" t="str">
        <f>IFERROR(VLOOKUP(Tabla46[[#This Row],[% DE CUMPLIMIENTO DE LA EJECUCION DEL CONTROL]],DATOS!$AS$38:$AT$40,2,0),"")</f>
        <v/>
      </c>
      <c r="U487" s="129" t="str">
        <f>IF(Tabla46[[#This Row],[RESULTADO EVALUACIÓN DEL DISEÑO DEL CONTROL]]="","",SUMIFS(DATOS!$AT$49:$AT$57,DATOS!$AR$49:$AR$57,Tabla46[[#This Row],[RESULTADO EVALUACIÓN DEL DISEÑO DEL CONTROL]],DATOS!$AS$49:$AS$57,Tabla46[[#This Row],[RESULTADO EVALUACION DE LA EJECUCION]]))</f>
        <v/>
      </c>
    </row>
    <row r="488" spans="1:21" ht="15" customHeight="1" x14ac:dyDescent="0.25">
      <c r="A488" s="3"/>
      <c r="B488" s="2"/>
      <c r="C488" s="2"/>
      <c r="D488" s="72"/>
      <c r="E488" s="4"/>
      <c r="F488" s="173"/>
      <c r="G488" s="352" t="str">
        <f>IFERROR(VLOOKUP(Tabla46[[#This Row],[ID RIESGO]],'1. IDENTIFICACION DEL RIESGO'!$AB$27:$AL$38,11,0),"")</f>
        <v/>
      </c>
      <c r="H488" s="173"/>
      <c r="I488" s="173"/>
      <c r="J488" s="173"/>
      <c r="K488" s="173"/>
      <c r="L488" s="175"/>
      <c r="M488" s="175"/>
      <c r="N488" s="173" t="str">
        <f>IF(Tabla46[[#This Row],[ID RIESGO]]="","",IF(Tabla46[[#This Row],[DESCRIPCION DEL CONTROL]]="",0,15))</f>
        <v/>
      </c>
      <c r="O488" s="169" t="str">
        <f>IF(Tabla46[[#This Row],[ID RIESGO]]="","",IF(Tabla46[[#This Row],[RESPONSABLE DEL CONTROL (CARGO)]]="",0,20))</f>
        <v/>
      </c>
      <c r="P488" s="345">
        <f>IF(Tabla46[[#This Row],[PERIODICIDAD DE EJECUCIÓN DEL CONTROL]]="",0,20)</f>
        <v>0</v>
      </c>
      <c r="Q48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8" s="345" t="str">
        <f>IF(ISTEXT(Tabla46[[#This Row],[VALOR EVALUACION DISENO]]),"",IF(Tabla46[[#This Row],[VALOR EVALUACION DISENO]]&gt;96,DATOS!$AV$21,IF(Tabla46[[#This Row],[VALOR EVALUACION DISENO]]&gt;=86,DATOS!$AV$22,DATOS!$AV$23)))</f>
        <v/>
      </c>
      <c r="S488" s="278"/>
      <c r="T488" s="345" t="str">
        <f>IFERROR(VLOOKUP(Tabla46[[#This Row],[% DE CUMPLIMIENTO DE LA EJECUCION DEL CONTROL]],DATOS!$AS$38:$AT$40,2,0),"")</f>
        <v/>
      </c>
      <c r="U488" s="129" t="str">
        <f>IF(Tabla46[[#This Row],[RESULTADO EVALUACIÓN DEL DISEÑO DEL CONTROL]]="","",SUMIFS(DATOS!$AT$49:$AT$57,DATOS!$AR$49:$AR$57,Tabla46[[#This Row],[RESULTADO EVALUACIÓN DEL DISEÑO DEL CONTROL]],DATOS!$AS$49:$AS$57,Tabla46[[#This Row],[RESULTADO EVALUACION DE LA EJECUCION]]))</f>
        <v/>
      </c>
    </row>
    <row r="489" spans="1:21" ht="15" customHeight="1" x14ac:dyDescent="0.25">
      <c r="A489" s="3"/>
      <c r="B489" s="2"/>
      <c r="C489" s="2"/>
      <c r="D489" s="72"/>
      <c r="E489" s="4"/>
      <c r="F489" s="173"/>
      <c r="G489" s="352" t="str">
        <f>IFERROR(VLOOKUP(Tabla46[[#This Row],[ID RIESGO]],'1. IDENTIFICACION DEL RIESGO'!$AB$27:$AL$38,11,0),"")</f>
        <v/>
      </c>
      <c r="H489" s="173"/>
      <c r="I489" s="173"/>
      <c r="J489" s="173"/>
      <c r="K489" s="173"/>
      <c r="L489" s="175"/>
      <c r="M489" s="175"/>
      <c r="N489" s="173" t="str">
        <f>IF(Tabla46[[#This Row],[ID RIESGO]]="","",IF(Tabla46[[#This Row],[DESCRIPCION DEL CONTROL]]="",0,15))</f>
        <v/>
      </c>
      <c r="O489" s="169" t="str">
        <f>IF(Tabla46[[#This Row],[ID RIESGO]]="","",IF(Tabla46[[#This Row],[RESPONSABLE DEL CONTROL (CARGO)]]="",0,20))</f>
        <v/>
      </c>
      <c r="P489" s="345">
        <f>IF(Tabla46[[#This Row],[PERIODICIDAD DE EJECUCIÓN DEL CONTROL]]="",0,20)</f>
        <v>0</v>
      </c>
      <c r="Q48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9" s="345" t="str">
        <f>IF(ISTEXT(Tabla46[[#This Row],[VALOR EVALUACION DISENO]]),"",IF(Tabla46[[#This Row],[VALOR EVALUACION DISENO]]&gt;96,DATOS!$AV$21,IF(Tabla46[[#This Row],[VALOR EVALUACION DISENO]]&gt;=86,DATOS!$AV$22,DATOS!$AV$23)))</f>
        <v/>
      </c>
      <c r="S489" s="278"/>
      <c r="T489" s="345" t="str">
        <f>IFERROR(VLOOKUP(Tabla46[[#This Row],[% DE CUMPLIMIENTO DE LA EJECUCION DEL CONTROL]],DATOS!$AS$38:$AT$40,2,0),"")</f>
        <v/>
      </c>
      <c r="U489" s="129" t="str">
        <f>IF(Tabla46[[#This Row],[RESULTADO EVALUACIÓN DEL DISEÑO DEL CONTROL]]="","",SUMIFS(DATOS!$AT$49:$AT$57,DATOS!$AR$49:$AR$57,Tabla46[[#This Row],[RESULTADO EVALUACIÓN DEL DISEÑO DEL CONTROL]],DATOS!$AS$49:$AS$57,Tabla46[[#This Row],[RESULTADO EVALUACION DE LA EJECUCION]]))</f>
        <v/>
      </c>
    </row>
    <row r="490" spans="1:21" ht="15" customHeight="1" x14ac:dyDescent="0.25">
      <c r="A490" s="3"/>
      <c r="B490" s="2"/>
      <c r="C490" s="2"/>
      <c r="D490" s="72"/>
      <c r="E490" s="4"/>
      <c r="F490" s="173"/>
      <c r="G490" s="352" t="str">
        <f>IFERROR(VLOOKUP(Tabla46[[#This Row],[ID RIESGO]],'1. IDENTIFICACION DEL RIESGO'!$AB$27:$AL$38,11,0),"")</f>
        <v/>
      </c>
      <c r="H490" s="173"/>
      <c r="I490" s="173"/>
      <c r="J490" s="173"/>
      <c r="K490" s="173"/>
      <c r="L490" s="175"/>
      <c r="M490" s="175"/>
      <c r="N490" s="173" t="str">
        <f>IF(Tabla46[[#This Row],[ID RIESGO]]="","",IF(Tabla46[[#This Row],[DESCRIPCION DEL CONTROL]]="",0,15))</f>
        <v/>
      </c>
      <c r="O490" s="169" t="str">
        <f>IF(Tabla46[[#This Row],[ID RIESGO]]="","",IF(Tabla46[[#This Row],[RESPONSABLE DEL CONTROL (CARGO)]]="",0,20))</f>
        <v/>
      </c>
      <c r="P490" s="345">
        <f>IF(Tabla46[[#This Row],[PERIODICIDAD DE EJECUCIÓN DEL CONTROL]]="",0,20)</f>
        <v>0</v>
      </c>
      <c r="Q49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0" s="345" t="str">
        <f>IF(ISTEXT(Tabla46[[#This Row],[VALOR EVALUACION DISENO]]),"",IF(Tabla46[[#This Row],[VALOR EVALUACION DISENO]]&gt;96,DATOS!$AV$21,IF(Tabla46[[#This Row],[VALOR EVALUACION DISENO]]&gt;=86,DATOS!$AV$22,DATOS!$AV$23)))</f>
        <v/>
      </c>
      <c r="S490" s="278"/>
      <c r="T490" s="345" t="str">
        <f>IFERROR(VLOOKUP(Tabla46[[#This Row],[% DE CUMPLIMIENTO DE LA EJECUCION DEL CONTROL]],DATOS!$AS$38:$AT$40,2,0),"")</f>
        <v/>
      </c>
      <c r="U490" s="129" t="str">
        <f>IF(Tabla46[[#This Row],[RESULTADO EVALUACIÓN DEL DISEÑO DEL CONTROL]]="","",SUMIFS(DATOS!$AT$49:$AT$57,DATOS!$AR$49:$AR$57,Tabla46[[#This Row],[RESULTADO EVALUACIÓN DEL DISEÑO DEL CONTROL]],DATOS!$AS$49:$AS$57,Tabla46[[#This Row],[RESULTADO EVALUACION DE LA EJECUCION]]))</f>
        <v/>
      </c>
    </row>
    <row r="491" spans="1:21" ht="15" customHeight="1" x14ac:dyDescent="0.25">
      <c r="A491" s="3"/>
      <c r="B491" s="2"/>
      <c r="C491" s="2"/>
      <c r="D491" s="72"/>
      <c r="E491" s="4"/>
      <c r="F491" s="173"/>
      <c r="G491" s="352" t="str">
        <f>IFERROR(VLOOKUP(Tabla46[[#This Row],[ID RIESGO]],'1. IDENTIFICACION DEL RIESGO'!$AB$27:$AL$38,11,0),"")</f>
        <v/>
      </c>
      <c r="H491" s="173"/>
      <c r="I491" s="173"/>
      <c r="J491" s="173"/>
      <c r="K491" s="173"/>
      <c r="L491" s="175"/>
      <c r="M491" s="175"/>
      <c r="N491" s="173" t="str">
        <f>IF(Tabla46[[#This Row],[ID RIESGO]]="","",IF(Tabla46[[#This Row],[DESCRIPCION DEL CONTROL]]="",0,15))</f>
        <v/>
      </c>
      <c r="O491" s="169" t="str">
        <f>IF(Tabla46[[#This Row],[ID RIESGO]]="","",IF(Tabla46[[#This Row],[RESPONSABLE DEL CONTROL (CARGO)]]="",0,20))</f>
        <v/>
      </c>
      <c r="P491" s="345">
        <f>IF(Tabla46[[#This Row],[PERIODICIDAD DE EJECUCIÓN DEL CONTROL]]="",0,20)</f>
        <v>0</v>
      </c>
      <c r="Q49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1" s="345" t="str">
        <f>IF(ISTEXT(Tabla46[[#This Row],[VALOR EVALUACION DISENO]]),"",IF(Tabla46[[#This Row],[VALOR EVALUACION DISENO]]&gt;96,DATOS!$AV$21,IF(Tabla46[[#This Row],[VALOR EVALUACION DISENO]]&gt;=86,DATOS!$AV$22,DATOS!$AV$23)))</f>
        <v/>
      </c>
      <c r="S491" s="278"/>
      <c r="T491" s="345" t="str">
        <f>IFERROR(VLOOKUP(Tabla46[[#This Row],[% DE CUMPLIMIENTO DE LA EJECUCION DEL CONTROL]],DATOS!$AS$38:$AT$40,2,0),"")</f>
        <v/>
      </c>
      <c r="U491" s="129" t="str">
        <f>IF(Tabla46[[#This Row],[RESULTADO EVALUACIÓN DEL DISEÑO DEL CONTROL]]="","",SUMIFS(DATOS!$AT$49:$AT$57,DATOS!$AR$49:$AR$57,Tabla46[[#This Row],[RESULTADO EVALUACIÓN DEL DISEÑO DEL CONTROL]],DATOS!$AS$49:$AS$57,Tabla46[[#This Row],[RESULTADO EVALUACION DE LA EJECUCION]]))</f>
        <v/>
      </c>
    </row>
    <row r="492" spans="1:21" ht="15" customHeight="1" x14ac:dyDescent="0.25">
      <c r="A492" s="3"/>
      <c r="B492" s="2"/>
      <c r="C492" s="2"/>
      <c r="D492" s="72"/>
      <c r="E492" s="4"/>
      <c r="F492" s="173"/>
      <c r="G492" s="352" t="str">
        <f>IFERROR(VLOOKUP(Tabla46[[#This Row],[ID RIESGO]],'1. IDENTIFICACION DEL RIESGO'!$AB$27:$AL$38,11,0),"")</f>
        <v/>
      </c>
      <c r="H492" s="173"/>
      <c r="I492" s="173"/>
      <c r="J492" s="173"/>
      <c r="K492" s="173"/>
      <c r="L492" s="175"/>
      <c r="M492" s="175"/>
      <c r="N492" s="173" t="str">
        <f>IF(Tabla46[[#This Row],[ID RIESGO]]="","",IF(Tabla46[[#This Row],[DESCRIPCION DEL CONTROL]]="",0,15))</f>
        <v/>
      </c>
      <c r="O492" s="169" t="str">
        <f>IF(Tabla46[[#This Row],[ID RIESGO]]="","",IF(Tabla46[[#This Row],[RESPONSABLE DEL CONTROL (CARGO)]]="",0,20))</f>
        <v/>
      </c>
      <c r="P492" s="345">
        <f>IF(Tabla46[[#This Row],[PERIODICIDAD DE EJECUCIÓN DEL CONTROL]]="",0,20)</f>
        <v>0</v>
      </c>
      <c r="Q49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2" s="345" t="str">
        <f>IF(ISTEXT(Tabla46[[#This Row],[VALOR EVALUACION DISENO]]),"",IF(Tabla46[[#This Row],[VALOR EVALUACION DISENO]]&gt;96,DATOS!$AV$21,IF(Tabla46[[#This Row],[VALOR EVALUACION DISENO]]&gt;=86,DATOS!$AV$22,DATOS!$AV$23)))</f>
        <v/>
      </c>
      <c r="S492" s="278"/>
      <c r="T492" s="345" t="str">
        <f>IFERROR(VLOOKUP(Tabla46[[#This Row],[% DE CUMPLIMIENTO DE LA EJECUCION DEL CONTROL]],DATOS!$AS$38:$AT$40,2,0),"")</f>
        <v/>
      </c>
      <c r="U492" s="129" t="str">
        <f>IF(Tabla46[[#This Row],[RESULTADO EVALUACIÓN DEL DISEÑO DEL CONTROL]]="","",SUMIFS(DATOS!$AT$49:$AT$57,DATOS!$AR$49:$AR$57,Tabla46[[#This Row],[RESULTADO EVALUACIÓN DEL DISEÑO DEL CONTROL]],DATOS!$AS$49:$AS$57,Tabla46[[#This Row],[RESULTADO EVALUACION DE LA EJECUCION]]))</f>
        <v/>
      </c>
    </row>
    <row r="493" spans="1:21" ht="15" customHeight="1" x14ac:dyDescent="0.25">
      <c r="A493" s="3"/>
      <c r="B493" s="2"/>
      <c r="C493" s="2"/>
      <c r="D493" s="72"/>
      <c r="E493" s="4"/>
      <c r="F493" s="173"/>
      <c r="G493" s="352" t="str">
        <f>IFERROR(VLOOKUP(Tabla46[[#This Row],[ID RIESGO]],'1. IDENTIFICACION DEL RIESGO'!$AB$27:$AL$38,11,0),"")</f>
        <v/>
      </c>
      <c r="H493" s="173"/>
      <c r="I493" s="173"/>
      <c r="J493" s="173"/>
      <c r="K493" s="173"/>
      <c r="L493" s="175"/>
      <c r="M493" s="175"/>
      <c r="N493" s="173" t="str">
        <f>IF(Tabla46[[#This Row],[ID RIESGO]]="","",IF(Tabla46[[#This Row],[DESCRIPCION DEL CONTROL]]="",0,15))</f>
        <v/>
      </c>
      <c r="O493" s="169" t="str">
        <f>IF(Tabla46[[#This Row],[ID RIESGO]]="","",IF(Tabla46[[#This Row],[RESPONSABLE DEL CONTROL (CARGO)]]="",0,20))</f>
        <v/>
      </c>
      <c r="P493" s="345">
        <f>IF(Tabla46[[#This Row],[PERIODICIDAD DE EJECUCIÓN DEL CONTROL]]="",0,20)</f>
        <v>0</v>
      </c>
      <c r="Q49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3" s="345" t="str">
        <f>IF(ISTEXT(Tabla46[[#This Row],[VALOR EVALUACION DISENO]]),"",IF(Tabla46[[#This Row],[VALOR EVALUACION DISENO]]&gt;96,DATOS!$AV$21,IF(Tabla46[[#This Row],[VALOR EVALUACION DISENO]]&gt;=86,DATOS!$AV$22,DATOS!$AV$23)))</f>
        <v/>
      </c>
      <c r="S493" s="278"/>
      <c r="T493" s="345" t="str">
        <f>IFERROR(VLOOKUP(Tabla46[[#This Row],[% DE CUMPLIMIENTO DE LA EJECUCION DEL CONTROL]],DATOS!$AS$38:$AT$40,2,0),"")</f>
        <v/>
      </c>
      <c r="U493" s="129" t="str">
        <f>IF(Tabla46[[#This Row],[RESULTADO EVALUACIÓN DEL DISEÑO DEL CONTROL]]="","",SUMIFS(DATOS!$AT$49:$AT$57,DATOS!$AR$49:$AR$57,Tabla46[[#This Row],[RESULTADO EVALUACIÓN DEL DISEÑO DEL CONTROL]],DATOS!$AS$49:$AS$57,Tabla46[[#This Row],[RESULTADO EVALUACION DE LA EJECUCION]]))</f>
        <v/>
      </c>
    </row>
    <row r="494" spans="1:21" ht="15" customHeight="1" x14ac:dyDescent="0.25">
      <c r="A494" s="3"/>
      <c r="B494" s="2"/>
      <c r="C494" s="2"/>
      <c r="D494" s="72"/>
      <c r="E494" s="4"/>
      <c r="F494" s="173"/>
      <c r="G494" s="352" t="str">
        <f>IFERROR(VLOOKUP(Tabla46[[#This Row],[ID RIESGO]],'1. IDENTIFICACION DEL RIESGO'!$AB$27:$AL$38,11,0),"")</f>
        <v/>
      </c>
      <c r="H494" s="173"/>
      <c r="I494" s="173"/>
      <c r="J494" s="173"/>
      <c r="K494" s="173"/>
      <c r="L494" s="175"/>
      <c r="M494" s="175"/>
      <c r="N494" s="173" t="str">
        <f>IF(Tabla46[[#This Row],[ID RIESGO]]="","",IF(Tabla46[[#This Row],[DESCRIPCION DEL CONTROL]]="",0,15))</f>
        <v/>
      </c>
      <c r="O494" s="169" t="str">
        <f>IF(Tabla46[[#This Row],[ID RIESGO]]="","",IF(Tabla46[[#This Row],[RESPONSABLE DEL CONTROL (CARGO)]]="",0,20))</f>
        <v/>
      </c>
      <c r="P494" s="345">
        <f>IF(Tabla46[[#This Row],[PERIODICIDAD DE EJECUCIÓN DEL CONTROL]]="",0,20)</f>
        <v>0</v>
      </c>
      <c r="Q49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4" s="345" t="str">
        <f>IF(ISTEXT(Tabla46[[#This Row],[VALOR EVALUACION DISENO]]),"",IF(Tabla46[[#This Row],[VALOR EVALUACION DISENO]]&gt;96,DATOS!$AV$21,IF(Tabla46[[#This Row],[VALOR EVALUACION DISENO]]&gt;=86,DATOS!$AV$22,DATOS!$AV$23)))</f>
        <v/>
      </c>
      <c r="S494" s="278"/>
      <c r="T494" s="345" t="str">
        <f>IFERROR(VLOOKUP(Tabla46[[#This Row],[% DE CUMPLIMIENTO DE LA EJECUCION DEL CONTROL]],DATOS!$AS$38:$AT$40,2,0),"")</f>
        <v/>
      </c>
      <c r="U494" s="129" t="str">
        <f>IF(Tabla46[[#This Row],[RESULTADO EVALUACIÓN DEL DISEÑO DEL CONTROL]]="","",SUMIFS(DATOS!$AT$49:$AT$57,DATOS!$AR$49:$AR$57,Tabla46[[#This Row],[RESULTADO EVALUACIÓN DEL DISEÑO DEL CONTROL]],DATOS!$AS$49:$AS$57,Tabla46[[#This Row],[RESULTADO EVALUACION DE LA EJECUCION]]))</f>
        <v/>
      </c>
    </row>
    <row r="495" spans="1:21" ht="15" customHeight="1" x14ac:dyDescent="0.25">
      <c r="A495" s="3"/>
      <c r="B495" s="2"/>
      <c r="C495" s="2"/>
      <c r="D495" s="72"/>
      <c r="E495" s="4"/>
      <c r="F495" s="173"/>
      <c r="G495" s="352" t="str">
        <f>IFERROR(VLOOKUP(Tabla46[[#This Row],[ID RIESGO]],'1. IDENTIFICACION DEL RIESGO'!$AB$27:$AL$38,11,0),"")</f>
        <v/>
      </c>
      <c r="H495" s="173"/>
      <c r="I495" s="173"/>
      <c r="J495" s="173"/>
      <c r="K495" s="173"/>
      <c r="L495" s="175"/>
      <c r="M495" s="175"/>
      <c r="N495" s="173" t="str">
        <f>IF(Tabla46[[#This Row],[ID RIESGO]]="","",IF(Tabla46[[#This Row],[DESCRIPCION DEL CONTROL]]="",0,15))</f>
        <v/>
      </c>
      <c r="O495" s="169" t="str">
        <f>IF(Tabla46[[#This Row],[ID RIESGO]]="","",IF(Tabla46[[#This Row],[RESPONSABLE DEL CONTROL (CARGO)]]="",0,20))</f>
        <v/>
      </c>
      <c r="P495" s="345">
        <f>IF(Tabla46[[#This Row],[PERIODICIDAD DE EJECUCIÓN DEL CONTROL]]="",0,20)</f>
        <v>0</v>
      </c>
      <c r="Q49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5" s="345" t="str">
        <f>IF(ISTEXT(Tabla46[[#This Row],[VALOR EVALUACION DISENO]]),"",IF(Tabla46[[#This Row],[VALOR EVALUACION DISENO]]&gt;96,DATOS!$AV$21,IF(Tabla46[[#This Row],[VALOR EVALUACION DISENO]]&gt;=86,DATOS!$AV$22,DATOS!$AV$23)))</f>
        <v/>
      </c>
      <c r="S495" s="278"/>
      <c r="T495" s="345" t="str">
        <f>IFERROR(VLOOKUP(Tabla46[[#This Row],[% DE CUMPLIMIENTO DE LA EJECUCION DEL CONTROL]],DATOS!$AS$38:$AT$40,2,0),"")</f>
        <v/>
      </c>
      <c r="U495" s="129" t="str">
        <f>IF(Tabla46[[#This Row],[RESULTADO EVALUACIÓN DEL DISEÑO DEL CONTROL]]="","",SUMIFS(DATOS!$AT$49:$AT$57,DATOS!$AR$49:$AR$57,Tabla46[[#This Row],[RESULTADO EVALUACIÓN DEL DISEÑO DEL CONTROL]],DATOS!$AS$49:$AS$57,Tabla46[[#This Row],[RESULTADO EVALUACION DE LA EJECUCION]]))</f>
        <v/>
      </c>
    </row>
    <row r="496" spans="1:21" ht="15" customHeight="1" x14ac:dyDescent="0.25">
      <c r="A496" s="3"/>
      <c r="B496" s="2"/>
      <c r="C496" s="2"/>
      <c r="D496" s="72"/>
      <c r="E496" s="4"/>
      <c r="F496" s="173"/>
      <c r="G496" s="352" t="str">
        <f>IFERROR(VLOOKUP(Tabla46[[#This Row],[ID RIESGO]],'1. IDENTIFICACION DEL RIESGO'!$AB$27:$AL$38,11,0),"")</f>
        <v/>
      </c>
      <c r="H496" s="173"/>
      <c r="I496" s="173"/>
      <c r="J496" s="173"/>
      <c r="K496" s="173"/>
      <c r="L496" s="175"/>
      <c r="M496" s="175"/>
      <c r="N496" s="173" t="str">
        <f>IF(Tabla46[[#This Row],[ID RIESGO]]="","",IF(Tabla46[[#This Row],[DESCRIPCION DEL CONTROL]]="",0,15))</f>
        <v/>
      </c>
      <c r="O496" s="169" t="str">
        <f>IF(Tabla46[[#This Row],[ID RIESGO]]="","",IF(Tabla46[[#This Row],[RESPONSABLE DEL CONTROL (CARGO)]]="",0,20))</f>
        <v/>
      </c>
      <c r="P496" s="345">
        <f>IF(Tabla46[[#This Row],[PERIODICIDAD DE EJECUCIÓN DEL CONTROL]]="",0,20)</f>
        <v>0</v>
      </c>
      <c r="Q49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6" s="345" t="str">
        <f>IF(ISTEXT(Tabla46[[#This Row],[VALOR EVALUACION DISENO]]),"",IF(Tabla46[[#This Row],[VALOR EVALUACION DISENO]]&gt;96,DATOS!$AV$21,IF(Tabla46[[#This Row],[VALOR EVALUACION DISENO]]&gt;=86,DATOS!$AV$22,DATOS!$AV$23)))</f>
        <v/>
      </c>
      <c r="S496" s="278"/>
      <c r="T496" s="345" t="str">
        <f>IFERROR(VLOOKUP(Tabla46[[#This Row],[% DE CUMPLIMIENTO DE LA EJECUCION DEL CONTROL]],DATOS!$AS$38:$AT$40,2,0),"")</f>
        <v/>
      </c>
      <c r="U496" s="129" t="str">
        <f>IF(Tabla46[[#This Row],[RESULTADO EVALUACIÓN DEL DISEÑO DEL CONTROL]]="","",SUMIFS(DATOS!$AT$49:$AT$57,DATOS!$AR$49:$AR$57,Tabla46[[#This Row],[RESULTADO EVALUACIÓN DEL DISEÑO DEL CONTROL]],DATOS!$AS$49:$AS$57,Tabla46[[#This Row],[RESULTADO EVALUACION DE LA EJECUCION]]))</f>
        <v/>
      </c>
    </row>
    <row r="497" spans="1:21" ht="15" customHeight="1" x14ac:dyDescent="0.25">
      <c r="A497" s="3"/>
      <c r="B497" s="2"/>
      <c r="C497" s="2"/>
      <c r="D497" s="72"/>
      <c r="E497" s="4"/>
      <c r="F497" s="173"/>
      <c r="G497" s="352" t="str">
        <f>IFERROR(VLOOKUP(Tabla46[[#This Row],[ID RIESGO]],'1. IDENTIFICACION DEL RIESGO'!$AB$27:$AL$38,11,0),"")</f>
        <v/>
      </c>
      <c r="H497" s="173"/>
      <c r="I497" s="173"/>
      <c r="J497" s="173"/>
      <c r="K497" s="173"/>
      <c r="L497" s="175"/>
      <c r="M497" s="175"/>
      <c r="N497" s="173" t="str">
        <f>IF(Tabla46[[#This Row],[ID RIESGO]]="","",IF(Tabla46[[#This Row],[DESCRIPCION DEL CONTROL]]="",0,15))</f>
        <v/>
      </c>
      <c r="O497" s="169" t="str">
        <f>IF(Tabla46[[#This Row],[ID RIESGO]]="","",IF(Tabla46[[#This Row],[RESPONSABLE DEL CONTROL (CARGO)]]="",0,20))</f>
        <v/>
      </c>
      <c r="P497" s="345">
        <f>IF(Tabla46[[#This Row],[PERIODICIDAD DE EJECUCIÓN DEL CONTROL]]="",0,20)</f>
        <v>0</v>
      </c>
      <c r="Q49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7" s="345" t="str">
        <f>IF(ISTEXT(Tabla46[[#This Row],[VALOR EVALUACION DISENO]]),"",IF(Tabla46[[#This Row],[VALOR EVALUACION DISENO]]&gt;96,DATOS!$AV$21,IF(Tabla46[[#This Row],[VALOR EVALUACION DISENO]]&gt;=86,DATOS!$AV$22,DATOS!$AV$23)))</f>
        <v/>
      </c>
      <c r="S497" s="278"/>
      <c r="T497" s="345" t="str">
        <f>IFERROR(VLOOKUP(Tabla46[[#This Row],[% DE CUMPLIMIENTO DE LA EJECUCION DEL CONTROL]],DATOS!$AS$38:$AT$40,2,0),"")</f>
        <v/>
      </c>
      <c r="U497" s="129" t="str">
        <f>IF(Tabla46[[#This Row],[RESULTADO EVALUACIÓN DEL DISEÑO DEL CONTROL]]="","",SUMIFS(DATOS!$AT$49:$AT$57,DATOS!$AR$49:$AR$57,Tabla46[[#This Row],[RESULTADO EVALUACIÓN DEL DISEÑO DEL CONTROL]],DATOS!$AS$49:$AS$57,Tabla46[[#This Row],[RESULTADO EVALUACION DE LA EJECUCION]]))</f>
        <v/>
      </c>
    </row>
    <row r="498" spans="1:21" ht="15" customHeight="1" x14ac:dyDescent="0.25">
      <c r="A498" s="3"/>
      <c r="B498" s="2"/>
      <c r="C498" s="2"/>
      <c r="D498" s="72"/>
      <c r="E498" s="4"/>
      <c r="F498" s="173"/>
      <c r="G498" s="352" t="str">
        <f>IFERROR(VLOOKUP(Tabla46[[#This Row],[ID RIESGO]],'1. IDENTIFICACION DEL RIESGO'!$AB$27:$AL$38,11,0),"")</f>
        <v/>
      </c>
      <c r="H498" s="173"/>
      <c r="I498" s="173"/>
      <c r="J498" s="173"/>
      <c r="K498" s="173"/>
      <c r="L498" s="175"/>
      <c r="M498" s="175"/>
      <c r="N498" s="173" t="str">
        <f>IF(Tabla46[[#This Row],[ID RIESGO]]="","",IF(Tabla46[[#This Row],[DESCRIPCION DEL CONTROL]]="",0,15))</f>
        <v/>
      </c>
      <c r="O498" s="169" t="str">
        <f>IF(Tabla46[[#This Row],[ID RIESGO]]="","",IF(Tabla46[[#This Row],[RESPONSABLE DEL CONTROL (CARGO)]]="",0,20))</f>
        <v/>
      </c>
      <c r="P498" s="345">
        <f>IF(Tabla46[[#This Row],[PERIODICIDAD DE EJECUCIÓN DEL CONTROL]]="",0,20)</f>
        <v>0</v>
      </c>
      <c r="Q49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8" s="345" t="str">
        <f>IF(ISTEXT(Tabla46[[#This Row],[VALOR EVALUACION DISENO]]),"",IF(Tabla46[[#This Row],[VALOR EVALUACION DISENO]]&gt;96,DATOS!$AV$21,IF(Tabla46[[#This Row],[VALOR EVALUACION DISENO]]&gt;=86,DATOS!$AV$22,DATOS!$AV$23)))</f>
        <v/>
      </c>
      <c r="S498" s="278"/>
      <c r="T498" s="345" t="str">
        <f>IFERROR(VLOOKUP(Tabla46[[#This Row],[% DE CUMPLIMIENTO DE LA EJECUCION DEL CONTROL]],DATOS!$AS$38:$AT$40,2,0),"")</f>
        <v/>
      </c>
      <c r="U498" s="129" t="str">
        <f>IF(Tabla46[[#This Row],[RESULTADO EVALUACIÓN DEL DISEÑO DEL CONTROL]]="","",SUMIFS(DATOS!$AT$49:$AT$57,DATOS!$AR$49:$AR$57,Tabla46[[#This Row],[RESULTADO EVALUACIÓN DEL DISEÑO DEL CONTROL]],DATOS!$AS$49:$AS$57,Tabla46[[#This Row],[RESULTADO EVALUACION DE LA EJECUCION]]))</f>
        <v/>
      </c>
    </row>
    <row r="499" spans="1:21" ht="15" customHeight="1" x14ac:dyDescent="0.25">
      <c r="A499" s="3"/>
      <c r="B499" s="2"/>
      <c r="C499" s="2"/>
      <c r="D499" s="72"/>
      <c r="E499" s="4"/>
      <c r="F499" s="173"/>
      <c r="G499" s="352" t="str">
        <f>IFERROR(VLOOKUP(Tabla46[[#This Row],[ID RIESGO]],'1. IDENTIFICACION DEL RIESGO'!$AB$27:$AL$38,11,0),"")</f>
        <v/>
      </c>
      <c r="H499" s="173"/>
      <c r="I499" s="173"/>
      <c r="J499" s="173"/>
      <c r="K499" s="173"/>
      <c r="L499" s="175"/>
      <c r="M499" s="175"/>
      <c r="N499" s="173" t="str">
        <f>IF(Tabla46[[#This Row],[ID RIESGO]]="","",IF(Tabla46[[#This Row],[DESCRIPCION DEL CONTROL]]="",0,15))</f>
        <v/>
      </c>
      <c r="O499" s="169" t="str">
        <f>IF(Tabla46[[#This Row],[ID RIESGO]]="","",IF(Tabla46[[#This Row],[RESPONSABLE DEL CONTROL (CARGO)]]="",0,20))</f>
        <v/>
      </c>
      <c r="P499" s="345">
        <f>IF(Tabla46[[#This Row],[PERIODICIDAD DE EJECUCIÓN DEL CONTROL]]="",0,20)</f>
        <v>0</v>
      </c>
      <c r="Q49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9" s="345" t="str">
        <f>IF(ISTEXT(Tabla46[[#This Row],[VALOR EVALUACION DISENO]]),"",IF(Tabla46[[#This Row],[VALOR EVALUACION DISENO]]&gt;96,DATOS!$AV$21,IF(Tabla46[[#This Row],[VALOR EVALUACION DISENO]]&gt;=86,DATOS!$AV$22,DATOS!$AV$23)))</f>
        <v/>
      </c>
      <c r="S499" s="278"/>
      <c r="T499" s="345" t="str">
        <f>IFERROR(VLOOKUP(Tabla46[[#This Row],[% DE CUMPLIMIENTO DE LA EJECUCION DEL CONTROL]],DATOS!$AS$38:$AT$40,2,0),"")</f>
        <v/>
      </c>
      <c r="U499" s="129" t="str">
        <f>IF(Tabla46[[#This Row],[RESULTADO EVALUACIÓN DEL DISEÑO DEL CONTROL]]="","",SUMIFS(DATOS!$AT$49:$AT$57,DATOS!$AR$49:$AR$57,Tabla46[[#This Row],[RESULTADO EVALUACIÓN DEL DISEÑO DEL CONTROL]],DATOS!$AS$49:$AS$57,Tabla46[[#This Row],[RESULTADO EVALUACION DE LA EJECUCION]]))</f>
        <v/>
      </c>
    </row>
    <row r="500" spans="1:21" ht="15" customHeight="1" x14ac:dyDescent="0.25">
      <c r="A500" s="3"/>
      <c r="B500" s="2"/>
      <c r="C500" s="2"/>
      <c r="D500" s="72"/>
      <c r="E500" s="4"/>
      <c r="F500" s="173"/>
      <c r="G500" s="352" t="str">
        <f>IFERROR(VLOOKUP(Tabla46[[#This Row],[ID RIESGO]],'1. IDENTIFICACION DEL RIESGO'!$AB$27:$AL$38,11,0),"")</f>
        <v/>
      </c>
      <c r="H500" s="173"/>
      <c r="I500" s="173"/>
      <c r="J500" s="173"/>
      <c r="K500" s="173"/>
      <c r="L500" s="175"/>
      <c r="M500" s="175"/>
      <c r="N500" s="173" t="str">
        <f>IF(Tabla46[[#This Row],[ID RIESGO]]="","",IF(Tabla46[[#This Row],[DESCRIPCION DEL CONTROL]]="",0,15))</f>
        <v/>
      </c>
      <c r="O500" s="169" t="str">
        <f>IF(Tabla46[[#This Row],[ID RIESGO]]="","",IF(Tabla46[[#This Row],[RESPONSABLE DEL CONTROL (CARGO)]]="",0,20))</f>
        <v/>
      </c>
      <c r="P500" s="345">
        <f>IF(Tabla46[[#This Row],[PERIODICIDAD DE EJECUCIÓN DEL CONTROL]]="",0,20)</f>
        <v>0</v>
      </c>
      <c r="Q50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0" s="345" t="str">
        <f>IF(ISTEXT(Tabla46[[#This Row],[VALOR EVALUACION DISENO]]),"",IF(Tabla46[[#This Row],[VALOR EVALUACION DISENO]]&gt;96,DATOS!$AV$21,IF(Tabla46[[#This Row],[VALOR EVALUACION DISENO]]&gt;=86,DATOS!$AV$22,DATOS!$AV$23)))</f>
        <v/>
      </c>
      <c r="S500" s="278"/>
      <c r="T500" s="345" t="str">
        <f>IFERROR(VLOOKUP(Tabla46[[#This Row],[% DE CUMPLIMIENTO DE LA EJECUCION DEL CONTROL]],DATOS!$AS$38:$AT$40,2,0),"")</f>
        <v/>
      </c>
      <c r="U500" s="129" t="str">
        <f>IF(Tabla46[[#This Row],[RESULTADO EVALUACIÓN DEL DISEÑO DEL CONTROL]]="","",SUMIFS(DATOS!$AT$49:$AT$57,DATOS!$AR$49:$AR$57,Tabla46[[#This Row],[RESULTADO EVALUACIÓN DEL DISEÑO DEL CONTROL]],DATOS!$AS$49:$AS$57,Tabla46[[#This Row],[RESULTADO EVALUACION DE LA EJECUCION]]))</f>
        <v/>
      </c>
    </row>
    <row r="501" spans="1:21" ht="15" customHeight="1" x14ac:dyDescent="0.25">
      <c r="A501" s="3"/>
      <c r="B501" s="2"/>
      <c r="C501" s="2"/>
      <c r="D501" s="72"/>
      <c r="E501" s="4"/>
      <c r="F501" s="173"/>
      <c r="G501" s="352" t="str">
        <f>IFERROR(VLOOKUP(Tabla46[[#This Row],[ID RIESGO]],'1. IDENTIFICACION DEL RIESGO'!$AB$27:$AL$38,11,0),"")</f>
        <v/>
      </c>
      <c r="H501" s="173"/>
      <c r="I501" s="173"/>
      <c r="J501" s="173"/>
      <c r="K501" s="173"/>
      <c r="L501" s="175"/>
      <c r="M501" s="175"/>
      <c r="N501" s="173" t="str">
        <f>IF(Tabla46[[#This Row],[ID RIESGO]]="","",IF(Tabla46[[#This Row],[DESCRIPCION DEL CONTROL]]="",0,15))</f>
        <v/>
      </c>
      <c r="O501" s="169" t="str">
        <f>IF(Tabla46[[#This Row],[ID RIESGO]]="","",IF(Tabla46[[#This Row],[RESPONSABLE DEL CONTROL (CARGO)]]="",0,20))</f>
        <v/>
      </c>
      <c r="P501" s="345">
        <f>IF(Tabla46[[#This Row],[PERIODICIDAD DE EJECUCIÓN DEL CONTROL]]="",0,20)</f>
        <v>0</v>
      </c>
      <c r="Q50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1" s="345" t="str">
        <f>IF(ISTEXT(Tabla46[[#This Row],[VALOR EVALUACION DISENO]]),"",IF(Tabla46[[#This Row],[VALOR EVALUACION DISENO]]&gt;96,DATOS!$AV$21,IF(Tabla46[[#This Row],[VALOR EVALUACION DISENO]]&gt;=86,DATOS!$AV$22,DATOS!$AV$23)))</f>
        <v/>
      </c>
      <c r="S501" s="278"/>
      <c r="T501" s="345" t="str">
        <f>IFERROR(VLOOKUP(Tabla46[[#This Row],[% DE CUMPLIMIENTO DE LA EJECUCION DEL CONTROL]],DATOS!$AS$38:$AT$40,2,0),"")</f>
        <v/>
      </c>
      <c r="U501" s="129" t="str">
        <f>IF(Tabla46[[#This Row],[RESULTADO EVALUACIÓN DEL DISEÑO DEL CONTROL]]="","",SUMIFS(DATOS!$AT$49:$AT$57,DATOS!$AR$49:$AR$57,Tabla46[[#This Row],[RESULTADO EVALUACIÓN DEL DISEÑO DEL CONTROL]],DATOS!$AS$49:$AS$57,Tabla46[[#This Row],[RESULTADO EVALUACION DE LA EJECUCION]]))</f>
        <v/>
      </c>
    </row>
    <row r="502" spans="1:21" ht="15" customHeight="1" x14ac:dyDescent="0.25">
      <c r="A502" s="3"/>
      <c r="B502" s="2"/>
      <c r="C502" s="2"/>
      <c r="D502" s="72"/>
      <c r="E502" s="4"/>
      <c r="F502" s="173"/>
      <c r="G502" s="352" t="str">
        <f>IFERROR(VLOOKUP(Tabla46[[#This Row],[ID RIESGO]],'1. IDENTIFICACION DEL RIESGO'!$AB$27:$AL$38,11,0),"")</f>
        <v/>
      </c>
      <c r="H502" s="173"/>
      <c r="I502" s="173"/>
      <c r="J502" s="173"/>
      <c r="K502" s="173"/>
      <c r="L502" s="175"/>
      <c r="M502" s="175"/>
      <c r="N502" s="173" t="str">
        <f>IF(Tabla46[[#This Row],[ID RIESGO]]="","",IF(Tabla46[[#This Row],[DESCRIPCION DEL CONTROL]]="",0,15))</f>
        <v/>
      </c>
      <c r="O502" s="169" t="str">
        <f>IF(Tabla46[[#This Row],[ID RIESGO]]="","",IF(Tabla46[[#This Row],[RESPONSABLE DEL CONTROL (CARGO)]]="",0,20))</f>
        <v/>
      </c>
      <c r="P502" s="345">
        <f>IF(Tabla46[[#This Row],[PERIODICIDAD DE EJECUCIÓN DEL CONTROL]]="",0,20)</f>
        <v>0</v>
      </c>
      <c r="Q50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2" s="345" t="str">
        <f>IF(ISTEXT(Tabla46[[#This Row],[VALOR EVALUACION DISENO]]),"",IF(Tabla46[[#This Row],[VALOR EVALUACION DISENO]]&gt;96,DATOS!$AV$21,IF(Tabla46[[#This Row],[VALOR EVALUACION DISENO]]&gt;=86,DATOS!$AV$22,DATOS!$AV$23)))</f>
        <v/>
      </c>
      <c r="S502" s="278"/>
      <c r="T502" s="345" t="str">
        <f>IFERROR(VLOOKUP(Tabla46[[#This Row],[% DE CUMPLIMIENTO DE LA EJECUCION DEL CONTROL]],DATOS!$AS$38:$AT$40,2,0),"")</f>
        <v/>
      </c>
      <c r="U502" s="129" t="str">
        <f>IF(Tabla46[[#This Row],[RESULTADO EVALUACIÓN DEL DISEÑO DEL CONTROL]]="","",SUMIFS(DATOS!$AT$49:$AT$57,DATOS!$AR$49:$AR$57,Tabla46[[#This Row],[RESULTADO EVALUACIÓN DEL DISEÑO DEL CONTROL]],DATOS!$AS$49:$AS$57,Tabla46[[#This Row],[RESULTADO EVALUACION DE LA EJECUCION]]))</f>
        <v/>
      </c>
    </row>
    <row r="503" spans="1:21" ht="15" customHeight="1" x14ac:dyDescent="0.25">
      <c r="A503" s="3"/>
      <c r="B503" s="2"/>
      <c r="C503" s="2"/>
      <c r="D503" s="72"/>
      <c r="E503" s="4"/>
      <c r="F503" s="173"/>
      <c r="G503" s="352" t="str">
        <f>IFERROR(VLOOKUP(Tabla46[[#This Row],[ID RIESGO]],'1. IDENTIFICACION DEL RIESGO'!$AB$27:$AL$38,11,0),"")</f>
        <v/>
      </c>
      <c r="H503" s="173"/>
      <c r="I503" s="173"/>
      <c r="J503" s="173"/>
      <c r="K503" s="173"/>
      <c r="L503" s="175"/>
      <c r="M503" s="175"/>
      <c r="N503" s="173" t="str">
        <f>IF(Tabla46[[#This Row],[ID RIESGO]]="","",IF(Tabla46[[#This Row],[DESCRIPCION DEL CONTROL]]="",0,15))</f>
        <v/>
      </c>
      <c r="O503" s="169" t="str">
        <f>IF(Tabla46[[#This Row],[ID RIESGO]]="","",IF(Tabla46[[#This Row],[RESPONSABLE DEL CONTROL (CARGO)]]="",0,20))</f>
        <v/>
      </c>
      <c r="P503" s="345">
        <f>IF(Tabla46[[#This Row],[PERIODICIDAD DE EJECUCIÓN DEL CONTROL]]="",0,20)</f>
        <v>0</v>
      </c>
      <c r="Q50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3" s="345" t="str">
        <f>IF(ISTEXT(Tabla46[[#This Row],[VALOR EVALUACION DISENO]]),"",IF(Tabla46[[#This Row],[VALOR EVALUACION DISENO]]&gt;96,DATOS!$AV$21,IF(Tabla46[[#This Row],[VALOR EVALUACION DISENO]]&gt;=86,DATOS!$AV$22,DATOS!$AV$23)))</f>
        <v/>
      </c>
      <c r="S503" s="278"/>
      <c r="T503" s="345" t="str">
        <f>IFERROR(VLOOKUP(Tabla46[[#This Row],[% DE CUMPLIMIENTO DE LA EJECUCION DEL CONTROL]],DATOS!$AS$38:$AT$40,2,0),"")</f>
        <v/>
      </c>
      <c r="U503" s="129" t="str">
        <f>IF(Tabla46[[#This Row],[RESULTADO EVALUACIÓN DEL DISEÑO DEL CONTROL]]="","",SUMIFS(DATOS!$AT$49:$AT$57,DATOS!$AR$49:$AR$57,Tabla46[[#This Row],[RESULTADO EVALUACIÓN DEL DISEÑO DEL CONTROL]],DATOS!$AS$49:$AS$57,Tabla46[[#This Row],[RESULTADO EVALUACION DE LA EJECUCION]]))</f>
        <v/>
      </c>
    </row>
    <row r="504" spans="1:21" ht="15" customHeight="1" x14ac:dyDescent="0.25">
      <c r="A504" s="3"/>
      <c r="B504" s="2"/>
      <c r="C504" s="2"/>
      <c r="D504" s="72"/>
      <c r="E504" s="4"/>
      <c r="F504" s="173"/>
      <c r="G504" s="352" t="str">
        <f>IFERROR(VLOOKUP(Tabla46[[#This Row],[ID RIESGO]],'1. IDENTIFICACION DEL RIESGO'!$AB$27:$AL$38,11,0),"")</f>
        <v/>
      </c>
      <c r="H504" s="173"/>
      <c r="I504" s="173"/>
      <c r="J504" s="173"/>
      <c r="K504" s="173"/>
      <c r="L504" s="175"/>
      <c r="M504" s="175"/>
      <c r="N504" s="173" t="str">
        <f>IF(Tabla46[[#This Row],[ID RIESGO]]="","",IF(Tabla46[[#This Row],[DESCRIPCION DEL CONTROL]]="",0,15))</f>
        <v/>
      </c>
      <c r="O504" s="169" t="str">
        <f>IF(Tabla46[[#This Row],[ID RIESGO]]="","",IF(Tabla46[[#This Row],[RESPONSABLE DEL CONTROL (CARGO)]]="",0,20))</f>
        <v/>
      </c>
      <c r="P504" s="345">
        <f>IF(Tabla46[[#This Row],[PERIODICIDAD DE EJECUCIÓN DEL CONTROL]]="",0,20)</f>
        <v>0</v>
      </c>
      <c r="Q50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4" s="345" t="str">
        <f>IF(ISTEXT(Tabla46[[#This Row],[VALOR EVALUACION DISENO]]),"",IF(Tabla46[[#This Row],[VALOR EVALUACION DISENO]]&gt;96,DATOS!$AV$21,IF(Tabla46[[#This Row],[VALOR EVALUACION DISENO]]&gt;=86,DATOS!$AV$22,DATOS!$AV$23)))</f>
        <v/>
      </c>
      <c r="S504" s="278"/>
      <c r="T504" s="345" t="str">
        <f>IFERROR(VLOOKUP(Tabla46[[#This Row],[% DE CUMPLIMIENTO DE LA EJECUCION DEL CONTROL]],DATOS!$AS$38:$AT$40,2,0),"")</f>
        <v/>
      </c>
      <c r="U504" s="129" t="str">
        <f>IF(Tabla46[[#This Row],[RESULTADO EVALUACIÓN DEL DISEÑO DEL CONTROL]]="","",SUMIFS(DATOS!$AT$49:$AT$57,DATOS!$AR$49:$AR$57,Tabla46[[#This Row],[RESULTADO EVALUACIÓN DEL DISEÑO DEL CONTROL]],DATOS!$AS$49:$AS$57,Tabla46[[#This Row],[RESULTADO EVALUACION DE LA EJECUCION]]))</f>
        <v/>
      </c>
    </row>
    <row r="505" spans="1:21" ht="15" customHeight="1" x14ac:dyDescent="0.25">
      <c r="A505" s="3"/>
      <c r="B505" s="2"/>
      <c r="C505" s="2"/>
      <c r="D505" s="72"/>
      <c r="E505" s="4"/>
      <c r="F505" s="173"/>
      <c r="G505" s="352" t="str">
        <f>IFERROR(VLOOKUP(Tabla46[[#This Row],[ID RIESGO]],'1. IDENTIFICACION DEL RIESGO'!$AB$27:$AL$38,11,0),"")</f>
        <v/>
      </c>
      <c r="H505" s="173"/>
      <c r="I505" s="173"/>
      <c r="J505" s="173"/>
      <c r="K505" s="173"/>
      <c r="L505" s="175"/>
      <c r="M505" s="175"/>
      <c r="N505" s="173" t="str">
        <f>IF(Tabla46[[#This Row],[ID RIESGO]]="","",IF(Tabla46[[#This Row],[DESCRIPCION DEL CONTROL]]="",0,15))</f>
        <v/>
      </c>
      <c r="O505" s="169" t="str">
        <f>IF(Tabla46[[#This Row],[ID RIESGO]]="","",IF(Tabla46[[#This Row],[RESPONSABLE DEL CONTROL (CARGO)]]="",0,20))</f>
        <v/>
      </c>
      <c r="P505" s="345">
        <f>IF(Tabla46[[#This Row],[PERIODICIDAD DE EJECUCIÓN DEL CONTROL]]="",0,20)</f>
        <v>0</v>
      </c>
      <c r="Q50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5" s="345" t="str">
        <f>IF(ISTEXT(Tabla46[[#This Row],[VALOR EVALUACION DISENO]]),"",IF(Tabla46[[#This Row],[VALOR EVALUACION DISENO]]&gt;96,DATOS!$AV$21,IF(Tabla46[[#This Row],[VALOR EVALUACION DISENO]]&gt;=86,DATOS!$AV$22,DATOS!$AV$23)))</f>
        <v/>
      </c>
      <c r="S505" s="278"/>
      <c r="T505" s="345" t="str">
        <f>IFERROR(VLOOKUP(Tabla46[[#This Row],[% DE CUMPLIMIENTO DE LA EJECUCION DEL CONTROL]],DATOS!$AS$38:$AT$40,2,0),"")</f>
        <v/>
      </c>
      <c r="U505" s="129" t="str">
        <f>IF(Tabla46[[#This Row],[RESULTADO EVALUACIÓN DEL DISEÑO DEL CONTROL]]="","",SUMIFS(DATOS!$AT$49:$AT$57,DATOS!$AR$49:$AR$57,Tabla46[[#This Row],[RESULTADO EVALUACIÓN DEL DISEÑO DEL CONTROL]],DATOS!$AS$49:$AS$57,Tabla46[[#This Row],[RESULTADO EVALUACION DE LA EJECUCION]]))</f>
        <v/>
      </c>
    </row>
    <row r="506" spans="1:21" ht="15" customHeight="1" x14ac:dyDescent="0.25">
      <c r="A506" s="3"/>
      <c r="B506" s="2"/>
      <c r="C506" s="2"/>
      <c r="D506" s="72"/>
      <c r="E506" s="4"/>
      <c r="F506" s="173"/>
      <c r="G506" s="352" t="str">
        <f>IFERROR(VLOOKUP(Tabla46[[#This Row],[ID RIESGO]],'1. IDENTIFICACION DEL RIESGO'!$AB$27:$AL$38,11,0),"")</f>
        <v/>
      </c>
      <c r="H506" s="173"/>
      <c r="I506" s="173"/>
      <c r="J506" s="173"/>
      <c r="K506" s="173"/>
      <c r="L506" s="175"/>
      <c r="M506" s="175"/>
      <c r="N506" s="173" t="str">
        <f>IF(Tabla46[[#This Row],[ID RIESGO]]="","",IF(Tabla46[[#This Row],[DESCRIPCION DEL CONTROL]]="",0,15))</f>
        <v/>
      </c>
      <c r="O506" s="169" t="str">
        <f>IF(Tabla46[[#This Row],[ID RIESGO]]="","",IF(Tabla46[[#This Row],[RESPONSABLE DEL CONTROL (CARGO)]]="",0,20))</f>
        <v/>
      </c>
      <c r="P506" s="345">
        <f>IF(Tabla46[[#This Row],[PERIODICIDAD DE EJECUCIÓN DEL CONTROL]]="",0,20)</f>
        <v>0</v>
      </c>
      <c r="Q506"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6" s="345" t="str">
        <f>IF(ISTEXT(Tabla46[[#This Row],[VALOR EVALUACION DISENO]]),"",IF(Tabla46[[#This Row],[VALOR EVALUACION DISENO]]&gt;96,DATOS!$AV$21,IF(Tabla46[[#This Row],[VALOR EVALUACION DISENO]]&gt;=86,DATOS!$AV$22,DATOS!$AV$23)))</f>
        <v/>
      </c>
      <c r="S506" s="278"/>
      <c r="T506" s="345" t="str">
        <f>IFERROR(VLOOKUP(Tabla46[[#This Row],[% DE CUMPLIMIENTO DE LA EJECUCION DEL CONTROL]],DATOS!$AS$38:$AT$40,2,0),"")</f>
        <v/>
      </c>
      <c r="U506" s="129" t="str">
        <f>IF(Tabla46[[#This Row],[RESULTADO EVALUACIÓN DEL DISEÑO DEL CONTROL]]="","",SUMIFS(DATOS!$AT$49:$AT$57,DATOS!$AR$49:$AR$57,Tabla46[[#This Row],[RESULTADO EVALUACIÓN DEL DISEÑO DEL CONTROL]],DATOS!$AS$49:$AS$57,Tabla46[[#This Row],[RESULTADO EVALUACION DE LA EJECUCION]]))</f>
        <v/>
      </c>
    </row>
    <row r="507" spans="1:21" ht="15" customHeight="1" x14ac:dyDescent="0.25">
      <c r="A507" s="3"/>
      <c r="B507" s="2"/>
      <c r="C507" s="2"/>
      <c r="D507" s="72"/>
      <c r="E507" s="4"/>
      <c r="F507" s="173"/>
      <c r="G507" s="352" t="str">
        <f>IFERROR(VLOOKUP(Tabla46[[#This Row],[ID RIESGO]],'1. IDENTIFICACION DEL RIESGO'!$AB$27:$AL$38,11,0),"")</f>
        <v/>
      </c>
      <c r="H507" s="173"/>
      <c r="I507" s="173"/>
      <c r="J507" s="173"/>
      <c r="K507" s="173"/>
      <c r="L507" s="175"/>
      <c r="M507" s="175"/>
      <c r="N507" s="173" t="str">
        <f>IF(Tabla46[[#This Row],[ID RIESGO]]="","",IF(Tabla46[[#This Row],[DESCRIPCION DEL CONTROL]]="",0,15))</f>
        <v/>
      </c>
      <c r="O507" s="169" t="str">
        <f>IF(Tabla46[[#This Row],[ID RIESGO]]="","",IF(Tabla46[[#This Row],[RESPONSABLE DEL CONTROL (CARGO)]]="",0,20))</f>
        <v/>
      </c>
      <c r="P507" s="345">
        <f>IF(Tabla46[[#This Row],[PERIODICIDAD DE EJECUCIÓN DEL CONTROL]]="",0,20)</f>
        <v>0</v>
      </c>
      <c r="Q507"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7" s="345" t="str">
        <f>IF(ISTEXT(Tabla46[[#This Row],[VALOR EVALUACION DISENO]]),"",IF(Tabla46[[#This Row],[VALOR EVALUACION DISENO]]&gt;96,DATOS!$AV$21,IF(Tabla46[[#This Row],[VALOR EVALUACION DISENO]]&gt;=86,DATOS!$AV$22,DATOS!$AV$23)))</f>
        <v/>
      </c>
      <c r="S507" s="278"/>
      <c r="T507" s="345" t="str">
        <f>IFERROR(VLOOKUP(Tabla46[[#This Row],[% DE CUMPLIMIENTO DE LA EJECUCION DEL CONTROL]],DATOS!$AS$38:$AT$40,2,0),"")</f>
        <v/>
      </c>
      <c r="U507" s="129" t="str">
        <f>IF(Tabla46[[#This Row],[RESULTADO EVALUACIÓN DEL DISEÑO DEL CONTROL]]="","",SUMIFS(DATOS!$AT$49:$AT$57,DATOS!$AR$49:$AR$57,Tabla46[[#This Row],[RESULTADO EVALUACIÓN DEL DISEÑO DEL CONTROL]],DATOS!$AS$49:$AS$57,Tabla46[[#This Row],[RESULTADO EVALUACION DE LA EJECUCION]]))</f>
        <v/>
      </c>
    </row>
    <row r="508" spans="1:21" ht="15" customHeight="1" x14ac:dyDescent="0.25">
      <c r="A508" s="3"/>
      <c r="B508" s="2"/>
      <c r="C508" s="2"/>
      <c r="D508" s="72"/>
      <c r="E508" s="4"/>
      <c r="F508" s="173"/>
      <c r="G508" s="352" t="str">
        <f>IFERROR(VLOOKUP(Tabla46[[#This Row],[ID RIESGO]],'1. IDENTIFICACION DEL RIESGO'!$AB$27:$AL$38,11,0),"")</f>
        <v/>
      </c>
      <c r="H508" s="173"/>
      <c r="I508" s="173"/>
      <c r="J508" s="173"/>
      <c r="K508" s="173"/>
      <c r="L508" s="175"/>
      <c r="M508" s="175"/>
      <c r="N508" s="173" t="str">
        <f>IF(Tabla46[[#This Row],[ID RIESGO]]="","",IF(Tabla46[[#This Row],[DESCRIPCION DEL CONTROL]]="",0,15))</f>
        <v/>
      </c>
      <c r="O508" s="169" t="str">
        <f>IF(Tabla46[[#This Row],[ID RIESGO]]="","",IF(Tabla46[[#This Row],[RESPONSABLE DEL CONTROL (CARGO)]]="",0,20))</f>
        <v/>
      </c>
      <c r="P508" s="345">
        <f>IF(Tabla46[[#This Row],[PERIODICIDAD DE EJECUCIÓN DEL CONTROL]]="",0,20)</f>
        <v>0</v>
      </c>
      <c r="Q508"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8" s="345" t="str">
        <f>IF(ISTEXT(Tabla46[[#This Row],[VALOR EVALUACION DISENO]]),"",IF(Tabla46[[#This Row],[VALOR EVALUACION DISENO]]&gt;96,DATOS!$AV$21,IF(Tabla46[[#This Row],[VALOR EVALUACION DISENO]]&gt;=86,DATOS!$AV$22,DATOS!$AV$23)))</f>
        <v/>
      </c>
      <c r="S508" s="278"/>
      <c r="T508" s="345" t="str">
        <f>IFERROR(VLOOKUP(Tabla46[[#This Row],[% DE CUMPLIMIENTO DE LA EJECUCION DEL CONTROL]],DATOS!$AS$38:$AT$40,2,0),"")</f>
        <v/>
      </c>
      <c r="U508" s="129" t="str">
        <f>IF(Tabla46[[#This Row],[RESULTADO EVALUACIÓN DEL DISEÑO DEL CONTROL]]="","",SUMIFS(DATOS!$AT$49:$AT$57,DATOS!$AR$49:$AR$57,Tabla46[[#This Row],[RESULTADO EVALUACIÓN DEL DISEÑO DEL CONTROL]],DATOS!$AS$49:$AS$57,Tabla46[[#This Row],[RESULTADO EVALUACION DE LA EJECUCION]]))</f>
        <v/>
      </c>
    </row>
    <row r="509" spans="1:21" ht="15" customHeight="1" x14ac:dyDescent="0.25">
      <c r="A509" s="3"/>
      <c r="B509" s="2"/>
      <c r="C509" s="2"/>
      <c r="D509" s="72"/>
      <c r="E509" s="4"/>
      <c r="F509" s="173"/>
      <c r="G509" s="352" t="str">
        <f>IFERROR(VLOOKUP(Tabla46[[#This Row],[ID RIESGO]],'1. IDENTIFICACION DEL RIESGO'!$AB$27:$AL$38,11,0),"")</f>
        <v/>
      </c>
      <c r="H509" s="173"/>
      <c r="I509" s="173"/>
      <c r="J509" s="173"/>
      <c r="K509" s="173"/>
      <c r="L509" s="175"/>
      <c r="M509" s="175"/>
      <c r="N509" s="173" t="str">
        <f>IF(Tabla46[[#This Row],[ID RIESGO]]="","",IF(Tabla46[[#This Row],[DESCRIPCION DEL CONTROL]]="",0,15))</f>
        <v/>
      </c>
      <c r="O509" s="169" t="str">
        <f>IF(Tabla46[[#This Row],[ID RIESGO]]="","",IF(Tabla46[[#This Row],[RESPONSABLE DEL CONTROL (CARGO)]]="",0,20))</f>
        <v/>
      </c>
      <c r="P509" s="345">
        <f>IF(Tabla46[[#This Row],[PERIODICIDAD DE EJECUCIÓN DEL CONTROL]]="",0,20)</f>
        <v>0</v>
      </c>
      <c r="Q509"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9" s="345" t="str">
        <f>IF(ISTEXT(Tabla46[[#This Row],[VALOR EVALUACION DISENO]]),"",IF(Tabla46[[#This Row],[VALOR EVALUACION DISENO]]&gt;96,DATOS!$AV$21,IF(Tabla46[[#This Row],[VALOR EVALUACION DISENO]]&gt;=86,DATOS!$AV$22,DATOS!$AV$23)))</f>
        <v/>
      </c>
      <c r="S509" s="278"/>
      <c r="T509" s="345" t="str">
        <f>IFERROR(VLOOKUP(Tabla46[[#This Row],[% DE CUMPLIMIENTO DE LA EJECUCION DEL CONTROL]],DATOS!$AS$38:$AT$40,2,0),"")</f>
        <v/>
      </c>
      <c r="U509" s="129" t="str">
        <f>IF(Tabla46[[#This Row],[RESULTADO EVALUACIÓN DEL DISEÑO DEL CONTROL]]="","",SUMIFS(DATOS!$AT$49:$AT$57,DATOS!$AR$49:$AR$57,Tabla46[[#This Row],[RESULTADO EVALUACIÓN DEL DISEÑO DEL CONTROL]],DATOS!$AS$49:$AS$57,Tabla46[[#This Row],[RESULTADO EVALUACION DE LA EJECUCION]]))</f>
        <v/>
      </c>
    </row>
    <row r="510" spans="1:21" ht="15" customHeight="1" x14ac:dyDescent="0.25">
      <c r="A510" s="3"/>
      <c r="B510" s="2"/>
      <c r="C510" s="2"/>
      <c r="D510" s="72"/>
      <c r="E510" s="4"/>
      <c r="F510" s="173"/>
      <c r="G510" s="352" t="str">
        <f>IFERROR(VLOOKUP(Tabla46[[#This Row],[ID RIESGO]],'1. IDENTIFICACION DEL RIESGO'!$AB$27:$AL$38,11,0),"")</f>
        <v/>
      </c>
      <c r="H510" s="173"/>
      <c r="I510" s="173"/>
      <c r="J510" s="173"/>
      <c r="K510" s="173"/>
      <c r="L510" s="175"/>
      <c r="M510" s="175"/>
      <c r="N510" s="173" t="str">
        <f>IF(Tabla46[[#This Row],[ID RIESGO]]="","",IF(Tabla46[[#This Row],[DESCRIPCION DEL CONTROL]]="",0,15))</f>
        <v/>
      </c>
      <c r="O510" s="169" t="str">
        <f>IF(Tabla46[[#This Row],[ID RIESGO]]="","",IF(Tabla46[[#This Row],[RESPONSABLE DEL CONTROL (CARGO)]]="",0,20))</f>
        <v/>
      </c>
      <c r="P510" s="345">
        <f>IF(Tabla46[[#This Row],[PERIODICIDAD DE EJECUCIÓN DEL CONTROL]]="",0,20)</f>
        <v>0</v>
      </c>
      <c r="Q510"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0" s="345" t="str">
        <f>IF(ISTEXT(Tabla46[[#This Row],[VALOR EVALUACION DISENO]]),"",IF(Tabla46[[#This Row],[VALOR EVALUACION DISENO]]&gt;96,DATOS!$AV$21,IF(Tabla46[[#This Row],[VALOR EVALUACION DISENO]]&gt;=86,DATOS!$AV$22,DATOS!$AV$23)))</f>
        <v/>
      </c>
      <c r="S510" s="278"/>
      <c r="T510" s="345" t="str">
        <f>IFERROR(VLOOKUP(Tabla46[[#This Row],[% DE CUMPLIMIENTO DE LA EJECUCION DEL CONTROL]],DATOS!$AS$38:$AT$40,2,0),"")</f>
        <v/>
      </c>
      <c r="U510" s="129" t="str">
        <f>IF(Tabla46[[#This Row],[RESULTADO EVALUACIÓN DEL DISEÑO DEL CONTROL]]="","",SUMIFS(DATOS!$AT$49:$AT$57,DATOS!$AR$49:$AR$57,Tabla46[[#This Row],[RESULTADO EVALUACIÓN DEL DISEÑO DEL CONTROL]],DATOS!$AS$49:$AS$57,Tabla46[[#This Row],[RESULTADO EVALUACION DE LA EJECUCION]]))</f>
        <v/>
      </c>
    </row>
    <row r="511" spans="1:21" ht="15" customHeight="1" x14ac:dyDescent="0.25">
      <c r="A511" s="3"/>
      <c r="B511" s="2"/>
      <c r="C511" s="2"/>
      <c r="D511" s="72"/>
      <c r="E511" s="4"/>
      <c r="F511" s="173"/>
      <c r="G511" s="352" t="str">
        <f>IFERROR(VLOOKUP(Tabla46[[#This Row],[ID RIESGO]],'1. IDENTIFICACION DEL RIESGO'!$AB$27:$AL$38,11,0),"")</f>
        <v/>
      </c>
      <c r="H511" s="173"/>
      <c r="I511" s="173"/>
      <c r="J511" s="173"/>
      <c r="K511" s="173"/>
      <c r="L511" s="175"/>
      <c r="M511" s="175"/>
      <c r="N511" s="173" t="str">
        <f>IF(Tabla46[[#This Row],[ID RIESGO]]="","",IF(Tabla46[[#This Row],[DESCRIPCION DEL CONTROL]]="",0,15))</f>
        <v/>
      </c>
      <c r="O511" s="169" t="str">
        <f>IF(Tabla46[[#This Row],[ID RIESGO]]="","",IF(Tabla46[[#This Row],[RESPONSABLE DEL CONTROL (CARGO)]]="",0,20))</f>
        <v/>
      </c>
      <c r="P511" s="345">
        <f>IF(Tabla46[[#This Row],[PERIODICIDAD DE EJECUCIÓN DEL CONTROL]]="",0,20)</f>
        <v>0</v>
      </c>
      <c r="Q511"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1" s="345" t="str">
        <f>IF(ISTEXT(Tabla46[[#This Row],[VALOR EVALUACION DISENO]]),"",IF(Tabla46[[#This Row],[VALOR EVALUACION DISENO]]&gt;96,DATOS!$AV$21,IF(Tabla46[[#This Row],[VALOR EVALUACION DISENO]]&gt;=86,DATOS!$AV$22,DATOS!$AV$23)))</f>
        <v/>
      </c>
      <c r="S511" s="278"/>
      <c r="T511" s="345" t="str">
        <f>IFERROR(VLOOKUP(Tabla46[[#This Row],[% DE CUMPLIMIENTO DE LA EJECUCION DEL CONTROL]],DATOS!$AS$38:$AT$40,2,0),"")</f>
        <v/>
      </c>
      <c r="U511" s="129" t="str">
        <f>IF(Tabla46[[#This Row],[RESULTADO EVALUACIÓN DEL DISEÑO DEL CONTROL]]="","",SUMIFS(DATOS!$AT$49:$AT$57,DATOS!$AR$49:$AR$57,Tabla46[[#This Row],[RESULTADO EVALUACIÓN DEL DISEÑO DEL CONTROL]],DATOS!$AS$49:$AS$57,Tabla46[[#This Row],[RESULTADO EVALUACION DE LA EJECUCION]]))</f>
        <v/>
      </c>
    </row>
    <row r="512" spans="1:21" ht="15" customHeight="1" x14ac:dyDescent="0.25">
      <c r="A512" s="3"/>
      <c r="B512" s="2"/>
      <c r="C512" s="2"/>
      <c r="D512" s="72"/>
      <c r="E512" s="4"/>
      <c r="F512" s="173"/>
      <c r="G512" s="352" t="str">
        <f>IFERROR(VLOOKUP(Tabla46[[#This Row],[ID RIESGO]],'1. IDENTIFICACION DEL RIESGO'!$AB$27:$AL$38,11,0),"")</f>
        <v/>
      </c>
      <c r="H512" s="173"/>
      <c r="I512" s="173"/>
      <c r="J512" s="173"/>
      <c r="K512" s="173"/>
      <c r="L512" s="175"/>
      <c r="M512" s="175"/>
      <c r="N512" s="173" t="str">
        <f>IF(Tabla46[[#This Row],[ID RIESGO]]="","",IF(Tabla46[[#This Row],[DESCRIPCION DEL CONTROL]]="",0,15))</f>
        <v/>
      </c>
      <c r="O512" s="169" t="str">
        <f>IF(Tabla46[[#This Row],[ID RIESGO]]="","",IF(Tabla46[[#This Row],[RESPONSABLE DEL CONTROL (CARGO)]]="",0,20))</f>
        <v/>
      </c>
      <c r="P512" s="345">
        <f>IF(Tabla46[[#This Row],[PERIODICIDAD DE EJECUCIÓN DEL CONTROL]]="",0,20)</f>
        <v>0</v>
      </c>
      <c r="Q512"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2" s="345" t="str">
        <f>IF(ISTEXT(Tabla46[[#This Row],[VALOR EVALUACION DISENO]]),"",IF(Tabla46[[#This Row],[VALOR EVALUACION DISENO]]&gt;96,DATOS!$AV$21,IF(Tabla46[[#This Row],[VALOR EVALUACION DISENO]]&gt;=86,DATOS!$AV$22,DATOS!$AV$23)))</f>
        <v/>
      </c>
      <c r="S512" s="278"/>
      <c r="T512" s="345" t="str">
        <f>IFERROR(VLOOKUP(Tabla46[[#This Row],[% DE CUMPLIMIENTO DE LA EJECUCION DEL CONTROL]],DATOS!$AS$38:$AT$40,2,0),"")</f>
        <v/>
      </c>
      <c r="U512" s="129" t="str">
        <f>IF(Tabla46[[#This Row],[RESULTADO EVALUACIÓN DEL DISEÑO DEL CONTROL]]="","",SUMIFS(DATOS!$AT$49:$AT$57,DATOS!$AR$49:$AR$57,Tabla46[[#This Row],[RESULTADO EVALUACIÓN DEL DISEÑO DEL CONTROL]],DATOS!$AS$49:$AS$57,Tabla46[[#This Row],[RESULTADO EVALUACION DE LA EJECUCION]]))</f>
        <v/>
      </c>
    </row>
    <row r="513" spans="1:21" ht="15" customHeight="1" x14ac:dyDescent="0.25">
      <c r="A513" s="3"/>
      <c r="B513" s="2"/>
      <c r="C513" s="2"/>
      <c r="D513" s="72"/>
      <c r="E513" s="4"/>
      <c r="F513" s="173"/>
      <c r="G513" s="352" t="str">
        <f>IFERROR(VLOOKUP(Tabla46[[#This Row],[ID RIESGO]],'1. IDENTIFICACION DEL RIESGO'!$AB$27:$AL$38,11,0),"")</f>
        <v/>
      </c>
      <c r="H513" s="173"/>
      <c r="I513" s="173"/>
      <c r="J513" s="173"/>
      <c r="K513" s="173"/>
      <c r="L513" s="175"/>
      <c r="M513" s="175"/>
      <c r="N513" s="173" t="str">
        <f>IF(Tabla46[[#This Row],[ID RIESGO]]="","",IF(Tabla46[[#This Row],[DESCRIPCION DEL CONTROL]]="",0,15))</f>
        <v/>
      </c>
      <c r="O513" s="169" t="str">
        <f>IF(Tabla46[[#This Row],[ID RIESGO]]="","",IF(Tabla46[[#This Row],[RESPONSABLE DEL CONTROL (CARGO)]]="",0,20))</f>
        <v/>
      </c>
      <c r="P513" s="345">
        <f>IF(Tabla46[[#This Row],[PERIODICIDAD DE EJECUCIÓN DEL CONTROL]]="",0,20)</f>
        <v>0</v>
      </c>
      <c r="Q513"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3" s="345" t="str">
        <f>IF(ISTEXT(Tabla46[[#This Row],[VALOR EVALUACION DISENO]]),"",IF(Tabla46[[#This Row],[VALOR EVALUACION DISENO]]&gt;96,DATOS!$AV$21,IF(Tabla46[[#This Row],[VALOR EVALUACION DISENO]]&gt;=86,DATOS!$AV$22,DATOS!$AV$23)))</f>
        <v/>
      </c>
      <c r="S513" s="278"/>
      <c r="T513" s="345" t="str">
        <f>IFERROR(VLOOKUP(Tabla46[[#This Row],[% DE CUMPLIMIENTO DE LA EJECUCION DEL CONTROL]],DATOS!$AS$38:$AT$40,2,0),"")</f>
        <v/>
      </c>
      <c r="U513" s="129" t="str">
        <f>IF(Tabla46[[#This Row],[RESULTADO EVALUACIÓN DEL DISEÑO DEL CONTROL]]="","",SUMIFS(DATOS!$AT$49:$AT$57,DATOS!$AR$49:$AR$57,Tabla46[[#This Row],[RESULTADO EVALUACIÓN DEL DISEÑO DEL CONTROL]],DATOS!$AS$49:$AS$57,Tabla46[[#This Row],[RESULTADO EVALUACION DE LA EJECUCION]]))</f>
        <v/>
      </c>
    </row>
    <row r="514" spans="1:21" ht="15" customHeight="1" x14ac:dyDescent="0.25">
      <c r="A514" s="3"/>
      <c r="B514" s="2"/>
      <c r="C514" s="2"/>
      <c r="D514" s="72"/>
      <c r="E514" s="4"/>
      <c r="F514" s="173"/>
      <c r="G514" s="352" t="str">
        <f>IFERROR(VLOOKUP(Tabla46[[#This Row],[ID RIESGO]],'1. IDENTIFICACION DEL RIESGO'!$AB$27:$AL$38,11,0),"")</f>
        <v/>
      </c>
      <c r="H514" s="173"/>
      <c r="I514" s="173"/>
      <c r="J514" s="173"/>
      <c r="K514" s="173"/>
      <c r="L514" s="175"/>
      <c r="M514" s="175"/>
      <c r="N514" s="173" t="str">
        <f>IF(Tabla46[[#This Row],[ID RIESGO]]="","",IF(Tabla46[[#This Row],[DESCRIPCION DEL CONTROL]]="",0,15))</f>
        <v/>
      </c>
      <c r="O514" s="169" t="str">
        <f>IF(Tabla46[[#This Row],[ID RIESGO]]="","",IF(Tabla46[[#This Row],[RESPONSABLE DEL CONTROL (CARGO)]]="",0,20))</f>
        <v/>
      </c>
      <c r="P514" s="345">
        <f>IF(Tabla46[[#This Row],[PERIODICIDAD DE EJECUCIÓN DEL CONTROL]]="",0,20)</f>
        <v>0</v>
      </c>
      <c r="Q514"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4" s="345" t="str">
        <f>IF(ISTEXT(Tabla46[[#This Row],[VALOR EVALUACION DISENO]]),"",IF(Tabla46[[#This Row],[VALOR EVALUACION DISENO]]&gt;96,DATOS!$AV$21,IF(Tabla46[[#This Row],[VALOR EVALUACION DISENO]]&gt;=86,DATOS!$AV$22,DATOS!$AV$23)))</f>
        <v/>
      </c>
      <c r="S514" s="278"/>
      <c r="T514" s="345" t="str">
        <f>IFERROR(VLOOKUP(Tabla46[[#This Row],[% DE CUMPLIMIENTO DE LA EJECUCION DEL CONTROL]],DATOS!$AS$38:$AT$40,2,0),"")</f>
        <v/>
      </c>
      <c r="U514" s="129" t="str">
        <f>IF(Tabla46[[#This Row],[RESULTADO EVALUACIÓN DEL DISEÑO DEL CONTROL]]="","",SUMIFS(DATOS!$AT$49:$AT$57,DATOS!$AR$49:$AR$57,Tabla46[[#This Row],[RESULTADO EVALUACIÓN DEL DISEÑO DEL CONTROL]],DATOS!$AS$49:$AS$57,Tabla46[[#This Row],[RESULTADO EVALUACION DE LA EJECUCION]]))</f>
        <v/>
      </c>
    </row>
    <row r="515" spans="1:21" ht="15" customHeight="1" x14ac:dyDescent="0.25">
      <c r="A515" s="3"/>
      <c r="B515" s="2"/>
      <c r="C515" s="2"/>
      <c r="D515" s="72"/>
      <c r="E515" s="4"/>
      <c r="F515" s="174"/>
      <c r="G515" s="352" t="str">
        <f>IFERROR(VLOOKUP(Tabla46[[#This Row],[ID RIESGO]],'1. IDENTIFICACION DEL RIESGO'!$AB$27:$AL$38,11,0),"")</f>
        <v/>
      </c>
      <c r="H515" s="173"/>
      <c r="I515" s="173"/>
      <c r="J515" s="173"/>
      <c r="K515" s="173"/>
      <c r="L515" s="175"/>
      <c r="M515" s="175"/>
      <c r="N515" s="173" t="str">
        <f>IF(Tabla46[[#This Row],[ID RIESGO]]="","",IF(Tabla46[[#This Row],[DESCRIPCION DEL CONTROL]]="",0,15))</f>
        <v/>
      </c>
      <c r="O515" s="169" t="str">
        <f>IF(Tabla46[[#This Row],[ID RIESGO]]="","",IF(Tabla46[[#This Row],[RESPONSABLE DEL CONTROL (CARGO)]]="",0,20))</f>
        <v/>
      </c>
      <c r="P515" s="345">
        <f>IF(Tabla46[[#This Row],[PERIODICIDAD DE EJECUCIÓN DEL CONTROL]]="",0,20)</f>
        <v>0</v>
      </c>
      <c r="Q515" s="35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5" s="345" t="str">
        <f>IF(ISTEXT(Tabla46[[#This Row],[VALOR EVALUACION DISENO]]),"",IF(Tabla46[[#This Row],[VALOR EVALUACION DISENO]]&gt;96,DATOS!$AV$21,IF(Tabla46[[#This Row],[VALOR EVALUACION DISENO]]&gt;=86,DATOS!$AV$22,DATOS!$AV$23)))</f>
        <v/>
      </c>
      <c r="S515" s="278"/>
      <c r="T515" s="345" t="str">
        <f>IFERROR(VLOOKUP(Tabla46[[#This Row],[% DE CUMPLIMIENTO DE LA EJECUCION DEL CONTROL]],DATOS!$AS$38:$AT$40,2,0),"")</f>
        <v/>
      </c>
      <c r="U515" s="129" t="str">
        <f>IF(Tabla46[[#This Row],[RESULTADO EVALUACIÓN DEL DISEÑO DEL CONTROL]]="","",SUMIFS(DATOS!$AT$49:$AT$57,DATOS!$AR$49:$AR$57,Tabla46[[#This Row],[RESULTADO EVALUACIÓN DEL DISEÑO DEL CONTROL]],DATOS!$AS$49:$AS$57,Tabla46[[#This Row],[RESULTADO EVALUACION DE LA EJECUCION]]))</f>
        <v/>
      </c>
    </row>
    <row r="516" spans="1:21" ht="15" customHeight="1" x14ac:dyDescent="0.25">
      <c r="A516" s="9"/>
      <c r="B516" s="9"/>
      <c r="C516" s="9"/>
      <c r="D516" s="75"/>
      <c r="E516" s="9"/>
      <c r="F516" s="5"/>
    </row>
    <row r="517" spans="1:21" ht="15" customHeight="1" x14ac:dyDescent="0.25">
      <c r="A517" s="9"/>
      <c r="B517" s="9"/>
      <c r="C517" s="9"/>
      <c r="D517" s="75"/>
      <c r="E517" s="9"/>
      <c r="F517" s="5"/>
    </row>
    <row r="518" spans="1:21" ht="15" customHeight="1" x14ac:dyDescent="0.25">
      <c r="A518" s="9"/>
      <c r="B518" s="9"/>
      <c r="C518" s="9"/>
      <c r="D518" s="75"/>
      <c r="E518" s="9"/>
      <c r="F518" s="5"/>
    </row>
    <row r="519" spans="1:21" ht="15" customHeight="1" x14ac:dyDescent="0.25">
      <c r="A519" s="9"/>
      <c r="B519" s="9"/>
      <c r="C519" s="9"/>
      <c r="D519" s="75"/>
      <c r="E519" s="9"/>
      <c r="F519" s="5"/>
    </row>
    <row r="520" spans="1:21" ht="15" customHeight="1" x14ac:dyDescent="0.25">
      <c r="A520" s="9"/>
      <c r="B520" s="9"/>
      <c r="C520" s="9"/>
      <c r="D520" s="75"/>
      <c r="E520" s="9"/>
      <c r="F520" s="5"/>
    </row>
    <row r="521" spans="1:21" ht="15" customHeight="1" x14ac:dyDescent="0.25">
      <c r="A521" s="9"/>
      <c r="B521" s="9"/>
      <c r="C521" s="9"/>
      <c r="D521" s="75"/>
      <c r="E521" s="9"/>
      <c r="F521" s="5"/>
    </row>
    <row r="522" spans="1:21" ht="15" customHeight="1" x14ac:dyDescent="0.25">
      <c r="A522" s="9"/>
      <c r="B522" s="9"/>
      <c r="C522" s="9"/>
      <c r="D522" s="75"/>
      <c r="E522" s="9"/>
      <c r="F522" s="5"/>
    </row>
    <row r="523" spans="1:21" ht="15" customHeight="1" x14ac:dyDescent="0.25">
      <c r="A523" s="9"/>
      <c r="B523" s="9"/>
      <c r="C523" s="9"/>
      <c r="D523" s="75"/>
      <c r="E523" s="9"/>
      <c r="F523" s="5"/>
    </row>
    <row r="524" spans="1:21" ht="15" customHeight="1" x14ac:dyDescent="0.25">
      <c r="A524" s="9"/>
      <c r="B524" s="9"/>
      <c r="C524" s="9"/>
      <c r="D524" s="75"/>
      <c r="E524" s="9"/>
      <c r="F524" s="5"/>
    </row>
    <row r="525" spans="1:21" ht="15" customHeight="1" x14ac:dyDescent="0.25">
      <c r="A525" s="9"/>
      <c r="B525" s="9"/>
      <c r="C525" s="9"/>
      <c r="D525" s="75"/>
      <c r="E525" s="9"/>
      <c r="F525" s="5"/>
    </row>
    <row r="526" spans="1:21" ht="15" customHeight="1" x14ac:dyDescent="0.25">
      <c r="A526" s="9"/>
      <c r="B526" s="9"/>
      <c r="C526" s="9"/>
      <c r="D526" s="75"/>
      <c r="E526" s="9"/>
      <c r="F526" s="5"/>
    </row>
    <row r="527" spans="1:21" ht="15" customHeight="1" x14ac:dyDescent="0.25">
      <c r="A527" s="9"/>
      <c r="B527" s="9"/>
      <c r="C527" s="9"/>
      <c r="D527" s="75"/>
      <c r="E527" s="9"/>
      <c r="F527" s="5"/>
    </row>
    <row r="528" spans="1:21" ht="15" customHeight="1" x14ac:dyDescent="0.25">
      <c r="A528" s="9"/>
      <c r="B528" s="9"/>
      <c r="C528" s="9"/>
      <c r="D528" s="75"/>
      <c r="E528" s="9"/>
      <c r="F528" s="5"/>
    </row>
    <row r="529" spans="1:6" ht="15" customHeight="1" x14ac:dyDescent="0.25">
      <c r="A529" s="9"/>
      <c r="B529" s="9"/>
      <c r="C529" s="9"/>
      <c r="D529" s="75"/>
      <c r="E529" s="9"/>
      <c r="F529" s="5"/>
    </row>
    <row r="530" spans="1:6" ht="15" customHeight="1" x14ac:dyDescent="0.25">
      <c r="A530" s="9"/>
      <c r="B530" s="9"/>
      <c r="C530" s="9"/>
      <c r="D530" s="75"/>
      <c r="E530" s="9"/>
      <c r="F530" s="5"/>
    </row>
    <row r="531" spans="1:6" ht="15" customHeight="1" x14ac:dyDescent="0.25">
      <c r="A531" s="9"/>
      <c r="B531" s="9"/>
      <c r="C531" s="9"/>
      <c r="D531" s="75"/>
      <c r="E531" s="9"/>
      <c r="F531" s="5"/>
    </row>
    <row r="532" spans="1:6" ht="15" customHeight="1" x14ac:dyDescent="0.25">
      <c r="A532" s="9"/>
      <c r="B532" s="9"/>
      <c r="C532" s="9"/>
      <c r="D532" s="75"/>
      <c r="E532" s="9"/>
      <c r="F532" s="5"/>
    </row>
    <row r="533" spans="1:6" ht="15" customHeight="1" x14ac:dyDescent="0.25">
      <c r="A533" s="9"/>
      <c r="B533" s="9"/>
      <c r="C533" s="9"/>
      <c r="D533" s="75"/>
      <c r="E533" s="9"/>
      <c r="F533" s="5"/>
    </row>
    <row r="534" spans="1:6" ht="15" customHeight="1" x14ac:dyDescent="0.25">
      <c r="A534" s="9"/>
      <c r="B534" s="9"/>
      <c r="C534" s="9"/>
      <c r="D534" s="75"/>
      <c r="E534" s="9"/>
      <c r="F534" s="5"/>
    </row>
    <row r="535" spans="1:6" ht="15" customHeight="1" x14ac:dyDescent="0.25">
      <c r="A535" s="9"/>
      <c r="B535" s="9"/>
      <c r="C535" s="9"/>
      <c r="D535" s="75"/>
      <c r="E535" s="9"/>
      <c r="F535" s="5"/>
    </row>
    <row r="536" spans="1:6" ht="15" customHeight="1" x14ac:dyDescent="0.25">
      <c r="A536" s="9"/>
      <c r="B536" s="9"/>
      <c r="C536" s="9"/>
      <c r="D536" s="75"/>
      <c r="E536" s="9"/>
      <c r="F536" s="5"/>
    </row>
    <row r="537" spans="1:6" ht="15" customHeight="1" x14ac:dyDescent="0.25">
      <c r="A537" s="9"/>
      <c r="B537" s="9"/>
      <c r="C537" s="9"/>
      <c r="D537" s="75"/>
      <c r="E537" s="9"/>
      <c r="F537" s="5"/>
    </row>
    <row r="538" spans="1:6" ht="15" customHeight="1" x14ac:dyDescent="0.25">
      <c r="A538" s="9"/>
      <c r="B538" s="9"/>
      <c r="C538" s="9"/>
      <c r="D538" s="75"/>
      <c r="E538" s="9"/>
      <c r="F538" s="5"/>
    </row>
    <row r="539" spans="1:6" ht="15" customHeight="1" x14ac:dyDescent="0.25">
      <c r="A539" s="9"/>
      <c r="B539" s="9"/>
      <c r="C539" s="9"/>
      <c r="D539" s="75"/>
      <c r="E539" s="9"/>
      <c r="F539" s="5"/>
    </row>
    <row r="540" spans="1:6" ht="15" customHeight="1" x14ac:dyDescent="0.25">
      <c r="A540" s="9"/>
      <c r="B540" s="9"/>
      <c r="C540" s="9"/>
      <c r="D540" s="75"/>
      <c r="E540" s="9"/>
      <c r="F540" s="5"/>
    </row>
    <row r="541" spans="1:6" ht="15" customHeight="1" x14ac:dyDescent="0.25">
      <c r="A541" s="9"/>
      <c r="B541" s="9"/>
      <c r="C541" s="9"/>
      <c r="D541" s="75"/>
      <c r="E541" s="9"/>
      <c r="F541" s="5"/>
    </row>
    <row r="542" spans="1:6" ht="15" customHeight="1" x14ac:dyDescent="0.25">
      <c r="A542" s="9"/>
      <c r="B542" s="9"/>
      <c r="C542" s="9"/>
      <c r="D542" s="75"/>
      <c r="E542" s="9"/>
      <c r="F542" s="5"/>
    </row>
    <row r="543" spans="1:6" ht="15" customHeight="1" x14ac:dyDescent="0.25">
      <c r="A543" s="9"/>
      <c r="B543" s="9"/>
      <c r="C543" s="9"/>
      <c r="D543" s="75"/>
      <c r="E543" s="9"/>
      <c r="F543" s="5"/>
    </row>
    <row r="544" spans="1:6" ht="15" customHeight="1" x14ac:dyDescent="0.25">
      <c r="A544" s="9"/>
      <c r="B544" s="9"/>
      <c r="C544" s="9"/>
      <c r="D544" s="75"/>
      <c r="E544" s="9"/>
      <c r="F544" s="5"/>
    </row>
    <row r="545" spans="1:6" ht="15" customHeight="1" x14ac:dyDescent="0.25">
      <c r="A545" s="9"/>
      <c r="B545" s="9"/>
      <c r="C545" s="9"/>
      <c r="D545" s="75"/>
      <c r="E545" s="9"/>
      <c r="F545" s="5"/>
    </row>
    <row r="546" spans="1:6" ht="15" customHeight="1" x14ac:dyDescent="0.25">
      <c r="A546" s="9"/>
      <c r="B546" s="9"/>
      <c r="C546" s="9"/>
      <c r="D546" s="75"/>
      <c r="E546" s="9"/>
      <c r="F546" s="5"/>
    </row>
    <row r="547" spans="1:6" ht="15" customHeight="1" x14ac:dyDescent="0.25">
      <c r="A547" s="9"/>
      <c r="B547" s="9"/>
      <c r="C547" s="9"/>
      <c r="D547" s="75"/>
      <c r="E547" s="9"/>
      <c r="F547" s="5"/>
    </row>
    <row r="548" spans="1:6" ht="15" customHeight="1" x14ac:dyDescent="0.25">
      <c r="A548" s="9"/>
      <c r="B548" s="9"/>
      <c r="C548" s="9"/>
      <c r="D548" s="75"/>
      <c r="E548" s="9"/>
      <c r="F548" s="5"/>
    </row>
    <row r="549" spans="1:6" ht="15" customHeight="1" x14ac:dyDescent="0.25">
      <c r="A549" s="9"/>
      <c r="B549" s="9"/>
      <c r="C549" s="9"/>
      <c r="D549" s="75"/>
      <c r="E549" s="9"/>
      <c r="F549" s="5"/>
    </row>
    <row r="550" spans="1:6" ht="15" customHeight="1" x14ac:dyDescent="0.25">
      <c r="A550" s="9"/>
      <c r="B550" s="9"/>
      <c r="C550" s="9"/>
      <c r="D550" s="75"/>
      <c r="E550" s="9"/>
      <c r="F550" s="5"/>
    </row>
    <row r="551" spans="1:6" ht="15" customHeight="1" x14ac:dyDescent="0.25">
      <c r="A551" s="9"/>
      <c r="B551" s="9"/>
      <c r="C551" s="9"/>
      <c r="D551" s="75"/>
      <c r="E551" s="9"/>
      <c r="F551" s="5"/>
    </row>
    <row r="552" spans="1:6" ht="15" customHeight="1" x14ac:dyDescent="0.25">
      <c r="A552" s="9"/>
      <c r="B552" s="9"/>
      <c r="C552" s="9"/>
      <c r="D552" s="75"/>
      <c r="E552" s="9"/>
      <c r="F552" s="5"/>
    </row>
    <row r="553" spans="1:6" ht="15" customHeight="1" x14ac:dyDescent="0.25">
      <c r="A553" s="9"/>
      <c r="B553" s="9"/>
      <c r="C553" s="9"/>
      <c r="D553" s="75"/>
      <c r="E553" s="9"/>
      <c r="F553" s="5"/>
    </row>
    <row r="554" spans="1:6" ht="15" customHeight="1" x14ac:dyDescent="0.25">
      <c r="A554" s="9"/>
      <c r="B554" s="9"/>
      <c r="C554" s="9"/>
      <c r="D554" s="75"/>
      <c r="E554" s="9"/>
      <c r="F554" s="5"/>
    </row>
    <row r="555" spans="1:6" ht="15" customHeight="1" x14ac:dyDescent="0.25">
      <c r="A555" s="9"/>
      <c r="B555" s="9"/>
      <c r="C555" s="9"/>
      <c r="D555" s="75"/>
      <c r="E555" s="9"/>
      <c r="F555" s="5"/>
    </row>
    <row r="556" spans="1:6" ht="15" customHeight="1" x14ac:dyDescent="0.25">
      <c r="A556" s="9"/>
      <c r="B556" s="9"/>
      <c r="C556" s="9"/>
      <c r="D556" s="75"/>
      <c r="E556" s="9"/>
      <c r="F556" s="5"/>
    </row>
    <row r="557" spans="1:6" ht="15" customHeight="1" x14ac:dyDescent="0.25">
      <c r="A557" s="9"/>
      <c r="B557" s="9"/>
      <c r="C557" s="9"/>
      <c r="D557" s="75"/>
      <c r="E557" s="9"/>
      <c r="F557" s="5"/>
    </row>
    <row r="558" spans="1:6" ht="15" customHeight="1" x14ac:dyDescent="0.25">
      <c r="A558" s="9"/>
      <c r="B558" s="9"/>
      <c r="C558" s="9"/>
      <c r="D558" s="75"/>
      <c r="E558" s="9"/>
      <c r="F558" s="5"/>
    </row>
    <row r="559" spans="1:6" ht="15" customHeight="1" x14ac:dyDescent="0.25">
      <c r="A559" s="9"/>
      <c r="B559" s="9"/>
      <c r="C559" s="9"/>
      <c r="D559" s="75"/>
      <c r="E559" s="9"/>
      <c r="F559" s="5"/>
    </row>
    <row r="560" spans="1:6" ht="15" customHeight="1" x14ac:dyDescent="0.25">
      <c r="A560" s="9"/>
      <c r="B560" s="9"/>
      <c r="C560" s="9"/>
      <c r="D560" s="75"/>
      <c r="E560" s="9"/>
      <c r="F560" s="5"/>
    </row>
    <row r="561" spans="1:6" ht="15" customHeight="1" x14ac:dyDescent="0.25">
      <c r="A561" s="9"/>
      <c r="B561" s="9"/>
      <c r="C561" s="9"/>
      <c r="D561" s="75"/>
      <c r="E561" s="9"/>
      <c r="F561" s="5"/>
    </row>
    <row r="562" spans="1:6" ht="15" customHeight="1" x14ac:dyDescent="0.25">
      <c r="A562" s="9"/>
      <c r="B562" s="9"/>
      <c r="C562" s="9"/>
      <c r="D562" s="75"/>
      <c r="E562" s="9"/>
      <c r="F562" s="5"/>
    </row>
    <row r="563" spans="1:6" ht="15" customHeight="1" x14ac:dyDescent="0.25">
      <c r="A563" s="9"/>
      <c r="B563" s="9"/>
      <c r="C563" s="9"/>
      <c r="D563" s="75"/>
      <c r="E563" s="9"/>
      <c r="F563" s="5"/>
    </row>
    <row r="564" spans="1:6" ht="15" customHeight="1" x14ac:dyDescent="0.25">
      <c r="A564" s="9"/>
      <c r="B564" s="9"/>
      <c r="C564" s="9"/>
      <c r="D564" s="75"/>
      <c r="E564" s="9"/>
      <c r="F564" s="5"/>
    </row>
    <row r="565" spans="1:6" ht="15" customHeight="1" x14ac:dyDescent="0.25">
      <c r="A565" s="9"/>
      <c r="B565" s="9"/>
      <c r="C565" s="9"/>
      <c r="D565" s="75"/>
      <c r="E565" s="9"/>
      <c r="F565" s="5"/>
    </row>
    <row r="566" spans="1:6" ht="15" customHeight="1" x14ac:dyDescent="0.25">
      <c r="A566" s="9"/>
      <c r="B566" s="9"/>
      <c r="C566" s="9"/>
      <c r="D566" s="75"/>
      <c r="E566" s="9"/>
      <c r="F566" s="5"/>
    </row>
    <row r="567" spans="1:6" ht="15" customHeight="1" x14ac:dyDescent="0.25">
      <c r="A567" s="9"/>
      <c r="B567" s="9"/>
      <c r="C567" s="9"/>
      <c r="D567" s="75"/>
      <c r="E567" s="9"/>
      <c r="F567" s="5"/>
    </row>
    <row r="568" spans="1:6" ht="15" customHeight="1" x14ac:dyDescent="0.25">
      <c r="A568" s="9"/>
      <c r="B568" s="9"/>
      <c r="C568" s="9"/>
      <c r="D568" s="75"/>
      <c r="E568" s="9"/>
      <c r="F568" s="5"/>
    </row>
    <row r="569" spans="1:6" ht="15" customHeight="1" x14ac:dyDescent="0.25">
      <c r="A569" s="9"/>
      <c r="B569" s="9"/>
      <c r="C569" s="9"/>
      <c r="D569" s="75"/>
      <c r="E569" s="9"/>
      <c r="F569" s="5"/>
    </row>
    <row r="570" spans="1:6" ht="15" customHeight="1" x14ac:dyDescent="0.25">
      <c r="A570" s="9"/>
      <c r="B570" s="9"/>
      <c r="C570" s="9"/>
      <c r="D570" s="75"/>
      <c r="E570" s="9"/>
      <c r="F570" s="5"/>
    </row>
    <row r="571" spans="1:6" x14ac:dyDescent="0.25">
      <c r="A571" s="9"/>
      <c r="B571" s="9"/>
      <c r="C571" s="9"/>
      <c r="D571" s="75"/>
      <c r="E571" s="9"/>
      <c r="F571" s="5"/>
    </row>
    <row r="572" spans="1:6" x14ac:dyDescent="0.25">
      <c r="A572" s="9"/>
      <c r="B572" s="9"/>
      <c r="C572" s="9"/>
      <c r="D572" s="75"/>
      <c r="E572" s="9"/>
      <c r="F572" s="9"/>
    </row>
    <row r="573" spans="1:6" x14ac:dyDescent="0.25">
      <c r="A573" s="9"/>
      <c r="B573" s="9"/>
      <c r="C573" s="9"/>
      <c r="D573" s="75"/>
      <c r="E573" s="9"/>
      <c r="F573" s="9"/>
    </row>
    <row r="574" spans="1:6" x14ac:dyDescent="0.25">
      <c r="A574" s="9"/>
      <c r="B574" s="9"/>
      <c r="C574" s="9"/>
      <c r="D574" s="75"/>
      <c r="E574" s="9"/>
      <c r="F574" s="9"/>
    </row>
    <row r="575" spans="1:6" x14ac:dyDescent="0.25">
      <c r="A575" s="9"/>
      <c r="B575" s="9"/>
      <c r="C575" s="9"/>
      <c r="D575" s="75"/>
      <c r="E575" s="9"/>
      <c r="F575" s="9"/>
    </row>
    <row r="576" spans="1:6" x14ac:dyDescent="0.25">
      <c r="A576" s="9"/>
      <c r="B576" s="9"/>
      <c r="C576" s="9"/>
      <c r="D576" s="75"/>
      <c r="E576" s="9"/>
      <c r="F576" s="9"/>
    </row>
    <row r="577" spans="1:6" x14ac:dyDescent="0.25">
      <c r="A577" s="9"/>
      <c r="B577" s="9"/>
      <c r="C577" s="9"/>
      <c r="D577" s="75"/>
      <c r="E577" s="9"/>
      <c r="F577" s="9"/>
    </row>
    <row r="578" spans="1:6" x14ac:dyDescent="0.25">
      <c r="A578" s="9"/>
      <c r="B578" s="9"/>
      <c r="C578" s="9"/>
      <c r="D578" s="75"/>
      <c r="E578" s="9"/>
      <c r="F578" s="9"/>
    </row>
    <row r="579" spans="1:6" x14ac:dyDescent="0.25">
      <c r="A579" s="9"/>
      <c r="B579" s="9"/>
      <c r="C579" s="9"/>
      <c r="D579" s="75"/>
      <c r="E579" s="9"/>
      <c r="F579" s="9"/>
    </row>
    <row r="580" spans="1:6" x14ac:dyDescent="0.25">
      <c r="A580" s="9"/>
      <c r="B580" s="9"/>
      <c r="C580" s="9"/>
      <c r="D580" s="75"/>
      <c r="E580" s="9"/>
      <c r="F580" s="9"/>
    </row>
    <row r="581" spans="1:6" x14ac:dyDescent="0.25">
      <c r="A581" s="9"/>
      <c r="B581" s="9"/>
      <c r="C581" s="9"/>
      <c r="D581" s="75"/>
      <c r="E581" s="9"/>
      <c r="F581" s="9"/>
    </row>
    <row r="582" spans="1:6" x14ac:dyDescent="0.25">
      <c r="A582" s="9"/>
      <c r="B582" s="9"/>
      <c r="C582" s="9"/>
      <c r="D582" s="75"/>
      <c r="E582" s="9"/>
      <c r="F582" s="9"/>
    </row>
    <row r="583" spans="1:6" x14ac:dyDescent="0.25">
      <c r="A583" s="9"/>
      <c r="B583" s="9"/>
      <c r="C583" s="9"/>
      <c r="D583" s="75"/>
      <c r="E583" s="9"/>
      <c r="F583" s="9"/>
    </row>
    <row r="584" spans="1:6" x14ac:dyDescent="0.25">
      <c r="A584" s="9"/>
      <c r="B584" s="9"/>
      <c r="C584" s="9"/>
      <c r="D584" s="75"/>
      <c r="E584" s="9"/>
      <c r="F584" s="9"/>
    </row>
    <row r="585" spans="1:6" x14ac:dyDescent="0.25">
      <c r="A585" s="9"/>
      <c r="B585" s="9"/>
      <c r="C585" s="9"/>
      <c r="D585" s="75"/>
      <c r="E585" s="9"/>
      <c r="F585" s="9"/>
    </row>
    <row r="586" spans="1:6" x14ac:dyDescent="0.25">
      <c r="A586" s="9"/>
      <c r="B586" s="9"/>
      <c r="C586" s="9"/>
      <c r="D586" s="75"/>
      <c r="E586" s="9"/>
      <c r="F586" s="9"/>
    </row>
    <row r="587" spans="1:6" x14ac:dyDescent="0.25">
      <c r="A587" s="9"/>
      <c r="B587" s="9"/>
      <c r="C587" s="9"/>
      <c r="D587" s="75"/>
      <c r="E587" s="9"/>
      <c r="F587" s="9"/>
    </row>
    <row r="588" spans="1:6" x14ac:dyDescent="0.25">
      <c r="A588" s="9"/>
      <c r="B588" s="9"/>
      <c r="C588" s="9"/>
      <c r="D588" s="75"/>
      <c r="E588" s="9"/>
      <c r="F588" s="9"/>
    </row>
    <row r="589" spans="1:6" x14ac:dyDescent="0.25">
      <c r="A589" s="9"/>
      <c r="B589" s="9"/>
      <c r="C589" s="9"/>
      <c r="D589" s="75"/>
      <c r="E589" s="9"/>
      <c r="F589" s="9"/>
    </row>
    <row r="590" spans="1:6" x14ac:dyDescent="0.25">
      <c r="A590" s="9"/>
      <c r="B590" s="9"/>
      <c r="C590" s="9"/>
      <c r="D590" s="75"/>
      <c r="E590" s="9"/>
      <c r="F590" s="9"/>
    </row>
    <row r="591" spans="1:6" x14ac:dyDescent="0.25">
      <c r="A591" s="9"/>
      <c r="B591" s="9"/>
      <c r="C591" s="9"/>
      <c r="D591" s="75"/>
      <c r="E591" s="9"/>
      <c r="F591" s="9"/>
    </row>
    <row r="592" spans="1:6" x14ac:dyDescent="0.25">
      <c r="A592" s="9"/>
      <c r="B592" s="1"/>
      <c r="C592" s="1"/>
      <c r="D592" s="74"/>
      <c r="E592" s="1"/>
      <c r="F592" s="1"/>
    </row>
    <row r="593" spans="2:6" x14ac:dyDescent="0.25">
      <c r="B593" s="1"/>
      <c r="C593" s="1"/>
      <c r="D593" s="74"/>
      <c r="E593" s="1"/>
      <c r="F593" s="1"/>
    </row>
  </sheetData>
  <sheetProtection formatCells="0" formatColumns="0" formatRows="0"/>
  <dataConsolidate/>
  <mergeCells count="9">
    <mergeCell ref="AO15:AQ15"/>
    <mergeCell ref="H5:T5"/>
    <mergeCell ref="S16:T16"/>
    <mergeCell ref="G16:R16"/>
    <mergeCell ref="A1:E3"/>
    <mergeCell ref="F1:K1"/>
    <mergeCell ref="F2:K2"/>
    <mergeCell ref="F3:K3"/>
    <mergeCell ref="L3:M3"/>
  </mergeCells>
  <conditionalFormatting sqref="P9:P13 Q8:Q10 K8 K9:L13 O8:O13">
    <cfRule type="expression" dxfId="395" priority="2518">
      <formula>+IF($P$8="Sede Direccion General",1,0)</formula>
    </cfRule>
    <cfRule type="expression" dxfId="394" priority="2519">
      <formula>+IF($P$8="",1,0)</formula>
    </cfRule>
  </conditionalFormatting>
  <conditionalFormatting sqref="P9:P13 Q10 Q8 K8 K9:L13 O8:O13">
    <cfRule type="expression" dxfId="393" priority="2522">
      <formula>+IF($P$9="",1,0)</formula>
    </cfRule>
  </conditionalFormatting>
  <dataValidations count="9">
    <dataValidation allowBlank="1" showInputMessage="1" showErrorMessage="1" promptTitle="FECHA" prompt="INGRESE DD/MM/AA" sqref="L13:L14 I10:J10 I12:J12" xr:uid="{00000000-0002-0000-0400-000000000000}"/>
    <dataValidation type="list" allowBlank="1" showInputMessage="1" showErrorMessage="1" sqref="M169:M515" xr:uid="{00000000-0002-0000-0400-000001000000}">
      <formula1>CONTROL_NATURALEZA</formula1>
    </dataValidation>
    <dataValidation allowBlank="1" showErrorMessage="1" promptTitle="FECHA" prompt="INGRESE DD/MM/AA" sqref="I8" xr:uid="{00000000-0002-0000-0400-000002000000}"/>
    <dataValidation type="list" allowBlank="1" showInputMessage="1" showErrorMessage="1" sqref="J18:J71" xr:uid="{00000000-0002-0000-0400-000003000000}">
      <formula1>CONTROL_RESPONSABLE</formula1>
    </dataValidation>
    <dataValidation type="list" allowBlank="1" showInputMessage="1" showErrorMessage="1" sqref="L18:L515" xr:uid="{00000000-0002-0000-0400-000004000000}">
      <formula1>CONTROL_TIPO</formula1>
    </dataValidation>
    <dataValidation type="list" allowBlank="1" showInputMessage="1" showErrorMessage="1" sqref="N19:N515" xr:uid="{00000000-0002-0000-0400-000005000000}">
      <formula1>CONTROL_DOCUMENTADO</formula1>
    </dataValidation>
    <dataValidation type="list" allowBlank="1" showInputMessage="1" showErrorMessage="1" sqref="S18:S515" xr:uid="{00000000-0002-0000-0400-000006000000}">
      <formula1>CONTROL_EJECUCION</formula1>
    </dataValidation>
    <dataValidation type="list" allowBlank="1" showInputMessage="1" showErrorMessage="1" sqref="K18:K515" xr:uid="{00000000-0002-0000-0400-000007000000}">
      <formula1>CONTROLES_FRECUENCIA</formula1>
    </dataValidation>
    <dataValidation type="list" allowBlank="1" showInputMessage="1" showErrorMessage="1" sqref="M18:M168" xr:uid="{00000000-0002-0000-0400-000008000000}">
      <formula1>CONTROL_EVIDENCIA</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9000000}">
          <x14:formula1>
            <xm:f>'1. IDENTIFICACION DEL RIESGO'!#REF!</xm:f>
          </x14:formula1>
          <xm:sqref>F379:F515</xm:sqref>
        </x14:dataValidation>
        <x14:dataValidation type="list" allowBlank="1" showInputMessage="1" showErrorMessage="1" xr:uid="{00000000-0002-0000-0400-00000A000000}">
          <x14:formula1>
            <xm:f>'1. IDENTIFICACION DEL RIESGO'!$AB$29:$AB$38</xm:f>
          </x14:formula1>
          <xm:sqref>F18:F378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H598"/>
  <sheetViews>
    <sheetView showGridLines="0" tabSelected="1" zoomScale="70" zoomScaleNormal="70" workbookViewId="0">
      <selection activeCell="P29" sqref="P29"/>
    </sheetView>
  </sheetViews>
  <sheetFormatPr baseColWidth="10" defaultColWidth="11.42578125" defaultRowHeight="15" x14ac:dyDescent="0.25"/>
  <cols>
    <col min="1" max="1" width="1.28515625" style="1" customWidth="1"/>
    <col min="2" max="3" width="1" style="1" customWidth="1"/>
    <col min="4" max="4" width="11.7109375" style="74" customWidth="1"/>
    <col min="5" max="5" width="1.28515625" style="1" customWidth="1"/>
    <col min="6" max="6" width="3.7109375" style="146" customWidth="1"/>
    <col min="7" max="7" width="14.7109375" style="146" customWidth="1"/>
    <col min="8" max="8" width="11.42578125" style="146" hidden="1" customWidth="1"/>
    <col min="9" max="12" width="16.28515625" style="146" customWidth="1"/>
    <col min="13" max="13" width="18.5703125" style="146" customWidth="1"/>
    <col min="14" max="14" width="8.5703125" style="146" customWidth="1"/>
    <col min="15" max="15" width="7.28515625" style="146" customWidth="1"/>
    <col min="16" max="16" width="3.28515625" style="146" customWidth="1"/>
    <col min="17" max="17" width="14.5703125" style="146" customWidth="1"/>
    <col min="18" max="18" width="0" style="146" hidden="1" customWidth="1"/>
    <col min="19" max="22" width="16.28515625" style="146" customWidth="1"/>
    <col min="23" max="23" width="18.28515625" style="146" customWidth="1"/>
    <col min="24" max="24" width="0.7109375" style="146" customWidth="1"/>
    <col min="25" max="16384" width="11.42578125" style="146"/>
  </cols>
  <sheetData>
    <row r="1" spans="1:60" s="245" customFormat="1" ht="30" customHeight="1" x14ac:dyDescent="0.25">
      <c r="A1" s="581"/>
      <c r="B1" s="581"/>
      <c r="C1" s="581"/>
      <c r="D1" s="581"/>
      <c r="E1" s="581"/>
      <c r="F1" s="582" t="s">
        <v>3</v>
      </c>
      <c r="G1" s="582"/>
      <c r="H1" s="582"/>
      <c r="I1" s="582"/>
      <c r="J1" s="582"/>
      <c r="K1" s="582"/>
      <c r="L1" s="582"/>
      <c r="M1" s="582"/>
      <c r="N1" s="582"/>
      <c r="O1" s="582"/>
      <c r="P1" s="582"/>
      <c r="Q1" s="582"/>
      <c r="R1" s="318"/>
      <c r="S1" s="364" t="s">
        <v>1694</v>
      </c>
      <c r="T1" s="362">
        <v>43441</v>
      </c>
      <c r="U1" s="89"/>
      <c r="V1" s="89"/>
      <c r="W1" s="89"/>
      <c r="X1" s="89"/>
      <c r="Y1" s="89"/>
      <c r="Z1" s="89"/>
      <c r="AA1" s="89"/>
      <c r="AB1" s="89"/>
      <c r="AC1" s="89"/>
      <c r="AD1" s="89"/>
      <c r="AE1" s="89"/>
      <c r="AF1" s="89"/>
      <c r="AG1" s="89"/>
      <c r="AH1" s="89"/>
      <c r="AI1" s="89"/>
      <c r="AJ1" s="89"/>
      <c r="AK1" s="89"/>
      <c r="AL1" s="89"/>
      <c r="AM1" s="272"/>
      <c r="AN1" s="272"/>
      <c r="AO1" s="272"/>
      <c r="AP1" s="272"/>
      <c r="AQ1" s="89"/>
      <c r="AR1" s="89"/>
      <c r="AS1" s="89"/>
      <c r="AT1" s="89"/>
      <c r="AU1" s="273"/>
      <c r="AV1" s="89"/>
      <c r="AW1" s="89"/>
      <c r="AX1" s="89"/>
      <c r="AY1" s="89"/>
      <c r="AZ1" s="89"/>
      <c r="BB1" s="265"/>
      <c r="BD1" s="265"/>
      <c r="BF1" s="265"/>
      <c r="BH1" s="265"/>
    </row>
    <row r="2" spans="1:60" s="245" customFormat="1" ht="30" customHeight="1" x14ac:dyDescent="0.25">
      <c r="A2" s="581"/>
      <c r="B2" s="581"/>
      <c r="C2" s="581"/>
      <c r="D2" s="581"/>
      <c r="E2" s="581"/>
      <c r="F2" s="583" t="s">
        <v>1689</v>
      </c>
      <c r="G2" s="583"/>
      <c r="H2" s="583"/>
      <c r="I2" s="583"/>
      <c r="J2" s="583"/>
      <c r="K2" s="583"/>
      <c r="L2" s="583"/>
      <c r="M2" s="583"/>
      <c r="N2" s="583"/>
      <c r="O2" s="583"/>
      <c r="P2" s="583"/>
      <c r="Q2" s="583"/>
      <c r="R2" s="318"/>
      <c r="S2" s="363" t="s">
        <v>1762</v>
      </c>
      <c r="T2" s="363" t="s">
        <v>1766</v>
      </c>
      <c r="U2" s="89"/>
      <c r="V2" s="89"/>
      <c r="W2" s="89"/>
      <c r="X2" s="89"/>
      <c r="Y2" s="89"/>
      <c r="Z2" s="89"/>
      <c r="AA2" s="89"/>
      <c r="AB2" s="89"/>
      <c r="AC2" s="89"/>
      <c r="AD2" s="89"/>
      <c r="AE2" s="89"/>
      <c r="AF2" s="89"/>
      <c r="AG2" s="89"/>
      <c r="AH2" s="89"/>
      <c r="AI2" s="89"/>
      <c r="AJ2" s="89"/>
      <c r="AK2" s="89"/>
      <c r="AL2" s="89"/>
      <c r="AM2" s="272"/>
      <c r="AN2" s="272"/>
      <c r="AO2" s="272"/>
      <c r="AP2" s="272"/>
      <c r="AQ2" s="89"/>
      <c r="AR2" s="89"/>
      <c r="AS2" s="89"/>
      <c r="AT2" s="89"/>
      <c r="AU2" s="273"/>
      <c r="AV2" s="89"/>
      <c r="AW2" s="89"/>
      <c r="AX2" s="89"/>
      <c r="AY2" s="89"/>
      <c r="AZ2" s="89"/>
      <c r="BB2" s="265"/>
      <c r="BD2" s="265"/>
      <c r="BF2" s="265"/>
      <c r="BH2" s="265"/>
    </row>
    <row r="3" spans="1:60" s="245" customFormat="1" ht="30" customHeight="1" x14ac:dyDescent="0.25">
      <c r="A3" s="581"/>
      <c r="B3" s="581"/>
      <c r="C3" s="581"/>
      <c r="D3" s="581"/>
      <c r="E3" s="581"/>
      <c r="F3" s="584" t="s">
        <v>1831</v>
      </c>
      <c r="G3" s="584"/>
      <c r="H3" s="584"/>
      <c r="I3" s="584"/>
      <c r="J3" s="584"/>
      <c r="K3" s="584"/>
      <c r="L3" s="584"/>
      <c r="M3" s="584"/>
      <c r="N3" s="584"/>
      <c r="O3" s="584"/>
      <c r="P3" s="584"/>
      <c r="Q3" s="584"/>
      <c r="R3" s="318"/>
      <c r="S3" s="585" t="s">
        <v>1690</v>
      </c>
      <c r="T3" s="585"/>
      <c r="U3" s="89"/>
      <c r="V3" s="89"/>
      <c r="W3" s="89"/>
      <c r="X3" s="89"/>
      <c r="Y3" s="89"/>
      <c r="Z3" s="89"/>
      <c r="AA3" s="89"/>
      <c r="AB3" s="89"/>
      <c r="AC3" s="89"/>
      <c r="AD3" s="89"/>
      <c r="AE3" s="89"/>
      <c r="AF3" s="89"/>
      <c r="AG3" s="89"/>
      <c r="AH3" s="89"/>
      <c r="AI3" s="89"/>
      <c r="AJ3" s="89"/>
      <c r="AK3" s="89"/>
      <c r="AL3" s="89"/>
      <c r="AM3" s="272"/>
      <c r="AN3" s="272"/>
      <c r="AO3" s="272"/>
      <c r="AP3" s="272"/>
      <c r="AQ3" s="89"/>
      <c r="AR3" s="89"/>
      <c r="AS3" s="89"/>
      <c r="AT3" s="89"/>
      <c r="AU3" s="273"/>
      <c r="AV3" s="89"/>
      <c r="AW3" s="89"/>
      <c r="AX3" s="89"/>
      <c r="AY3" s="89"/>
      <c r="AZ3" s="89"/>
      <c r="BB3" s="265"/>
      <c r="BD3" s="265"/>
      <c r="BF3" s="265"/>
      <c r="BH3" s="265"/>
    </row>
    <row r="4" spans="1:60" s="208" customFormat="1" ht="12" x14ac:dyDescent="0.25">
      <c r="A4" s="1"/>
      <c r="B4" s="130"/>
      <c r="C4" s="130"/>
      <c r="D4" s="131"/>
      <c r="E4" s="130"/>
      <c r="F4" s="130"/>
      <c r="G4" s="130"/>
      <c r="H4" s="132"/>
      <c r="I4" s="132"/>
      <c r="J4" s="132"/>
      <c r="K4" s="132"/>
      <c r="L4" s="130"/>
      <c r="M4" s="130"/>
      <c r="N4" s="132"/>
      <c r="O4" s="130"/>
      <c r="P4" s="130"/>
      <c r="Q4" s="130"/>
      <c r="R4" s="130"/>
      <c r="S4" s="130"/>
      <c r="T4" s="130"/>
      <c r="U4" s="130"/>
      <c r="V4" s="130"/>
      <c r="W4" s="130"/>
      <c r="X4" s="130"/>
    </row>
    <row r="5" spans="1:60" s="208" customFormat="1" ht="15.75" hidden="1" customHeight="1" x14ac:dyDescent="0.25">
      <c r="A5" s="1"/>
      <c r="B5" s="3"/>
      <c r="C5" s="3"/>
      <c r="D5" s="133"/>
      <c r="E5" s="3"/>
      <c r="F5" s="587" t="s">
        <v>1691</v>
      </c>
      <c r="G5" s="587"/>
      <c r="H5" s="587"/>
      <c r="I5" s="587"/>
      <c r="J5" s="587"/>
      <c r="K5" s="587"/>
      <c r="L5" s="587"/>
      <c r="M5" s="587"/>
      <c r="N5" s="587"/>
      <c r="O5" s="587"/>
      <c r="P5" s="587"/>
      <c r="Q5" s="587"/>
      <c r="R5" s="587"/>
      <c r="S5" s="587"/>
      <c r="T5" s="587"/>
      <c r="U5" s="587"/>
      <c r="V5" s="587"/>
      <c r="W5" s="587"/>
      <c r="X5" s="134"/>
    </row>
    <row r="6" spans="1:60" s="208" customFormat="1" ht="12" hidden="1" x14ac:dyDescent="0.25">
      <c r="A6" s="1"/>
      <c r="B6" s="130"/>
      <c r="C6" s="130"/>
      <c r="D6" s="131"/>
      <c r="E6" s="130"/>
      <c r="F6" s="130"/>
      <c r="G6" s="130"/>
      <c r="H6" s="132"/>
      <c r="I6" s="132"/>
      <c r="J6" s="132"/>
      <c r="K6" s="132"/>
      <c r="L6" s="130"/>
      <c r="M6" s="130"/>
      <c r="N6" s="132"/>
      <c r="O6" s="130"/>
      <c r="P6" s="130"/>
      <c r="Q6" s="130"/>
      <c r="R6" s="130"/>
      <c r="S6" s="130"/>
      <c r="T6" s="130"/>
      <c r="U6" s="130"/>
      <c r="V6" s="130"/>
      <c r="W6" s="130"/>
      <c r="X6" s="130"/>
    </row>
    <row r="7" spans="1:60" s="201" customFormat="1" ht="9" customHeight="1" x14ac:dyDescent="0.25">
      <c r="A7" s="3"/>
      <c r="B7" s="135"/>
      <c r="C7" s="135"/>
      <c r="D7" s="136"/>
      <c r="E7" s="135"/>
      <c r="F7" s="135"/>
      <c r="G7" s="135"/>
      <c r="H7" s="135"/>
      <c r="I7" s="135"/>
      <c r="J7" s="135"/>
      <c r="K7" s="135"/>
      <c r="L7" s="135"/>
      <c r="M7" s="135"/>
      <c r="N7" s="135"/>
      <c r="O7" s="137"/>
      <c r="P7" s="137"/>
      <c r="Q7" s="137"/>
      <c r="R7" s="137"/>
      <c r="S7" s="137"/>
      <c r="T7" s="137"/>
      <c r="U7" s="137"/>
      <c r="V7" s="137"/>
      <c r="W7" s="137"/>
      <c r="X7" s="137"/>
    </row>
    <row r="8" spans="1:60" s="201" customFormat="1" ht="26.25" customHeight="1" x14ac:dyDescent="0.25">
      <c r="A8" s="3"/>
      <c r="B8" s="135"/>
      <c r="C8" s="135"/>
      <c r="D8" s="136"/>
      <c r="E8" s="135"/>
      <c r="F8" s="135"/>
      <c r="G8" s="135"/>
      <c r="H8" s="135"/>
      <c r="I8" s="588" t="s">
        <v>3</v>
      </c>
      <c r="J8" s="589"/>
      <c r="K8" s="593" t="str">
        <f>IF('1. IDENTIFICACION DEL RIESGO'!K8="","",'1. IDENTIFICACION DEL RIESGO'!K8)</f>
        <v>Evaluación Independiente</v>
      </c>
      <c r="L8" s="593"/>
      <c r="M8" s="135"/>
      <c r="N8" s="138"/>
      <c r="O8" s="139"/>
      <c r="P8" s="139"/>
      <c r="Q8" s="139"/>
      <c r="R8" s="139"/>
      <c r="S8" s="139"/>
      <c r="T8" s="139"/>
      <c r="U8" s="139"/>
      <c r="V8" s="139"/>
      <c r="W8" s="139"/>
      <c r="X8" s="139"/>
      <c r="Y8" s="202"/>
      <c r="Z8" s="202"/>
      <c r="AA8" s="202"/>
      <c r="AB8" s="203"/>
      <c r="AC8" s="203"/>
      <c r="AD8" s="204"/>
      <c r="AE8" s="204"/>
      <c r="AF8" s="204"/>
      <c r="AG8" s="202"/>
      <c r="AH8" s="205"/>
      <c r="AI8" s="204"/>
      <c r="AJ8" s="204"/>
      <c r="AK8" s="204"/>
      <c r="AL8" s="204"/>
      <c r="AN8" s="204"/>
      <c r="AO8" s="204"/>
      <c r="AP8" s="204"/>
      <c r="AQ8" s="204"/>
      <c r="AR8" s="204"/>
      <c r="AS8" s="204"/>
      <c r="AT8" s="204"/>
      <c r="AU8" s="204"/>
      <c r="AV8" s="204"/>
      <c r="AW8" s="204"/>
      <c r="AX8" s="204"/>
      <c r="AY8" s="204"/>
      <c r="AZ8" s="204"/>
      <c r="BA8" s="204"/>
      <c r="BB8" s="204"/>
      <c r="BC8" s="204"/>
      <c r="BD8" s="204"/>
      <c r="BE8" s="204"/>
      <c r="BF8" s="204"/>
    </row>
    <row r="9" spans="1:60" s="201" customFormat="1" ht="12" x14ac:dyDescent="0.25">
      <c r="A9" s="3"/>
      <c r="B9" s="135"/>
      <c r="C9" s="135"/>
      <c r="D9" s="136"/>
      <c r="E9" s="135"/>
      <c r="F9" s="135"/>
      <c r="G9" s="135"/>
      <c r="H9" s="135"/>
      <c r="I9" s="138"/>
      <c r="J9" s="138"/>
      <c r="K9" s="138"/>
      <c r="L9" s="138"/>
      <c r="M9" s="135"/>
      <c r="N9" s="138"/>
      <c r="O9" s="139"/>
      <c r="P9" s="139"/>
      <c r="Q9" s="139"/>
      <c r="R9" s="139"/>
      <c r="S9" s="139"/>
      <c r="T9" s="139"/>
      <c r="U9" s="139"/>
      <c r="V9" s="139"/>
      <c r="W9" s="139"/>
      <c r="X9" s="139"/>
      <c r="Y9" s="202"/>
      <c r="Z9" s="202"/>
      <c r="AA9" s="202"/>
      <c r="AB9" s="203"/>
      <c r="AC9" s="203"/>
      <c r="AD9" s="204"/>
      <c r="AE9" s="204"/>
      <c r="AF9" s="204"/>
      <c r="AG9" s="202"/>
      <c r="AH9" s="205"/>
      <c r="AI9" s="204"/>
      <c r="AJ9" s="204"/>
      <c r="AK9" s="204"/>
      <c r="AL9" s="204"/>
      <c r="AN9" s="204"/>
      <c r="AO9" s="204"/>
      <c r="AP9" s="204"/>
      <c r="AQ9" s="204"/>
      <c r="AR9" s="204"/>
      <c r="AS9" s="204"/>
      <c r="AT9" s="204"/>
      <c r="AU9" s="204"/>
      <c r="AV9" s="204"/>
      <c r="AW9" s="204"/>
      <c r="AX9" s="204"/>
      <c r="AY9" s="204"/>
      <c r="AZ9" s="204"/>
      <c r="BA9" s="204"/>
      <c r="BB9" s="204"/>
      <c r="BC9" s="204"/>
      <c r="BD9" s="204"/>
      <c r="BE9" s="204"/>
      <c r="BF9" s="204"/>
    </row>
    <row r="10" spans="1:60" s="201" customFormat="1" ht="12" hidden="1" x14ac:dyDescent="0.25">
      <c r="A10" s="3"/>
      <c r="B10" s="135"/>
      <c r="C10" s="135"/>
      <c r="D10" s="136"/>
      <c r="E10" s="135"/>
      <c r="F10" s="135"/>
      <c r="G10" s="135"/>
      <c r="H10" s="135"/>
      <c r="I10" s="588" t="s">
        <v>1284</v>
      </c>
      <c r="J10" s="589"/>
      <c r="K10" s="594" t="e">
        <f>IF(ISBLANK('2. ANALISIS DEL RIESGO'!#REF!),"",'2. ANALISIS DEL RIESGO'!#REF!)</f>
        <v>#REF!</v>
      </c>
      <c r="L10" s="594"/>
      <c r="M10" s="135"/>
      <c r="N10" s="138"/>
      <c r="O10" s="139"/>
      <c r="P10" s="139"/>
      <c r="Q10" s="139"/>
      <c r="R10" s="139"/>
      <c r="S10" s="139"/>
      <c r="T10" s="139"/>
      <c r="U10" s="139"/>
      <c r="V10" s="139"/>
      <c r="W10" s="139"/>
      <c r="X10" s="139"/>
      <c r="Y10" s="202"/>
      <c r="Z10" s="202"/>
      <c r="AA10" s="202"/>
      <c r="AB10" s="203"/>
      <c r="AC10" s="203"/>
      <c r="AD10" s="204"/>
      <c r="AE10" s="204"/>
      <c r="AF10" s="204"/>
      <c r="AG10" s="202"/>
      <c r="AH10" s="205"/>
      <c r="AI10" s="204"/>
      <c r="AJ10" s="204"/>
      <c r="AK10" s="204"/>
      <c r="AL10" s="204"/>
      <c r="AN10" s="204"/>
      <c r="AO10" s="204"/>
      <c r="AP10" s="204"/>
      <c r="AQ10" s="204"/>
      <c r="AR10" s="204"/>
      <c r="AS10" s="204"/>
      <c r="AT10" s="204"/>
      <c r="AU10" s="204"/>
      <c r="AV10" s="204"/>
      <c r="AW10" s="204"/>
      <c r="AX10" s="204"/>
      <c r="AY10" s="204"/>
      <c r="AZ10" s="204"/>
      <c r="BA10" s="204"/>
      <c r="BB10" s="204"/>
      <c r="BC10" s="204"/>
      <c r="BD10" s="204"/>
      <c r="BE10" s="204"/>
      <c r="BF10" s="204"/>
    </row>
    <row r="11" spans="1:60" s="201" customFormat="1" ht="12" x14ac:dyDescent="0.25">
      <c r="A11" s="3"/>
      <c r="B11" s="135"/>
      <c r="C11" s="135"/>
      <c r="D11" s="136"/>
      <c r="E11" s="135"/>
      <c r="F11" s="135"/>
      <c r="G11" s="135"/>
      <c r="H11" s="135"/>
      <c r="I11" s="135"/>
      <c r="J11" s="135"/>
      <c r="K11" s="135"/>
      <c r="L11" s="138"/>
      <c r="M11" s="135"/>
      <c r="N11" s="137"/>
      <c r="O11" s="137"/>
      <c r="P11" s="137"/>
      <c r="Q11" s="137"/>
      <c r="R11" s="137"/>
      <c r="S11" s="137"/>
      <c r="T11" s="137"/>
      <c r="U11" s="137"/>
      <c r="V11" s="137"/>
      <c r="W11" s="137"/>
      <c r="X11" s="137"/>
      <c r="Y11" s="204"/>
      <c r="Z11" s="204"/>
      <c r="AA11" s="204"/>
      <c r="AB11" s="203"/>
      <c r="AC11" s="203"/>
      <c r="AD11" s="204"/>
      <c r="AE11" s="204"/>
      <c r="AF11" s="204"/>
      <c r="AG11" s="204"/>
      <c r="AH11" s="206"/>
      <c r="AI11" s="204"/>
      <c r="AJ11" s="204"/>
      <c r="AK11" s="204"/>
      <c r="AL11" s="204"/>
      <c r="AN11" s="204"/>
      <c r="AO11" s="204"/>
      <c r="AP11" s="204"/>
      <c r="AQ11" s="204"/>
      <c r="AR11" s="204"/>
      <c r="AS11" s="204"/>
      <c r="AT11" s="204"/>
      <c r="AU11" s="204"/>
      <c r="AV11" s="204"/>
      <c r="AW11" s="204"/>
      <c r="AX11" s="204"/>
      <c r="AY11" s="204"/>
      <c r="AZ11" s="204"/>
      <c r="BA11" s="204"/>
      <c r="BB11" s="204"/>
      <c r="BC11" s="204"/>
      <c r="BD11" s="204"/>
      <c r="BE11" s="204"/>
      <c r="BF11" s="204"/>
    </row>
    <row r="12" spans="1:60" s="201" customFormat="1" ht="12" x14ac:dyDescent="0.25">
      <c r="A12" s="3"/>
      <c r="B12" s="135"/>
      <c r="C12" s="135"/>
      <c r="D12" s="136"/>
      <c r="E12" s="135"/>
      <c r="F12" s="135"/>
      <c r="G12" s="135"/>
      <c r="H12" s="135"/>
      <c r="I12" s="588" t="s">
        <v>1285</v>
      </c>
      <c r="J12" s="589"/>
      <c r="K12" s="594">
        <f>IF(ISBLANK('2. ANALISIS DEL RIESGO'!$I$11),"",'2. ANALISIS DEL RIESGO'!$I$11)</f>
        <v>43424</v>
      </c>
      <c r="L12" s="594"/>
      <c r="M12" s="135"/>
      <c r="N12" s="137"/>
      <c r="O12" s="137"/>
      <c r="P12" s="137"/>
      <c r="Q12" s="137"/>
      <c r="R12" s="137"/>
      <c r="S12" s="137"/>
      <c r="T12" s="137"/>
      <c r="U12" s="137"/>
      <c r="V12" s="137"/>
      <c r="W12" s="137"/>
      <c r="X12" s="137"/>
      <c r="Y12" s="204"/>
      <c r="Z12" s="204"/>
      <c r="AA12" s="204"/>
      <c r="AB12" s="207"/>
      <c r="AC12" s="207"/>
      <c r="AG12" s="204"/>
      <c r="AH12" s="206"/>
      <c r="AI12" s="204"/>
      <c r="AK12" s="208"/>
      <c r="AL12" s="208"/>
      <c r="AN12" s="204"/>
      <c r="AO12" s="204"/>
      <c r="AP12" s="204"/>
      <c r="AQ12" s="204"/>
      <c r="AR12" s="204"/>
      <c r="AS12" s="204"/>
      <c r="AT12" s="204"/>
      <c r="AU12" s="204"/>
      <c r="AV12" s="204"/>
      <c r="AW12" s="204"/>
      <c r="AX12" s="204"/>
      <c r="AY12" s="204"/>
      <c r="AZ12" s="204"/>
      <c r="BA12" s="204"/>
      <c r="BB12" s="204"/>
      <c r="BC12" s="204"/>
      <c r="BD12" s="204"/>
      <c r="BE12" s="204"/>
      <c r="BF12" s="204"/>
    </row>
    <row r="13" spans="1:60" s="201" customFormat="1" ht="9" customHeight="1" x14ac:dyDescent="0.25">
      <c r="A13" s="3"/>
      <c r="B13" s="135"/>
      <c r="C13" s="135"/>
      <c r="D13" s="136"/>
      <c r="E13" s="137"/>
      <c r="F13" s="135"/>
      <c r="G13" s="135"/>
      <c r="H13" s="137"/>
      <c r="I13" s="137"/>
      <c r="J13" s="137"/>
      <c r="K13" s="137"/>
      <c r="L13" s="137"/>
      <c r="M13" s="135"/>
      <c r="N13" s="137"/>
      <c r="O13" s="137"/>
      <c r="P13" s="137"/>
      <c r="Q13" s="137"/>
      <c r="R13" s="137"/>
      <c r="S13" s="137"/>
      <c r="T13" s="137"/>
      <c r="U13" s="137"/>
      <c r="V13" s="137"/>
      <c r="W13" s="137"/>
      <c r="X13" s="137"/>
    </row>
    <row r="14" spans="1:60" s="201" customFormat="1" ht="9" customHeight="1" x14ac:dyDescent="0.25">
      <c r="A14" s="3"/>
      <c r="B14" s="135"/>
      <c r="C14" s="135"/>
      <c r="D14" s="136"/>
      <c r="E14" s="135"/>
      <c r="F14" s="135"/>
      <c r="G14" s="135"/>
      <c r="H14" s="135"/>
      <c r="I14" s="135"/>
      <c r="J14" s="135"/>
      <c r="K14" s="135"/>
      <c r="L14" s="135"/>
      <c r="M14" s="135"/>
      <c r="N14" s="135"/>
      <c r="O14" s="135"/>
      <c r="P14" s="135"/>
      <c r="Q14" s="135"/>
      <c r="R14" s="135"/>
      <c r="S14" s="135"/>
      <c r="T14" s="135"/>
      <c r="U14" s="135"/>
      <c r="V14" s="135"/>
      <c r="W14" s="135"/>
      <c r="X14" s="135"/>
    </row>
    <row r="15" spans="1:60" s="3" customFormat="1" x14ac:dyDescent="0.25">
      <c r="B15" s="135"/>
      <c r="C15" s="135"/>
      <c r="D15" s="136"/>
      <c r="E15" s="140"/>
      <c r="F15" s="586" t="s">
        <v>1505</v>
      </c>
      <c r="G15" s="586"/>
      <c r="H15" s="586"/>
      <c r="I15" s="586"/>
      <c r="J15" s="586"/>
      <c r="K15" s="586"/>
      <c r="L15" s="586"/>
      <c r="M15" s="586"/>
      <c r="N15" s="586"/>
      <c r="O15" s="586"/>
      <c r="P15" s="586"/>
      <c r="Q15" s="586"/>
      <c r="R15" s="586"/>
      <c r="S15" s="586"/>
      <c r="T15" s="586"/>
      <c r="U15" s="586"/>
      <c r="V15" s="586"/>
      <c r="W15" s="586"/>
      <c r="X15" s="141"/>
    </row>
    <row r="16" spans="1:60" s="3" customFormat="1" ht="7.5" customHeight="1" x14ac:dyDescent="0.25">
      <c r="B16" s="135"/>
      <c r="C16" s="135"/>
      <c r="D16" s="136"/>
      <c r="E16" s="142"/>
      <c r="F16" s="7"/>
      <c r="G16" s="7"/>
      <c r="H16" s="143"/>
      <c r="I16" s="7"/>
      <c r="J16" s="7"/>
      <c r="K16" s="7"/>
      <c r="L16" s="7"/>
      <c r="M16" s="7"/>
      <c r="N16" s="7"/>
      <c r="O16" s="7"/>
      <c r="P16" s="7"/>
      <c r="Q16" s="7"/>
      <c r="R16" s="7"/>
      <c r="S16" s="7"/>
      <c r="T16" s="7"/>
      <c r="U16" s="7"/>
      <c r="V16" s="7"/>
      <c r="W16" s="7"/>
      <c r="X16" s="7"/>
    </row>
    <row r="17" spans="1:24" s="3" customFormat="1" ht="12" x14ac:dyDescent="0.25">
      <c r="B17" s="135"/>
      <c r="C17" s="135"/>
      <c r="D17" s="136"/>
      <c r="E17" s="142"/>
      <c r="F17" s="598" t="s">
        <v>1832</v>
      </c>
      <c r="G17" s="599"/>
      <c r="H17" s="599"/>
      <c r="I17" s="599"/>
      <c r="J17" s="599"/>
      <c r="K17" s="599"/>
      <c r="L17" s="599"/>
      <c r="M17" s="600"/>
      <c r="N17" s="7"/>
      <c r="O17" s="7"/>
      <c r="P17" s="598" t="s">
        <v>1833</v>
      </c>
      <c r="Q17" s="599"/>
      <c r="R17" s="599"/>
      <c r="S17" s="599"/>
      <c r="T17" s="599"/>
      <c r="U17" s="599"/>
      <c r="V17" s="599"/>
      <c r="W17" s="600"/>
      <c r="X17" s="7"/>
    </row>
    <row r="18" spans="1:24" s="3" customFormat="1" ht="7.5" customHeight="1" x14ac:dyDescent="0.25">
      <c r="B18" s="135"/>
      <c r="C18" s="135"/>
      <c r="D18" s="136"/>
      <c r="E18" s="142"/>
      <c r="F18" s="7"/>
      <c r="G18" s="7"/>
      <c r="H18" s="143"/>
      <c r="I18" s="7"/>
      <c r="J18" s="7"/>
      <c r="K18" s="7"/>
      <c r="L18" s="7"/>
      <c r="M18" s="7"/>
      <c r="N18" s="7"/>
      <c r="O18" s="7"/>
      <c r="P18" s="7"/>
      <c r="Q18" s="7"/>
      <c r="R18" s="7"/>
      <c r="S18" s="7"/>
      <c r="T18" s="7"/>
      <c r="U18" s="7"/>
      <c r="V18" s="7"/>
      <c r="W18" s="7"/>
      <c r="X18" s="7"/>
    </row>
    <row r="19" spans="1:24" x14ac:dyDescent="0.25">
      <c r="A19" s="3"/>
      <c r="B19" s="135"/>
      <c r="C19" s="135"/>
      <c r="D19" s="136"/>
      <c r="E19" s="142"/>
      <c r="F19" s="144" t="s">
        <v>4</v>
      </c>
      <c r="G19" s="145" t="s">
        <v>4</v>
      </c>
      <c r="H19" s="145" t="s">
        <v>4</v>
      </c>
      <c r="I19" s="590" t="s">
        <v>6</v>
      </c>
      <c r="J19" s="591"/>
      <c r="K19" s="591"/>
      <c r="L19" s="591"/>
      <c r="M19" s="592"/>
      <c r="P19" s="144" t="s">
        <v>4</v>
      </c>
      <c r="Q19" s="145" t="s">
        <v>4</v>
      </c>
      <c r="R19" s="145" t="s">
        <v>4</v>
      </c>
      <c r="S19" s="590" t="s">
        <v>6</v>
      </c>
      <c r="T19" s="591"/>
      <c r="U19" s="591"/>
      <c r="V19" s="591"/>
      <c r="W19" s="592"/>
    </row>
    <row r="20" spans="1:24" ht="22.5" customHeight="1" x14ac:dyDescent="0.25">
      <c r="A20" s="3"/>
      <c r="B20" s="135"/>
      <c r="C20" s="135"/>
      <c r="D20" s="136"/>
      <c r="E20" s="142"/>
      <c r="F20" s="147" t="s">
        <v>4</v>
      </c>
      <c r="G20" s="148" t="s">
        <v>4</v>
      </c>
      <c r="H20" s="148" t="s">
        <v>4</v>
      </c>
      <c r="I20" s="149" t="s">
        <v>1506</v>
      </c>
      <c r="J20" s="150" t="s">
        <v>1101</v>
      </c>
      <c r="K20" s="150" t="s">
        <v>1097</v>
      </c>
      <c r="L20" s="151" t="s">
        <v>1507</v>
      </c>
      <c r="M20" s="152" t="s">
        <v>1686</v>
      </c>
      <c r="P20" s="147" t="s">
        <v>4</v>
      </c>
      <c r="Q20" s="148" t="s">
        <v>4</v>
      </c>
      <c r="R20" s="148" t="s">
        <v>4</v>
      </c>
      <c r="S20" s="149" t="s">
        <v>1506</v>
      </c>
      <c r="T20" s="150" t="s">
        <v>1101</v>
      </c>
      <c r="U20" s="150" t="s">
        <v>1097</v>
      </c>
      <c r="V20" s="151" t="s">
        <v>1507</v>
      </c>
      <c r="W20" s="152" t="s">
        <v>1686</v>
      </c>
    </row>
    <row r="21" spans="1:24" hidden="1" x14ac:dyDescent="0.25">
      <c r="A21" s="3"/>
      <c r="B21" s="135"/>
      <c r="C21" s="135"/>
      <c r="D21" s="136"/>
      <c r="E21" s="142"/>
      <c r="F21" s="147" t="s">
        <v>4</v>
      </c>
      <c r="G21" s="148" t="s">
        <v>4</v>
      </c>
      <c r="H21" s="148" t="s">
        <v>4</v>
      </c>
      <c r="I21" s="153">
        <v>1</v>
      </c>
      <c r="J21" s="153">
        <v>2</v>
      </c>
      <c r="K21" s="153">
        <v>3</v>
      </c>
      <c r="L21" s="153">
        <v>4</v>
      </c>
      <c r="M21" s="154">
        <v>5</v>
      </c>
      <c r="P21" s="147" t="s">
        <v>4</v>
      </c>
      <c r="Q21" s="148" t="s">
        <v>4</v>
      </c>
      <c r="R21" s="148" t="s">
        <v>4</v>
      </c>
      <c r="S21" s="153">
        <v>1</v>
      </c>
      <c r="T21" s="153">
        <v>2</v>
      </c>
      <c r="U21" s="153">
        <v>3</v>
      </c>
      <c r="V21" s="153">
        <v>4</v>
      </c>
      <c r="W21" s="154">
        <v>5</v>
      </c>
    </row>
    <row r="22" spans="1:24" ht="40.5" customHeight="1" x14ac:dyDescent="0.25">
      <c r="A22" s="3"/>
      <c r="B22" s="135"/>
      <c r="C22" s="135"/>
      <c r="D22" s="136"/>
      <c r="E22" s="142"/>
      <c r="F22" s="595" t="s">
        <v>5</v>
      </c>
      <c r="G22" s="157" t="s">
        <v>1617</v>
      </c>
      <c r="H22" s="155">
        <v>1</v>
      </c>
      <c r="I22" s="288" t="str">
        <f>concatenateif('2. ANALISIS DEL RIESGO'!$AG$17:$AG$28,DATOS!BD12,'2. ANALISIS DEL RIESGO'!$N$17:$N$28,", ")</f>
        <v/>
      </c>
      <c r="J22" s="156" t="str">
        <f>concatenateif('2. ANALISIS DEL RIESGO'!$AG$17:$AG$28,DATOS!BE12,'2. ANALISIS DEL RIESGO'!$N$17:$N$28,", ")</f>
        <v/>
      </c>
      <c r="K22" s="289" t="str">
        <f>concatenateif('2. ANALISIS DEL RIESGO'!$AG$17:$AG$28,DATOS!BF12,'2. ANALISIS DEL RIESGO'!$N$17:$N$28,", ")</f>
        <v/>
      </c>
      <c r="L22" s="289" t="str">
        <f>concatenateif('2. ANALISIS DEL RIESGO'!$AG$17:$AG$28,DATOS!BG12,'2. ANALISIS DEL RIESGO'!$N$17:$N$28,", ")</f>
        <v/>
      </c>
      <c r="M22" s="290" t="str">
        <f>concatenateif('2. ANALISIS DEL RIESGO'!$AG$17:$AG$28,DATOS!BH12,'2. ANALISIS DEL RIESGO'!$N$17:$N$28,", ")</f>
        <v/>
      </c>
      <c r="P22" s="595" t="s">
        <v>5</v>
      </c>
      <c r="Q22" s="157" t="s">
        <v>1617</v>
      </c>
      <c r="R22" s="153">
        <v>1</v>
      </c>
      <c r="S22" s="288" t="str">
        <f>concatenateif('2. ANALISIS DEL RIESGO'!$AY$17:$AY$28,DATOS!BD12,'2. ANALISIS DEL RIESGO'!$N$17:$N$28,", ")</f>
        <v/>
      </c>
      <c r="T22" s="156" t="str">
        <f>concatenateif('2. ANALISIS DEL RIESGO'!$AY$17:$AY$28,DATOS!BE12,'2. ANALISIS DEL RIESGO'!$N$17:$N$28,", ")</f>
        <v/>
      </c>
      <c r="U22" s="289" t="str">
        <f>concatenateif('2. ANALISIS DEL RIESGO'!$AY$17:$AY$28,DATOS!BF12,'2. ANALISIS DEL RIESGO'!$N$17:$N$28,", ")</f>
        <v/>
      </c>
      <c r="V22" s="289" t="str">
        <f>concatenateif('2. ANALISIS DEL RIESGO'!$AY$17:$AY$28,DATOS!BG12,'2. ANALISIS DEL RIESGO'!$N$17:$N$28,", ")</f>
        <v/>
      </c>
      <c r="W22" s="290" t="str">
        <f>concatenateif('2. ANALISIS DEL RIESGO'!$AY$17:$AY$28,DATOS!BH12,'2. ANALISIS DEL RIESGO'!$N$17:$N$28,", ")</f>
        <v/>
      </c>
    </row>
    <row r="23" spans="1:24" ht="40.5" customHeight="1" x14ac:dyDescent="0.25">
      <c r="A23" s="3"/>
      <c r="B23" s="135"/>
      <c r="C23" s="135"/>
      <c r="D23" s="136"/>
      <c r="E23" s="142"/>
      <c r="F23" s="596"/>
      <c r="G23" s="154" t="s">
        <v>1099</v>
      </c>
      <c r="H23" s="153">
        <v>2</v>
      </c>
      <c r="I23" s="286" t="str">
        <f>concatenateif('2. ANALISIS DEL RIESGO'!$AG$17:$AG$28,DATOS!BD13,'2. ANALISIS DEL RIESGO'!$N$17:$N$28,", ")</f>
        <v/>
      </c>
      <c r="J23" s="160" t="str">
        <f>concatenateif('2. ANALISIS DEL RIESGO'!$AG$17:$AG$28,DATOS!BE13,'2. ANALISIS DEL RIESGO'!$N$17:$N$28,", ")</f>
        <v/>
      </c>
      <c r="K23" s="160" t="str">
        <f>concatenateif('2. ANALISIS DEL RIESGO'!$AG$17:$AG$28,DATOS!BF13,'2. ANALISIS DEL RIESGO'!$N$17:$N$28,", ")</f>
        <v>EI1</v>
      </c>
      <c r="L23" s="162" t="str">
        <f>concatenateif('2. ANALISIS DEL RIESGO'!$AG$17:$AG$28,DATOS!BG13,'2. ANALISIS DEL RIESGO'!$N$17:$N$28,", ")</f>
        <v>EI4</v>
      </c>
      <c r="M23" s="161" t="str">
        <f>concatenateif('2. ANALISIS DEL RIESGO'!$AG$17:$AG$28,DATOS!BH13,'2. ANALISIS DEL RIESGO'!$N$17:$N$28,", ")</f>
        <v/>
      </c>
      <c r="P23" s="596"/>
      <c r="Q23" s="154" t="s">
        <v>1099</v>
      </c>
      <c r="R23" s="153">
        <v>2</v>
      </c>
      <c r="S23" s="286" t="str">
        <f>concatenateif('2. ANALISIS DEL RIESGO'!$AY$17:$AY$28,DATOS!BD13,'2. ANALISIS DEL RIESGO'!$N$17:$N$28,", ")</f>
        <v/>
      </c>
      <c r="T23" s="160" t="str">
        <f>concatenateif('2. ANALISIS DEL RIESGO'!$AY$17:$AY$28,DATOS!BE13,'2. ANALISIS DEL RIESGO'!$N$17:$N$28,", ")</f>
        <v/>
      </c>
      <c r="U23" s="160" t="str">
        <f>concatenateif('2. ANALISIS DEL RIESGO'!$AY$17:$AY$28,DATOS!BF13,'2. ANALISIS DEL RIESGO'!$N$17:$N$28,", ")</f>
        <v>EI1</v>
      </c>
      <c r="V23" s="162" t="str">
        <f>concatenateif('2. ANALISIS DEL RIESGO'!$AY$17:$AY$28,DATOS!BG13,'2. ANALISIS DEL RIESGO'!$N$17:$N$28,", ")</f>
        <v/>
      </c>
      <c r="W23" s="161" t="str">
        <f>concatenateif('2. ANALISIS DEL RIESGO'!$AY$17:$AY$28,DATOS!BH13,'2. ANALISIS DEL RIESGO'!$N$17:$N$28,", ")</f>
        <v/>
      </c>
    </row>
    <row r="24" spans="1:24" ht="40.5" customHeight="1" x14ac:dyDescent="0.25">
      <c r="A24" s="3"/>
      <c r="B24" s="135"/>
      <c r="C24" s="135"/>
      <c r="D24" s="136"/>
      <c r="E24" s="142"/>
      <c r="F24" s="596"/>
      <c r="G24" s="154" t="s">
        <v>1616</v>
      </c>
      <c r="H24" s="153">
        <v>3</v>
      </c>
      <c r="I24" s="287" t="str">
        <f>concatenateif('2. ANALISIS DEL RIESGO'!$AG$17:$AG$28,DATOS!BD14,'2. ANALISIS DEL RIESGO'!$N$17:$N$28,", ")</f>
        <v/>
      </c>
      <c r="J24" s="159" t="str">
        <f>concatenateif('2. ANALISIS DEL RIESGO'!$AG$17:$AG$28,DATOS!BE14,'2. ANALISIS DEL RIESGO'!$N$17:$N$28,", ")</f>
        <v/>
      </c>
      <c r="K24" s="160" t="str">
        <f>concatenateif('2. ANALISIS DEL RIESGO'!$AG$17:$AG$28,DATOS!BF14,'2. ANALISIS DEL RIESGO'!$N$17:$N$28,", ")</f>
        <v/>
      </c>
      <c r="L24" s="162" t="str">
        <f>concatenateif('2. ANALISIS DEL RIESGO'!$AG$17:$AG$28,DATOS!BG14,'2. ANALISIS DEL RIESGO'!$N$17:$N$28,", ")</f>
        <v/>
      </c>
      <c r="M24" s="161" t="str">
        <f>concatenateif('2. ANALISIS DEL RIESGO'!$AG$17:$AG$28,DATOS!BH14,'2. ANALISIS DEL RIESGO'!$N$17:$N$28,", ")</f>
        <v/>
      </c>
      <c r="P24" s="596"/>
      <c r="Q24" s="154" t="s">
        <v>1616</v>
      </c>
      <c r="R24" s="153">
        <v>3</v>
      </c>
      <c r="S24" s="287" t="str">
        <f>concatenateif('2. ANALISIS DEL RIESGO'!$AY$17:$AY$28,DATOS!BD14,'2. ANALISIS DEL RIESGO'!$N$17:$N$28,", ")</f>
        <v/>
      </c>
      <c r="T24" s="159" t="str">
        <f>concatenateif('2. ANALISIS DEL RIESGO'!$AY$17:$AY$28,DATOS!BE14,'2. ANALISIS DEL RIESGO'!$N$17:$N$28,", ")</f>
        <v/>
      </c>
      <c r="U24" s="160" t="str">
        <f>concatenateif('2. ANALISIS DEL RIESGO'!$AY$17:$AY$28,DATOS!BF14,'2. ANALISIS DEL RIESGO'!$N$17:$N$28,", ")</f>
        <v/>
      </c>
      <c r="V24" s="162" t="str">
        <f>concatenateif('2. ANALISIS DEL RIESGO'!$AY$17:$AY$28,DATOS!BG14,'2. ANALISIS DEL RIESGO'!$N$17:$N$28,", ")</f>
        <v/>
      </c>
      <c r="W24" s="161" t="str">
        <f>concatenateif('2. ANALISIS DEL RIESGO'!$AY$17:$AY$28,DATOS!BH14,'2. ANALISIS DEL RIESGO'!$N$17:$N$28,", ")</f>
        <v/>
      </c>
    </row>
    <row r="25" spans="1:24" ht="40.5" customHeight="1" x14ac:dyDescent="0.25">
      <c r="A25" s="3"/>
      <c r="B25" s="135"/>
      <c r="C25" s="135"/>
      <c r="D25" s="136"/>
      <c r="E25" s="142"/>
      <c r="F25" s="596"/>
      <c r="G25" s="154" t="s">
        <v>1095</v>
      </c>
      <c r="H25" s="153">
        <v>4</v>
      </c>
      <c r="I25" s="287" t="str">
        <f>concatenateif('2. ANALISIS DEL RIESGO'!$AG$17:$AG$28,DATOS!BD15,'2. ANALISIS DEL RIESGO'!$N$17:$N$28,", ")</f>
        <v/>
      </c>
      <c r="J25" s="158" t="str">
        <f>concatenateif('2. ANALISIS DEL RIESGO'!$AG$17:$AG$28,DATOS!BE15,'2. ANALISIS DEL RIESGO'!$N$17:$N$28,", ")</f>
        <v/>
      </c>
      <c r="K25" s="159" t="str">
        <f>concatenateif('2. ANALISIS DEL RIESGO'!$AG$17:$AG$28,DATOS!BF15,'2. ANALISIS DEL RIESGO'!$N$17:$N$28,", ")</f>
        <v/>
      </c>
      <c r="L25" s="160" t="str">
        <f>concatenateif('2. ANALISIS DEL RIESGO'!$AG$17:$AG$28,DATOS!BG15,'2. ANALISIS DEL RIESGO'!$N$17:$N$28,", ")</f>
        <v/>
      </c>
      <c r="M25" s="161" t="str">
        <f>concatenateif('2. ANALISIS DEL RIESGO'!$AG$17:$AG$28,DATOS!BH15,'2. ANALISIS DEL RIESGO'!$N$17:$N$28,", ")</f>
        <v/>
      </c>
      <c r="P25" s="596"/>
      <c r="Q25" s="154" t="s">
        <v>1095</v>
      </c>
      <c r="R25" s="153">
        <v>4</v>
      </c>
      <c r="S25" s="287" t="str">
        <f>concatenateif('2. ANALISIS DEL RIESGO'!$AY$17:$AY$28,DATOS!BD15,'2. ANALISIS DEL RIESGO'!$N$17:$N$28,", ")</f>
        <v/>
      </c>
      <c r="T25" s="158" t="str">
        <f>concatenateif('2. ANALISIS DEL RIESGO'!$AY$17:$AY$28,DATOS!BE15,'2. ANALISIS DEL RIESGO'!$N$17:$N$28,", ")</f>
        <v/>
      </c>
      <c r="U25" s="159" t="str">
        <f>concatenateif('2. ANALISIS DEL RIESGO'!$AY$17:$AY$28,DATOS!BF15,'2. ANALISIS DEL RIESGO'!$N$17:$N$28,", ")</f>
        <v>EI4</v>
      </c>
      <c r="V25" s="160" t="str">
        <f>concatenateif('2. ANALISIS DEL RIESGO'!$AY$17:$AY$28,DATOS!BG15,'2. ANALISIS DEL RIESGO'!$N$17:$N$28,", ")</f>
        <v/>
      </c>
      <c r="W25" s="161" t="str">
        <f>concatenateif('2. ANALISIS DEL RIESGO'!$AY$17:$AY$28,DATOS!BH15,'2. ANALISIS DEL RIESGO'!$N$17:$N$28,", ")</f>
        <v/>
      </c>
    </row>
    <row r="26" spans="1:24" ht="40.5" customHeight="1" x14ac:dyDescent="0.25">
      <c r="A26" s="3"/>
      <c r="B26" s="135"/>
      <c r="C26" s="135"/>
      <c r="D26" s="136"/>
      <c r="E26" s="142"/>
      <c r="F26" s="597"/>
      <c r="G26" s="164" t="s">
        <v>1615</v>
      </c>
      <c r="H26" s="150">
        <v>5</v>
      </c>
      <c r="I26" s="291" t="str">
        <f>concatenateif('2. ANALISIS DEL RIESGO'!$AG$17:$AG$28,DATOS!BD16,'2. ANALISIS DEL RIESGO'!$N$17:$N$28,", ")</f>
        <v/>
      </c>
      <c r="J26" s="292" t="str">
        <f>concatenateif('2. ANALISIS DEL RIESGO'!$AG$17:$AG$28,DATOS!BE16,'2. ANALISIS DEL RIESGO'!$N$17:$N$28,", ")</f>
        <v/>
      </c>
      <c r="K26" s="293" t="str">
        <f>concatenateif('2. ANALISIS DEL RIESGO'!$AG$17:$AG$28,DATOS!BF16,'2. ANALISIS DEL RIESGO'!$N$17:$N$28,", ")</f>
        <v/>
      </c>
      <c r="L26" s="163" t="str">
        <f>concatenateif('2. ANALISIS DEL RIESGO'!$AG$17:$AG$28,DATOS!BG16,'2. ANALISIS DEL RIESGO'!$N$17:$N$28,", ")</f>
        <v/>
      </c>
      <c r="M26" s="294" t="str">
        <f>concatenateif('2. ANALISIS DEL RIESGO'!$AG$17:$AG$28,DATOS!BH16,'2. ANALISIS DEL RIESGO'!$N$17:$N$28,", ")</f>
        <v/>
      </c>
      <c r="P26" s="597"/>
      <c r="Q26" s="164" t="s">
        <v>1615</v>
      </c>
      <c r="R26" s="150">
        <v>5</v>
      </c>
      <c r="S26" s="291" t="str">
        <f>concatenateif('2. ANALISIS DEL RIESGO'!$AY$17:$AY$28,DATOS!BD16,'2. ANALISIS DEL RIESGO'!$N$17:$N$28,", ")</f>
        <v/>
      </c>
      <c r="T26" s="292" t="str">
        <f>concatenateif('2. ANALISIS DEL RIESGO'!$AY$17:$AY$28,DATOS!BE16,'2. ANALISIS DEL RIESGO'!$N$17:$N$28,", ")</f>
        <v/>
      </c>
      <c r="U26" s="293" t="str">
        <f>concatenateif('2. ANALISIS DEL RIESGO'!$AY$17:$AY$28,DATOS!BF16,'2. ANALISIS DEL RIESGO'!$N$17:$N$28,", ")</f>
        <v/>
      </c>
      <c r="V26" s="163" t="str">
        <f>concatenateif('2. ANALISIS DEL RIESGO'!$AY$17:$AY$28,DATOS!BG16,'2. ANALISIS DEL RIESGO'!$N$17:$N$28,", ")</f>
        <v/>
      </c>
      <c r="W26" s="294" t="str">
        <f>concatenateif('2. ANALISIS DEL RIESGO'!$AY$17:$AY$28,DATOS!BH16,'2. ANALISIS DEL RIESGO'!$N$17:$N$28,", ")</f>
        <v/>
      </c>
    </row>
    <row r="27" spans="1:24" x14ac:dyDescent="0.25">
      <c r="A27" s="3"/>
      <c r="B27" s="135"/>
      <c r="C27" s="135"/>
      <c r="D27" s="136"/>
      <c r="E27" s="142"/>
    </row>
    <row r="28" spans="1:24" x14ac:dyDescent="0.25">
      <c r="A28" s="3"/>
      <c r="B28" s="135"/>
      <c r="C28" s="135"/>
      <c r="D28" s="136"/>
      <c r="E28" s="142"/>
      <c r="F28" s="598" t="s">
        <v>1834</v>
      </c>
      <c r="G28" s="599"/>
      <c r="H28" s="599"/>
      <c r="I28" s="599"/>
      <c r="J28" s="599"/>
      <c r="K28" s="599"/>
      <c r="L28" s="599"/>
      <c r="M28" s="600"/>
      <c r="P28" s="598" t="s">
        <v>1835</v>
      </c>
      <c r="Q28" s="599"/>
      <c r="R28" s="599"/>
      <c r="S28" s="599"/>
      <c r="T28" s="599"/>
      <c r="U28" s="599"/>
      <c r="V28" s="599"/>
      <c r="W28" s="600"/>
    </row>
    <row r="29" spans="1:24" ht="7.5" customHeight="1" x14ac:dyDescent="0.25">
      <c r="A29" s="3"/>
      <c r="B29" s="135"/>
      <c r="C29" s="135"/>
      <c r="D29" s="136"/>
      <c r="E29" s="142"/>
      <c r="F29" s="7"/>
      <c r="G29" s="7"/>
      <c r="H29" s="143"/>
      <c r="I29" s="7"/>
      <c r="J29" s="7"/>
      <c r="K29" s="7"/>
      <c r="L29" s="7"/>
      <c r="M29" s="7"/>
      <c r="P29" s="7"/>
      <c r="Q29" s="7"/>
      <c r="R29" s="143"/>
      <c r="S29" s="7"/>
      <c r="T29" s="7"/>
      <c r="U29" s="7"/>
      <c r="V29" s="7"/>
      <c r="W29" s="7"/>
    </row>
    <row r="30" spans="1:24" ht="15" customHeight="1" x14ac:dyDescent="0.25">
      <c r="A30" s="3"/>
      <c r="B30" s="135"/>
      <c r="C30" s="135"/>
      <c r="D30" s="136"/>
      <c r="E30" s="142"/>
      <c r="I30" s="601" t="s">
        <v>6</v>
      </c>
      <c r="J30" s="601"/>
      <c r="K30" s="601"/>
      <c r="S30" s="601" t="s">
        <v>6</v>
      </c>
      <c r="T30" s="601"/>
      <c r="U30" s="601"/>
    </row>
    <row r="31" spans="1:24" ht="22.5" customHeight="1" x14ac:dyDescent="0.25">
      <c r="A31" s="3"/>
      <c r="B31" s="135"/>
      <c r="C31" s="135"/>
      <c r="D31" s="136"/>
      <c r="E31" s="142"/>
      <c r="I31" s="304" t="s">
        <v>1098</v>
      </c>
      <c r="J31" s="153" t="s">
        <v>1507</v>
      </c>
      <c r="K31" s="152" t="s">
        <v>1686</v>
      </c>
      <c r="S31" s="149" t="s">
        <v>1098</v>
      </c>
      <c r="T31" s="150" t="s">
        <v>1507</v>
      </c>
      <c r="U31" s="152" t="s">
        <v>1686</v>
      </c>
    </row>
    <row r="32" spans="1:24" ht="40.5" customHeight="1" x14ac:dyDescent="0.25">
      <c r="B32" s="135"/>
      <c r="C32" s="135"/>
      <c r="D32" s="136"/>
      <c r="F32" s="595" t="s">
        <v>5</v>
      </c>
      <c r="G32" s="157" t="s">
        <v>1617</v>
      </c>
      <c r="H32" s="303">
        <v>5</v>
      </c>
      <c r="I32" s="305" t="str">
        <f>concatenateif('2. ANALISIS DEL RIESGO'!$AG$17:$AG$28,DATOS!BD26,'2. ANALISIS DEL RIESGO'!$N$17:$N$28,", ")</f>
        <v/>
      </c>
      <c r="J32" s="306" t="str">
        <f>concatenateif('2. ANALISIS DEL RIESGO'!$AG$17:$AG$28,DATOS!BE26,'2. ANALISIS DEL RIESGO'!$N$17:$N$28,", ")</f>
        <v/>
      </c>
      <c r="K32" s="307" t="str">
        <f>concatenateif('2. ANALISIS DEL RIESGO'!$AG$17:$AG$28,DATOS!BF26,'2. ANALISIS DEL RIESGO'!$N$17:$N$28,", ")</f>
        <v/>
      </c>
      <c r="P32" s="595" t="s">
        <v>5</v>
      </c>
      <c r="Q32" s="157" t="s">
        <v>1617</v>
      </c>
      <c r="R32" s="296">
        <v>5</v>
      </c>
      <c r="S32" s="305" t="str">
        <f>concatenateif('2. ANALISIS DEL RIESGO'!$AY$17:$AY$28,DATOS!BD26,'2. ANALISIS DEL RIESGO'!$N$17:$N$28,", ")</f>
        <v/>
      </c>
      <c r="T32" s="306" t="str">
        <f>concatenateif('2. ANALISIS DEL RIESGO'!$AY$17:$AY$28,DATOS!BE26,'2. ANALISIS DEL RIESGO'!$N$17:$N$28,", ")</f>
        <v/>
      </c>
      <c r="U32" s="307" t="str">
        <f>concatenateif('2. ANALISIS DEL RIESGO'!$AY$17:$AY$28,DATOS!BF26,'2. ANALISIS DEL RIESGO'!$N$17:$N$28,", ")</f>
        <v/>
      </c>
    </row>
    <row r="33" spans="2:33" ht="40.5" customHeight="1" x14ac:dyDescent="0.25">
      <c r="B33" s="135"/>
      <c r="C33" s="135"/>
      <c r="D33" s="136"/>
      <c r="F33" s="596"/>
      <c r="G33" s="154" t="s">
        <v>1099</v>
      </c>
      <c r="H33" s="303">
        <v>4</v>
      </c>
      <c r="I33" s="308" t="str">
        <f>concatenateif('2. ANALISIS DEL RIESGO'!$AG$17:$AG$28,DATOS!BD27,'2. ANALISIS DEL RIESGO'!$N$17:$N$28,", ")</f>
        <v/>
      </c>
      <c r="J33" s="52" t="str">
        <f>concatenateif('2. ANALISIS DEL RIESGO'!$AG$17:$AG$28,DATOS!BE27,'2. ANALISIS DEL RIESGO'!$N$17:$N$28,", ")</f>
        <v/>
      </c>
      <c r="K33" s="54" t="str">
        <f>concatenateif('2. ANALISIS DEL RIESGO'!$AG$17:$AG$28,DATOS!BF27,'2. ANALISIS DEL RIESGO'!$N$17:$N$28,", ")</f>
        <v/>
      </c>
      <c r="P33" s="596"/>
      <c r="Q33" s="154" t="s">
        <v>1099</v>
      </c>
      <c r="R33" s="296">
        <v>4</v>
      </c>
      <c r="S33" s="308" t="str">
        <f>concatenateif('2. ANALISIS DEL RIESGO'!$AY$17:$AY$28,DATOS!BD27,'2. ANALISIS DEL RIESGO'!$N$17:$N$28,", ")</f>
        <v/>
      </c>
      <c r="T33" s="52" t="str">
        <f>concatenateif('2. ANALISIS DEL RIESGO'!$AY$17:$AY$28,DATOS!BE27,'2. ANALISIS DEL RIESGO'!$N$17:$N$28,", ")</f>
        <v/>
      </c>
      <c r="U33" s="54" t="str">
        <f>concatenateif('2. ANALISIS DEL RIESGO'!$AY$17:$AY$28,DATOS!BF27,'2. ANALISIS DEL RIESGO'!$N$17:$N$28,", ")</f>
        <v/>
      </c>
    </row>
    <row r="34" spans="2:33" ht="40.5" customHeight="1" x14ac:dyDescent="0.25">
      <c r="B34" s="135"/>
      <c r="C34" s="135"/>
      <c r="D34" s="136"/>
      <c r="F34" s="596"/>
      <c r="G34" s="154" t="s">
        <v>1616</v>
      </c>
      <c r="H34" s="303">
        <v>3</v>
      </c>
      <c r="I34" s="308" t="str">
        <f>concatenateif('2. ANALISIS DEL RIESGO'!$AG$17:$AG$28,DATOS!BD28,'2. ANALISIS DEL RIESGO'!$N$17:$N$28,", ")</f>
        <v/>
      </c>
      <c r="J34" s="52" t="str">
        <f>concatenateif('2. ANALISIS DEL RIESGO'!$AG$17:$AG$28,DATOS!BE28,'2. ANALISIS DEL RIESGO'!$N$17:$N$28,", ")</f>
        <v/>
      </c>
      <c r="K34" s="54" t="str">
        <f>concatenateif('2. ANALISIS DEL RIESGO'!$AG$17:$AG$28,DATOS!BF28,'2. ANALISIS DEL RIESGO'!$N$17:$N$28,", ")</f>
        <v/>
      </c>
      <c r="P34" s="596"/>
      <c r="Q34" s="154" t="s">
        <v>1616</v>
      </c>
      <c r="R34" s="296">
        <v>3</v>
      </c>
      <c r="S34" s="308" t="str">
        <f>concatenateif('2. ANALISIS DEL RIESGO'!$AY$17:$AY$28,DATOS!BD28,'2. ANALISIS DEL RIESGO'!$N$17:$N$28,", ")</f>
        <v/>
      </c>
      <c r="T34" s="52" t="str">
        <f>concatenateif('2. ANALISIS DEL RIESGO'!$AY$17:$AY$28,DATOS!BE28,'2. ANALISIS DEL RIESGO'!$N$17:$N$28,", ")</f>
        <v/>
      </c>
      <c r="U34" s="54" t="str">
        <f>concatenateif('2. ANALISIS DEL RIESGO'!$AY$17:$AY$28,DATOS!BF28,'2. ANALISIS DEL RIESGO'!$N$17:$N$28,", ")</f>
        <v/>
      </c>
    </row>
    <row r="35" spans="2:33" ht="40.5" customHeight="1" x14ac:dyDescent="0.25">
      <c r="B35" s="135"/>
      <c r="C35" s="135"/>
      <c r="D35" s="136"/>
      <c r="F35" s="596"/>
      <c r="G35" s="154" t="s">
        <v>1095</v>
      </c>
      <c r="H35" s="303">
        <v>2</v>
      </c>
      <c r="I35" s="309" t="str">
        <f>concatenateif('2. ANALISIS DEL RIESGO'!$AG$17:$AG$28,DATOS!BD29,'2. ANALISIS DEL RIESGO'!$N$17:$N$28,", ")</f>
        <v/>
      </c>
      <c r="J35" s="51" t="str">
        <f>concatenateif('2. ANALISIS DEL RIESGO'!$AG$17:$AG$28,DATOS!BE29,'2. ANALISIS DEL RIESGO'!$N$17:$N$28,", ")</f>
        <v>EI2+, EI3+</v>
      </c>
      <c r="K35" s="53" t="str">
        <f>concatenateif('2. ANALISIS DEL RIESGO'!$AG$17:$AG$28,DATOS!BF29,'2. ANALISIS DEL RIESGO'!$N$17:$N$28,", ")</f>
        <v/>
      </c>
      <c r="P35" s="596"/>
      <c r="Q35" s="154" t="s">
        <v>1095</v>
      </c>
      <c r="R35" s="296">
        <v>2</v>
      </c>
      <c r="S35" s="309" t="str">
        <f>concatenateif('2. ANALISIS DEL RIESGO'!$AY$17:$AY$28,DATOS!BD29,'2. ANALISIS DEL RIESGO'!$N$17:$N$28,", ")</f>
        <v/>
      </c>
      <c r="T35" s="51" t="str">
        <f>concatenateif('2. ANALISIS DEL RIESGO'!$AY$17:$AY$28,DATOS!BE29,'2. ANALISIS DEL RIESGO'!$N$17:$N$28,", ")</f>
        <v/>
      </c>
      <c r="U35" s="53" t="str">
        <f>concatenateif('2. ANALISIS DEL RIESGO'!$AY$17:$AY$28,DATOS!BF29,'2. ANALISIS DEL RIESGO'!$N$17:$N$28,", ")</f>
        <v/>
      </c>
    </row>
    <row r="36" spans="2:33" ht="40.5" customHeight="1" x14ac:dyDescent="0.25">
      <c r="B36" s="135"/>
      <c r="C36" s="135"/>
      <c r="D36" s="136"/>
      <c r="F36" s="597"/>
      <c r="G36" s="164" t="s">
        <v>1615</v>
      </c>
      <c r="H36" s="303">
        <v>1</v>
      </c>
      <c r="I36" s="310" t="str">
        <f>concatenateif('2. ANALISIS DEL RIESGO'!$AG$17:$AG$28,DATOS!BD30,'2. ANALISIS DEL RIESGO'!$N$17:$N$28,", ")</f>
        <v/>
      </c>
      <c r="J36" s="311" t="str">
        <f>concatenateif('2. ANALISIS DEL RIESGO'!$AG$17:$AG$28,DATOS!BE30,'2. ANALISIS DEL RIESGO'!$N$17:$N$28,", ")</f>
        <v/>
      </c>
      <c r="K36" s="312" t="str">
        <f>concatenateif('2. ANALISIS DEL RIESGO'!$AG$17:$AG$28,DATOS!BF30,'2. ANALISIS DEL RIESGO'!$N$17:$N$28,", ")</f>
        <v/>
      </c>
      <c r="P36" s="597"/>
      <c r="Q36" s="164" t="s">
        <v>1615</v>
      </c>
      <c r="R36" s="296">
        <v>1</v>
      </c>
      <c r="S36" s="310" t="str">
        <f>concatenateif('2. ANALISIS DEL RIESGO'!$AY$17:$AY$28,DATOS!BD30,'2. ANALISIS DEL RIESGO'!$N$17:$N$28,", ")</f>
        <v>EI2+, EI3+</v>
      </c>
      <c r="T36" s="311" t="str">
        <f>concatenateif('2. ANALISIS DEL RIESGO'!$AY$17:$AY$28,DATOS!BE30,'2. ANALISIS DEL RIESGO'!$N$17:$N$28,", ")</f>
        <v/>
      </c>
      <c r="U36" s="312" t="str">
        <f>concatenateif('2. ANALISIS DEL RIESGO'!$AY$17:$AY$28,DATOS!BF30,'2. ANALISIS DEL RIESGO'!$N$17:$N$28,", ")</f>
        <v/>
      </c>
    </row>
    <row r="37" spans="2:33" x14ac:dyDescent="0.25">
      <c r="B37" s="135"/>
      <c r="C37" s="135"/>
      <c r="D37" s="136"/>
      <c r="F37" s="15"/>
      <c r="G37" s="70"/>
      <c r="H37" s="14"/>
      <c r="I37" s="15"/>
      <c r="J37" s="15"/>
      <c r="K37" s="15"/>
    </row>
    <row r="38" spans="2:33" s="246" customFormat="1" ht="34.5" customHeight="1" x14ac:dyDescent="0.25">
      <c r="B38" s="579" t="s">
        <v>1692</v>
      </c>
      <c r="C38" s="580"/>
      <c r="D38" s="580"/>
      <c r="E38" s="580"/>
      <c r="F38" s="580"/>
      <c r="G38" s="580"/>
      <c r="H38" s="580"/>
      <c r="I38" s="580"/>
      <c r="J38" s="580"/>
      <c r="K38" s="580"/>
      <c r="L38" s="580"/>
      <c r="M38" s="580"/>
      <c r="N38" s="580"/>
      <c r="O38" s="580"/>
      <c r="P38" s="580"/>
      <c r="Q38" s="580"/>
      <c r="R38" s="580"/>
      <c r="S38" s="580"/>
      <c r="T38" s="580"/>
      <c r="U38" s="580"/>
      <c r="V38" s="265"/>
      <c r="W38" s="265"/>
      <c r="X38" s="265"/>
      <c r="Y38" s="265"/>
      <c r="Z38" s="90"/>
      <c r="AA38" s="90"/>
      <c r="AB38" s="265"/>
      <c r="AC38" s="248"/>
      <c r="AD38" s="249"/>
      <c r="AE38" s="248"/>
      <c r="AF38" s="248"/>
      <c r="AG38" s="248"/>
    </row>
    <row r="39" spans="2:33" x14ac:dyDescent="0.25">
      <c r="B39" s="135"/>
      <c r="C39" s="135"/>
      <c r="D39" s="136"/>
      <c r="F39" s="15"/>
      <c r="G39" s="42"/>
      <c r="H39" s="14"/>
    </row>
    <row r="40" spans="2:33" x14ac:dyDescent="0.25">
      <c r="B40" s="135"/>
      <c r="C40" s="135"/>
      <c r="D40" s="136"/>
    </row>
    <row r="41" spans="2:33" x14ac:dyDescent="0.25">
      <c r="B41" s="135"/>
      <c r="C41" s="135"/>
      <c r="D41" s="136"/>
    </row>
    <row r="42" spans="2:33" x14ac:dyDescent="0.25">
      <c r="B42" s="135"/>
      <c r="C42" s="135"/>
      <c r="D42" s="136"/>
    </row>
    <row r="43" spans="2:33" x14ac:dyDescent="0.25">
      <c r="B43" s="135"/>
      <c r="C43" s="135"/>
      <c r="D43" s="136"/>
    </row>
    <row r="44" spans="2:33" x14ac:dyDescent="0.25">
      <c r="B44" s="135"/>
      <c r="C44" s="135"/>
      <c r="D44" s="136"/>
    </row>
    <row r="45" spans="2:33" x14ac:dyDescent="0.25">
      <c r="B45" s="135"/>
      <c r="C45" s="135"/>
      <c r="D45" s="136"/>
    </row>
    <row r="46" spans="2:33" x14ac:dyDescent="0.25">
      <c r="B46" s="135"/>
      <c r="C46" s="135"/>
      <c r="D46" s="136"/>
    </row>
    <row r="47" spans="2:33" x14ac:dyDescent="0.25">
      <c r="B47" s="135"/>
      <c r="C47" s="135"/>
      <c r="D47" s="136"/>
    </row>
    <row r="48" spans="2:33" x14ac:dyDescent="0.25">
      <c r="B48" s="135"/>
      <c r="C48" s="135"/>
      <c r="D48" s="136"/>
    </row>
    <row r="49" spans="2:4" x14ac:dyDescent="0.25">
      <c r="B49" s="135"/>
      <c r="C49" s="135"/>
      <c r="D49" s="136"/>
    </row>
    <row r="50" spans="2:4" x14ac:dyDescent="0.25">
      <c r="B50" s="135"/>
      <c r="C50" s="135"/>
      <c r="D50" s="136"/>
    </row>
    <row r="51" spans="2:4" x14ac:dyDescent="0.25">
      <c r="B51" s="135"/>
      <c r="C51" s="135"/>
      <c r="D51" s="136"/>
    </row>
    <row r="52" spans="2:4" x14ac:dyDescent="0.25">
      <c r="B52" s="135"/>
      <c r="C52" s="135"/>
      <c r="D52" s="136"/>
    </row>
    <row r="53" spans="2:4" x14ac:dyDescent="0.25">
      <c r="B53" s="135"/>
      <c r="C53" s="135"/>
      <c r="D53" s="136"/>
    </row>
    <row r="54" spans="2:4" x14ac:dyDescent="0.25">
      <c r="B54" s="135"/>
      <c r="C54" s="135"/>
      <c r="D54" s="136"/>
    </row>
    <row r="55" spans="2:4" x14ac:dyDescent="0.25">
      <c r="B55" s="135"/>
      <c r="C55" s="135"/>
      <c r="D55" s="136"/>
    </row>
    <row r="56" spans="2:4" x14ac:dyDescent="0.25">
      <c r="B56" s="135"/>
      <c r="C56" s="135"/>
      <c r="D56" s="136"/>
    </row>
    <row r="57" spans="2:4" x14ac:dyDescent="0.25">
      <c r="B57" s="135"/>
      <c r="C57" s="135"/>
      <c r="D57" s="136"/>
    </row>
    <row r="58" spans="2:4" x14ac:dyDescent="0.25">
      <c r="B58" s="135"/>
      <c r="C58" s="135"/>
      <c r="D58" s="136"/>
    </row>
    <row r="59" spans="2:4" x14ac:dyDescent="0.25">
      <c r="B59" s="135"/>
      <c r="C59" s="135"/>
      <c r="D59" s="136"/>
    </row>
    <row r="60" spans="2:4" x14ac:dyDescent="0.25">
      <c r="B60" s="135"/>
      <c r="C60" s="135"/>
      <c r="D60" s="136"/>
    </row>
    <row r="61" spans="2:4" x14ac:dyDescent="0.25">
      <c r="B61" s="135"/>
      <c r="C61" s="135"/>
      <c r="D61" s="136"/>
    </row>
    <row r="62" spans="2:4" x14ac:dyDescent="0.25">
      <c r="B62" s="135"/>
      <c r="C62" s="135"/>
      <c r="D62" s="136"/>
    </row>
    <row r="63" spans="2:4" x14ac:dyDescent="0.25">
      <c r="B63" s="135"/>
      <c r="C63" s="135"/>
      <c r="D63" s="136"/>
    </row>
    <row r="64" spans="2:4" x14ac:dyDescent="0.25">
      <c r="B64" s="135"/>
      <c r="C64" s="135"/>
      <c r="D64" s="136"/>
    </row>
    <row r="65" spans="2:4" x14ac:dyDescent="0.25">
      <c r="B65" s="135"/>
      <c r="C65" s="135"/>
      <c r="D65" s="136"/>
    </row>
    <row r="66" spans="2:4" x14ac:dyDescent="0.25">
      <c r="B66" s="135"/>
      <c r="C66" s="135"/>
      <c r="D66" s="136"/>
    </row>
    <row r="67" spans="2:4" x14ac:dyDescent="0.25">
      <c r="B67" s="135"/>
      <c r="C67" s="135"/>
      <c r="D67" s="136"/>
    </row>
    <row r="68" spans="2:4" x14ac:dyDescent="0.25">
      <c r="B68" s="135"/>
      <c r="C68" s="135"/>
      <c r="D68" s="136"/>
    </row>
    <row r="69" spans="2:4" x14ac:dyDescent="0.25">
      <c r="B69" s="135"/>
      <c r="C69" s="135"/>
      <c r="D69" s="136"/>
    </row>
    <row r="70" spans="2:4" x14ac:dyDescent="0.25">
      <c r="B70" s="135"/>
      <c r="C70" s="135"/>
      <c r="D70" s="136"/>
    </row>
    <row r="71" spans="2:4" x14ac:dyDescent="0.25">
      <c r="B71" s="135"/>
      <c r="C71" s="135"/>
      <c r="D71" s="136"/>
    </row>
    <row r="72" spans="2:4" x14ac:dyDescent="0.25">
      <c r="B72" s="135"/>
      <c r="C72" s="135"/>
      <c r="D72" s="136"/>
    </row>
    <row r="73" spans="2:4" x14ac:dyDescent="0.25">
      <c r="B73" s="135"/>
      <c r="C73" s="135"/>
      <c r="D73" s="136"/>
    </row>
    <row r="109" spans="1:5" x14ac:dyDescent="0.25">
      <c r="B109" s="9"/>
      <c r="C109" s="9"/>
      <c r="D109" s="75"/>
      <c r="E109" s="9"/>
    </row>
    <row r="110" spans="1:5" x14ac:dyDescent="0.25">
      <c r="A110" s="9"/>
      <c r="B110" s="9"/>
      <c r="C110" s="9"/>
      <c r="D110" s="75"/>
      <c r="E110" s="9"/>
    </row>
    <row r="111" spans="1:5" x14ac:dyDescent="0.25">
      <c r="A111" s="9"/>
      <c r="B111" s="9"/>
      <c r="C111" s="9"/>
      <c r="D111" s="75"/>
      <c r="E111" s="9"/>
    </row>
    <row r="112" spans="1:5" x14ac:dyDescent="0.25">
      <c r="A112" s="9"/>
      <c r="B112" s="9"/>
      <c r="C112" s="9"/>
      <c r="D112" s="75"/>
      <c r="E112" s="9"/>
    </row>
    <row r="113" spans="1:5" x14ac:dyDescent="0.25">
      <c r="A113" s="9"/>
      <c r="B113" s="9"/>
      <c r="C113" s="9"/>
      <c r="D113" s="75"/>
      <c r="E113" s="9"/>
    </row>
    <row r="114" spans="1:5" x14ac:dyDescent="0.25">
      <c r="A114" s="9"/>
      <c r="B114" s="9"/>
      <c r="C114" s="9"/>
      <c r="D114" s="75"/>
      <c r="E114" s="9"/>
    </row>
    <row r="115" spans="1:5" x14ac:dyDescent="0.25">
      <c r="A115" s="9"/>
      <c r="B115" s="9"/>
      <c r="C115" s="9"/>
      <c r="D115" s="75"/>
      <c r="E115" s="9"/>
    </row>
    <row r="116" spans="1:5" x14ac:dyDescent="0.25">
      <c r="A116" s="9"/>
      <c r="B116" s="9"/>
      <c r="C116" s="9"/>
      <c r="D116" s="75"/>
      <c r="E116" s="9"/>
    </row>
    <row r="117" spans="1:5" x14ac:dyDescent="0.25">
      <c r="A117" s="9"/>
      <c r="B117" s="9"/>
      <c r="C117" s="9"/>
      <c r="D117" s="75"/>
      <c r="E117" s="9"/>
    </row>
    <row r="118" spans="1:5" x14ac:dyDescent="0.25">
      <c r="A118" s="9"/>
      <c r="B118" s="9"/>
      <c r="C118" s="9"/>
      <c r="D118" s="75"/>
      <c r="E118" s="9"/>
    </row>
    <row r="119" spans="1:5" x14ac:dyDescent="0.25">
      <c r="A119" s="9"/>
      <c r="B119" s="9"/>
      <c r="C119" s="9"/>
      <c r="D119" s="75"/>
      <c r="E119" s="9"/>
    </row>
    <row r="120" spans="1:5" x14ac:dyDescent="0.25">
      <c r="A120" s="9"/>
      <c r="B120" s="9"/>
      <c r="C120" s="9"/>
      <c r="D120" s="75"/>
      <c r="E120" s="9"/>
    </row>
    <row r="121" spans="1:5" x14ac:dyDescent="0.25">
      <c r="A121" s="9"/>
      <c r="B121" s="9"/>
      <c r="C121" s="9"/>
      <c r="D121" s="75"/>
      <c r="E121" s="9"/>
    </row>
    <row r="122" spans="1:5" x14ac:dyDescent="0.25">
      <c r="A122" s="9"/>
      <c r="B122" s="9"/>
      <c r="C122" s="9"/>
      <c r="D122" s="75"/>
      <c r="E122" s="9"/>
    </row>
    <row r="123" spans="1:5" x14ac:dyDescent="0.25">
      <c r="A123" s="9"/>
      <c r="B123" s="9"/>
      <c r="C123" s="9"/>
      <c r="D123" s="75"/>
      <c r="E123" s="9"/>
    </row>
    <row r="124" spans="1:5" x14ac:dyDescent="0.25">
      <c r="A124" s="9"/>
      <c r="B124" s="9"/>
      <c r="C124" s="9"/>
      <c r="D124" s="75"/>
      <c r="E124" s="9"/>
    </row>
    <row r="125" spans="1:5" x14ac:dyDescent="0.25">
      <c r="A125" s="9"/>
      <c r="B125" s="9"/>
      <c r="C125" s="9"/>
      <c r="D125" s="75"/>
      <c r="E125" s="9"/>
    </row>
    <row r="126" spans="1:5" x14ac:dyDescent="0.25">
      <c r="A126" s="9"/>
      <c r="B126" s="9"/>
      <c r="C126" s="9"/>
      <c r="D126" s="75"/>
      <c r="E126" s="9"/>
    </row>
    <row r="127" spans="1:5" x14ac:dyDescent="0.25">
      <c r="A127" s="9"/>
      <c r="B127" s="9"/>
      <c r="C127" s="9"/>
      <c r="D127" s="75"/>
      <c r="E127" s="9"/>
    </row>
    <row r="128" spans="1:5" x14ac:dyDescent="0.25">
      <c r="A128" s="9"/>
      <c r="B128" s="9"/>
      <c r="C128" s="9"/>
      <c r="D128" s="75"/>
      <c r="E128" s="9"/>
    </row>
    <row r="129" spans="1:5" x14ac:dyDescent="0.25">
      <c r="A129" s="9"/>
      <c r="B129" s="9"/>
      <c r="C129" s="9"/>
      <c r="D129" s="75"/>
      <c r="E129" s="9"/>
    </row>
    <row r="130" spans="1:5" x14ac:dyDescent="0.25">
      <c r="A130" s="9"/>
      <c r="B130" s="9"/>
      <c r="C130" s="9"/>
      <c r="D130" s="75"/>
      <c r="E130" s="9"/>
    </row>
    <row r="131" spans="1:5" x14ac:dyDescent="0.25">
      <c r="A131" s="9"/>
      <c r="B131" s="9"/>
      <c r="C131" s="9"/>
      <c r="D131" s="75"/>
      <c r="E131" s="9"/>
    </row>
    <row r="132" spans="1:5" x14ac:dyDescent="0.25">
      <c r="A132" s="9"/>
      <c r="B132" s="9"/>
      <c r="C132" s="9"/>
      <c r="D132" s="75"/>
      <c r="E132" s="9"/>
    </row>
    <row r="133" spans="1:5" x14ac:dyDescent="0.25">
      <c r="A133" s="9"/>
      <c r="B133" s="9"/>
      <c r="C133" s="9"/>
      <c r="D133" s="75"/>
      <c r="E133" s="9"/>
    </row>
    <row r="134" spans="1:5" x14ac:dyDescent="0.25">
      <c r="A134" s="9"/>
      <c r="B134" s="9"/>
      <c r="C134" s="9"/>
      <c r="D134" s="75"/>
      <c r="E134" s="9"/>
    </row>
    <row r="135" spans="1:5" x14ac:dyDescent="0.25">
      <c r="A135" s="9"/>
      <c r="B135" s="9"/>
      <c r="C135" s="9"/>
      <c r="D135" s="75"/>
      <c r="E135" s="9"/>
    </row>
    <row r="136" spans="1:5" x14ac:dyDescent="0.25">
      <c r="A136" s="9"/>
      <c r="B136" s="9"/>
      <c r="C136" s="9"/>
      <c r="D136" s="75"/>
      <c r="E136" s="9"/>
    </row>
    <row r="137" spans="1:5" x14ac:dyDescent="0.25">
      <c r="A137" s="9"/>
      <c r="B137" s="9"/>
      <c r="C137" s="9"/>
      <c r="D137" s="75"/>
      <c r="E137" s="9"/>
    </row>
    <row r="138" spans="1:5" x14ac:dyDescent="0.25">
      <c r="A138" s="9"/>
      <c r="B138" s="9"/>
      <c r="C138" s="9"/>
      <c r="D138" s="75"/>
      <c r="E138" s="9"/>
    </row>
    <row r="139" spans="1:5" x14ac:dyDescent="0.25">
      <c r="A139" s="9"/>
      <c r="B139" s="9"/>
      <c r="C139" s="9"/>
      <c r="D139" s="75"/>
      <c r="E139" s="9"/>
    </row>
    <row r="140" spans="1:5" x14ac:dyDescent="0.25">
      <c r="A140" s="9"/>
      <c r="B140" s="9"/>
      <c r="C140" s="9"/>
      <c r="D140" s="75"/>
      <c r="E140" s="9"/>
    </row>
    <row r="141" spans="1:5" x14ac:dyDescent="0.25">
      <c r="A141" s="9"/>
      <c r="B141" s="9"/>
      <c r="C141" s="9"/>
      <c r="D141" s="75"/>
      <c r="E141" s="9"/>
    </row>
    <row r="142" spans="1:5" x14ac:dyDescent="0.25">
      <c r="A142" s="9"/>
      <c r="B142" s="9"/>
      <c r="C142" s="9"/>
      <c r="D142" s="75"/>
      <c r="E142" s="9"/>
    </row>
    <row r="143" spans="1:5" x14ac:dyDescent="0.25">
      <c r="A143" s="9"/>
      <c r="B143" s="9"/>
      <c r="C143" s="9"/>
      <c r="D143" s="75"/>
      <c r="E143" s="9"/>
    </row>
    <row r="144" spans="1:5" x14ac:dyDescent="0.25">
      <c r="A144" s="9"/>
      <c r="B144" s="9"/>
      <c r="C144" s="9"/>
      <c r="D144" s="75"/>
      <c r="E144" s="9"/>
    </row>
    <row r="145" spans="1:5" x14ac:dyDescent="0.25">
      <c r="A145" s="9"/>
      <c r="B145" s="9"/>
      <c r="C145" s="9"/>
      <c r="D145" s="75"/>
      <c r="E145" s="9"/>
    </row>
    <row r="146" spans="1:5" x14ac:dyDescent="0.25">
      <c r="A146" s="9"/>
      <c r="B146" s="9"/>
      <c r="C146" s="9"/>
      <c r="D146" s="75"/>
      <c r="E146" s="9"/>
    </row>
    <row r="147" spans="1:5" x14ac:dyDescent="0.25">
      <c r="A147" s="9"/>
      <c r="B147" s="9"/>
      <c r="C147" s="9"/>
      <c r="D147" s="75"/>
      <c r="E147" s="9"/>
    </row>
    <row r="148" spans="1:5" x14ac:dyDescent="0.25">
      <c r="A148" s="9"/>
      <c r="B148" s="9"/>
      <c r="C148" s="9"/>
      <c r="D148" s="75"/>
      <c r="E148" s="9"/>
    </row>
    <row r="149" spans="1:5" x14ac:dyDescent="0.25">
      <c r="A149" s="9"/>
      <c r="B149" s="9"/>
      <c r="C149" s="9"/>
      <c r="D149" s="75"/>
      <c r="E149" s="9"/>
    </row>
    <row r="150" spans="1:5" x14ac:dyDescent="0.25">
      <c r="A150" s="9"/>
      <c r="B150" s="9"/>
      <c r="C150" s="9"/>
      <c r="D150" s="75"/>
      <c r="E150" s="9"/>
    </row>
    <row r="151" spans="1:5" x14ac:dyDescent="0.25">
      <c r="A151" s="9"/>
      <c r="B151" s="9"/>
      <c r="C151" s="9"/>
      <c r="D151" s="75"/>
      <c r="E151" s="9"/>
    </row>
    <row r="152" spans="1:5" x14ac:dyDescent="0.25">
      <c r="A152" s="9"/>
      <c r="B152" s="9"/>
      <c r="C152" s="9"/>
      <c r="D152" s="75"/>
      <c r="E152" s="9"/>
    </row>
    <row r="153" spans="1:5" x14ac:dyDescent="0.25">
      <c r="A153" s="9"/>
      <c r="B153" s="9"/>
      <c r="C153" s="9"/>
      <c r="D153" s="75"/>
      <c r="E153" s="9"/>
    </row>
    <row r="154" spans="1:5" x14ac:dyDescent="0.25">
      <c r="A154" s="9"/>
      <c r="B154" s="9"/>
      <c r="C154" s="9"/>
      <c r="D154" s="75"/>
      <c r="E154" s="9"/>
    </row>
    <row r="155" spans="1:5" x14ac:dyDescent="0.25">
      <c r="A155" s="9"/>
      <c r="B155" s="9"/>
      <c r="C155" s="9"/>
      <c r="D155" s="75"/>
      <c r="E155" s="9"/>
    </row>
    <row r="156" spans="1:5" x14ac:dyDescent="0.25">
      <c r="A156" s="9"/>
      <c r="B156" s="9"/>
      <c r="C156" s="9"/>
      <c r="D156" s="75"/>
      <c r="E156" s="9"/>
    </row>
    <row r="157" spans="1:5" x14ac:dyDescent="0.25">
      <c r="A157" s="9"/>
      <c r="B157" s="9"/>
      <c r="C157" s="9"/>
      <c r="D157" s="75"/>
      <c r="E157" s="9"/>
    </row>
    <row r="158" spans="1:5" x14ac:dyDescent="0.25">
      <c r="A158" s="9"/>
      <c r="B158" s="9"/>
      <c r="C158" s="9"/>
      <c r="D158" s="75"/>
      <c r="E158" s="9"/>
    </row>
    <row r="159" spans="1:5" x14ac:dyDescent="0.25">
      <c r="A159" s="9"/>
      <c r="B159" s="9"/>
      <c r="C159" s="9"/>
      <c r="D159" s="75"/>
      <c r="E159" s="9"/>
    </row>
    <row r="160" spans="1:5" x14ac:dyDescent="0.25">
      <c r="A160" s="9"/>
      <c r="B160" s="9"/>
      <c r="C160" s="9"/>
      <c r="D160" s="75"/>
      <c r="E160" s="9"/>
    </row>
    <row r="161" spans="1:5" x14ac:dyDescent="0.25">
      <c r="A161" s="9"/>
      <c r="B161" s="9"/>
      <c r="C161" s="9"/>
      <c r="D161" s="75"/>
      <c r="E161" s="9"/>
    </row>
    <row r="162" spans="1:5" x14ac:dyDescent="0.25">
      <c r="A162" s="9"/>
      <c r="B162" s="9"/>
      <c r="C162" s="9"/>
      <c r="D162" s="75"/>
      <c r="E162" s="9"/>
    </row>
    <row r="163" spans="1:5" x14ac:dyDescent="0.25">
      <c r="A163" s="9"/>
      <c r="B163" s="9"/>
      <c r="C163" s="9"/>
      <c r="D163" s="75"/>
      <c r="E163" s="9"/>
    </row>
    <row r="164" spans="1:5" x14ac:dyDescent="0.25">
      <c r="A164" s="9"/>
      <c r="B164" s="9"/>
      <c r="C164" s="9"/>
      <c r="D164" s="75"/>
      <c r="E164" s="9"/>
    </row>
    <row r="165" spans="1:5" x14ac:dyDescent="0.25">
      <c r="A165" s="9"/>
      <c r="B165" s="9"/>
      <c r="C165" s="9"/>
      <c r="D165" s="75"/>
      <c r="E165" s="9"/>
    </row>
    <row r="166" spans="1:5" x14ac:dyDescent="0.25">
      <c r="A166" s="9"/>
      <c r="B166" s="9"/>
      <c r="C166" s="9"/>
      <c r="D166" s="75"/>
      <c r="E166" s="9"/>
    </row>
    <row r="167" spans="1:5" x14ac:dyDescent="0.25">
      <c r="A167" s="9"/>
      <c r="B167" s="9"/>
      <c r="C167" s="9"/>
      <c r="D167" s="75"/>
      <c r="E167" s="9"/>
    </row>
    <row r="168" spans="1:5" x14ac:dyDescent="0.25">
      <c r="A168" s="9"/>
      <c r="B168" s="9"/>
      <c r="C168" s="9"/>
      <c r="D168" s="75"/>
      <c r="E168" s="9"/>
    </row>
    <row r="169" spans="1:5" x14ac:dyDescent="0.25">
      <c r="A169" s="9"/>
      <c r="B169" s="9"/>
      <c r="C169" s="9"/>
      <c r="D169" s="75"/>
      <c r="E169" s="9"/>
    </row>
    <row r="170" spans="1:5" x14ac:dyDescent="0.25">
      <c r="A170" s="9"/>
      <c r="B170" s="9"/>
      <c r="C170" s="9"/>
      <c r="D170" s="75"/>
      <c r="E170" s="9"/>
    </row>
    <row r="171" spans="1:5" x14ac:dyDescent="0.25">
      <c r="A171" s="9"/>
      <c r="B171" s="9"/>
      <c r="C171" s="9"/>
      <c r="D171" s="75"/>
      <c r="E171" s="9"/>
    </row>
    <row r="172" spans="1:5" x14ac:dyDescent="0.25">
      <c r="A172" s="9"/>
      <c r="B172" s="9"/>
      <c r="C172" s="9"/>
      <c r="D172" s="75"/>
      <c r="E172" s="9"/>
    </row>
    <row r="173" spans="1:5" x14ac:dyDescent="0.25">
      <c r="A173" s="9"/>
      <c r="B173" s="9"/>
      <c r="C173" s="9"/>
      <c r="D173" s="75"/>
      <c r="E173" s="9"/>
    </row>
    <row r="174" spans="1:5" x14ac:dyDescent="0.25">
      <c r="A174" s="9"/>
      <c r="B174" s="9"/>
      <c r="C174" s="9"/>
      <c r="D174" s="75"/>
      <c r="E174" s="9"/>
    </row>
    <row r="175" spans="1:5" x14ac:dyDescent="0.25">
      <c r="A175" s="9"/>
      <c r="B175" s="9"/>
      <c r="C175" s="9"/>
      <c r="D175" s="75"/>
      <c r="E175" s="9"/>
    </row>
    <row r="176" spans="1:5" x14ac:dyDescent="0.25">
      <c r="A176" s="9"/>
      <c r="B176" s="9"/>
      <c r="C176" s="9"/>
      <c r="D176" s="75"/>
      <c r="E176" s="9"/>
    </row>
    <row r="177" spans="1:5" x14ac:dyDescent="0.25">
      <c r="A177" s="9"/>
      <c r="B177" s="9"/>
      <c r="C177" s="9"/>
      <c r="D177" s="75"/>
      <c r="E177" s="9"/>
    </row>
    <row r="178" spans="1:5" x14ac:dyDescent="0.25">
      <c r="A178" s="9"/>
      <c r="B178" s="9"/>
      <c r="C178" s="9"/>
      <c r="D178" s="75"/>
      <c r="E178" s="9"/>
    </row>
    <row r="179" spans="1:5" x14ac:dyDescent="0.25">
      <c r="A179" s="9"/>
      <c r="B179" s="9"/>
      <c r="C179" s="9"/>
      <c r="D179" s="75"/>
      <c r="E179" s="9"/>
    </row>
    <row r="180" spans="1:5" x14ac:dyDescent="0.25">
      <c r="A180" s="9"/>
      <c r="B180" s="9"/>
      <c r="C180" s="9"/>
      <c r="D180" s="75"/>
      <c r="E180" s="9"/>
    </row>
    <row r="181" spans="1:5" x14ac:dyDescent="0.25">
      <c r="A181" s="9"/>
      <c r="B181" s="9"/>
      <c r="C181" s="9"/>
      <c r="D181" s="75"/>
      <c r="E181" s="9"/>
    </row>
    <row r="182" spans="1:5" x14ac:dyDescent="0.25">
      <c r="A182" s="9"/>
      <c r="B182" s="9"/>
      <c r="C182" s="9"/>
      <c r="D182" s="75"/>
      <c r="E182" s="9"/>
    </row>
    <row r="183" spans="1:5" x14ac:dyDescent="0.25">
      <c r="A183" s="9"/>
      <c r="B183" s="9"/>
      <c r="C183" s="9"/>
      <c r="D183" s="75"/>
      <c r="E183" s="9"/>
    </row>
    <row r="184" spans="1:5" x14ac:dyDescent="0.25">
      <c r="A184" s="9"/>
      <c r="B184" s="9"/>
      <c r="C184" s="9"/>
      <c r="D184" s="75"/>
      <c r="E184" s="9"/>
    </row>
    <row r="185" spans="1:5" x14ac:dyDescent="0.25">
      <c r="A185" s="9"/>
      <c r="B185" s="9"/>
      <c r="C185" s="9"/>
      <c r="D185" s="75"/>
      <c r="E185" s="9"/>
    </row>
    <row r="186" spans="1:5" x14ac:dyDescent="0.25">
      <c r="A186" s="9"/>
      <c r="B186" s="9"/>
      <c r="C186" s="9"/>
      <c r="D186" s="75"/>
      <c r="E186" s="9"/>
    </row>
    <row r="187" spans="1:5" x14ac:dyDescent="0.25">
      <c r="A187" s="9"/>
      <c r="B187" s="9"/>
      <c r="C187" s="9"/>
      <c r="D187" s="75"/>
      <c r="E187" s="9"/>
    </row>
    <row r="188" spans="1:5" x14ac:dyDescent="0.25">
      <c r="A188" s="9"/>
      <c r="B188" s="9"/>
      <c r="C188" s="9"/>
      <c r="D188" s="75"/>
      <c r="E188" s="9"/>
    </row>
    <row r="189" spans="1:5" x14ac:dyDescent="0.25">
      <c r="A189" s="9"/>
      <c r="B189" s="9"/>
      <c r="C189" s="9"/>
      <c r="D189" s="75"/>
      <c r="E189" s="9"/>
    </row>
    <row r="190" spans="1:5" x14ac:dyDescent="0.25">
      <c r="A190" s="9"/>
      <c r="B190" s="9"/>
      <c r="C190" s="9"/>
      <c r="D190" s="75"/>
      <c r="E190" s="9"/>
    </row>
    <row r="191" spans="1:5" x14ac:dyDescent="0.25">
      <c r="A191" s="9"/>
      <c r="B191" s="9"/>
      <c r="C191" s="9"/>
      <c r="D191" s="75"/>
      <c r="E191" s="9"/>
    </row>
    <row r="192" spans="1:5" x14ac:dyDescent="0.25">
      <c r="A192" s="9"/>
      <c r="B192" s="9"/>
      <c r="C192" s="9"/>
      <c r="D192" s="75"/>
      <c r="E192" s="9"/>
    </row>
    <row r="193" spans="1:5" x14ac:dyDescent="0.25">
      <c r="A193" s="9"/>
      <c r="B193" s="9"/>
      <c r="C193" s="9"/>
      <c r="D193" s="75"/>
      <c r="E193" s="9"/>
    </row>
    <row r="194" spans="1:5" x14ac:dyDescent="0.25">
      <c r="A194" s="9"/>
      <c r="B194" s="9"/>
      <c r="C194" s="9"/>
      <c r="D194" s="75"/>
      <c r="E194" s="9"/>
    </row>
    <row r="195" spans="1:5" x14ac:dyDescent="0.25">
      <c r="A195" s="9"/>
      <c r="B195" s="9"/>
      <c r="C195" s="9"/>
      <c r="D195" s="75"/>
      <c r="E195" s="9"/>
    </row>
    <row r="196" spans="1:5" x14ac:dyDescent="0.25">
      <c r="A196" s="9"/>
      <c r="B196" s="9"/>
      <c r="C196" s="9"/>
      <c r="D196" s="75"/>
      <c r="E196" s="9"/>
    </row>
    <row r="197" spans="1:5" x14ac:dyDescent="0.25">
      <c r="A197" s="9"/>
      <c r="B197" s="9"/>
      <c r="C197" s="9"/>
      <c r="D197" s="75"/>
      <c r="E197" s="9"/>
    </row>
    <row r="198" spans="1:5" x14ac:dyDescent="0.25">
      <c r="A198" s="9"/>
      <c r="B198" s="9"/>
      <c r="C198" s="9"/>
      <c r="D198" s="75"/>
      <c r="E198" s="9"/>
    </row>
    <row r="199" spans="1:5" x14ac:dyDescent="0.25">
      <c r="A199" s="9"/>
      <c r="B199" s="9"/>
      <c r="C199" s="9"/>
      <c r="D199" s="75"/>
      <c r="E199" s="9"/>
    </row>
    <row r="200" spans="1:5" x14ac:dyDescent="0.25">
      <c r="A200" s="9"/>
      <c r="B200" s="9"/>
      <c r="C200" s="9"/>
      <c r="D200" s="75"/>
      <c r="E200" s="9"/>
    </row>
    <row r="201" spans="1:5" x14ac:dyDescent="0.25">
      <c r="A201" s="9"/>
      <c r="B201" s="9"/>
      <c r="C201" s="9"/>
      <c r="D201" s="75"/>
      <c r="E201" s="9"/>
    </row>
    <row r="202" spans="1:5" x14ac:dyDescent="0.25">
      <c r="A202" s="9"/>
      <c r="B202" s="9"/>
      <c r="C202" s="9"/>
      <c r="D202" s="75"/>
      <c r="E202" s="9"/>
    </row>
    <row r="203" spans="1:5" x14ac:dyDescent="0.25">
      <c r="A203" s="9"/>
      <c r="B203" s="9"/>
      <c r="C203" s="9"/>
      <c r="D203" s="75"/>
      <c r="E203" s="9"/>
    </row>
    <row r="204" spans="1:5" x14ac:dyDescent="0.25">
      <c r="A204" s="9"/>
      <c r="B204" s="9"/>
      <c r="C204" s="9"/>
      <c r="D204" s="75"/>
      <c r="E204" s="9"/>
    </row>
    <row r="205" spans="1:5" x14ac:dyDescent="0.25">
      <c r="A205" s="9"/>
      <c r="B205" s="9"/>
      <c r="C205" s="9"/>
      <c r="D205" s="75"/>
      <c r="E205" s="9"/>
    </row>
    <row r="206" spans="1:5" x14ac:dyDescent="0.25">
      <c r="A206" s="9"/>
      <c r="B206" s="9"/>
      <c r="C206" s="9"/>
      <c r="D206" s="75"/>
      <c r="E206" s="9"/>
    </row>
    <row r="207" spans="1:5" x14ac:dyDescent="0.25">
      <c r="A207" s="9"/>
      <c r="B207" s="9"/>
      <c r="C207" s="9"/>
      <c r="D207" s="75"/>
      <c r="E207" s="9"/>
    </row>
    <row r="208" spans="1:5" x14ac:dyDescent="0.25">
      <c r="A208" s="9"/>
      <c r="B208" s="9"/>
      <c r="C208" s="9"/>
      <c r="D208" s="75"/>
      <c r="E208" s="9"/>
    </row>
    <row r="209" spans="1:5" x14ac:dyDescent="0.25">
      <c r="A209" s="9"/>
      <c r="B209" s="9"/>
      <c r="C209" s="9"/>
      <c r="D209" s="75"/>
      <c r="E209" s="9"/>
    </row>
    <row r="210" spans="1:5" x14ac:dyDescent="0.25">
      <c r="A210" s="9"/>
      <c r="B210" s="9"/>
      <c r="C210" s="9"/>
      <c r="D210" s="75"/>
      <c r="E210" s="9"/>
    </row>
    <row r="211" spans="1:5" x14ac:dyDescent="0.25">
      <c r="A211" s="9"/>
      <c r="B211" s="9"/>
      <c r="C211" s="9"/>
      <c r="D211" s="75"/>
      <c r="E211" s="9"/>
    </row>
    <row r="212" spans="1:5" x14ac:dyDescent="0.25">
      <c r="A212" s="9"/>
      <c r="B212" s="9"/>
      <c r="C212" s="9"/>
      <c r="D212" s="75"/>
      <c r="E212" s="9"/>
    </row>
    <row r="213" spans="1:5" x14ac:dyDescent="0.25">
      <c r="A213" s="9"/>
      <c r="B213" s="9"/>
      <c r="C213" s="9"/>
      <c r="D213" s="75"/>
      <c r="E213" s="9"/>
    </row>
    <row r="214" spans="1:5" x14ac:dyDescent="0.25">
      <c r="A214" s="9"/>
      <c r="B214" s="9"/>
      <c r="C214" s="9"/>
      <c r="D214" s="75"/>
      <c r="E214" s="9"/>
    </row>
    <row r="215" spans="1:5" x14ac:dyDescent="0.25">
      <c r="A215" s="9"/>
      <c r="B215" s="9"/>
      <c r="C215" s="9"/>
      <c r="D215" s="75"/>
      <c r="E215" s="9"/>
    </row>
    <row r="216" spans="1:5" x14ac:dyDescent="0.25">
      <c r="A216" s="9"/>
      <c r="B216" s="9"/>
      <c r="C216" s="9"/>
      <c r="D216" s="75"/>
      <c r="E216" s="9"/>
    </row>
    <row r="217" spans="1:5" x14ac:dyDescent="0.25">
      <c r="A217" s="9"/>
      <c r="B217" s="9"/>
      <c r="C217" s="9"/>
      <c r="D217" s="75"/>
      <c r="E217" s="9"/>
    </row>
    <row r="218" spans="1:5" x14ac:dyDescent="0.25">
      <c r="A218" s="9"/>
      <c r="B218" s="9"/>
      <c r="C218" s="9"/>
      <c r="D218" s="75"/>
      <c r="E218" s="9"/>
    </row>
    <row r="219" spans="1:5" x14ac:dyDescent="0.25">
      <c r="A219" s="9"/>
      <c r="B219" s="9"/>
      <c r="C219" s="9"/>
      <c r="D219" s="75"/>
      <c r="E219" s="9"/>
    </row>
    <row r="220" spans="1:5" x14ac:dyDescent="0.25">
      <c r="A220" s="9"/>
      <c r="B220" s="9"/>
      <c r="C220" s="9"/>
      <c r="D220" s="75"/>
      <c r="E220" s="9"/>
    </row>
    <row r="221" spans="1:5" x14ac:dyDescent="0.25">
      <c r="A221" s="9"/>
      <c r="B221" s="9"/>
      <c r="C221" s="9"/>
      <c r="D221" s="75"/>
      <c r="E221" s="9"/>
    </row>
    <row r="222" spans="1:5" x14ac:dyDescent="0.25">
      <c r="A222" s="9"/>
      <c r="B222" s="9"/>
      <c r="C222" s="9"/>
      <c r="D222" s="75"/>
      <c r="E222" s="9"/>
    </row>
    <row r="223" spans="1:5" x14ac:dyDescent="0.25">
      <c r="A223" s="9"/>
      <c r="B223" s="9"/>
      <c r="C223" s="9"/>
      <c r="D223" s="75"/>
      <c r="E223" s="9"/>
    </row>
    <row r="224" spans="1:5" x14ac:dyDescent="0.25">
      <c r="A224" s="9"/>
      <c r="B224" s="9"/>
      <c r="C224" s="9"/>
      <c r="D224" s="75"/>
      <c r="E224" s="9"/>
    </row>
    <row r="225" spans="1:5" x14ac:dyDescent="0.25">
      <c r="A225" s="9"/>
      <c r="B225" s="9"/>
      <c r="C225" s="9"/>
      <c r="D225" s="75"/>
      <c r="E225" s="9"/>
    </row>
    <row r="226" spans="1:5" x14ac:dyDescent="0.25">
      <c r="A226" s="9"/>
      <c r="B226" s="9"/>
      <c r="C226" s="9"/>
      <c r="D226" s="75"/>
      <c r="E226" s="9"/>
    </row>
    <row r="227" spans="1:5" x14ac:dyDescent="0.25">
      <c r="A227" s="9"/>
      <c r="B227" s="9"/>
      <c r="C227" s="9"/>
      <c r="D227" s="75"/>
      <c r="E227" s="9"/>
    </row>
    <row r="228" spans="1:5" x14ac:dyDescent="0.25">
      <c r="A228" s="9"/>
      <c r="B228" s="9"/>
      <c r="C228" s="9"/>
      <c r="D228" s="75"/>
      <c r="E228" s="9"/>
    </row>
    <row r="229" spans="1:5" x14ac:dyDescent="0.25">
      <c r="A229" s="9"/>
      <c r="B229" s="9"/>
      <c r="C229" s="9"/>
      <c r="D229" s="75"/>
      <c r="E229" s="9"/>
    </row>
    <row r="230" spans="1:5" x14ac:dyDescent="0.25">
      <c r="A230" s="9"/>
      <c r="B230" s="9"/>
      <c r="C230" s="9"/>
      <c r="D230" s="75"/>
      <c r="E230" s="9"/>
    </row>
    <row r="231" spans="1:5" x14ac:dyDescent="0.25">
      <c r="A231" s="9"/>
      <c r="B231" s="9"/>
      <c r="C231" s="9"/>
      <c r="D231" s="75"/>
      <c r="E231" s="9"/>
    </row>
    <row r="232" spans="1:5" x14ac:dyDescent="0.25">
      <c r="A232" s="9"/>
      <c r="B232" s="9"/>
      <c r="C232" s="9"/>
      <c r="D232" s="75"/>
      <c r="E232" s="9"/>
    </row>
    <row r="233" spans="1:5" x14ac:dyDescent="0.25">
      <c r="A233" s="9"/>
      <c r="B233" s="9"/>
      <c r="C233" s="9"/>
      <c r="D233" s="75"/>
      <c r="E233" s="9"/>
    </row>
    <row r="234" spans="1:5" x14ac:dyDescent="0.25">
      <c r="A234" s="9"/>
      <c r="B234" s="9"/>
      <c r="C234" s="9"/>
      <c r="D234" s="75"/>
      <c r="E234" s="9"/>
    </row>
    <row r="235" spans="1:5" x14ac:dyDescent="0.25">
      <c r="A235" s="9"/>
      <c r="B235" s="9"/>
      <c r="C235" s="9"/>
      <c r="D235" s="75"/>
      <c r="E235" s="9"/>
    </row>
    <row r="236" spans="1:5" x14ac:dyDescent="0.25">
      <c r="A236" s="9"/>
      <c r="B236" s="9"/>
      <c r="C236" s="9"/>
      <c r="D236" s="75"/>
      <c r="E236" s="9"/>
    </row>
    <row r="237" spans="1:5" x14ac:dyDescent="0.25">
      <c r="A237" s="9"/>
      <c r="B237" s="9"/>
      <c r="C237" s="9"/>
      <c r="D237" s="75"/>
      <c r="E237" s="9"/>
    </row>
    <row r="238" spans="1:5" x14ac:dyDescent="0.25">
      <c r="A238" s="9"/>
      <c r="B238" s="9"/>
      <c r="C238" s="9"/>
      <c r="D238" s="75"/>
      <c r="E238" s="9"/>
    </row>
    <row r="239" spans="1:5" x14ac:dyDescent="0.25">
      <c r="A239" s="9"/>
      <c r="B239" s="9"/>
      <c r="C239" s="9"/>
      <c r="D239" s="75"/>
      <c r="E239" s="9"/>
    </row>
    <row r="240" spans="1:5" x14ac:dyDescent="0.25">
      <c r="A240" s="9"/>
      <c r="B240" s="9"/>
      <c r="C240" s="9"/>
      <c r="D240" s="75"/>
      <c r="E240" s="9"/>
    </row>
    <row r="241" spans="1:5" x14ac:dyDescent="0.25">
      <c r="A241" s="9"/>
      <c r="B241" s="9"/>
      <c r="C241" s="9"/>
      <c r="D241" s="75"/>
      <c r="E241" s="9"/>
    </row>
    <row r="242" spans="1:5" x14ac:dyDescent="0.25">
      <c r="A242" s="9"/>
      <c r="B242" s="9"/>
      <c r="C242" s="9"/>
      <c r="D242" s="75"/>
      <c r="E242" s="9"/>
    </row>
    <row r="243" spans="1:5" x14ac:dyDescent="0.25">
      <c r="A243" s="9"/>
      <c r="B243" s="9"/>
      <c r="C243" s="9"/>
      <c r="D243" s="75"/>
      <c r="E243" s="9"/>
    </row>
    <row r="244" spans="1:5" x14ac:dyDescent="0.25">
      <c r="A244" s="9"/>
      <c r="B244" s="9"/>
      <c r="C244" s="9"/>
      <c r="D244" s="75"/>
      <c r="E244" s="9"/>
    </row>
    <row r="245" spans="1:5" x14ac:dyDescent="0.25">
      <c r="A245" s="9"/>
      <c r="B245" s="9"/>
      <c r="C245" s="9"/>
      <c r="D245" s="75"/>
      <c r="E245" s="9"/>
    </row>
    <row r="246" spans="1:5" x14ac:dyDescent="0.25">
      <c r="A246" s="9"/>
      <c r="B246" s="9"/>
      <c r="C246" s="9"/>
      <c r="D246" s="75"/>
      <c r="E246" s="9"/>
    </row>
    <row r="247" spans="1:5" x14ac:dyDescent="0.25">
      <c r="A247" s="9"/>
      <c r="B247" s="9"/>
      <c r="C247" s="9"/>
      <c r="D247" s="75"/>
      <c r="E247" s="9"/>
    </row>
    <row r="248" spans="1:5" x14ac:dyDescent="0.25">
      <c r="A248" s="9"/>
      <c r="B248" s="9"/>
      <c r="C248" s="9"/>
      <c r="D248" s="75"/>
      <c r="E248" s="9"/>
    </row>
    <row r="249" spans="1:5" x14ac:dyDescent="0.25">
      <c r="A249" s="9"/>
      <c r="B249" s="9"/>
      <c r="C249" s="9"/>
      <c r="D249" s="75"/>
      <c r="E249" s="9"/>
    </row>
    <row r="250" spans="1:5" x14ac:dyDescent="0.25">
      <c r="A250" s="9"/>
      <c r="B250" s="9"/>
      <c r="C250" s="9"/>
      <c r="D250" s="75"/>
      <c r="E250" s="9"/>
    </row>
    <row r="251" spans="1:5" x14ac:dyDescent="0.25">
      <c r="A251" s="9"/>
      <c r="B251" s="9"/>
      <c r="C251" s="9"/>
      <c r="D251" s="75"/>
      <c r="E251" s="9"/>
    </row>
    <row r="252" spans="1:5" x14ac:dyDescent="0.25">
      <c r="A252" s="9"/>
      <c r="B252" s="9"/>
      <c r="C252" s="9"/>
      <c r="D252" s="75"/>
      <c r="E252" s="9"/>
    </row>
    <row r="253" spans="1:5" x14ac:dyDescent="0.25">
      <c r="A253" s="9"/>
      <c r="B253" s="9"/>
      <c r="C253" s="9"/>
      <c r="D253" s="75"/>
      <c r="E253" s="9"/>
    </row>
    <row r="254" spans="1:5" x14ac:dyDescent="0.25">
      <c r="A254" s="9"/>
      <c r="B254" s="9"/>
      <c r="C254" s="9"/>
      <c r="D254" s="75"/>
      <c r="E254" s="9"/>
    </row>
    <row r="255" spans="1:5" x14ac:dyDescent="0.25">
      <c r="A255" s="9"/>
      <c r="B255" s="9"/>
      <c r="C255" s="9"/>
      <c r="D255" s="75"/>
      <c r="E255" s="9"/>
    </row>
    <row r="256" spans="1:5" x14ac:dyDescent="0.25">
      <c r="A256" s="9"/>
      <c r="B256" s="9"/>
      <c r="C256" s="9"/>
      <c r="D256" s="75"/>
      <c r="E256" s="9"/>
    </row>
    <row r="257" spans="1:5" x14ac:dyDescent="0.25">
      <c r="A257" s="9"/>
      <c r="B257" s="9"/>
      <c r="C257" s="9"/>
      <c r="D257" s="75"/>
      <c r="E257" s="9"/>
    </row>
    <row r="258" spans="1:5" x14ac:dyDescent="0.25">
      <c r="A258" s="9"/>
      <c r="B258" s="9"/>
      <c r="C258" s="9"/>
      <c r="D258" s="75"/>
      <c r="E258" s="9"/>
    </row>
    <row r="259" spans="1:5" x14ac:dyDescent="0.25">
      <c r="A259" s="9"/>
      <c r="B259" s="9"/>
      <c r="C259" s="9"/>
      <c r="D259" s="75"/>
      <c r="E259" s="9"/>
    </row>
    <row r="260" spans="1:5" x14ac:dyDescent="0.25">
      <c r="A260" s="9"/>
      <c r="B260" s="9"/>
      <c r="C260" s="9"/>
      <c r="D260" s="75"/>
      <c r="E260" s="9"/>
    </row>
    <row r="261" spans="1:5" x14ac:dyDescent="0.25">
      <c r="A261" s="9"/>
      <c r="B261" s="9"/>
      <c r="C261" s="9"/>
      <c r="D261" s="75"/>
      <c r="E261" s="9"/>
    </row>
    <row r="262" spans="1:5" x14ac:dyDescent="0.25">
      <c r="A262" s="9"/>
      <c r="B262" s="9"/>
      <c r="C262" s="9"/>
      <c r="D262" s="75"/>
      <c r="E262" s="9"/>
    </row>
    <row r="263" spans="1:5" x14ac:dyDescent="0.25">
      <c r="A263" s="9"/>
      <c r="B263" s="9"/>
      <c r="C263" s="9"/>
      <c r="D263" s="75"/>
      <c r="E263" s="9"/>
    </row>
    <row r="264" spans="1:5" x14ac:dyDescent="0.25">
      <c r="A264" s="9"/>
      <c r="B264" s="9"/>
      <c r="C264" s="9"/>
      <c r="D264" s="75"/>
      <c r="E264" s="9"/>
    </row>
    <row r="265" spans="1:5" x14ac:dyDescent="0.25">
      <c r="A265" s="9"/>
      <c r="B265" s="9"/>
      <c r="C265" s="9"/>
      <c r="D265" s="75"/>
      <c r="E265" s="9"/>
    </row>
    <row r="266" spans="1:5" x14ac:dyDescent="0.25">
      <c r="A266" s="9"/>
      <c r="B266" s="9"/>
      <c r="C266" s="9"/>
      <c r="D266" s="75"/>
      <c r="E266" s="9"/>
    </row>
    <row r="267" spans="1:5" x14ac:dyDescent="0.25">
      <c r="A267" s="9"/>
      <c r="B267" s="9"/>
      <c r="C267" s="9"/>
      <c r="D267" s="75"/>
      <c r="E267" s="9"/>
    </row>
    <row r="268" spans="1:5" x14ac:dyDescent="0.25">
      <c r="A268" s="9"/>
      <c r="B268" s="9"/>
      <c r="C268" s="9"/>
      <c r="D268" s="75"/>
      <c r="E268" s="9"/>
    </row>
    <row r="269" spans="1:5" x14ac:dyDescent="0.25">
      <c r="A269" s="9"/>
      <c r="B269" s="9"/>
      <c r="C269" s="9"/>
      <c r="D269" s="75"/>
      <c r="E269" s="9"/>
    </row>
    <row r="270" spans="1:5" x14ac:dyDescent="0.25">
      <c r="A270" s="9"/>
      <c r="B270" s="9"/>
      <c r="C270" s="9"/>
      <c r="D270" s="75"/>
      <c r="E270" s="9"/>
    </row>
    <row r="271" spans="1:5" x14ac:dyDescent="0.25">
      <c r="A271" s="9"/>
      <c r="B271" s="9"/>
      <c r="C271" s="9"/>
      <c r="D271" s="75"/>
      <c r="E271" s="9"/>
    </row>
    <row r="272" spans="1:5" x14ac:dyDescent="0.25">
      <c r="A272" s="9"/>
      <c r="B272" s="9"/>
      <c r="C272" s="9"/>
      <c r="D272" s="75"/>
      <c r="E272" s="9"/>
    </row>
    <row r="273" spans="1:5" x14ac:dyDescent="0.25">
      <c r="A273" s="9"/>
      <c r="B273" s="9"/>
      <c r="C273" s="9"/>
      <c r="D273" s="75"/>
      <c r="E273" s="9"/>
    </row>
    <row r="274" spans="1:5" x14ac:dyDescent="0.25">
      <c r="A274" s="9"/>
      <c r="B274" s="9"/>
      <c r="C274" s="9"/>
      <c r="D274" s="75"/>
      <c r="E274" s="9"/>
    </row>
    <row r="275" spans="1:5" x14ac:dyDescent="0.25">
      <c r="A275" s="9"/>
      <c r="B275" s="9"/>
      <c r="C275" s="9"/>
      <c r="D275" s="75"/>
      <c r="E275" s="9"/>
    </row>
    <row r="276" spans="1:5" x14ac:dyDescent="0.25">
      <c r="A276" s="9"/>
      <c r="B276" s="9"/>
      <c r="C276" s="9"/>
      <c r="D276" s="75"/>
      <c r="E276" s="9"/>
    </row>
    <row r="277" spans="1:5" x14ac:dyDescent="0.25">
      <c r="A277" s="9"/>
      <c r="B277" s="9"/>
      <c r="C277" s="9"/>
      <c r="D277" s="75"/>
      <c r="E277" s="9"/>
    </row>
    <row r="278" spans="1:5" x14ac:dyDescent="0.25">
      <c r="A278" s="9"/>
      <c r="B278" s="9"/>
      <c r="C278" s="9"/>
      <c r="D278" s="75"/>
      <c r="E278" s="9"/>
    </row>
    <row r="279" spans="1:5" x14ac:dyDescent="0.25">
      <c r="A279" s="9"/>
      <c r="B279" s="9"/>
      <c r="C279" s="9"/>
      <c r="D279" s="75"/>
      <c r="E279" s="9"/>
    </row>
    <row r="280" spans="1:5" x14ac:dyDescent="0.25">
      <c r="A280" s="9"/>
      <c r="B280" s="9"/>
      <c r="C280" s="9"/>
      <c r="D280" s="75"/>
      <c r="E280" s="9"/>
    </row>
    <row r="281" spans="1:5" x14ac:dyDescent="0.25">
      <c r="A281" s="9"/>
      <c r="B281" s="9"/>
      <c r="C281" s="9"/>
      <c r="D281" s="75"/>
      <c r="E281" s="9"/>
    </row>
    <row r="282" spans="1:5" x14ac:dyDescent="0.25">
      <c r="A282" s="9"/>
      <c r="B282" s="9"/>
      <c r="C282" s="9"/>
      <c r="D282" s="75"/>
      <c r="E282" s="9"/>
    </row>
    <row r="283" spans="1:5" x14ac:dyDescent="0.25">
      <c r="A283" s="9"/>
      <c r="B283" s="9"/>
      <c r="C283" s="9"/>
      <c r="D283" s="75"/>
      <c r="E283" s="9"/>
    </row>
    <row r="284" spans="1:5" x14ac:dyDescent="0.25">
      <c r="A284" s="9"/>
      <c r="B284" s="9"/>
      <c r="C284" s="9"/>
      <c r="D284" s="75"/>
      <c r="E284" s="9"/>
    </row>
    <row r="285" spans="1:5" x14ac:dyDescent="0.25">
      <c r="A285" s="9"/>
      <c r="B285" s="9"/>
      <c r="C285" s="9"/>
      <c r="D285" s="75"/>
      <c r="E285" s="9"/>
    </row>
    <row r="286" spans="1:5" x14ac:dyDescent="0.25">
      <c r="A286" s="9"/>
      <c r="B286" s="9"/>
      <c r="C286" s="9"/>
      <c r="D286" s="75"/>
      <c r="E286" s="9"/>
    </row>
    <row r="287" spans="1:5" x14ac:dyDescent="0.25">
      <c r="A287" s="9"/>
      <c r="B287" s="9"/>
      <c r="C287" s="9"/>
      <c r="D287" s="75"/>
      <c r="E287" s="9"/>
    </row>
    <row r="288" spans="1:5" x14ac:dyDescent="0.25">
      <c r="A288" s="9"/>
      <c r="B288" s="9"/>
      <c r="C288" s="9"/>
      <c r="D288" s="75"/>
      <c r="E288" s="9"/>
    </row>
    <row r="289" spans="1:5" x14ac:dyDescent="0.25">
      <c r="A289" s="9"/>
      <c r="B289" s="9"/>
      <c r="C289" s="9"/>
      <c r="D289" s="75"/>
      <c r="E289" s="9"/>
    </row>
    <row r="290" spans="1:5" x14ac:dyDescent="0.25">
      <c r="A290" s="9"/>
      <c r="B290" s="9"/>
      <c r="C290" s="9"/>
      <c r="D290" s="75"/>
      <c r="E290" s="9"/>
    </row>
    <row r="291" spans="1:5" x14ac:dyDescent="0.25">
      <c r="A291" s="9"/>
      <c r="B291" s="9"/>
      <c r="C291" s="9"/>
      <c r="D291" s="75"/>
      <c r="E291" s="9"/>
    </row>
    <row r="292" spans="1:5" x14ac:dyDescent="0.25">
      <c r="A292" s="9"/>
      <c r="B292" s="9"/>
      <c r="C292" s="9"/>
      <c r="D292" s="75"/>
      <c r="E292" s="9"/>
    </row>
    <row r="293" spans="1:5" x14ac:dyDescent="0.25">
      <c r="A293" s="9"/>
      <c r="B293" s="9"/>
      <c r="C293" s="9"/>
      <c r="D293" s="75"/>
      <c r="E293" s="9"/>
    </row>
    <row r="294" spans="1:5" x14ac:dyDescent="0.25">
      <c r="A294" s="9"/>
      <c r="B294" s="9"/>
      <c r="C294" s="9"/>
      <c r="D294" s="75"/>
      <c r="E294" s="9"/>
    </row>
    <row r="295" spans="1:5" x14ac:dyDescent="0.25">
      <c r="A295" s="9"/>
      <c r="B295" s="9"/>
      <c r="C295" s="9"/>
      <c r="D295" s="75"/>
      <c r="E295" s="9"/>
    </row>
    <row r="296" spans="1:5" x14ac:dyDescent="0.25">
      <c r="A296" s="9"/>
      <c r="B296" s="9"/>
      <c r="C296" s="9"/>
      <c r="D296" s="75"/>
      <c r="E296" s="9"/>
    </row>
    <row r="297" spans="1:5" x14ac:dyDescent="0.25">
      <c r="A297" s="9"/>
      <c r="B297" s="9"/>
      <c r="C297" s="9"/>
      <c r="D297" s="75"/>
      <c r="E297" s="9"/>
    </row>
    <row r="298" spans="1:5" x14ac:dyDescent="0.25">
      <c r="A298" s="9"/>
      <c r="B298" s="9"/>
      <c r="C298" s="9"/>
      <c r="D298" s="75"/>
      <c r="E298" s="9"/>
    </row>
    <row r="299" spans="1:5" x14ac:dyDescent="0.25">
      <c r="A299" s="9"/>
      <c r="B299" s="9"/>
      <c r="C299" s="9"/>
      <c r="D299" s="75"/>
      <c r="E299" s="9"/>
    </row>
    <row r="300" spans="1:5" x14ac:dyDescent="0.25">
      <c r="A300" s="9"/>
      <c r="B300" s="9"/>
      <c r="C300" s="9"/>
      <c r="D300" s="75"/>
      <c r="E300" s="9"/>
    </row>
    <row r="301" spans="1:5" x14ac:dyDescent="0.25">
      <c r="A301" s="9"/>
      <c r="B301" s="9"/>
      <c r="C301" s="9"/>
      <c r="D301" s="75"/>
      <c r="E301" s="9"/>
    </row>
    <row r="302" spans="1:5" x14ac:dyDescent="0.25">
      <c r="A302" s="9"/>
      <c r="B302" s="9"/>
      <c r="C302" s="9"/>
      <c r="D302" s="75"/>
      <c r="E302" s="9"/>
    </row>
    <row r="303" spans="1:5" x14ac:dyDescent="0.25">
      <c r="A303" s="9"/>
      <c r="B303" s="9"/>
      <c r="C303" s="9"/>
      <c r="D303" s="75"/>
      <c r="E303" s="9"/>
    </row>
    <row r="304" spans="1:5" x14ac:dyDescent="0.25">
      <c r="A304" s="9"/>
      <c r="B304" s="9"/>
      <c r="C304" s="9"/>
      <c r="D304" s="75"/>
      <c r="E304" s="9"/>
    </row>
    <row r="305" spans="1:5" x14ac:dyDescent="0.25">
      <c r="A305" s="9"/>
      <c r="B305" s="9"/>
      <c r="C305" s="9"/>
      <c r="D305" s="75"/>
      <c r="E305" s="9"/>
    </row>
    <row r="306" spans="1:5" x14ac:dyDescent="0.25">
      <c r="A306" s="9"/>
      <c r="B306" s="9"/>
      <c r="C306" s="9"/>
      <c r="D306" s="75"/>
      <c r="E306" s="9"/>
    </row>
    <row r="307" spans="1:5" x14ac:dyDescent="0.25">
      <c r="A307" s="9"/>
      <c r="B307" s="9"/>
      <c r="C307" s="9"/>
      <c r="D307" s="75"/>
      <c r="E307" s="9"/>
    </row>
    <row r="308" spans="1:5" x14ac:dyDescent="0.25">
      <c r="A308" s="9"/>
      <c r="B308" s="9"/>
      <c r="C308" s="9"/>
      <c r="D308" s="75"/>
      <c r="E308" s="9"/>
    </row>
    <row r="309" spans="1:5" x14ac:dyDescent="0.25">
      <c r="A309" s="9"/>
      <c r="B309" s="9"/>
      <c r="C309" s="9"/>
      <c r="D309" s="75"/>
      <c r="E309" s="9"/>
    </row>
    <row r="310" spans="1:5" x14ac:dyDescent="0.25">
      <c r="A310" s="9"/>
      <c r="B310" s="9"/>
      <c r="C310" s="9"/>
      <c r="D310" s="75"/>
      <c r="E310" s="9"/>
    </row>
    <row r="311" spans="1:5" x14ac:dyDescent="0.25">
      <c r="A311" s="9"/>
      <c r="B311" s="9"/>
      <c r="C311" s="9"/>
      <c r="D311" s="75"/>
      <c r="E311" s="9"/>
    </row>
    <row r="312" spans="1:5" x14ac:dyDescent="0.25">
      <c r="A312" s="9"/>
      <c r="B312" s="9"/>
      <c r="C312" s="9"/>
      <c r="D312" s="75"/>
      <c r="E312" s="9"/>
    </row>
    <row r="313" spans="1:5" x14ac:dyDescent="0.25">
      <c r="A313" s="9"/>
      <c r="B313" s="9"/>
      <c r="C313" s="9"/>
      <c r="D313" s="75"/>
      <c r="E313" s="9"/>
    </row>
    <row r="314" spans="1:5" x14ac:dyDescent="0.25">
      <c r="A314" s="9"/>
      <c r="B314" s="9"/>
      <c r="C314" s="9"/>
      <c r="D314" s="75"/>
      <c r="E314" s="9"/>
    </row>
    <row r="315" spans="1:5" x14ac:dyDescent="0.25">
      <c r="A315" s="9"/>
      <c r="B315" s="9"/>
      <c r="C315" s="9"/>
      <c r="D315" s="75"/>
      <c r="E315" s="9"/>
    </row>
    <row r="316" spans="1:5" x14ac:dyDescent="0.25">
      <c r="A316" s="9"/>
      <c r="B316" s="9"/>
      <c r="C316" s="9"/>
      <c r="D316" s="75"/>
      <c r="E316" s="9"/>
    </row>
    <row r="317" spans="1:5" x14ac:dyDescent="0.25">
      <c r="A317" s="9"/>
      <c r="B317" s="9"/>
      <c r="C317" s="9"/>
      <c r="D317" s="75"/>
      <c r="E317" s="9"/>
    </row>
    <row r="318" spans="1:5" x14ac:dyDescent="0.25">
      <c r="A318" s="9"/>
      <c r="B318" s="9"/>
      <c r="C318" s="9"/>
      <c r="D318" s="75"/>
      <c r="E318" s="9"/>
    </row>
    <row r="319" spans="1:5" x14ac:dyDescent="0.25">
      <c r="A319" s="9"/>
      <c r="B319" s="9"/>
      <c r="C319" s="9"/>
      <c r="D319" s="75"/>
      <c r="E319" s="9"/>
    </row>
    <row r="320" spans="1:5" x14ac:dyDescent="0.25">
      <c r="A320" s="9"/>
      <c r="B320" s="9"/>
      <c r="C320" s="9"/>
      <c r="D320" s="75"/>
      <c r="E320" s="9"/>
    </row>
    <row r="321" spans="1:5" x14ac:dyDescent="0.25">
      <c r="A321" s="9"/>
      <c r="B321" s="9"/>
      <c r="C321" s="9"/>
      <c r="D321" s="75"/>
      <c r="E321" s="9"/>
    </row>
    <row r="322" spans="1:5" x14ac:dyDescent="0.25">
      <c r="A322" s="9"/>
      <c r="B322" s="9"/>
      <c r="C322" s="9"/>
      <c r="D322" s="75"/>
      <c r="E322" s="9"/>
    </row>
    <row r="323" spans="1:5" x14ac:dyDescent="0.25">
      <c r="A323" s="9"/>
      <c r="B323" s="9"/>
      <c r="C323" s="9"/>
      <c r="D323" s="75"/>
      <c r="E323" s="9"/>
    </row>
    <row r="324" spans="1:5" x14ac:dyDescent="0.25">
      <c r="A324" s="9"/>
      <c r="B324" s="9"/>
      <c r="C324" s="9"/>
      <c r="D324" s="75"/>
      <c r="E324" s="9"/>
    </row>
    <row r="325" spans="1:5" x14ac:dyDescent="0.25">
      <c r="A325" s="9"/>
      <c r="B325" s="9"/>
      <c r="C325" s="9"/>
      <c r="D325" s="75"/>
      <c r="E325" s="9"/>
    </row>
    <row r="326" spans="1:5" x14ac:dyDescent="0.25">
      <c r="A326" s="9"/>
      <c r="B326" s="9"/>
      <c r="C326" s="9"/>
      <c r="D326" s="75"/>
      <c r="E326" s="9"/>
    </row>
    <row r="327" spans="1:5" x14ac:dyDescent="0.25">
      <c r="A327" s="9"/>
      <c r="B327" s="9"/>
      <c r="C327" s="9"/>
      <c r="D327" s="75"/>
      <c r="E327" s="9"/>
    </row>
    <row r="328" spans="1:5" x14ac:dyDescent="0.25">
      <c r="A328" s="9"/>
      <c r="B328" s="9"/>
      <c r="C328" s="9"/>
      <c r="D328" s="75"/>
      <c r="E328" s="9"/>
    </row>
    <row r="329" spans="1:5" x14ac:dyDescent="0.25">
      <c r="A329" s="9"/>
      <c r="B329" s="9"/>
      <c r="C329" s="9"/>
      <c r="D329" s="75"/>
      <c r="E329" s="9"/>
    </row>
    <row r="330" spans="1:5" x14ac:dyDescent="0.25">
      <c r="A330" s="9"/>
      <c r="B330" s="9"/>
      <c r="C330" s="9"/>
      <c r="D330" s="75"/>
      <c r="E330" s="9"/>
    </row>
    <row r="331" spans="1:5" x14ac:dyDescent="0.25">
      <c r="A331" s="9"/>
      <c r="B331" s="9"/>
      <c r="C331" s="9"/>
      <c r="D331" s="75"/>
      <c r="E331" s="9"/>
    </row>
    <row r="332" spans="1:5" x14ac:dyDescent="0.25">
      <c r="A332" s="9"/>
      <c r="B332" s="9"/>
      <c r="C332" s="9"/>
      <c r="D332" s="75"/>
      <c r="E332" s="9"/>
    </row>
    <row r="333" spans="1:5" x14ac:dyDescent="0.25">
      <c r="A333" s="9"/>
      <c r="B333" s="9"/>
      <c r="C333" s="9"/>
      <c r="D333" s="75"/>
      <c r="E333" s="9"/>
    </row>
    <row r="334" spans="1:5" x14ac:dyDescent="0.25">
      <c r="A334" s="9"/>
      <c r="B334" s="9"/>
      <c r="C334" s="9"/>
      <c r="D334" s="75"/>
      <c r="E334" s="9"/>
    </row>
    <row r="335" spans="1:5" x14ac:dyDescent="0.25">
      <c r="A335" s="9"/>
      <c r="B335" s="9"/>
      <c r="C335" s="9"/>
      <c r="D335" s="75"/>
      <c r="E335" s="9"/>
    </row>
    <row r="336" spans="1:5" x14ac:dyDescent="0.25">
      <c r="A336" s="9"/>
      <c r="B336" s="9"/>
      <c r="C336" s="9"/>
      <c r="D336" s="75"/>
      <c r="E336" s="9"/>
    </row>
    <row r="337" spans="1:5" x14ac:dyDescent="0.25">
      <c r="A337" s="9"/>
      <c r="B337" s="9"/>
      <c r="C337" s="9"/>
      <c r="D337" s="75"/>
      <c r="E337" s="9"/>
    </row>
    <row r="338" spans="1:5" x14ac:dyDescent="0.25">
      <c r="A338" s="9"/>
      <c r="B338" s="9"/>
      <c r="C338" s="9"/>
      <c r="D338" s="75"/>
      <c r="E338" s="9"/>
    </row>
    <row r="339" spans="1:5" x14ac:dyDescent="0.25">
      <c r="A339" s="9"/>
      <c r="B339" s="9"/>
      <c r="C339" s="9"/>
      <c r="D339" s="75"/>
      <c r="E339" s="9"/>
    </row>
    <row r="340" spans="1:5" x14ac:dyDescent="0.25">
      <c r="A340" s="9"/>
      <c r="B340" s="9"/>
      <c r="C340" s="9"/>
      <c r="D340" s="75"/>
      <c r="E340" s="9"/>
    </row>
    <row r="341" spans="1:5" x14ac:dyDescent="0.25">
      <c r="A341" s="9"/>
      <c r="B341" s="9"/>
      <c r="C341" s="9"/>
      <c r="D341" s="75"/>
      <c r="E341" s="9"/>
    </row>
    <row r="342" spans="1:5" x14ac:dyDescent="0.25">
      <c r="A342" s="9"/>
      <c r="B342" s="9"/>
      <c r="C342" s="9"/>
      <c r="D342" s="75"/>
      <c r="E342" s="9"/>
    </row>
    <row r="343" spans="1:5" x14ac:dyDescent="0.25">
      <c r="A343" s="9"/>
      <c r="B343" s="9"/>
      <c r="C343" s="9"/>
      <c r="D343" s="75"/>
      <c r="E343" s="9"/>
    </row>
    <row r="344" spans="1:5" x14ac:dyDescent="0.25">
      <c r="A344" s="9"/>
      <c r="B344" s="9"/>
      <c r="C344" s="9"/>
      <c r="D344" s="75"/>
      <c r="E344" s="9"/>
    </row>
    <row r="345" spans="1:5" x14ac:dyDescent="0.25">
      <c r="A345" s="9"/>
      <c r="B345" s="9"/>
      <c r="C345" s="9"/>
      <c r="D345" s="75"/>
      <c r="E345" s="9"/>
    </row>
    <row r="346" spans="1:5" x14ac:dyDescent="0.25">
      <c r="A346" s="9"/>
      <c r="B346" s="9"/>
      <c r="C346" s="9"/>
      <c r="D346" s="75"/>
      <c r="E346" s="9"/>
    </row>
    <row r="347" spans="1:5" x14ac:dyDescent="0.25">
      <c r="A347" s="9"/>
      <c r="B347" s="9"/>
      <c r="C347" s="9"/>
      <c r="D347" s="75"/>
      <c r="E347" s="9"/>
    </row>
    <row r="348" spans="1:5" x14ac:dyDescent="0.25">
      <c r="A348" s="9"/>
      <c r="B348" s="9"/>
      <c r="C348" s="9"/>
      <c r="D348" s="75"/>
      <c r="E348" s="9"/>
    </row>
    <row r="349" spans="1:5" x14ac:dyDescent="0.25">
      <c r="A349" s="9"/>
      <c r="B349" s="9"/>
      <c r="C349" s="9"/>
      <c r="D349" s="75"/>
      <c r="E349" s="9"/>
    </row>
    <row r="350" spans="1:5" x14ac:dyDescent="0.25">
      <c r="A350" s="9"/>
      <c r="B350" s="9"/>
      <c r="C350" s="9"/>
      <c r="D350" s="75"/>
      <c r="E350" s="9"/>
    </row>
    <row r="351" spans="1:5" x14ac:dyDescent="0.25">
      <c r="A351" s="9"/>
      <c r="B351" s="9"/>
      <c r="C351" s="9"/>
      <c r="D351" s="75"/>
      <c r="E351" s="9"/>
    </row>
    <row r="352" spans="1:5" x14ac:dyDescent="0.25">
      <c r="A352" s="9"/>
      <c r="B352" s="9"/>
      <c r="C352" s="9"/>
      <c r="D352" s="75"/>
      <c r="E352" s="9"/>
    </row>
    <row r="353" spans="1:5" x14ac:dyDescent="0.25">
      <c r="A353" s="9"/>
      <c r="B353" s="9"/>
      <c r="C353" s="9"/>
      <c r="D353" s="75"/>
      <c r="E353" s="9"/>
    </row>
    <row r="354" spans="1:5" x14ac:dyDescent="0.25">
      <c r="A354" s="9"/>
      <c r="B354" s="9"/>
      <c r="C354" s="9"/>
      <c r="D354" s="75"/>
      <c r="E354" s="9"/>
    </row>
    <row r="355" spans="1:5" x14ac:dyDescent="0.25">
      <c r="A355" s="9"/>
      <c r="B355" s="9"/>
      <c r="C355" s="9"/>
      <c r="D355" s="75"/>
      <c r="E355" s="9"/>
    </row>
    <row r="356" spans="1:5" x14ac:dyDescent="0.25">
      <c r="A356" s="9"/>
      <c r="B356" s="9"/>
      <c r="C356" s="9"/>
      <c r="D356" s="75"/>
      <c r="E356" s="9"/>
    </row>
    <row r="357" spans="1:5" x14ac:dyDescent="0.25">
      <c r="A357" s="9"/>
      <c r="B357" s="9"/>
      <c r="C357" s="9"/>
      <c r="D357" s="75"/>
      <c r="E357" s="9"/>
    </row>
    <row r="358" spans="1:5" x14ac:dyDescent="0.25">
      <c r="A358" s="9"/>
      <c r="B358" s="9"/>
      <c r="C358" s="9"/>
      <c r="D358" s="75"/>
      <c r="E358" s="9"/>
    </row>
    <row r="359" spans="1:5" x14ac:dyDescent="0.25">
      <c r="A359" s="9"/>
      <c r="B359" s="9"/>
      <c r="C359" s="9"/>
      <c r="D359" s="75"/>
      <c r="E359" s="9"/>
    </row>
    <row r="360" spans="1:5" x14ac:dyDescent="0.25">
      <c r="A360" s="9"/>
      <c r="B360" s="9"/>
      <c r="C360" s="9"/>
      <c r="D360" s="75"/>
      <c r="E360" s="9"/>
    </row>
    <row r="361" spans="1:5" x14ac:dyDescent="0.25">
      <c r="A361" s="9"/>
      <c r="B361" s="9"/>
      <c r="C361" s="9"/>
      <c r="D361" s="75"/>
      <c r="E361" s="9"/>
    </row>
    <row r="362" spans="1:5" x14ac:dyDescent="0.25">
      <c r="A362" s="9"/>
      <c r="B362" s="9"/>
      <c r="C362" s="9"/>
      <c r="D362" s="75"/>
      <c r="E362" s="9"/>
    </row>
    <row r="363" spans="1:5" x14ac:dyDescent="0.25">
      <c r="A363" s="9"/>
      <c r="B363" s="9"/>
      <c r="C363" s="9"/>
      <c r="D363" s="75"/>
      <c r="E363" s="9"/>
    </row>
    <row r="364" spans="1:5" x14ac:dyDescent="0.25">
      <c r="A364" s="9"/>
      <c r="B364" s="9"/>
      <c r="C364" s="9"/>
      <c r="D364" s="75"/>
      <c r="E364" s="9"/>
    </row>
    <row r="365" spans="1:5" x14ac:dyDescent="0.25">
      <c r="A365" s="9"/>
      <c r="B365" s="9"/>
      <c r="C365" s="9"/>
      <c r="D365" s="75"/>
      <c r="E365" s="9"/>
    </row>
    <row r="366" spans="1:5" x14ac:dyDescent="0.25">
      <c r="A366" s="9"/>
      <c r="B366" s="9"/>
      <c r="C366" s="9"/>
      <c r="D366" s="75"/>
      <c r="E366" s="9"/>
    </row>
    <row r="367" spans="1:5" x14ac:dyDescent="0.25">
      <c r="A367" s="9"/>
      <c r="B367" s="9"/>
      <c r="C367" s="9"/>
      <c r="D367" s="75"/>
      <c r="E367" s="9"/>
    </row>
    <row r="368" spans="1:5" x14ac:dyDescent="0.25">
      <c r="A368" s="9"/>
      <c r="B368" s="9"/>
      <c r="C368" s="9"/>
      <c r="D368" s="75"/>
      <c r="E368" s="9"/>
    </row>
    <row r="369" spans="1:5" x14ac:dyDescent="0.25">
      <c r="A369" s="9"/>
      <c r="B369" s="9"/>
      <c r="C369" s="9"/>
      <c r="D369" s="75"/>
      <c r="E369" s="9"/>
    </row>
    <row r="370" spans="1:5" x14ac:dyDescent="0.25">
      <c r="A370" s="9"/>
      <c r="B370" s="9"/>
      <c r="C370" s="9"/>
      <c r="D370" s="75"/>
      <c r="E370" s="9"/>
    </row>
    <row r="371" spans="1:5" x14ac:dyDescent="0.25">
      <c r="A371" s="9"/>
      <c r="B371" s="9"/>
      <c r="C371" s="9"/>
      <c r="D371" s="75"/>
      <c r="E371" s="9"/>
    </row>
    <row r="372" spans="1:5" x14ac:dyDescent="0.25">
      <c r="A372" s="9"/>
      <c r="B372" s="9"/>
      <c r="C372" s="9"/>
      <c r="D372" s="75"/>
      <c r="E372" s="9"/>
    </row>
    <row r="373" spans="1:5" x14ac:dyDescent="0.25">
      <c r="A373" s="9"/>
      <c r="B373" s="9"/>
      <c r="C373" s="9"/>
      <c r="D373" s="75"/>
      <c r="E373" s="9"/>
    </row>
    <row r="374" spans="1:5" x14ac:dyDescent="0.25">
      <c r="A374" s="9"/>
      <c r="B374" s="9"/>
      <c r="C374" s="9"/>
      <c r="D374" s="75"/>
      <c r="E374" s="9"/>
    </row>
    <row r="375" spans="1:5" x14ac:dyDescent="0.25">
      <c r="A375" s="9"/>
      <c r="B375" s="9"/>
      <c r="C375" s="9"/>
      <c r="D375" s="75"/>
      <c r="E375" s="9"/>
    </row>
    <row r="376" spans="1:5" x14ac:dyDescent="0.25">
      <c r="A376" s="9"/>
      <c r="B376" s="9"/>
      <c r="C376" s="9"/>
      <c r="D376" s="75"/>
      <c r="E376" s="9"/>
    </row>
    <row r="377" spans="1:5" x14ac:dyDescent="0.25">
      <c r="A377" s="9"/>
      <c r="B377" s="9"/>
      <c r="C377" s="9"/>
      <c r="D377" s="75"/>
      <c r="E377" s="9"/>
    </row>
    <row r="378" spans="1:5" x14ac:dyDescent="0.25">
      <c r="A378" s="9"/>
      <c r="B378" s="9"/>
      <c r="C378" s="9"/>
      <c r="D378" s="75"/>
      <c r="E378" s="9"/>
    </row>
    <row r="379" spans="1:5" x14ac:dyDescent="0.25">
      <c r="A379" s="9"/>
      <c r="B379" s="9"/>
      <c r="C379" s="9"/>
      <c r="D379" s="75"/>
      <c r="E379" s="9"/>
    </row>
    <row r="380" spans="1:5" x14ac:dyDescent="0.25">
      <c r="A380" s="9"/>
      <c r="B380" s="9"/>
      <c r="C380" s="9"/>
      <c r="D380" s="75"/>
      <c r="E380" s="9"/>
    </row>
    <row r="381" spans="1:5" x14ac:dyDescent="0.25">
      <c r="A381" s="9"/>
      <c r="B381" s="9"/>
      <c r="C381" s="9"/>
      <c r="D381" s="75"/>
      <c r="E381" s="9"/>
    </row>
    <row r="382" spans="1:5" x14ac:dyDescent="0.25">
      <c r="A382" s="9"/>
      <c r="B382" s="9"/>
      <c r="C382" s="9"/>
      <c r="D382" s="75"/>
      <c r="E382" s="9"/>
    </row>
    <row r="383" spans="1:5" x14ac:dyDescent="0.25">
      <c r="A383" s="9"/>
      <c r="B383" s="9"/>
      <c r="C383" s="9"/>
      <c r="D383" s="75"/>
      <c r="E383" s="9"/>
    </row>
    <row r="384" spans="1:5" x14ac:dyDescent="0.25">
      <c r="A384" s="9"/>
      <c r="B384" s="9"/>
      <c r="C384" s="9"/>
      <c r="D384" s="75"/>
      <c r="E384" s="9"/>
    </row>
    <row r="385" spans="1:5" x14ac:dyDescent="0.25">
      <c r="A385" s="9"/>
      <c r="B385" s="9"/>
      <c r="C385" s="9"/>
      <c r="D385" s="75"/>
      <c r="E385" s="9"/>
    </row>
    <row r="386" spans="1:5" x14ac:dyDescent="0.25">
      <c r="A386" s="9"/>
      <c r="B386" s="9"/>
      <c r="C386" s="9"/>
      <c r="D386" s="75"/>
      <c r="E386" s="9"/>
    </row>
    <row r="387" spans="1:5" x14ac:dyDescent="0.25">
      <c r="A387" s="9"/>
      <c r="B387" s="9"/>
      <c r="C387" s="9"/>
      <c r="D387" s="75"/>
      <c r="E387" s="9"/>
    </row>
    <row r="388" spans="1:5" x14ac:dyDescent="0.25">
      <c r="A388" s="9"/>
      <c r="B388" s="9"/>
      <c r="C388" s="9"/>
      <c r="D388" s="75"/>
      <c r="E388" s="9"/>
    </row>
    <row r="389" spans="1:5" x14ac:dyDescent="0.25">
      <c r="A389" s="9"/>
      <c r="B389" s="9"/>
      <c r="C389" s="9"/>
      <c r="D389" s="75"/>
      <c r="E389" s="9"/>
    </row>
    <row r="390" spans="1:5" x14ac:dyDescent="0.25">
      <c r="A390" s="9"/>
      <c r="B390" s="9"/>
      <c r="C390" s="9"/>
      <c r="D390" s="75"/>
      <c r="E390" s="9"/>
    </row>
    <row r="391" spans="1:5" x14ac:dyDescent="0.25">
      <c r="A391" s="9"/>
      <c r="B391" s="9"/>
      <c r="C391" s="9"/>
      <c r="D391" s="75"/>
      <c r="E391" s="9"/>
    </row>
    <row r="392" spans="1:5" x14ac:dyDescent="0.25">
      <c r="A392" s="9"/>
      <c r="B392" s="9"/>
      <c r="C392" s="9"/>
      <c r="D392" s="75"/>
      <c r="E392" s="9"/>
    </row>
    <row r="393" spans="1:5" x14ac:dyDescent="0.25">
      <c r="A393" s="9"/>
      <c r="B393" s="9"/>
      <c r="C393" s="9"/>
      <c r="D393" s="75"/>
      <c r="E393" s="9"/>
    </row>
    <row r="394" spans="1:5" x14ac:dyDescent="0.25">
      <c r="A394" s="9"/>
      <c r="B394" s="9"/>
      <c r="C394" s="9"/>
      <c r="D394" s="75"/>
      <c r="E394" s="9"/>
    </row>
    <row r="395" spans="1:5" x14ac:dyDescent="0.25">
      <c r="A395" s="9"/>
      <c r="B395" s="9"/>
      <c r="C395" s="9"/>
      <c r="D395" s="75"/>
      <c r="E395" s="9"/>
    </row>
    <row r="396" spans="1:5" x14ac:dyDescent="0.25">
      <c r="A396" s="9"/>
      <c r="B396" s="9"/>
      <c r="C396" s="9"/>
      <c r="D396" s="75"/>
      <c r="E396" s="9"/>
    </row>
    <row r="397" spans="1:5" x14ac:dyDescent="0.25">
      <c r="A397" s="9"/>
      <c r="B397" s="9"/>
      <c r="C397" s="9"/>
      <c r="D397" s="75"/>
      <c r="E397" s="9"/>
    </row>
    <row r="398" spans="1:5" x14ac:dyDescent="0.25">
      <c r="A398" s="9"/>
      <c r="B398" s="9"/>
      <c r="C398" s="9"/>
      <c r="D398" s="75"/>
      <c r="E398" s="9"/>
    </row>
    <row r="399" spans="1:5" x14ac:dyDescent="0.25">
      <c r="A399" s="9"/>
      <c r="B399" s="9"/>
      <c r="C399" s="9"/>
      <c r="D399" s="75"/>
      <c r="E399" s="9"/>
    </row>
    <row r="400" spans="1:5" x14ac:dyDescent="0.25">
      <c r="A400" s="9"/>
      <c r="B400" s="9"/>
      <c r="C400" s="9"/>
      <c r="D400" s="75"/>
      <c r="E400" s="9"/>
    </row>
    <row r="401" spans="1:5" x14ac:dyDescent="0.25">
      <c r="A401" s="9"/>
      <c r="B401" s="9"/>
      <c r="C401" s="9"/>
      <c r="D401" s="75"/>
      <c r="E401" s="9"/>
    </row>
    <row r="402" spans="1:5" x14ac:dyDescent="0.25">
      <c r="A402" s="9"/>
      <c r="B402" s="9"/>
      <c r="C402" s="9"/>
      <c r="D402" s="75"/>
      <c r="E402" s="9"/>
    </row>
    <row r="403" spans="1:5" x14ac:dyDescent="0.25">
      <c r="A403" s="9"/>
      <c r="B403" s="9"/>
      <c r="C403" s="9"/>
      <c r="D403" s="75"/>
      <c r="E403" s="9"/>
    </row>
    <row r="404" spans="1:5" x14ac:dyDescent="0.25">
      <c r="A404" s="9"/>
      <c r="B404" s="9"/>
      <c r="C404" s="9"/>
      <c r="D404" s="75"/>
      <c r="E404" s="9"/>
    </row>
    <row r="405" spans="1:5" x14ac:dyDescent="0.25">
      <c r="A405" s="9"/>
      <c r="B405" s="9"/>
      <c r="C405" s="9"/>
      <c r="D405" s="75"/>
      <c r="E405" s="9"/>
    </row>
    <row r="406" spans="1:5" x14ac:dyDescent="0.25">
      <c r="A406" s="9"/>
      <c r="B406" s="9"/>
      <c r="C406" s="9"/>
      <c r="D406" s="75"/>
      <c r="E406" s="9"/>
    </row>
    <row r="407" spans="1:5" x14ac:dyDescent="0.25">
      <c r="A407" s="9"/>
      <c r="B407" s="9"/>
      <c r="C407" s="9"/>
      <c r="D407" s="75"/>
      <c r="E407" s="9"/>
    </row>
    <row r="408" spans="1:5" x14ac:dyDescent="0.25">
      <c r="A408" s="9"/>
      <c r="B408" s="9"/>
      <c r="C408" s="9"/>
      <c r="D408" s="75"/>
      <c r="E408" s="9"/>
    </row>
    <row r="409" spans="1:5" x14ac:dyDescent="0.25">
      <c r="A409" s="9"/>
      <c r="B409" s="9"/>
      <c r="C409" s="9"/>
      <c r="D409" s="75"/>
      <c r="E409" s="9"/>
    </row>
    <row r="410" spans="1:5" x14ac:dyDescent="0.25">
      <c r="A410" s="9"/>
      <c r="B410" s="9"/>
      <c r="C410" s="9"/>
      <c r="D410" s="75"/>
      <c r="E410" s="9"/>
    </row>
    <row r="411" spans="1:5" x14ac:dyDescent="0.25">
      <c r="A411" s="9"/>
      <c r="B411" s="9"/>
      <c r="C411" s="9"/>
      <c r="D411" s="75"/>
      <c r="E411" s="9"/>
    </row>
    <row r="412" spans="1:5" x14ac:dyDescent="0.25">
      <c r="A412" s="9"/>
      <c r="B412" s="9"/>
      <c r="C412" s="9"/>
      <c r="D412" s="75"/>
      <c r="E412" s="9"/>
    </row>
    <row r="413" spans="1:5" x14ac:dyDescent="0.25">
      <c r="A413" s="9"/>
      <c r="B413" s="9"/>
      <c r="C413" s="9"/>
      <c r="D413" s="75"/>
      <c r="E413" s="9"/>
    </row>
    <row r="414" spans="1:5" x14ac:dyDescent="0.25">
      <c r="A414" s="9"/>
      <c r="B414" s="9"/>
      <c r="C414" s="9"/>
      <c r="D414" s="75"/>
      <c r="E414" s="9"/>
    </row>
    <row r="415" spans="1:5" x14ac:dyDescent="0.25">
      <c r="A415" s="9"/>
      <c r="B415" s="9"/>
      <c r="C415" s="9"/>
      <c r="D415" s="75"/>
      <c r="E415" s="9"/>
    </row>
    <row r="416" spans="1:5" x14ac:dyDescent="0.25">
      <c r="A416" s="9"/>
      <c r="B416" s="9"/>
      <c r="C416" s="9"/>
      <c r="D416" s="75"/>
      <c r="E416" s="9"/>
    </row>
    <row r="417" spans="1:5" x14ac:dyDescent="0.25">
      <c r="A417" s="9"/>
      <c r="B417" s="9"/>
      <c r="C417" s="9"/>
      <c r="D417" s="75"/>
      <c r="E417" s="9"/>
    </row>
    <row r="418" spans="1:5" x14ac:dyDescent="0.25">
      <c r="A418" s="9"/>
      <c r="B418" s="9"/>
      <c r="C418" s="9"/>
      <c r="D418" s="75"/>
      <c r="E418" s="9"/>
    </row>
    <row r="419" spans="1:5" x14ac:dyDescent="0.25">
      <c r="A419" s="9"/>
      <c r="B419" s="9"/>
      <c r="C419" s="9"/>
      <c r="D419" s="75"/>
      <c r="E419" s="9"/>
    </row>
    <row r="420" spans="1:5" x14ac:dyDescent="0.25">
      <c r="A420" s="9"/>
      <c r="B420" s="9"/>
      <c r="C420" s="9"/>
      <c r="D420" s="75"/>
      <c r="E420" s="9"/>
    </row>
    <row r="421" spans="1:5" x14ac:dyDescent="0.25">
      <c r="A421" s="9"/>
      <c r="B421" s="9"/>
      <c r="C421" s="9"/>
      <c r="D421" s="75"/>
      <c r="E421" s="9"/>
    </row>
    <row r="422" spans="1:5" x14ac:dyDescent="0.25">
      <c r="A422" s="9"/>
      <c r="B422" s="9"/>
      <c r="C422" s="9"/>
      <c r="D422" s="75"/>
      <c r="E422" s="9"/>
    </row>
    <row r="423" spans="1:5" x14ac:dyDescent="0.25">
      <c r="A423" s="9"/>
      <c r="B423" s="9"/>
      <c r="C423" s="9"/>
      <c r="D423" s="75"/>
      <c r="E423" s="9"/>
    </row>
    <row r="424" spans="1:5" x14ac:dyDescent="0.25">
      <c r="A424" s="9"/>
      <c r="B424" s="9"/>
      <c r="C424" s="9"/>
      <c r="D424" s="75"/>
      <c r="E424" s="9"/>
    </row>
    <row r="425" spans="1:5" x14ac:dyDescent="0.25">
      <c r="A425" s="9"/>
      <c r="B425" s="9"/>
      <c r="C425" s="9"/>
      <c r="D425" s="75"/>
      <c r="E425" s="9"/>
    </row>
    <row r="426" spans="1:5" x14ac:dyDescent="0.25">
      <c r="A426" s="9"/>
      <c r="B426" s="9"/>
      <c r="C426" s="9"/>
      <c r="D426" s="75"/>
      <c r="E426" s="9"/>
    </row>
    <row r="427" spans="1:5" x14ac:dyDescent="0.25">
      <c r="A427" s="9"/>
      <c r="B427" s="9"/>
      <c r="C427" s="9"/>
      <c r="D427" s="75"/>
      <c r="E427" s="9"/>
    </row>
    <row r="428" spans="1:5" x14ac:dyDescent="0.25">
      <c r="A428" s="9"/>
      <c r="B428" s="9"/>
      <c r="C428" s="9"/>
      <c r="D428" s="75"/>
      <c r="E428" s="9"/>
    </row>
    <row r="429" spans="1:5" x14ac:dyDescent="0.25">
      <c r="A429" s="9"/>
      <c r="B429" s="9"/>
      <c r="C429" s="9"/>
      <c r="D429" s="75"/>
      <c r="E429" s="9"/>
    </row>
    <row r="430" spans="1:5" x14ac:dyDescent="0.25">
      <c r="A430" s="9"/>
      <c r="B430" s="9"/>
      <c r="C430" s="9"/>
      <c r="D430" s="75"/>
      <c r="E430" s="9"/>
    </row>
    <row r="431" spans="1:5" x14ac:dyDescent="0.25">
      <c r="A431" s="9"/>
      <c r="B431" s="9"/>
      <c r="C431" s="9"/>
      <c r="D431" s="75"/>
      <c r="E431" s="9"/>
    </row>
    <row r="432" spans="1:5" x14ac:dyDescent="0.25">
      <c r="A432" s="9"/>
      <c r="B432" s="9"/>
      <c r="C432" s="9"/>
      <c r="D432" s="75"/>
      <c r="E432" s="9"/>
    </row>
    <row r="433" spans="1:5" x14ac:dyDescent="0.25">
      <c r="A433" s="9"/>
      <c r="B433" s="9"/>
      <c r="C433" s="9"/>
      <c r="D433" s="75"/>
      <c r="E433" s="9"/>
    </row>
    <row r="434" spans="1:5" x14ac:dyDescent="0.25">
      <c r="A434" s="9"/>
      <c r="B434" s="9"/>
      <c r="C434" s="9"/>
      <c r="D434" s="75"/>
      <c r="E434" s="9"/>
    </row>
    <row r="435" spans="1:5" x14ac:dyDescent="0.25">
      <c r="A435" s="9"/>
      <c r="B435" s="9"/>
      <c r="C435" s="9"/>
      <c r="D435" s="75"/>
      <c r="E435" s="9"/>
    </row>
    <row r="436" spans="1:5" x14ac:dyDescent="0.25">
      <c r="A436" s="9"/>
      <c r="B436" s="9"/>
      <c r="C436" s="9"/>
      <c r="D436" s="75"/>
      <c r="E436" s="9"/>
    </row>
    <row r="437" spans="1:5" x14ac:dyDescent="0.25">
      <c r="A437" s="9"/>
      <c r="B437" s="9"/>
      <c r="C437" s="9"/>
      <c r="D437" s="75"/>
      <c r="E437" s="9"/>
    </row>
    <row r="438" spans="1:5" x14ac:dyDescent="0.25">
      <c r="A438" s="9"/>
      <c r="B438" s="9"/>
      <c r="C438" s="9"/>
      <c r="D438" s="75"/>
      <c r="E438" s="9"/>
    </row>
    <row r="439" spans="1:5" x14ac:dyDescent="0.25">
      <c r="A439" s="9"/>
      <c r="B439" s="9"/>
      <c r="C439" s="9"/>
      <c r="D439" s="75"/>
      <c r="E439" s="9"/>
    </row>
    <row r="440" spans="1:5" x14ac:dyDescent="0.25">
      <c r="A440" s="9"/>
      <c r="B440" s="9"/>
      <c r="C440" s="9"/>
      <c r="D440" s="75"/>
      <c r="E440" s="9"/>
    </row>
    <row r="441" spans="1:5" x14ac:dyDescent="0.25">
      <c r="A441" s="9"/>
      <c r="B441" s="9"/>
      <c r="C441" s="9"/>
      <c r="D441" s="75"/>
      <c r="E441" s="9"/>
    </row>
    <row r="442" spans="1:5" x14ac:dyDescent="0.25">
      <c r="A442" s="9"/>
      <c r="B442" s="9"/>
      <c r="C442" s="9"/>
      <c r="D442" s="75"/>
      <c r="E442" s="9"/>
    </row>
    <row r="443" spans="1:5" x14ac:dyDescent="0.25">
      <c r="A443" s="9"/>
      <c r="B443" s="9"/>
      <c r="C443" s="9"/>
      <c r="D443" s="75"/>
      <c r="E443" s="9"/>
    </row>
    <row r="444" spans="1:5" x14ac:dyDescent="0.25">
      <c r="A444" s="9"/>
      <c r="B444" s="9"/>
      <c r="C444" s="9"/>
      <c r="D444" s="75"/>
      <c r="E444" s="9"/>
    </row>
    <row r="445" spans="1:5" x14ac:dyDescent="0.25">
      <c r="A445" s="9"/>
      <c r="B445" s="9"/>
      <c r="C445" s="9"/>
      <c r="D445" s="75"/>
      <c r="E445" s="9"/>
    </row>
    <row r="446" spans="1:5" x14ac:dyDescent="0.25">
      <c r="A446" s="9"/>
      <c r="B446" s="9"/>
      <c r="C446" s="9"/>
      <c r="D446" s="75"/>
      <c r="E446" s="9"/>
    </row>
    <row r="447" spans="1:5" x14ac:dyDescent="0.25">
      <c r="A447" s="9"/>
      <c r="B447" s="9"/>
      <c r="C447" s="9"/>
      <c r="D447" s="75"/>
      <c r="E447" s="9"/>
    </row>
    <row r="448" spans="1:5" x14ac:dyDescent="0.25">
      <c r="A448" s="9"/>
      <c r="B448" s="9"/>
      <c r="C448" s="9"/>
      <c r="D448" s="75"/>
      <c r="E448" s="9"/>
    </row>
    <row r="449" spans="1:5" x14ac:dyDescent="0.25">
      <c r="A449" s="9"/>
      <c r="B449" s="9"/>
      <c r="C449" s="9"/>
      <c r="D449" s="75"/>
      <c r="E449" s="9"/>
    </row>
    <row r="450" spans="1:5" x14ac:dyDescent="0.25">
      <c r="A450" s="9"/>
      <c r="B450" s="9"/>
      <c r="C450" s="9"/>
      <c r="D450" s="75"/>
      <c r="E450" s="9"/>
    </row>
    <row r="451" spans="1:5" x14ac:dyDescent="0.25">
      <c r="A451" s="9"/>
      <c r="B451" s="9"/>
      <c r="C451" s="9"/>
      <c r="D451" s="75"/>
      <c r="E451" s="9"/>
    </row>
    <row r="452" spans="1:5" x14ac:dyDescent="0.25">
      <c r="A452" s="9"/>
      <c r="B452" s="9"/>
      <c r="C452" s="9"/>
      <c r="D452" s="75"/>
      <c r="E452" s="9"/>
    </row>
    <row r="453" spans="1:5" x14ac:dyDescent="0.25">
      <c r="A453" s="9"/>
      <c r="B453" s="9"/>
      <c r="C453" s="9"/>
      <c r="D453" s="75"/>
      <c r="E453" s="9"/>
    </row>
    <row r="454" spans="1:5" x14ac:dyDescent="0.25">
      <c r="A454" s="9"/>
      <c r="B454" s="9"/>
      <c r="C454" s="9"/>
      <c r="D454" s="75"/>
      <c r="E454" s="9"/>
    </row>
    <row r="455" spans="1:5" x14ac:dyDescent="0.25">
      <c r="A455" s="9"/>
      <c r="B455" s="9"/>
      <c r="C455" s="9"/>
      <c r="D455" s="75"/>
      <c r="E455" s="9"/>
    </row>
    <row r="456" spans="1:5" x14ac:dyDescent="0.25">
      <c r="A456" s="9"/>
      <c r="B456" s="9"/>
      <c r="C456" s="9"/>
      <c r="D456" s="75"/>
      <c r="E456" s="9"/>
    </row>
    <row r="457" spans="1:5" x14ac:dyDescent="0.25">
      <c r="A457" s="9"/>
      <c r="B457" s="9"/>
      <c r="C457" s="9"/>
      <c r="D457" s="75"/>
      <c r="E457" s="9"/>
    </row>
    <row r="458" spans="1:5" x14ac:dyDescent="0.25">
      <c r="A458" s="9"/>
      <c r="B458" s="9"/>
      <c r="C458" s="9"/>
      <c r="D458" s="75"/>
      <c r="E458" s="9"/>
    </row>
    <row r="459" spans="1:5" x14ac:dyDescent="0.25">
      <c r="A459" s="9"/>
      <c r="B459" s="9"/>
      <c r="C459" s="9"/>
      <c r="D459" s="75"/>
      <c r="E459" s="9"/>
    </row>
    <row r="460" spans="1:5" x14ac:dyDescent="0.25">
      <c r="A460" s="9"/>
      <c r="B460" s="9"/>
      <c r="C460" s="9"/>
      <c r="D460" s="75"/>
      <c r="E460" s="9"/>
    </row>
    <row r="461" spans="1:5" x14ac:dyDescent="0.25">
      <c r="A461" s="9"/>
      <c r="B461" s="9"/>
      <c r="C461" s="9"/>
      <c r="D461" s="75"/>
      <c r="E461" s="9"/>
    </row>
    <row r="462" spans="1:5" x14ac:dyDescent="0.25">
      <c r="A462" s="9"/>
      <c r="B462" s="9"/>
      <c r="C462" s="9"/>
      <c r="D462" s="75"/>
      <c r="E462" s="9"/>
    </row>
    <row r="463" spans="1:5" x14ac:dyDescent="0.25">
      <c r="A463" s="9"/>
      <c r="B463" s="9"/>
      <c r="C463" s="9"/>
      <c r="D463" s="75"/>
      <c r="E463" s="9"/>
    </row>
    <row r="464" spans="1:5" x14ac:dyDescent="0.25">
      <c r="A464" s="9"/>
      <c r="B464" s="9"/>
      <c r="C464" s="9"/>
      <c r="D464" s="75"/>
      <c r="E464" s="9"/>
    </row>
    <row r="465" spans="1:5" x14ac:dyDescent="0.25">
      <c r="A465" s="9"/>
      <c r="B465" s="9"/>
      <c r="C465" s="9"/>
      <c r="D465" s="75"/>
      <c r="E465" s="9"/>
    </row>
    <row r="466" spans="1:5" x14ac:dyDescent="0.25">
      <c r="A466" s="9"/>
      <c r="B466" s="9"/>
      <c r="C466" s="9"/>
      <c r="D466" s="75"/>
      <c r="E466" s="9"/>
    </row>
    <row r="467" spans="1:5" x14ac:dyDescent="0.25">
      <c r="A467" s="9"/>
      <c r="B467" s="9"/>
      <c r="C467" s="9"/>
      <c r="D467" s="75"/>
      <c r="E467" s="9"/>
    </row>
    <row r="468" spans="1:5" x14ac:dyDescent="0.25">
      <c r="A468" s="9"/>
      <c r="B468" s="9"/>
      <c r="C468" s="9"/>
      <c r="D468" s="75"/>
      <c r="E468" s="9"/>
    </row>
    <row r="469" spans="1:5" x14ac:dyDescent="0.25">
      <c r="A469" s="9"/>
      <c r="B469" s="9"/>
      <c r="C469" s="9"/>
      <c r="D469" s="75"/>
      <c r="E469" s="9"/>
    </row>
    <row r="470" spans="1:5" x14ac:dyDescent="0.25">
      <c r="A470" s="9"/>
      <c r="B470" s="9"/>
      <c r="C470" s="9"/>
      <c r="D470" s="75"/>
      <c r="E470" s="9"/>
    </row>
    <row r="471" spans="1:5" x14ac:dyDescent="0.25">
      <c r="A471" s="9"/>
      <c r="B471" s="9"/>
      <c r="C471" s="9"/>
      <c r="D471" s="75"/>
      <c r="E471" s="9"/>
    </row>
    <row r="472" spans="1:5" x14ac:dyDescent="0.25">
      <c r="A472" s="9"/>
      <c r="B472" s="9"/>
      <c r="C472" s="9"/>
      <c r="D472" s="75"/>
      <c r="E472" s="9"/>
    </row>
    <row r="473" spans="1:5" x14ac:dyDescent="0.25">
      <c r="A473" s="9"/>
      <c r="B473" s="9"/>
      <c r="C473" s="9"/>
      <c r="D473" s="75"/>
      <c r="E473" s="9"/>
    </row>
    <row r="474" spans="1:5" x14ac:dyDescent="0.25">
      <c r="A474" s="9"/>
      <c r="B474" s="9"/>
      <c r="C474" s="9"/>
      <c r="D474" s="75"/>
      <c r="E474" s="9"/>
    </row>
    <row r="475" spans="1:5" x14ac:dyDescent="0.25">
      <c r="A475" s="9"/>
      <c r="B475" s="9"/>
      <c r="C475" s="9"/>
      <c r="D475" s="75"/>
      <c r="E475" s="9"/>
    </row>
    <row r="476" spans="1:5" x14ac:dyDescent="0.25">
      <c r="A476" s="9"/>
      <c r="B476" s="9"/>
      <c r="C476" s="9"/>
      <c r="D476" s="75"/>
      <c r="E476" s="9"/>
    </row>
    <row r="477" spans="1:5" x14ac:dyDescent="0.25">
      <c r="A477" s="9"/>
      <c r="B477" s="9"/>
      <c r="C477" s="9"/>
      <c r="D477" s="75"/>
      <c r="E477" s="9"/>
    </row>
    <row r="478" spans="1:5" x14ac:dyDescent="0.25">
      <c r="A478" s="9"/>
      <c r="B478" s="9"/>
      <c r="C478" s="9"/>
      <c r="D478" s="75"/>
      <c r="E478" s="9"/>
    </row>
    <row r="479" spans="1:5" x14ac:dyDescent="0.25">
      <c r="A479" s="9"/>
      <c r="B479" s="9"/>
      <c r="C479" s="9"/>
      <c r="D479" s="75"/>
      <c r="E479" s="9"/>
    </row>
    <row r="480" spans="1:5" x14ac:dyDescent="0.25">
      <c r="A480" s="9"/>
      <c r="B480" s="9"/>
      <c r="C480" s="9"/>
      <c r="D480" s="75"/>
      <c r="E480" s="9"/>
    </row>
    <row r="481" spans="1:5" x14ac:dyDescent="0.25">
      <c r="A481" s="9"/>
      <c r="B481" s="9"/>
      <c r="C481" s="9"/>
      <c r="D481" s="75"/>
      <c r="E481" s="9"/>
    </row>
    <row r="482" spans="1:5" x14ac:dyDescent="0.25">
      <c r="A482" s="9"/>
      <c r="B482" s="9"/>
      <c r="C482" s="9"/>
      <c r="D482" s="75"/>
      <c r="E482" s="9"/>
    </row>
    <row r="483" spans="1:5" x14ac:dyDescent="0.25">
      <c r="A483" s="9"/>
      <c r="B483" s="9"/>
      <c r="C483" s="9"/>
      <c r="D483" s="75"/>
      <c r="E483" s="9"/>
    </row>
    <row r="484" spans="1:5" x14ac:dyDescent="0.25">
      <c r="A484" s="9"/>
      <c r="B484" s="9"/>
      <c r="C484" s="9"/>
      <c r="D484" s="75"/>
      <c r="E484" s="9"/>
    </row>
    <row r="485" spans="1:5" x14ac:dyDescent="0.25">
      <c r="A485" s="9"/>
      <c r="B485" s="9"/>
      <c r="C485" s="9"/>
      <c r="D485" s="75"/>
      <c r="E485" s="9"/>
    </row>
    <row r="486" spans="1:5" x14ac:dyDescent="0.25">
      <c r="A486" s="9"/>
      <c r="B486" s="9"/>
      <c r="C486" s="9"/>
      <c r="D486" s="75"/>
      <c r="E486" s="9"/>
    </row>
    <row r="487" spans="1:5" x14ac:dyDescent="0.25">
      <c r="A487" s="9"/>
      <c r="B487" s="9"/>
      <c r="C487" s="9"/>
      <c r="D487" s="75"/>
      <c r="E487" s="9"/>
    </row>
    <row r="488" spans="1:5" x14ac:dyDescent="0.25">
      <c r="A488" s="9"/>
      <c r="B488" s="9"/>
      <c r="C488" s="9"/>
      <c r="D488" s="75"/>
      <c r="E488" s="9"/>
    </row>
    <row r="489" spans="1:5" x14ac:dyDescent="0.25">
      <c r="A489" s="9"/>
      <c r="B489" s="9"/>
      <c r="C489" s="9"/>
      <c r="D489" s="75"/>
      <c r="E489" s="9"/>
    </row>
    <row r="490" spans="1:5" x14ac:dyDescent="0.25">
      <c r="A490" s="9"/>
      <c r="B490" s="9"/>
      <c r="C490" s="9"/>
      <c r="D490" s="75"/>
      <c r="E490" s="9"/>
    </row>
    <row r="491" spans="1:5" x14ac:dyDescent="0.25">
      <c r="A491" s="9"/>
      <c r="B491" s="9"/>
      <c r="C491" s="9"/>
      <c r="D491" s="75"/>
      <c r="E491" s="9"/>
    </row>
    <row r="492" spans="1:5" x14ac:dyDescent="0.25">
      <c r="A492" s="9"/>
      <c r="B492" s="9"/>
      <c r="C492" s="9"/>
      <c r="D492" s="75"/>
      <c r="E492" s="9"/>
    </row>
    <row r="493" spans="1:5" x14ac:dyDescent="0.25">
      <c r="A493" s="9"/>
      <c r="B493" s="9"/>
      <c r="C493" s="9"/>
      <c r="D493" s="75"/>
      <c r="E493" s="9"/>
    </row>
    <row r="494" spans="1:5" x14ac:dyDescent="0.25">
      <c r="A494" s="9"/>
      <c r="B494" s="9"/>
      <c r="C494" s="9"/>
      <c r="D494" s="75"/>
      <c r="E494" s="9"/>
    </row>
    <row r="495" spans="1:5" x14ac:dyDescent="0.25">
      <c r="A495" s="9"/>
      <c r="B495" s="9"/>
      <c r="C495" s="9"/>
      <c r="D495" s="75"/>
      <c r="E495" s="9"/>
    </row>
    <row r="496" spans="1:5" x14ac:dyDescent="0.25">
      <c r="A496" s="9"/>
      <c r="B496" s="9"/>
      <c r="C496" s="9"/>
      <c r="D496" s="75"/>
      <c r="E496" s="9"/>
    </row>
    <row r="497" spans="1:5" x14ac:dyDescent="0.25">
      <c r="A497" s="9"/>
      <c r="B497" s="9"/>
      <c r="C497" s="9"/>
      <c r="D497" s="75"/>
      <c r="E497" s="9"/>
    </row>
    <row r="498" spans="1:5" x14ac:dyDescent="0.25">
      <c r="A498" s="9"/>
      <c r="B498" s="9"/>
      <c r="C498" s="9"/>
      <c r="D498" s="75"/>
      <c r="E498" s="9"/>
    </row>
    <row r="499" spans="1:5" x14ac:dyDescent="0.25">
      <c r="A499" s="9"/>
      <c r="B499" s="9"/>
      <c r="C499" s="9"/>
      <c r="D499" s="75"/>
      <c r="E499" s="9"/>
    </row>
    <row r="500" spans="1:5" x14ac:dyDescent="0.25">
      <c r="A500" s="9"/>
      <c r="B500" s="9"/>
      <c r="C500" s="9"/>
      <c r="D500" s="75"/>
      <c r="E500" s="9"/>
    </row>
    <row r="501" spans="1:5" x14ac:dyDescent="0.25">
      <c r="A501" s="9"/>
      <c r="B501" s="9"/>
      <c r="C501" s="9"/>
      <c r="D501" s="75"/>
      <c r="E501" s="9"/>
    </row>
    <row r="502" spans="1:5" x14ac:dyDescent="0.25">
      <c r="A502" s="9"/>
      <c r="B502" s="9"/>
      <c r="C502" s="9"/>
      <c r="D502" s="75"/>
      <c r="E502" s="9"/>
    </row>
    <row r="503" spans="1:5" x14ac:dyDescent="0.25">
      <c r="A503" s="9"/>
      <c r="B503" s="9"/>
      <c r="C503" s="9"/>
      <c r="D503" s="75"/>
      <c r="E503" s="9"/>
    </row>
    <row r="504" spans="1:5" x14ac:dyDescent="0.25">
      <c r="A504" s="9"/>
      <c r="B504" s="9"/>
      <c r="C504" s="9"/>
      <c r="D504" s="75"/>
      <c r="E504" s="9"/>
    </row>
    <row r="505" spans="1:5" x14ac:dyDescent="0.25">
      <c r="A505" s="9"/>
      <c r="B505" s="9"/>
      <c r="C505" s="9"/>
      <c r="D505" s="75"/>
      <c r="E505" s="9"/>
    </row>
    <row r="506" spans="1:5" x14ac:dyDescent="0.25">
      <c r="A506" s="9"/>
      <c r="B506" s="9"/>
      <c r="C506" s="9"/>
      <c r="D506" s="75"/>
      <c r="E506" s="9"/>
    </row>
    <row r="507" spans="1:5" x14ac:dyDescent="0.25">
      <c r="A507" s="9"/>
      <c r="B507" s="9"/>
      <c r="C507" s="9"/>
      <c r="D507" s="75"/>
      <c r="E507" s="9"/>
    </row>
    <row r="508" spans="1:5" x14ac:dyDescent="0.25">
      <c r="A508" s="9"/>
      <c r="B508" s="9"/>
      <c r="C508" s="9"/>
      <c r="D508" s="75"/>
      <c r="E508" s="9"/>
    </row>
    <row r="509" spans="1:5" x14ac:dyDescent="0.25">
      <c r="A509" s="9"/>
      <c r="B509" s="9"/>
      <c r="C509" s="9"/>
      <c r="D509" s="75"/>
      <c r="E509" s="9"/>
    </row>
    <row r="510" spans="1:5" x14ac:dyDescent="0.25">
      <c r="A510" s="9"/>
      <c r="B510" s="9"/>
      <c r="C510" s="9"/>
      <c r="D510" s="75"/>
      <c r="E510" s="9"/>
    </row>
    <row r="511" spans="1:5" x14ac:dyDescent="0.25">
      <c r="A511" s="9"/>
      <c r="B511" s="9"/>
      <c r="C511" s="9"/>
      <c r="D511" s="75"/>
      <c r="E511" s="9"/>
    </row>
    <row r="512" spans="1:5" x14ac:dyDescent="0.25">
      <c r="A512" s="9"/>
      <c r="B512" s="9"/>
      <c r="C512" s="9"/>
      <c r="D512" s="75"/>
      <c r="E512" s="9"/>
    </row>
    <row r="513" spans="1:5" x14ac:dyDescent="0.25">
      <c r="A513" s="9"/>
      <c r="B513" s="9"/>
      <c r="C513" s="9"/>
      <c r="D513" s="75"/>
      <c r="E513" s="9"/>
    </row>
    <row r="514" spans="1:5" x14ac:dyDescent="0.25">
      <c r="A514" s="9"/>
      <c r="B514" s="9"/>
      <c r="C514" s="9"/>
      <c r="D514" s="75"/>
      <c r="E514" s="9"/>
    </row>
    <row r="515" spans="1:5" x14ac:dyDescent="0.25">
      <c r="A515" s="9"/>
      <c r="B515" s="9"/>
      <c r="C515" s="9"/>
      <c r="D515" s="75"/>
      <c r="E515" s="9"/>
    </row>
    <row r="516" spans="1:5" x14ac:dyDescent="0.25">
      <c r="A516" s="9"/>
      <c r="B516" s="9"/>
      <c r="C516" s="9"/>
      <c r="D516" s="75"/>
      <c r="E516" s="9"/>
    </row>
    <row r="517" spans="1:5" x14ac:dyDescent="0.25">
      <c r="A517" s="9"/>
      <c r="B517" s="9"/>
      <c r="C517" s="9"/>
      <c r="D517" s="75"/>
      <c r="E517" s="9"/>
    </row>
    <row r="518" spans="1:5" x14ac:dyDescent="0.25">
      <c r="A518" s="9"/>
      <c r="B518" s="9"/>
      <c r="C518" s="9"/>
      <c r="D518" s="75"/>
      <c r="E518" s="9"/>
    </row>
    <row r="519" spans="1:5" x14ac:dyDescent="0.25">
      <c r="A519" s="9"/>
      <c r="B519" s="9"/>
      <c r="C519" s="9"/>
      <c r="D519" s="75"/>
      <c r="E519" s="9"/>
    </row>
    <row r="520" spans="1:5" x14ac:dyDescent="0.25">
      <c r="A520" s="9"/>
      <c r="B520" s="9"/>
      <c r="C520" s="9"/>
      <c r="D520" s="75"/>
      <c r="E520" s="9"/>
    </row>
    <row r="521" spans="1:5" x14ac:dyDescent="0.25">
      <c r="A521" s="9"/>
      <c r="B521" s="9"/>
      <c r="C521" s="9"/>
      <c r="D521" s="75"/>
      <c r="E521" s="9"/>
    </row>
    <row r="522" spans="1:5" x14ac:dyDescent="0.25">
      <c r="A522" s="9"/>
      <c r="B522" s="9"/>
      <c r="C522" s="9"/>
      <c r="D522" s="75"/>
      <c r="E522" s="9"/>
    </row>
    <row r="523" spans="1:5" x14ac:dyDescent="0.25">
      <c r="A523" s="9"/>
      <c r="B523" s="9"/>
      <c r="C523" s="9"/>
      <c r="D523" s="75"/>
      <c r="E523" s="9"/>
    </row>
    <row r="524" spans="1:5" x14ac:dyDescent="0.25">
      <c r="A524" s="9"/>
      <c r="B524" s="9"/>
      <c r="C524" s="9"/>
      <c r="D524" s="75"/>
      <c r="E524" s="9"/>
    </row>
    <row r="525" spans="1:5" x14ac:dyDescent="0.25">
      <c r="A525" s="9"/>
      <c r="B525" s="9"/>
      <c r="C525" s="9"/>
      <c r="D525" s="75"/>
      <c r="E525" s="9"/>
    </row>
    <row r="526" spans="1:5" x14ac:dyDescent="0.25">
      <c r="A526" s="9"/>
      <c r="B526" s="9"/>
      <c r="C526" s="9"/>
      <c r="D526" s="75"/>
      <c r="E526" s="9"/>
    </row>
    <row r="527" spans="1:5" x14ac:dyDescent="0.25">
      <c r="A527" s="9"/>
      <c r="B527" s="9"/>
      <c r="C527" s="9"/>
      <c r="D527" s="75"/>
      <c r="E527" s="9"/>
    </row>
    <row r="528" spans="1:5" x14ac:dyDescent="0.25">
      <c r="A528" s="9"/>
      <c r="B528" s="9"/>
      <c r="C528" s="9"/>
      <c r="D528" s="75"/>
      <c r="E528" s="9"/>
    </row>
    <row r="529" spans="1:5" x14ac:dyDescent="0.25">
      <c r="A529" s="9"/>
      <c r="B529" s="9"/>
      <c r="C529" s="9"/>
      <c r="D529" s="75"/>
      <c r="E529" s="9"/>
    </row>
    <row r="530" spans="1:5" x14ac:dyDescent="0.25">
      <c r="A530" s="9"/>
      <c r="B530" s="9"/>
      <c r="C530" s="9"/>
      <c r="D530" s="75"/>
      <c r="E530" s="9"/>
    </row>
    <row r="531" spans="1:5" x14ac:dyDescent="0.25">
      <c r="A531" s="9"/>
      <c r="B531" s="9"/>
      <c r="C531" s="9"/>
      <c r="D531" s="75"/>
      <c r="E531" s="9"/>
    </row>
    <row r="532" spans="1:5" x14ac:dyDescent="0.25">
      <c r="A532" s="9"/>
      <c r="B532" s="9"/>
      <c r="C532" s="9"/>
      <c r="D532" s="75"/>
      <c r="E532" s="9"/>
    </row>
    <row r="533" spans="1:5" x14ac:dyDescent="0.25">
      <c r="A533" s="9"/>
      <c r="B533" s="9"/>
      <c r="C533" s="9"/>
      <c r="D533" s="75"/>
      <c r="E533" s="9"/>
    </row>
    <row r="534" spans="1:5" x14ac:dyDescent="0.25">
      <c r="A534" s="9"/>
      <c r="B534" s="9"/>
      <c r="C534" s="9"/>
      <c r="D534" s="75"/>
      <c r="E534" s="9"/>
    </row>
    <row r="535" spans="1:5" x14ac:dyDescent="0.25">
      <c r="A535" s="9"/>
      <c r="B535" s="9"/>
      <c r="C535" s="9"/>
      <c r="D535" s="75"/>
      <c r="E535" s="9"/>
    </row>
    <row r="536" spans="1:5" x14ac:dyDescent="0.25">
      <c r="A536" s="9"/>
      <c r="B536" s="9"/>
      <c r="C536" s="9"/>
      <c r="D536" s="75"/>
      <c r="E536" s="9"/>
    </row>
    <row r="537" spans="1:5" x14ac:dyDescent="0.25">
      <c r="A537" s="9"/>
      <c r="B537" s="9"/>
      <c r="C537" s="9"/>
      <c r="D537" s="75"/>
      <c r="E537" s="9"/>
    </row>
    <row r="538" spans="1:5" x14ac:dyDescent="0.25">
      <c r="A538" s="9"/>
      <c r="B538" s="9"/>
      <c r="C538" s="9"/>
      <c r="D538" s="75"/>
      <c r="E538" s="9"/>
    </row>
    <row r="539" spans="1:5" x14ac:dyDescent="0.25">
      <c r="A539" s="9"/>
      <c r="B539" s="9"/>
      <c r="C539" s="9"/>
      <c r="D539" s="75"/>
      <c r="E539" s="9"/>
    </row>
    <row r="540" spans="1:5" x14ac:dyDescent="0.25">
      <c r="A540" s="9"/>
      <c r="B540" s="9"/>
      <c r="C540" s="9"/>
      <c r="D540" s="75"/>
      <c r="E540" s="9"/>
    </row>
    <row r="541" spans="1:5" x14ac:dyDescent="0.25">
      <c r="A541" s="9"/>
      <c r="B541" s="9"/>
      <c r="C541" s="9"/>
      <c r="D541" s="75"/>
      <c r="E541" s="9"/>
    </row>
    <row r="542" spans="1:5" x14ac:dyDescent="0.25">
      <c r="A542" s="9"/>
      <c r="B542" s="9"/>
      <c r="C542" s="9"/>
      <c r="D542" s="75"/>
      <c r="E542" s="9"/>
    </row>
    <row r="543" spans="1:5" x14ac:dyDescent="0.25">
      <c r="A543" s="9"/>
      <c r="B543" s="9"/>
      <c r="C543" s="9"/>
      <c r="D543" s="75"/>
      <c r="E543" s="9"/>
    </row>
    <row r="544" spans="1:5" x14ac:dyDescent="0.25">
      <c r="A544" s="9"/>
      <c r="B544" s="9"/>
      <c r="C544" s="9"/>
      <c r="D544" s="75"/>
      <c r="E544" s="9"/>
    </row>
    <row r="545" spans="1:5" x14ac:dyDescent="0.25">
      <c r="A545" s="9"/>
      <c r="B545" s="9"/>
      <c r="C545" s="9"/>
      <c r="D545" s="75"/>
      <c r="E545" s="9"/>
    </row>
    <row r="546" spans="1:5" x14ac:dyDescent="0.25">
      <c r="A546" s="9"/>
      <c r="B546" s="9"/>
      <c r="C546" s="9"/>
      <c r="D546" s="75"/>
      <c r="E546" s="9"/>
    </row>
    <row r="547" spans="1:5" x14ac:dyDescent="0.25">
      <c r="A547" s="9"/>
      <c r="B547" s="9"/>
      <c r="C547" s="9"/>
      <c r="D547" s="75"/>
      <c r="E547" s="9"/>
    </row>
    <row r="548" spans="1:5" x14ac:dyDescent="0.25">
      <c r="A548" s="9"/>
      <c r="B548" s="9"/>
      <c r="C548" s="9"/>
      <c r="D548" s="75"/>
      <c r="E548" s="9"/>
    </row>
    <row r="549" spans="1:5" x14ac:dyDescent="0.25">
      <c r="A549" s="9"/>
      <c r="B549" s="9"/>
      <c r="C549" s="9"/>
      <c r="D549" s="75"/>
      <c r="E549" s="9"/>
    </row>
    <row r="550" spans="1:5" x14ac:dyDescent="0.25">
      <c r="A550" s="9"/>
      <c r="B550" s="9"/>
      <c r="C550" s="9"/>
      <c r="D550" s="75"/>
      <c r="E550" s="9"/>
    </row>
    <row r="551" spans="1:5" x14ac:dyDescent="0.25">
      <c r="A551" s="9"/>
      <c r="B551" s="9"/>
      <c r="C551" s="9"/>
      <c r="D551" s="75"/>
      <c r="E551" s="9"/>
    </row>
    <row r="552" spans="1:5" x14ac:dyDescent="0.25">
      <c r="A552" s="9"/>
      <c r="B552" s="9"/>
      <c r="C552" s="9"/>
      <c r="D552" s="75"/>
      <c r="E552" s="9"/>
    </row>
    <row r="553" spans="1:5" x14ac:dyDescent="0.25">
      <c r="A553" s="9"/>
      <c r="B553" s="9"/>
      <c r="C553" s="9"/>
      <c r="D553" s="75"/>
      <c r="E553" s="9"/>
    </row>
    <row r="554" spans="1:5" x14ac:dyDescent="0.25">
      <c r="A554" s="9"/>
      <c r="B554" s="9"/>
      <c r="C554" s="9"/>
      <c r="D554" s="75"/>
      <c r="E554" s="9"/>
    </row>
    <row r="555" spans="1:5" x14ac:dyDescent="0.25">
      <c r="A555" s="9"/>
      <c r="B555" s="9"/>
      <c r="C555" s="9"/>
      <c r="D555" s="75"/>
      <c r="E555" s="9"/>
    </row>
    <row r="556" spans="1:5" x14ac:dyDescent="0.25">
      <c r="A556" s="9"/>
      <c r="B556" s="9"/>
      <c r="C556" s="9"/>
      <c r="D556" s="75"/>
      <c r="E556" s="9"/>
    </row>
    <row r="557" spans="1:5" x14ac:dyDescent="0.25">
      <c r="A557" s="9"/>
      <c r="B557" s="9"/>
      <c r="C557" s="9"/>
      <c r="D557" s="75"/>
      <c r="E557" s="9"/>
    </row>
    <row r="558" spans="1:5" x14ac:dyDescent="0.25">
      <c r="A558" s="9"/>
      <c r="B558" s="9"/>
      <c r="C558" s="9"/>
      <c r="D558" s="75"/>
      <c r="E558" s="9"/>
    </row>
    <row r="559" spans="1:5" x14ac:dyDescent="0.25">
      <c r="A559" s="9"/>
      <c r="B559" s="9"/>
      <c r="C559" s="9"/>
      <c r="D559" s="75"/>
      <c r="E559" s="9"/>
    </row>
    <row r="560" spans="1:5" x14ac:dyDescent="0.25">
      <c r="A560" s="9"/>
      <c r="B560" s="9"/>
      <c r="C560" s="9"/>
      <c r="D560" s="75"/>
      <c r="E560" s="9"/>
    </row>
    <row r="561" spans="1:5" x14ac:dyDescent="0.25">
      <c r="A561" s="9"/>
      <c r="B561" s="9"/>
      <c r="C561" s="9"/>
      <c r="D561" s="75"/>
      <c r="E561" s="9"/>
    </row>
    <row r="562" spans="1:5" x14ac:dyDescent="0.25">
      <c r="A562" s="9"/>
      <c r="B562" s="9"/>
      <c r="C562" s="9"/>
      <c r="D562" s="75"/>
      <c r="E562" s="9"/>
    </row>
    <row r="563" spans="1:5" x14ac:dyDescent="0.25">
      <c r="A563" s="9"/>
      <c r="B563" s="9"/>
      <c r="C563" s="9"/>
      <c r="D563" s="75"/>
      <c r="E563" s="9"/>
    </row>
    <row r="564" spans="1:5" x14ac:dyDescent="0.25">
      <c r="A564" s="9"/>
      <c r="B564" s="9"/>
      <c r="C564" s="9"/>
      <c r="D564" s="75"/>
      <c r="E564" s="9"/>
    </row>
    <row r="565" spans="1:5" x14ac:dyDescent="0.25">
      <c r="A565" s="9"/>
      <c r="B565" s="9"/>
      <c r="C565" s="9"/>
      <c r="D565" s="75"/>
      <c r="E565" s="9"/>
    </row>
    <row r="566" spans="1:5" x14ac:dyDescent="0.25">
      <c r="A566" s="9"/>
      <c r="B566" s="9"/>
      <c r="C566" s="9"/>
      <c r="D566" s="75"/>
      <c r="E566" s="9"/>
    </row>
    <row r="567" spans="1:5" x14ac:dyDescent="0.25">
      <c r="A567" s="9"/>
      <c r="B567" s="9"/>
      <c r="C567" s="9"/>
      <c r="D567" s="75"/>
      <c r="E567" s="9"/>
    </row>
    <row r="568" spans="1:5" x14ac:dyDescent="0.25">
      <c r="A568" s="9"/>
      <c r="B568" s="9"/>
      <c r="C568" s="9"/>
      <c r="D568" s="75"/>
      <c r="E568" s="9"/>
    </row>
    <row r="569" spans="1:5" x14ac:dyDescent="0.25">
      <c r="A569" s="9"/>
      <c r="B569" s="9"/>
      <c r="C569" s="9"/>
      <c r="D569" s="75"/>
      <c r="E569" s="9"/>
    </row>
    <row r="570" spans="1:5" x14ac:dyDescent="0.25">
      <c r="A570" s="9"/>
      <c r="B570" s="9"/>
      <c r="C570" s="9"/>
      <c r="D570" s="75"/>
      <c r="E570" s="9"/>
    </row>
    <row r="571" spans="1:5" x14ac:dyDescent="0.25">
      <c r="A571" s="9"/>
      <c r="B571" s="9"/>
      <c r="C571" s="9"/>
      <c r="D571" s="75"/>
      <c r="E571" s="9"/>
    </row>
    <row r="572" spans="1:5" x14ac:dyDescent="0.25">
      <c r="A572" s="9"/>
      <c r="B572" s="9"/>
      <c r="C572" s="9"/>
      <c r="D572" s="75"/>
      <c r="E572" s="9"/>
    </row>
    <row r="573" spans="1:5" x14ac:dyDescent="0.25">
      <c r="A573" s="9"/>
      <c r="B573" s="9"/>
      <c r="C573" s="9"/>
      <c r="D573" s="75"/>
      <c r="E573" s="9"/>
    </row>
    <row r="574" spans="1:5" x14ac:dyDescent="0.25">
      <c r="A574" s="9"/>
      <c r="B574" s="9"/>
      <c r="C574" s="9"/>
      <c r="D574" s="75"/>
      <c r="E574" s="9"/>
    </row>
    <row r="575" spans="1:5" x14ac:dyDescent="0.25">
      <c r="A575" s="9"/>
      <c r="B575" s="9"/>
      <c r="C575" s="9"/>
      <c r="D575" s="75"/>
      <c r="E575" s="9"/>
    </row>
    <row r="576" spans="1:5" x14ac:dyDescent="0.25">
      <c r="A576" s="9"/>
      <c r="B576" s="9"/>
      <c r="C576" s="9"/>
      <c r="D576" s="75"/>
      <c r="E576" s="9"/>
    </row>
    <row r="577" spans="1:5" x14ac:dyDescent="0.25">
      <c r="A577" s="9"/>
      <c r="B577" s="9"/>
      <c r="C577" s="9"/>
      <c r="D577" s="75"/>
      <c r="E577" s="9"/>
    </row>
    <row r="578" spans="1:5" x14ac:dyDescent="0.25">
      <c r="A578" s="9"/>
      <c r="B578" s="9"/>
      <c r="C578" s="9"/>
      <c r="D578" s="75"/>
      <c r="E578" s="9"/>
    </row>
    <row r="579" spans="1:5" x14ac:dyDescent="0.25">
      <c r="A579" s="9"/>
      <c r="B579" s="9"/>
      <c r="C579" s="9"/>
      <c r="D579" s="75"/>
      <c r="E579" s="9"/>
    </row>
    <row r="580" spans="1:5" x14ac:dyDescent="0.25">
      <c r="A580" s="9"/>
      <c r="B580" s="9"/>
      <c r="C580" s="9"/>
      <c r="D580" s="75"/>
      <c r="E580" s="9"/>
    </row>
    <row r="581" spans="1:5" x14ac:dyDescent="0.25">
      <c r="A581" s="9"/>
      <c r="B581" s="9"/>
      <c r="C581" s="9"/>
      <c r="D581" s="75"/>
      <c r="E581" s="9"/>
    </row>
    <row r="582" spans="1:5" x14ac:dyDescent="0.25">
      <c r="A582" s="9"/>
      <c r="B582" s="9"/>
      <c r="C582" s="9"/>
      <c r="D582" s="75"/>
      <c r="E582" s="9"/>
    </row>
    <row r="583" spans="1:5" x14ac:dyDescent="0.25">
      <c r="A583" s="9"/>
      <c r="B583" s="9"/>
      <c r="C583" s="9"/>
      <c r="D583" s="75"/>
      <c r="E583" s="9"/>
    </row>
    <row r="584" spans="1:5" x14ac:dyDescent="0.25">
      <c r="A584" s="9"/>
      <c r="B584" s="9"/>
      <c r="C584" s="9"/>
      <c r="D584" s="75"/>
      <c r="E584" s="9"/>
    </row>
    <row r="585" spans="1:5" x14ac:dyDescent="0.25">
      <c r="A585" s="9"/>
      <c r="B585" s="9"/>
      <c r="C585" s="9"/>
      <c r="D585" s="75"/>
      <c r="E585" s="9"/>
    </row>
    <row r="586" spans="1:5" x14ac:dyDescent="0.25">
      <c r="A586" s="9"/>
      <c r="B586" s="9"/>
      <c r="C586" s="9"/>
      <c r="D586" s="75"/>
      <c r="E586" s="9"/>
    </row>
    <row r="587" spans="1:5" x14ac:dyDescent="0.25">
      <c r="A587" s="9"/>
      <c r="B587" s="9"/>
      <c r="C587" s="9"/>
      <c r="D587" s="75"/>
      <c r="E587" s="9"/>
    </row>
    <row r="588" spans="1:5" x14ac:dyDescent="0.25">
      <c r="A588" s="9"/>
      <c r="B588" s="9"/>
      <c r="C588" s="9"/>
      <c r="D588" s="75"/>
      <c r="E588" s="9"/>
    </row>
    <row r="589" spans="1:5" x14ac:dyDescent="0.25">
      <c r="A589" s="9"/>
      <c r="B589" s="9"/>
      <c r="C589" s="9"/>
      <c r="D589" s="75"/>
      <c r="E589" s="9"/>
    </row>
    <row r="590" spans="1:5" x14ac:dyDescent="0.25">
      <c r="A590" s="9"/>
      <c r="B590" s="9"/>
      <c r="C590" s="9"/>
      <c r="D590" s="75"/>
      <c r="E590" s="9"/>
    </row>
    <row r="591" spans="1:5" x14ac:dyDescent="0.25">
      <c r="A591" s="9"/>
      <c r="B591" s="9"/>
      <c r="C591" s="9"/>
      <c r="D591" s="75"/>
      <c r="E591" s="9"/>
    </row>
    <row r="592" spans="1:5" x14ac:dyDescent="0.25">
      <c r="A592" s="9"/>
      <c r="B592" s="9"/>
      <c r="C592" s="9"/>
      <c r="D592" s="75"/>
      <c r="E592" s="9"/>
    </row>
    <row r="593" spans="1:5" x14ac:dyDescent="0.25">
      <c r="A593" s="9"/>
      <c r="B593" s="9"/>
      <c r="C593" s="9"/>
      <c r="D593" s="75"/>
      <c r="E593" s="9"/>
    </row>
    <row r="594" spans="1:5" x14ac:dyDescent="0.25">
      <c r="A594" s="9"/>
      <c r="B594" s="9"/>
      <c r="C594" s="9"/>
      <c r="D594" s="75"/>
      <c r="E594" s="9"/>
    </row>
    <row r="595" spans="1:5" x14ac:dyDescent="0.25">
      <c r="A595" s="9"/>
      <c r="B595" s="9"/>
      <c r="C595" s="9"/>
      <c r="D595" s="75"/>
      <c r="E595" s="9"/>
    </row>
    <row r="596" spans="1:5" x14ac:dyDescent="0.25">
      <c r="A596" s="9"/>
      <c r="B596" s="9"/>
      <c r="C596" s="9"/>
      <c r="D596" s="75"/>
      <c r="E596" s="9"/>
    </row>
    <row r="597" spans="1:5" x14ac:dyDescent="0.25">
      <c r="A597" s="9"/>
      <c r="B597" s="9"/>
      <c r="C597" s="9"/>
      <c r="D597" s="75"/>
      <c r="E597" s="9"/>
    </row>
    <row r="598" spans="1:5" x14ac:dyDescent="0.25">
      <c r="A598" s="9"/>
    </row>
  </sheetData>
  <mergeCells count="26">
    <mergeCell ref="S19:W19"/>
    <mergeCell ref="P22:P26"/>
    <mergeCell ref="F17:M17"/>
    <mergeCell ref="P17:W17"/>
    <mergeCell ref="F32:F36"/>
    <mergeCell ref="I30:K30"/>
    <mergeCell ref="S30:U30"/>
    <mergeCell ref="P32:P36"/>
    <mergeCell ref="F28:M28"/>
    <mergeCell ref="P28:W28"/>
    <mergeCell ref="B38:U38"/>
    <mergeCell ref="A1:E3"/>
    <mergeCell ref="F1:Q1"/>
    <mergeCell ref="F2:Q2"/>
    <mergeCell ref="F3:Q3"/>
    <mergeCell ref="S3:T3"/>
    <mergeCell ref="F15:W15"/>
    <mergeCell ref="F5:W5"/>
    <mergeCell ref="I10:J10"/>
    <mergeCell ref="I12:J12"/>
    <mergeCell ref="I19:M19"/>
    <mergeCell ref="I8:J8"/>
    <mergeCell ref="K8:L8"/>
    <mergeCell ref="K10:L10"/>
    <mergeCell ref="K12:L12"/>
    <mergeCell ref="F22:F26"/>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28515625" style="1" customWidth="1"/>
    <col min="2" max="3" width="1" style="1" customWidth="1"/>
    <col min="4" max="4" width="11.7109375" style="74" customWidth="1"/>
    <col min="5" max="5" width="0.7109375" style="1" customWidth="1"/>
    <col min="6" max="6" width="12" style="1" customWidth="1"/>
    <col min="7" max="7" width="0.7109375" style="1" customWidth="1"/>
    <col min="8" max="8" width="21.7109375" customWidth="1"/>
    <col min="9" max="9" width="0.7109375" customWidth="1"/>
    <col min="10" max="10" width="21.7109375" customWidth="1"/>
    <col min="11" max="11" width="0.7109375" customWidth="1"/>
    <col min="12" max="12" width="21.7109375" customWidth="1"/>
    <col min="13" max="13" width="0.7109375" customWidth="1"/>
    <col min="14" max="14" width="14.7109375" customWidth="1"/>
    <col min="15" max="15" width="0.7109375" customWidth="1"/>
    <col min="16" max="16" width="14.7109375" customWidth="1"/>
    <col min="17" max="17" width="0.7109375" customWidth="1"/>
    <col min="18" max="18" width="15.42578125" customWidth="1"/>
    <col min="19" max="19" width="0.7109375" customWidth="1"/>
    <col min="20" max="20" width="21.7109375" customWidth="1"/>
    <col min="21" max="21" width="0.7109375" customWidth="1"/>
    <col min="22" max="22" width="21.7109375" customWidth="1"/>
    <col min="23" max="23" width="0.7109375" customWidth="1"/>
    <col min="24" max="16384" width="11.42578125" style="209"/>
  </cols>
  <sheetData>
    <row r="1" spans="1:57" s="208" customFormat="1" ht="12" x14ac:dyDescent="0.25">
      <c r="A1" s="1"/>
      <c r="B1" s="130"/>
      <c r="C1" s="130"/>
      <c r="D1" s="131"/>
      <c r="E1" s="130"/>
      <c r="F1" s="130"/>
      <c r="G1" s="130"/>
      <c r="H1" s="130"/>
      <c r="I1" s="130"/>
      <c r="J1" s="130"/>
      <c r="K1" s="130"/>
      <c r="L1" s="132"/>
      <c r="M1" s="132"/>
      <c r="N1" s="132"/>
      <c r="O1" s="132"/>
      <c r="P1" s="132"/>
      <c r="Q1" s="132"/>
      <c r="R1" s="132"/>
      <c r="S1" s="132"/>
      <c r="T1" s="130"/>
      <c r="U1" s="130"/>
      <c r="V1" s="130"/>
      <c r="W1" s="132"/>
    </row>
    <row r="2" spans="1:57" s="208" customFormat="1" ht="15.75" customHeight="1" x14ac:dyDescent="0.25">
      <c r="A2" s="1"/>
      <c r="B2" s="3"/>
      <c r="C2" s="3"/>
      <c r="D2" s="133"/>
      <c r="E2" s="3"/>
      <c r="F2" s="3"/>
      <c r="G2" s="3"/>
      <c r="H2" s="587" t="s">
        <v>1276</v>
      </c>
      <c r="I2" s="587"/>
      <c r="J2" s="587"/>
      <c r="K2" s="587"/>
      <c r="L2" s="587"/>
      <c r="M2" s="587"/>
      <c r="N2" s="587"/>
      <c r="O2" s="587"/>
      <c r="P2" s="587"/>
      <c r="Q2" s="587"/>
      <c r="R2" s="587"/>
      <c r="S2" s="587"/>
      <c r="T2" s="587"/>
      <c r="U2" s="587"/>
      <c r="V2" s="587"/>
      <c r="W2" s="200"/>
    </row>
    <row r="3" spans="1:57" s="208" customFormat="1" ht="12" x14ac:dyDescent="0.25">
      <c r="A3" s="1"/>
      <c r="B3" s="130"/>
      <c r="C3" s="130"/>
      <c r="D3" s="131"/>
      <c r="E3" s="130"/>
      <c r="F3" s="130"/>
      <c r="G3" s="130"/>
      <c r="H3" s="130"/>
      <c r="I3" s="130"/>
      <c r="J3" s="130"/>
      <c r="K3" s="130"/>
      <c r="L3" s="132"/>
      <c r="M3" s="132"/>
      <c r="N3" s="132"/>
      <c r="O3" s="132"/>
      <c r="P3" s="132"/>
      <c r="Q3" s="132"/>
      <c r="R3" s="132"/>
      <c r="S3" s="132"/>
      <c r="T3" s="130"/>
      <c r="U3" s="130"/>
      <c r="V3" s="130"/>
      <c r="W3" s="132"/>
    </row>
    <row r="4" spans="1:57" s="201" customFormat="1" ht="9" customHeight="1" x14ac:dyDescent="0.25">
      <c r="A4" s="3"/>
      <c r="B4" s="135"/>
      <c r="C4" s="135"/>
      <c r="D4" s="136"/>
      <c r="E4" s="135"/>
      <c r="F4" s="135"/>
      <c r="G4" s="135"/>
      <c r="H4" s="135"/>
      <c r="I4" s="135"/>
      <c r="J4" s="135"/>
      <c r="K4" s="135"/>
      <c r="L4" s="135"/>
      <c r="M4" s="135"/>
      <c r="N4" s="135"/>
      <c r="O4" s="135"/>
      <c r="P4" s="135"/>
      <c r="Q4" s="135"/>
      <c r="R4" s="135"/>
      <c r="S4" s="135"/>
      <c r="T4" s="135"/>
      <c r="U4" s="135"/>
      <c r="V4" s="135"/>
      <c r="W4" s="135"/>
    </row>
    <row r="5" spans="1:57" s="201" customFormat="1" ht="12" x14ac:dyDescent="0.25">
      <c r="A5" s="3"/>
      <c r="B5" s="135"/>
      <c r="C5" s="135"/>
      <c r="D5" s="136"/>
      <c r="E5" s="135"/>
      <c r="F5" s="135"/>
      <c r="G5" s="135"/>
      <c r="H5" s="135"/>
      <c r="I5" s="135"/>
      <c r="J5" s="135"/>
      <c r="K5" s="135"/>
      <c r="L5" s="135"/>
      <c r="M5" s="135"/>
      <c r="N5" s="138"/>
      <c r="O5" s="138"/>
      <c r="P5" s="138"/>
      <c r="Q5" s="138"/>
      <c r="R5" s="138"/>
      <c r="S5" s="138"/>
      <c r="T5" s="138"/>
      <c r="U5" s="135"/>
      <c r="V5" s="135"/>
      <c r="W5" s="138"/>
      <c r="X5" s="202"/>
      <c r="Y5" s="202"/>
      <c r="Z5" s="202"/>
      <c r="AA5" s="203"/>
      <c r="AB5" s="203"/>
      <c r="AC5" s="204"/>
      <c r="AD5" s="204"/>
      <c r="AE5" s="204"/>
      <c r="AF5" s="202"/>
      <c r="AG5" s="205"/>
      <c r="AH5" s="204"/>
      <c r="AI5" s="204"/>
      <c r="AJ5" s="204"/>
      <c r="AK5" s="204"/>
      <c r="AM5" s="204"/>
      <c r="AN5" s="204"/>
      <c r="AO5" s="204"/>
      <c r="AP5" s="204"/>
      <c r="AQ5" s="204"/>
      <c r="AR5" s="204"/>
      <c r="AS5" s="204"/>
      <c r="AT5" s="204"/>
      <c r="AU5" s="204"/>
      <c r="AV5" s="204"/>
      <c r="AW5" s="204"/>
      <c r="AX5" s="204"/>
      <c r="AY5" s="204"/>
      <c r="AZ5" s="204"/>
      <c r="BA5" s="204"/>
      <c r="BB5" s="204"/>
      <c r="BC5" s="204"/>
      <c r="BD5" s="204"/>
      <c r="BE5" s="204"/>
    </row>
    <row r="6" spans="1:57" s="201" customFormat="1" ht="12" x14ac:dyDescent="0.25">
      <c r="A6" s="3"/>
      <c r="B6" s="135"/>
      <c r="C6" s="135"/>
      <c r="D6" s="136"/>
      <c r="E6" s="135"/>
      <c r="F6" s="135"/>
      <c r="G6" s="135"/>
      <c r="H6" s="135"/>
      <c r="I6" s="135"/>
      <c r="J6" s="135"/>
      <c r="K6" s="135"/>
      <c r="L6" s="135"/>
      <c r="M6" s="135"/>
      <c r="N6" s="138"/>
      <c r="O6" s="138"/>
      <c r="P6" s="138"/>
      <c r="Q6" s="138"/>
      <c r="R6" s="138"/>
      <c r="S6" s="138"/>
      <c r="T6" s="138"/>
      <c r="U6" s="138"/>
      <c r="V6" s="135"/>
      <c r="W6" s="138"/>
      <c r="X6" s="202"/>
      <c r="Y6" s="202"/>
      <c r="Z6" s="202"/>
      <c r="AA6" s="203"/>
      <c r="AB6" s="203"/>
      <c r="AC6" s="204"/>
      <c r="AD6" s="204"/>
      <c r="AE6" s="204"/>
      <c r="AF6" s="202"/>
      <c r="AG6" s="205"/>
      <c r="AH6" s="204"/>
      <c r="AI6" s="204"/>
      <c r="AJ6" s="204"/>
      <c r="AK6" s="204"/>
      <c r="AM6" s="204"/>
      <c r="AN6" s="204"/>
      <c r="AO6" s="204"/>
      <c r="AP6" s="204"/>
      <c r="AQ6" s="204"/>
      <c r="AR6" s="204"/>
      <c r="AS6" s="204"/>
      <c r="AT6" s="204"/>
      <c r="AU6" s="204"/>
      <c r="AV6" s="204"/>
      <c r="AW6" s="204"/>
      <c r="AX6" s="204"/>
      <c r="AY6" s="204"/>
      <c r="AZ6" s="204"/>
      <c r="BA6" s="204"/>
      <c r="BB6" s="204"/>
      <c r="BC6" s="204"/>
      <c r="BD6" s="204"/>
      <c r="BE6" s="204"/>
    </row>
    <row r="7" spans="1:57" s="201" customFormat="1" ht="12" x14ac:dyDescent="0.25">
      <c r="A7" s="3"/>
      <c r="B7" s="135"/>
      <c r="C7" s="135"/>
      <c r="D7" s="136"/>
      <c r="E7" s="135"/>
      <c r="F7" s="135"/>
      <c r="G7" s="135"/>
      <c r="H7" s="135"/>
      <c r="I7" s="135"/>
      <c r="J7" s="135"/>
      <c r="K7" s="135"/>
      <c r="L7" s="135"/>
      <c r="M7" s="135"/>
      <c r="N7" s="138"/>
      <c r="O7" s="138"/>
      <c r="P7" s="138"/>
      <c r="Q7" s="138"/>
      <c r="R7" s="138" t="e">
        <f>IF(ISBLANK('2. ANALISIS DEL RIESGO'!#REF!),"",'2. ANALISIS DEL RIESGO'!#REF!)</f>
        <v>#REF!</v>
      </c>
      <c r="S7" s="138"/>
      <c r="T7" s="138"/>
      <c r="U7" s="138"/>
      <c r="V7" s="135"/>
      <c r="W7" s="138"/>
      <c r="X7" s="202"/>
      <c r="Y7" s="202"/>
      <c r="Z7" s="202"/>
      <c r="AA7" s="203"/>
      <c r="AB7" s="203"/>
      <c r="AC7" s="204"/>
      <c r="AD7" s="204"/>
      <c r="AE7" s="204"/>
      <c r="AF7" s="202"/>
      <c r="AG7" s="205"/>
      <c r="AH7" s="204"/>
      <c r="AI7" s="204"/>
      <c r="AJ7" s="204"/>
      <c r="AK7" s="204"/>
      <c r="AM7" s="204"/>
      <c r="AN7" s="204"/>
      <c r="AO7" s="204"/>
      <c r="AP7" s="204"/>
      <c r="AQ7" s="204"/>
      <c r="AR7" s="204"/>
      <c r="AS7" s="204"/>
      <c r="AT7" s="204"/>
      <c r="AU7" s="204"/>
      <c r="AV7" s="204"/>
      <c r="AW7" s="204"/>
      <c r="AX7" s="204"/>
      <c r="AY7" s="204"/>
      <c r="AZ7" s="204"/>
      <c r="BA7" s="204"/>
      <c r="BB7" s="204"/>
      <c r="BC7" s="204"/>
      <c r="BD7" s="204"/>
      <c r="BE7" s="204"/>
    </row>
    <row r="8" spans="1:57" s="201" customFormat="1" ht="12" x14ac:dyDescent="0.25">
      <c r="A8" s="3"/>
      <c r="B8" s="135"/>
      <c r="C8" s="135"/>
      <c r="D8" s="136"/>
      <c r="E8" s="135"/>
      <c r="F8" s="135"/>
      <c r="G8" s="135"/>
      <c r="H8" s="135"/>
      <c r="I8" s="135"/>
      <c r="J8" s="135"/>
      <c r="K8" s="135"/>
      <c r="L8" s="135"/>
      <c r="M8" s="135"/>
      <c r="N8" s="138"/>
      <c r="O8" s="138"/>
      <c r="P8" s="138"/>
      <c r="Q8" s="138"/>
      <c r="R8" s="138"/>
      <c r="S8" s="138"/>
      <c r="T8" s="138"/>
      <c r="U8" s="138"/>
      <c r="V8" s="135"/>
      <c r="W8" s="137"/>
      <c r="X8" s="204"/>
      <c r="Y8" s="204"/>
      <c r="Z8" s="204"/>
      <c r="AA8" s="203"/>
      <c r="AB8" s="203"/>
      <c r="AC8" s="204"/>
      <c r="AD8" s="204"/>
      <c r="AE8" s="204"/>
      <c r="AF8" s="204"/>
      <c r="AG8" s="206"/>
      <c r="AH8" s="204"/>
      <c r="AI8" s="204"/>
      <c r="AJ8" s="204"/>
      <c r="AK8" s="204"/>
      <c r="AM8" s="204"/>
      <c r="AN8" s="204"/>
      <c r="AO8" s="204"/>
      <c r="AP8" s="204"/>
      <c r="AQ8" s="204"/>
      <c r="AR8" s="204"/>
      <c r="AS8" s="204"/>
      <c r="AT8" s="204"/>
      <c r="AU8" s="204"/>
      <c r="AV8" s="204"/>
      <c r="AW8" s="204"/>
      <c r="AX8" s="204"/>
      <c r="AY8" s="204"/>
      <c r="AZ8" s="204"/>
      <c r="BA8" s="204"/>
      <c r="BB8" s="204"/>
      <c r="BC8" s="204"/>
      <c r="BD8" s="204"/>
      <c r="BE8" s="204"/>
    </row>
    <row r="9" spans="1:57" s="201" customFormat="1" ht="12" x14ac:dyDescent="0.25">
      <c r="A9" s="3"/>
      <c r="B9" s="135"/>
      <c r="C9" s="135"/>
      <c r="D9" s="136"/>
      <c r="E9" s="135"/>
      <c r="F9" s="135"/>
      <c r="G9" s="135"/>
      <c r="H9" s="135"/>
      <c r="I9" s="135"/>
      <c r="J9" s="135"/>
      <c r="K9" s="135"/>
      <c r="L9" s="135"/>
      <c r="M9" s="135"/>
      <c r="N9" s="138"/>
      <c r="O9" s="138"/>
      <c r="P9" s="138"/>
      <c r="Q9" s="138"/>
      <c r="R9" s="138">
        <f>IF(ISBLANK('2. ANALISIS DEL RIESGO'!$I$11),"",'2. ANALISIS DEL RIESGO'!$I$11)</f>
        <v>43424</v>
      </c>
      <c r="S9" s="138"/>
      <c r="T9" s="138"/>
      <c r="U9" s="138"/>
      <c r="V9" s="135"/>
      <c r="W9" s="137"/>
      <c r="X9" s="204"/>
      <c r="Y9" s="204"/>
      <c r="Z9" s="204"/>
      <c r="AA9" s="207"/>
      <c r="AB9" s="207"/>
      <c r="AF9" s="204"/>
      <c r="AG9" s="206"/>
      <c r="AH9" s="204"/>
      <c r="AJ9" s="208"/>
      <c r="AK9" s="208"/>
      <c r="AM9" s="204"/>
      <c r="AN9" s="204"/>
      <c r="AO9" s="204"/>
      <c r="AP9" s="204"/>
      <c r="AQ9" s="204"/>
      <c r="AR9" s="204"/>
      <c r="AS9" s="204"/>
      <c r="AT9" s="204"/>
      <c r="AU9" s="204"/>
      <c r="AV9" s="204"/>
      <c r="AW9" s="204"/>
      <c r="AX9" s="204"/>
      <c r="AY9" s="204"/>
      <c r="AZ9" s="204"/>
      <c r="BA9" s="204"/>
      <c r="BB9" s="204"/>
      <c r="BC9" s="204"/>
      <c r="BD9" s="204"/>
      <c r="BE9" s="204"/>
    </row>
    <row r="10" spans="1:57" s="201" customFormat="1" ht="9" customHeight="1" x14ac:dyDescent="0.25">
      <c r="A10" s="3"/>
      <c r="B10" s="135"/>
      <c r="C10" s="135"/>
      <c r="D10" s="136"/>
      <c r="E10" s="137"/>
      <c r="F10" s="137"/>
      <c r="G10" s="137"/>
      <c r="H10" s="135"/>
      <c r="I10" s="135"/>
      <c r="J10" s="135"/>
      <c r="K10" s="135"/>
      <c r="L10" s="137"/>
      <c r="M10" s="137"/>
      <c r="N10" s="138"/>
      <c r="O10" s="138"/>
      <c r="P10" s="138"/>
      <c r="Q10" s="138"/>
      <c r="R10" s="138"/>
      <c r="S10" s="138"/>
      <c r="T10" s="138"/>
      <c r="U10" s="137"/>
      <c r="V10" s="135"/>
      <c r="W10" s="137"/>
    </row>
    <row r="11" spans="1:57" s="201" customFormat="1" ht="9" customHeight="1" x14ac:dyDescent="0.25">
      <c r="A11" s="3"/>
      <c r="B11" s="135"/>
      <c r="C11" s="135"/>
      <c r="D11" s="136"/>
      <c r="E11" s="210"/>
      <c r="F11" s="210"/>
      <c r="G11" s="210"/>
      <c r="H11" s="210"/>
      <c r="I11" s="210"/>
      <c r="J11" s="210"/>
      <c r="K11" s="210"/>
      <c r="L11" s="210"/>
      <c r="M11" s="210"/>
      <c r="N11" s="210"/>
      <c r="O11" s="210"/>
      <c r="P11" s="210"/>
      <c r="Q11" s="210"/>
      <c r="R11" s="210"/>
      <c r="S11" s="210"/>
      <c r="T11" s="210"/>
      <c r="U11" s="210"/>
      <c r="V11" s="210"/>
      <c r="W11" s="210"/>
    </row>
    <row r="12" spans="1:57" x14ac:dyDescent="0.25">
      <c r="A12" s="3"/>
      <c r="B12" s="135"/>
      <c r="C12" s="135"/>
      <c r="D12" s="136"/>
      <c r="E12" s="142"/>
      <c r="F12" s="7"/>
      <c r="G12" s="7"/>
      <c r="H12" s="181" t="s">
        <v>1558</v>
      </c>
    </row>
    <row r="13" spans="1:57" x14ac:dyDescent="0.25">
      <c r="A13" s="3"/>
      <c r="B13" s="135"/>
      <c r="C13" s="135"/>
      <c r="D13" s="136"/>
      <c r="E13" s="142"/>
      <c r="F13" s="7"/>
      <c r="G13" s="7"/>
    </row>
    <row r="14" spans="1:57" x14ac:dyDescent="0.25">
      <c r="A14" s="3"/>
      <c r="B14" s="135"/>
      <c r="C14" s="135"/>
      <c r="D14" s="136"/>
      <c r="E14" s="142"/>
      <c r="F14" s="7"/>
      <c r="G14" s="7"/>
      <c r="H14" s="181" t="s">
        <v>1551</v>
      </c>
      <c r="J14" s="192"/>
      <c r="K14" s="192"/>
      <c r="L14" s="192"/>
      <c r="M14" s="192"/>
      <c r="N14" s="192"/>
    </row>
    <row r="15" spans="1:57" x14ac:dyDescent="0.25">
      <c r="A15" s="3"/>
      <c r="B15" s="135"/>
      <c r="C15" s="135"/>
      <c r="D15" s="136"/>
      <c r="E15" s="142"/>
      <c r="F15" s="7"/>
      <c r="G15" s="7"/>
    </row>
    <row r="16" spans="1:57" x14ac:dyDescent="0.25">
      <c r="A16" s="3"/>
      <c r="B16" s="135"/>
      <c r="C16" s="135"/>
      <c r="D16" s="136"/>
      <c r="E16" s="142"/>
      <c r="F16" s="198"/>
      <c r="G16" s="193"/>
      <c r="H16" s="602" t="s">
        <v>1544</v>
      </c>
      <c r="I16" s="602"/>
      <c r="J16" s="602"/>
      <c r="K16" s="602"/>
      <c r="L16" s="602"/>
      <c r="M16" s="182"/>
      <c r="N16" s="603" t="s">
        <v>1545</v>
      </c>
      <c r="O16" s="604"/>
      <c r="P16" s="605"/>
      <c r="Q16" s="182"/>
      <c r="R16" s="603" t="s">
        <v>1281</v>
      </c>
      <c r="S16" s="604"/>
      <c r="T16" s="604"/>
      <c r="U16" s="604"/>
      <c r="V16" s="605"/>
    </row>
    <row r="17" spans="1:22" ht="25.5" x14ac:dyDescent="0.25">
      <c r="A17" s="3"/>
      <c r="B17" s="135"/>
      <c r="C17" s="135"/>
      <c r="D17" s="136"/>
      <c r="E17" s="142"/>
      <c r="F17" s="199" t="s">
        <v>1271</v>
      </c>
      <c r="G17" s="193"/>
      <c r="H17" s="184" t="s">
        <v>1273</v>
      </c>
      <c r="I17" s="185"/>
      <c r="J17" s="184" t="s">
        <v>1274</v>
      </c>
      <c r="K17" s="185"/>
      <c r="L17" s="184" t="s">
        <v>1084</v>
      </c>
      <c r="M17" s="186"/>
      <c r="N17" s="187" t="s">
        <v>1546</v>
      </c>
      <c r="O17" s="188"/>
      <c r="P17" s="187" t="s">
        <v>1547</v>
      </c>
      <c r="Q17" s="186"/>
      <c r="R17" s="189" t="s">
        <v>1548</v>
      </c>
      <c r="S17" s="188"/>
      <c r="T17" s="190" t="s">
        <v>1549</v>
      </c>
      <c r="U17" s="188"/>
      <c r="V17" s="191" t="s">
        <v>1550</v>
      </c>
    </row>
    <row r="18" spans="1:22" ht="149.25" customHeight="1" x14ac:dyDescent="0.25">
      <c r="A18" s="3"/>
      <c r="B18" s="135"/>
      <c r="C18" s="135"/>
      <c r="D18" s="136"/>
      <c r="E18" s="183"/>
      <c r="F18" s="194" t="e">
        <f>'1. IDENTIFICACION DEL RIESGO'!#REF!</f>
        <v>#REF!</v>
      </c>
      <c r="G18" s="195"/>
      <c r="H18" s="213" t="e">
        <f>IF(ISBLANK('1. IDENTIFICACION DEL RIESGO'!#REF!),"",'1. IDENTIFICACION DEL RIESGO'!#REF!)</f>
        <v>#REF!</v>
      </c>
      <c r="I18" s="196"/>
      <c r="J18" s="213" t="e">
        <f>IF(ISBLANK('1. IDENTIFICACION DEL RIESGO'!#REF!),"",'1. IDENTIFICACION DEL RIESGO'!#REF!)</f>
        <v>#REF!</v>
      </c>
      <c r="K18" s="196"/>
      <c r="L18" s="213" t="str">
        <f>'2. ANALISIS DEL RIESGO'!AI17</f>
        <v/>
      </c>
      <c r="M18" s="197"/>
      <c r="N18" s="214"/>
      <c r="O18" s="197"/>
      <c r="P18" s="214"/>
      <c r="Q18" s="197"/>
      <c r="R18" s="215" t="str">
        <f>'2. ANALISIS DEL RIESGO'!AM17</f>
        <v/>
      </c>
      <c r="S18" s="197"/>
      <c r="T18" s="215" t="str">
        <f>IF(ISBLANK('2. ANALISIS DEL RIESGO'!BC17),"",'2. ANALISIS DEL RIESGO'!BC17)</f>
        <v>1.1. Socializar con la Alta Dirección el resultado general del ejercicio de priorización de auditorias con base en los riesgos identificados por las dependencias responsables de los procesos. 
1.2. Presentar opciones de auditorias a realizar considerando tanto los resultados generales según la metodología de priorización con enfoque en riesgos como la capacidad (recursos y compromisos u obligaciones)de la Oficina de Control Interno.
1.3. Determinar las auditorias mínimas requeridas para la vigencia según el ejercicio final de priorización presentado por la Oficina de Control Interno</v>
      </c>
      <c r="U18" s="197"/>
      <c r="V18" s="216"/>
    </row>
    <row r="19" spans="1:22" ht="149.25" hidden="1" customHeight="1" x14ac:dyDescent="0.25">
      <c r="A19" s="3"/>
      <c r="B19" s="135"/>
      <c r="C19" s="135"/>
      <c r="D19" s="136"/>
      <c r="E19" s="183"/>
      <c r="F19" s="194" t="e">
        <f>'1. IDENTIFICACION DEL RIESGO'!#REF!</f>
        <v>#REF!</v>
      </c>
      <c r="G19" s="195"/>
      <c r="H19" s="213" t="e">
        <f>IF(ISBLANK('1. IDENTIFICACION DEL RIESGO'!#REF!),"",'1. IDENTIFICACION DEL RIESGO'!#REF!)</f>
        <v>#REF!</v>
      </c>
      <c r="I19" s="196"/>
      <c r="J19" s="213" t="e">
        <f>IF(ISBLANK('1. IDENTIFICACION DEL RIESGO'!#REF!),"",'1. IDENTIFICACION DEL RIESGO'!#REF!)</f>
        <v>#REF!</v>
      </c>
      <c r="K19" s="196"/>
      <c r="L19" s="213" t="str">
        <f>'2. ANALISIS DEL RIESGO'!AI18</f>
        <v>Socialización del Código de Etica del Auditor Interno
Suscripción del Compromiso de Confidencialidad
Suscripción de la Declaración de Cumplimiento del Código de Etica</v>
      </c>
      <c r="M19" s="197"/>
      <c r="N19" s="214"/>
      <c r="O19" s="197"/>
      <c r="P19" s="214"/>
      <c r="Q19" s="197"/>
      <c r="R19" s="215" t="str">
        <f>'2. ANALISIS DEL RIESGO'!AM18</f>
        <v>FUERTE</v>
      </c>
      <c r="S19" s="197"/>
      <c r="T19" s="215" t="str">
        <f>IF(ISBLANK('2. ANALISIS DEL RIESGO'!BC18),"",'2. ANALISIS DEL RIESGO'!BC18)</f>
        <v>1.1. Realizar socialización de normatividad relacionada con conflicto de interés. (una vez por semestre)
2.1. Aplicar encuesta que permita determinar el nivel de apropiación del Código de Ética del Auditor Interno por parte del equipo encargado (una vez por semestre)</v>
      </c>
      <c r="U19" s="197"/>
      <c r="V19" s="216"/>
    </row>
    <row r="20" spans="1:22" ht="149.25" hidden="1" customHeight="1" x14ac:dyDescent="0.25">
      <c r="A20" s="3"/>
      <c r="B20" s="135"/>
      <c r="C20" s="135"/>
      <c r="D20" s="136"/>
      <c r="E20" s="183"/>
      <c r="F20" s="194" t="e">
        <f>'1. IDENTIFICACION DEL RIESGO'!#REF!</f>
        <v>#REF!</v>
      </c>
      <c r="G20" s="195"/>
      <c r="H20" s="213" t="e">
        <f>IF(ISBLANK('1. IDENTIFICACION DEL RIESGO'!#REF!),"",'1. IDENTIFICACION DEL RIESGO'!#REF!)</f>
        <v>#REF!</v>
      </c>
      <c r="I20" s="196"/>
      <c r="J20" s="213" t="e">
        <f>IF(ISBLANK('1. IDENTIFICACION DEL RIESGO'!#REF!),"",'1. IDENTIFICACION DEL RIESGO'!#REF!)</f>
        <v>#REF!</v>
      </c>
      <c r="K20" s="196"/>
      <c r="L20" s="213" t="str">
        <f>'2. ANALISIS DEL RIESGO'!AI19</f>
        <v>Suscripción del Compromiso de Confidencialidad</v>
      </c>
      <c r="M20" s="197"/>
      <c r="N20" s="214"/>
      <c r="O20" s="197"/>
      <c r="P20" s="214"/>
      <c r="Q20" s="197"/>
      <c r="R20" s="215" t="str">
        <f>'2. ANALISIS DEL RIESGO'!AM19</f>
        <v>FUERTE</v>
      </c>
      <c r="S20" s="197"/>
      <c r="T20" s="215" t="str">
        <f>IF(ISBLANK('2. ANALISIS DEL RIESGO'!BC19),"",'2. ANALISIS DEL RIESGO'!BC19)</f>
        <v>1.1. Realizar socialización de normatividad relacionada con con reserva de la información y vulneración del principio de confidencialidad.  (una vez por semestre)
2.1. Aplicar encuesta que permita determinar el nivel de apropiación de la normatividad relacionada con reserva de la información y vulneración del principio de confidencialidad (una vez por semestre)</v>
      </c>
      <c r="U20" s="197"/>
      <c r="V20" s="216"/>
    </row>
    <row r="21" spans="1:22" ht="149.25" hidden="1" customHeight="1" x14ac:dyDescent="0.25">
      <c r="A21" s="3"/>
      <c r="B21" s="135"/>
      <c r="C21" s="135"/>
      <c r="D21" s="136"/>
      <c r="E21" s="183"/>
      <c r="F21" s="194" t="e">
        <f>'1. IDENTIFICACION DEL RIESGO'!#REF!</f>
        <v>#REF!</v>
      </c>
      <c r="G21" s="195"/>
      <c r="H21" s="213" t="e">
        <f>IF(ISBLANK('1. IDENTIFICACION DEL RIESGO'!#REF!),"",'1. IDENTIFICACION DEL RIESGO'!#REF!)</f>
        <v>#REF!</v>
      </c>
      <c r="I21" s="196"/>
      <c r="J21" s="213" t="e">
        <f>IF(ISBLANK('1. IDENTIFICACION DEL RIESGO'!#REF!),"",'1. IDENTIFICACION DEL RIESGO'!#REF!)</f>
        <v>#REF!</v>
      </c>
      <c r="K21" s="196"/>
      <c r="L21" s="213" t="str">
        <f>'2. ANALISIS DEL RIESGO'!AI20</f>
        <v>Acompañamiento y entrenamiento como auditor en formación 
Revisión por parte de los Profesionales con funciones de coordinación y aprobación de los informes por parte del Jefe de Oficina</v>
      </c>
      <c r="M21" s="197"/>
      <c r="N21" s="214"/>
      <c r="O21" s="197"/>
      <c r="P21" s="214"/>
      <c r="Q21" s="197"/>
      <c r="R21" s="215" t="str">
        <f>'2. ANALISIS DEL RIESGO'!AM20</f>
        <v>FUERTE</v>
      </c>
      <c r="S21" s="197"/>
      <c r="T21" s="215" t="str">
        <f>IF(ISBLANK('2. ANALISIS DEL RIESGO'!BC20),"",'2. ANALISIS DEL RIESGO'!BC20)</f>
        <v xml:space="preserve">1.1. Efectuar la revisión sobre el diligenciamiento de la totalidad de las listas de chequeo.
1.2 Efectuar revisión sobre el registro de evidencias
2.1. Verificar coherencia entre la totalidad de las listas de chequeo y el Informe de Auditoría. 
2.2. Verificar coherencia entre las listas de chequeo y el Informe de Auditoría (por muestra). 
2.3. Verificar coherencia entre la evidencia  y el Informe de Auditoría (por muestra). </v>
      </c>
      <c r="U21" s="197"/>
      <c r="V21" s="216"/>
    </row>
    <row r="22" spans="1:22" ht="149.25" hidden="1" customHeight="1" x14ac:dyDescent="0.25">
      <c r="A22" s="3"/>
      <c r="B22" s="135"/>
      <c r="C22" s="135"/>
      <c r="D22" s="136"/>
      <c r="E22" s="183"/>
      <c r="F22" s="194" t="e">
        <f>'1. IDENTIFICACION DEL RIESGO'!#REF!</f>
        <v>#REF!</v>
      </c>
      <c r="G22" s="195"/>
      <c r="H22" s="213" t="e">
        <f>IF(ISBLANK('1. IDENTIFICACION DEL RIESGO'!#REF!),"",'1. IDENTIFICACION DEL RIESGO'!#REF!)</f>
        <v>#REF!</v>
      </c>
      <c r="I22" s="196"/>
      <c r="J22" s="213" t="e">
        <f>IF(ISBLANK('1. IDENTIFICACION DEL RIESGO'!#REF!),"",'1. IDENTIFICACION DEL RIESGO'!#REF!)</f>
        <v>#REF!</v>
      </c>
      <c r="K22" s="196"/>
      <c r="L22" s="213" t="str">
        <f>'2. ANALISIS DEL RIESGO'!AI21</f>
        <v xml:space="preserve">
</v>
      </c>
      <c r="M22" s="197"/>
      <c r="N22" s="214"/>
      <c r="O22" s="197"/>
      <c r="P22" s="214"/>
      <c r="Q22" s="197"/>
      <c r="R22" s="215" t="str">
        <f>'2. ANALISIS DEL RIESGO'!AM21</f>
        <v/>
      </c>
      <c r="S22" s="197"/>
      <c r="T22" s="215" t="str">
        <f>IF(ISBLANK('2. ANALISIS DEL RIESGO'!BC21),"",'2. ANALISIS DEL RIESGO'!BC21)</f>
        <v/>
      </c>
      <c r="U22" s="197"/>
      <c r="V22" s="216"/>
    </row>
    <row r="23" spans="1:22" ht="149.25" hidden="1" customHeight="1" x14ac:dyDescent="0.25">
      <c r="A23" s="3"/>
      <c r="B23" s="135"/>
      <c r="C23" s="135"/>
      <c r="D23" s="136"/>
      <c r="E23" s="183"/>
      <c r="F23" s="194" t="e">
        <f>'1. IDENTIFICACION DEL RIESGO'!#REF!</f>
        <v>#REF!</v>
      </c>
      <c r="G23" s="195"/>
      <c r="H23" s="213" t="e">
        <f>IF(ISBLANK('1. IDENTIFICACION DEL RIESGO'!#REF!),"",'1. IDENTIFICACION DEL RIESGO'!#REF!)</f>
        <v>#REF!</v>
      </c>
      <c r="I23" s="196"/>
      <c r="J23" s="213" t="e">
        <f>IF(ISBLANK('1. IDENTIFICACION DEL RIESGO'!#REF!),"",'1. IDENTIFICACION DEL RIESGO'!#REF!)</f>
        <v>#REF!</v>
      </c>
      <c r="K23" s="196"/>
      <c r="L23" s="213" t="str">
        <f>'2. ANALISIS DEL RIESGO'!AI22</f>
        <v xml:space="preserve">
</v>
      </c>
      <c r="M23" s="197"/>
      <c r="N23" s="214"/>
      <c r="O23" s="197"/>
      <c r="P23" s="214"/>
      <c r="Q23" s="197"/>
      <c r="R23" s="215" t="str">
        <f>'2. ANALISIS DEL RIESGO'!AM22</f>
        <v/>
      </c>
      <c r="S23" s="197"/>
      <c r="T23" s="215" t="str">
        <f>IF(ISBLANK('2. ANALISIS DEL RIESGO'!BC22),"",'2. ANALISIS DEL RIESGO'!BC22)</f>
        <v/>
      </c>
      <c r="U23" s="197"/>
      <c r="V23" s="216"/>
    </row>
    <row r="24" spans="1:22" ht="149.25" hidden="1" customHeight="1" x14ac:dyDescent="0.25">
      <c r="A24" s="3"/>
      <c r="B24" s="135"/>
      <c r="C24" s="135"/>
      <c r="D24" s="136"/>
      <c r="E24" s="183"/>
      <c r="F24" s="194" t="e">
        <f>'1. IDENTIFICACION DEL RIESGO'!#REF!</f>
        <v>#REF!</v>
      </c>
      <c r="G24" s="195"/>
      <c r="H24" s="213" t="e">
        <f>IF(ISBLANK('1. IDENTIFICACION DEL RIESGO'!#REF!),"",'1. IDENTIFICACION DEL RIESGO'!#REF!)</f>
        <v>#REF!</v>
      </c>
      <c r="I24" s="196"/>
      <c r="J24" s="213" t="e">
        <f>IF(ISBLANK('1. IDENTIFICACION DEL RIESGO'!#REF!),"",'1. IDENTIFICACION DEL RIESGO'!#REF!)</f>
        <v>#REF!</v>
      </c>
      <c r="K24" s="196"/>
      <c r="L24" s="213" t="str">
        <f>'2. ANALISIS DEL RIESGO'!AI23</f>
        <v xml:space="preserve">
</v>
      </c>
      <c r="M24" s="197"/>
      <c r="N24" s="214"/>
      <c r="O24" s="197"/>
      <c r="P24" s="214"/>
      <c r="Q24" s="197"/>
      <c r="R24" s="215" t="str">
        <f>'2. ANALISIS DEL RIESGO'!AM23</f>
        <v/>
      </c>
      <c r="S24" s="197"/>
      <c r="T24" s="215" t="str">
        <f>IF(ISBLANK('2. ANALISIS DEL RIESGO'!BC23),"",'2. ANALISIS DEL RIESGO'!BC23)</f>
        <v/>
      </c>
      <c r="U24" s="197"/>
      <c r="V24" s="216"/>
    </row>
    <row r="25" spans="1:22" ht="149.25" hidden="1" customHeight="1" x14ac:dyDescent="0.25">
      <c r="A25" s="3"/>
      <c r="B25" s="135"/>
      <c r="C25" s="135"/>
      <c r="D25" s="136"/>
      <c r="E25" s="183"/>
      <c r="F25" s="194" t="e">
        <f>'1. IDENTIFICACION DEL RIESGO'!#REF!</f>
        <v>#REF!</v>
      </c>
      <c r="G25" s="195"/>
      <c r="H25" s="213" t="e">
        <f>IF(ISBLANK('1. IDENTIFICACION DEL RIESGO'!#REF!),"",'1. IDENTIFICACION DEL RIESGO'!#REF!)</f>
        <v>#REF!</v>
      </c>
      <c r="I25" s="196"/>
      <c r="J25" s="213" t="e">
        <f>IF(ISBLANK('1. IDENTIFICACION DEL RIESGO'!#REF!),"",'1. IDENTIFICACION DEL RIESGO'!#REF!)</f>
        <v>#REF!</v>
      </c>
      <c r="K25" s="196"/>
      <c r="L25" s="213" t="str">
        <f>'2. ANALISIS DEL RIESGO'!AI24</f>
        <v xml:space="preserve">
</v>
      </c>
      <c r="M25" s="197"/>
      <c r="N25" s="214"/>
      <c r="O25" s="197"/>
      <c r="P25" s="214"/>
      <c r="Q25" s="197"/>
      <c r="R25" s="215" t="str">
        <f>'2. ANALISIS DEL RIESGO'!AM24</f>
        <v/>
      </c>
      <c r="S25" s="197"/>
      <c r="T25" s="215" t="str">
        <f>IF(ISBLANK('2. ANALISIS DEL RIESGO'!BC24),"",'2. ANALISIS DEL RIESGO'!BC24)</f>
        <v/>
      </c>
      <c r="U25" s="197"/>
      <c r="V25" s="216"/>
    </row>
    <row r="26" spans="1:22" ht="149.25" hidden="1" customHeight="1" x14ac:dyDescent="0.25">
      <c r="A26" s="3"/>
      <c r="B26" s="135"/>
      <c r="C26" s="135"/>
      <c r="D26" s="136"/>
      <c r="E26" s="183"/>
      <c r="F26" s="194" t="e">
        <f>'1. IDENTIFICACION DEL RIESGO'!#REF!</f>
        <v>#REF!</v>
      </c>
      <c r="G26" s="195"/>
      <c r="H26" s="213" t="e">
        <f>IF(ISBLANK('1. IDENTIFICACION DEL RIESGO'!#REF!),"",'1. IDENTIFICACION DEL RIESGO'!#REF!)</f>
        <v>#REF!</v>
      </c>
      <c r="I26" s="196"/>
      <c r="J26" s="213" t="e">
        <f>IF(ISBLANK('1. IDENTIFICACION DEL RIESGO'!#REF!),"",'1. IDENTIFICACION DEL RIESGO'!#REF!)</f>
        <v>#REF!</v>
      </c>
      <c r="K26" s="196"/>
      <c r="L26" s="213" t="str">
        <f>'2. ANALISIS DEL RIESGO'!AI25</f>
        <v xml:space="preserve">
</v>
      </c>
      <c r="M26" s="197"/>
      <c r="N26" s="214"/>
      <c r="O26" s="197"/>
      <c r="P26" s="214"/>
      <c r="Q26" s="197"/>
      <c r="R26" s="215" t="str">
        <f>'2. ANALISIS DEL RIESGO'!AM25</f>
        <v/>
      </c>
      <c r="S26" s="197"/>
      <c r="T26" s="215" t="str">
        <f>IF(ISBLANK('2. ANALISIS DEL RIESGO'!BC25),"",'2. ANALISIS DEL RIESGO'!BC25)</f>
        <v/>
      </c>
      <c r="U26" s="197"/>
      <c r="V26" s="216"/>
    </row>
    <row r="27" spans="1:22" ht="149.25" hidden="1" customHeight="1" x14ac:dyDescent="0.25">
      <c r="A27" s="3"/>
      <c r="B27" s="135"/>
      <c r="C27" s="135"/>
      <c r="D27" s="136"/>
      <c r="E27" s="183"/>
      <c r="F27" s="194" t="e">
        <f>'1. IDENTIFICACION DEL RIESGO'!#REF!</f>
        <v>#REF!</v>
      </c>
      <c r="G27" s="195"/>
      <c r="H27" s="213" t="e">
        <f>IF(ISBLANK('1. IDENTIFICACION DEL RIESGO'!#REF!),"",'1. IDENTIFICACION DEL RIESGO'!#REF!)</f>
        <v>#REF!</v>
      </c>
      <c r="I27" s="196"/>
      <c r="J27" s="213" t="e">
        <f>IF(ISBLANK('1. IDENTIFICACION DEL RIESGO'!#REF!),"",'1. IDENTIFICACION DEL RIESGO'!#REF!)</f>
        <v>#REF!</v>
      </c>
      <c r="K27" s="196"/>
      <c r="L27" s="213" t="str">
        <f>'2. ANALISIS DEL RIESGO'!AI26</f>
        <v xml:space="preserve">
</v>
      </c>
      <c r="M27" s="197"/>
      <c r="N27" s="214"/>
      <c r="O27" s="197"/>
      <c r="P27" s="214"/>
      <c r="Q27" s="197"/>
      <c r="R27" s="215" t="str">
        <f>'2. ANALISIS DEL RIESGO'!AM26</f>
        <v/>
      </c>
      <c r="S27" s="197"/>
      <c r="T27" s="215" t="str">
        <f>IF(ISBLANK('2. ANALISIS DEL RIESGO'!BC26),"",'2. ANALISIS DEL RIESGO'!BC26)</f>
        <v/>
      </c>
      <c r="U27" s="197"/>
      <c r="V27" s="216"/>
    </row>
    <row r="28" spans="1:22" ht="149.25" hidden="1" customHeight="1" x14ac:dyDescent="0.25">
      <c r="A28" s="3"/>
      <c r="B28" s="135"/>
      <c r="C28" s="135"/>
      <c r="D28" s="136"/>
      <c r="E28" s="183"/>
      <c r="F28" s="194" t="e">
        <f>'1. IDENTIFICACION DEL RIESGO'!#REF!</f>
        <v>#REF!</v>
      </c>
      <c r="G28" s="195"/>
      <c r="H28" s="213" t="e">
        <f>IF(ISBLANK('1. IDENTIFICACION DEL RIESGO'!#REF!),"",'1. IDENTIFICACION DEL RIESGO'!#REF!)</f>
        <v>#REF!</v>
      </c>
      <c r="I28" s="196"/>
      <c r="J28" s="213" t="e">
        <f>IF(ISBLANK('1. IDENTIFICACION DEL RIESGO'!#REF!),"",'1. IDENTIFICACION DEL RIESGO'!#REF!)</f>
        <v>#REF!</v>
      </c>
      <c r="K28" s="196"/>
      <c r="L28" s="213" t="e">
        <f>'2. ANALISIS DEL RIESGO'!AI27</f>
        <v>#VALUE!</v>
      </c>
      <c r="M28" s="197"/>
      <c r="N28" s="214"/>
      <c r="O28" s="197"/>
      <c r="P28" s="214"/>
      <c r="Q28" s="197"/>
      <c r="R28" s="215" t="str">
        <f>'2. ANALISIS DEL RIESGO'!AM27</f>
        <v/>
      </c>
      <c r="S28" s="197"/>
      <c r="T28" s="215" t="str">
        <f>IF(ISBLANK('2. ANALISIS DEL RIESGO'!BC27),"",'2. ANALISIS DEL RIESGO'!BC27)</f>
        <v/>
      </c>
      <c r="U28" s="197"/>
      <c r="V28" s="216"/>
    </row>
    <row r="29" spans="1:22" ht="149.25" hidden="1" customHeight="1" x14ac:dyDescent="0.25">
      <c r="B29" s="135"/>
      <c r="C29" s="135"/>
      <c r="D29" s="136"/>
      <c r="E29" s="183"/>
      <c r="F29" s="194" t="e">
        <f>'1. IDENTIFICACION DEL RIESGO'!#REF!</f>
        <v>#REF!</v>
      </c>
      <c r="G29" s="195"/>
      <c r="H29" s="213" t="e">
        <f>IF(ISBLANK('1. IDENTIFICACION DEL RIESGO'!#REF!),"",'1. IDENTIFICACION DEL RIESGO'!#REF!)</f>
        <v>#REF!</v>
      </c>
      <c r="I29" s="196"/>
      <c r="J29" s="213" t="e">
        <f>IF(ISBLANK('1. IDENTIFICACION DEL RIESGO'!#REF!),"",'1. IDENTIFICACION DEL RIESGO'!#REF!)</f>
        <v>#REF!</v>
      </c>
      <c r="K29" s="196"/>
      <c r="L29" s="213" t="e">
        <f>'2. ANALISIS DEL RIESGO'!AI28</f>
        <v>#VALUE!</v>
      </c>
      <c r="M29" s="197"/>
      <c r="N29" s="214"/>
      <c r="O29" s="197"/>
      <c r="P29" s="214"/>
      <c r="Q29" s="197"/>
      <c r="R29" s="215" t="str">
        <f>'2. ANALISIS DEL RIESGO'!AM28</f>
        <v/>
      </c>
      <c r="S29" s="197"/>
      <c r="T29" s="215" t="str">
        <f>IF(ISBLANK('2. ANALISIS DEL RIESGO'!BC28),"",'2. ANALISIS DEL RIESGO'!BC28)</f>
        <v/>
      </c>
      <c r="U29" s="197"/>
      <c r="V29" s="216"/>
    </row>
    <row r="30" spans="1:22" ht="149.25" hidden="1" customHeight="1" x14ac:dyDescent="0.25">
      <c r="B30" s="135"/>
      <c r="C30" s="135"/>
      <c r="D30" s="136"/>
      <c r="E30" s="183"/>
      <c r="F30" s="194" t="e">
        <f>'1. IDENTIFICACION DEL RIESGO'!#REF!</f>
        <v>#REF!</v>
      </c>
      <c r="G30" s="195"/>
      <c r="H30" s="213" t="e">
        <f>IF(ISBLANK('1. IDENTIFICACION DEL RIESGO'!#REF!),"",'1. IDENTIFICACION DEL RIESGO'!#REF!)</f>
        <v>#REF!</v>
      </c>
      <c r="I30" s="196"/>
      <c r="J30" s="213" t="e">
        <f>IF(ISBLANK('1. IDENTIFICACION DEL RIESGO'!#REF!),"",'1. IDENTIFICACION DEL RIESGO'!#REF!)</f>
        <v>#REF!</v>
      </c>
      <c r="K30" s="196"/>
      <c r="L30" s="213" t="e">
        <f>'2. ANALISIS DEL RIESGO'!#REF!</f>
        <v>#REF!</v>
      </c>
      <c r="M30" s="197"/>
      <c r="N30" s="214"/>
      <c r="O30" s="197"/>
      <c r="P30" s="214"/>
      <c r="Q30" s="197"/>
      <c r="R30" s="215" t="e">
        <f>'2. ANALISIS DEL RIESGO'!#REF!</f>
        <v>#REF!</v>
      </c>
      <c r="S30" s="197"/>
      <c r="T30" s="215" t="e">
        <f>IF(ISBLANK('2. ANALISIS DEL RIESGO'!#REF!),"",'2. ANALISIS DEL RIESGO'!#REF!)</f>
        <v>#REF!</v>
      </c>
      <c r="U30" s="197"/>
      <c r="V30" s="216"/>
    </row>
    <row r="31" spans="1:22" ht="149.25" hidden="1" customHeight="1" x14ac:dyDescent="0.25">
      <c r="B31" s="135"/>
      <c r="C31" s="135"/>
      <c r="D31" s="136"/>
      <c r="E31" s="183"/>
      <c r="F31" s="194" t="e">
        <f>'1. IDENTIFICACION DEL RIESGO'!#REF!</f>
        <v>#REF!</v>
      </c>
      <c r="G31" s="195"/>
      <c r="H31" s="213" t="e">
        <f>IF(ISBLANK('1. IDENTIFICACION DEL RIESGO'!#REF!),"",'1. IDENTIFICACION DEL RIESGO'!#REF!)</f>
        <v>#REF!</v>
      </c>
      <c r="I31" s="196"/>
      <c r="J31" s="213" t="e">
        <f>IF(ISBLANK('1. IDENTIFICACION DEL RIESGO'!#REF!),"",'1. IDENTIFICACION DEL RIESGO'!#REF!)</f>
        <v>#REF!</v>
      </c>
      <c r="K31" s="196"/>
      <c r="L31" s="213" t="e">
        <f>'2. ANALISIS DEL RIESGO'!#REF!</f>
        <v>#REF!</v>
      </c>
      <c r="M31" s="197"/>
      <c r="N31" s="214"/>
      <c r="O31" s="197"/>
      <c r="P31" s="214"/>
      <c r="Q31" s="197"/>
      <c r="R31" s="215" t="e">
        <f>'2. ANALISIS DEL RIESGO'!#REF!</f>
        <v>#REF!</v>
      </c>
      <c r="S31" s="197"/>
      <c r="T31" s="215" t="e">
        <f>IF(ISBLANK('2. ANALISIS DEL RIESGO'!#REF!),"",'2. ANALISIS DEL RIESGO'!#REF!)</f>
        <v>#REF!</v>
      </c>
      <c r="U31" s="197"/>
      <c r="V31" s="216"/>
    </row>
    <row r="32" spans="1:22" ht="149.25" hidden="1" customHeight="1" x14ac:dyDescent="0.25">
      <c r="B32" s="135"/>
      <c r="C32" s="135"/>
      <c r="D32" s="136"/>
      <c r="E32" s="183"/>
      <c r="F32" s="194" t="e">
        <f>'1. IDENTIFICACION DEL RIESGO'!#REF!</f>
        <v>#REF!</v>
      </c>
      <c r="G32" s="195"/>
      <c r="H32" s="213" t="e">
        <f>IF(ISBLANK('1. IDENTIFICACION DEL RIESGO'!#REF!),"",'1. IDENTIFICACION DEL RIESGO'!#REF!)</f>
        <v>#REF!</v>
      </c>
      <c r="I32" s="196"/>
      <c r="J32" s="213" t="e">
        <f>IF(ISBLANK('1. IDENTIFICACION DEL RIESGO'!#REF!),"",'1. IDENTIFICACION DEL RIESGO'!#REF!)</f>
        <v>#REF!</v>
      </c>
      <c r="K32" s="196"/>
      <c r="L32" s="213" t="e">
        <f>'2. ANALISIS DEL RIESGO'!#REF!</f>
        <v>#REF!</v>
      </c>
      <c r="M32" s="197"/>
      <c r="N32" s="214"/>
      <c r="O32" s="197"/>
      <c r="P32" s="214"/>
      <c r="Q32" s="197"/>
      <c r="R32" s="215" t="e">
        <f>'2. ANALISIS DEL RIESGO'!#REF!</f>
        <v>#REF!</v>
      </c>
      <c r="S32" s="197"/>
      <c r="T32" s="215" t="e">
        <f>IF(ISBLANK('2. ANALISIS DEL RIESGO'!#REF!),"",'2. ANALISIS DEL RIESGO'!#REF!)</f>
        <v>#REF!</v>
      </c>
      <c r="U32" s="197"/>
      <c r="V32" s="216"/>
    </row>
    <row r="33" spans="2:22" ht="149.25" hidden="1" customHeight="1" x14ac:dyDescent="0.25">
      <c r="B33" s="135"/>
      <c r="C33" s="135"/>
      <c r="D33" s="136"/>
      <c r="E33" s="183"/>
      <c r="F33" s="194" t="e">
        <f>'1. IDENTIFICACION DEL RIESGO'!#REF!</f>
        <v>#REF!</v>
      </c>
      <c r="G33" s="195"/>
      <c r="H33" s="213" t="e">
        <f>IF(ISBLANK('1. IDENTIFICACION DEL RIESGO'!#REF!),"",'1. IDENTIFICACION DEL RIESGO'!#REF!)</f>
        <v>#REF!</v>
      </c>
      <c r="I33" s="196"/>
      <c r="J33" s="213" t="e">
        <f>IF(ISBLANK('1. IDENTIFICACION DEL RIESGO'!#REF!),"",'1. IDENTIFICACION DEL RIESGO'!#REF!)</f>
        <v>#REF!</v>
      </c>
      <c r="K33" s="196"/>
      <c r="L33" s="213" t="e">
        <f>'2. ANALISIS DEL RIESGO'!#REF!</f>
        <v>#REF!</v>
      </c>
      <c r="M33" s="197"/>
      <c r="N33" s="214"/>
      <c r="O33" s="197"/>
      <c r="P33" s="214"/>
      <c r="Q33" s="197"/>
      <c r="R33" s="215" t="e">
        <f>'2. ANALISIS DEL RIESGO'!#REF!</f>
        <v>#REF!</v>
      </c>
      <c r="S33" s="197"/>
      <c r="T33" s="215" t="e">
        <f>IF(ISBLANK('2. ANALISIS DEL RIESGO'!#REF!),"",'2. ANALISIS DEL RIESGO'!#REF!)</f>
        <v>#REF!</v>
      </c>
      <c r="U33" s="197"/>
      <c r="V33" s="216"/>
    </row>
    <row r="34" spans="2:22" ht="149.25" hidden="1" customHeight="1" x14ac:dyDescent="0.25">
      <c r="B34" s="135"/>
      <c r="C34" s="135"/>
      <c r="D34" s="136"/>
      <c r="E34" s="183"/>
      <c r="F34" s="194" t="e">
        <f>'1. IDENTIFICACION DEL RIESGO'!#REF!</f>
        <v>#REF!</v>
      </c>
      <c r="G34" s="195"/>
      <c r="H34" s="213" t="e">
        <f>IF(ISBLANK('1. IDENTIFICACION DEL RIESGO'!#REF!),"",'1. IDENTIFICACION DEL RIESGO'!#REF!)</f>
        <v>#REF!</v>
      </c>
      <c r="I34" s="196"/>
      <c r="J34" s="213" t="e">
        <f>IF(ISBLANK('1. IDENTIFICACION DEL RIESGO'!#REF!),"",'1. IDENTIFICACION DEL RIESGO'!#REF!)</f>
        <v>#REF!</v>
      </c>
      <c r="K34" s="196"/>
      <c r="L34" s="213" t="e">
        <f>'2. ANALISIS DEL RIESGO'!#REF!</f>
        <v>#REF!</v>
      </c>
      <c r="M34" s="197"/>
      <c r="N34" s="214"/>
      <c r="O34" s="197"/>
      <c r="P34" s="214"/>
      <c r="Q34" s="197"/>
      <c r="R34" s="215" t="e">
        <f>'2. ANALISIS DEL RIESGO'!#REF!</f>
        <v>#REF!</v>
      </c>
      <c r="S34" s="197"/>
      <c r="T34" s="215" t="e">
        <f>IF(ISBLANK('2. ANALISIS DEL RIESGO'!#REF!),"",'2. ANALISIS DEL RIESGO'!#REF!)</f>
        <v>#REF!</v>
      </c>
      <c r="U34" s="197"/>
      <c r="V34" s="216"/>
    </row>
    <row r="35" spans="2:22" ht="149.25" hidden="1" customHeight="1" x14ac:dyDescent="0.25">
      <c r="B35" s="135"/>
      <c r="C35" s="135"/>
      <c r="D35" s="136"/>
      <c r="E35" s="183"/>
      <c r="F35" s="194" t="e">
        <f>'1. IDENTIFICACION DEL RIESGO'!#REF!</f>
        <v>#REF!</v>
      </c>
      <c r="G35" s="195"/>
      <c r="H35" s="213" t="e">
        <f>IF(ISBLANK('1. IDENTIFICACION DEL RIESGO'!#REF!),"",'1. IDENTIFICACION DEL RIESGO'!#REF!)</f>
        <v>#REF!</v>
      </c>
      <c r="I35" s="196"/>
      <c r="J35" s="213" t="e">
        <f>IF(ISBLANK('1. IDENTIFICACION DEL RIESGO'!#REF!),"",'1. IDENTIFICACION DEL RIESGO'!#REF!)</f>
        <v>#REF!</v>
      </c>
      <c r="K35" s="196"/>
      <c r="L35" s="213" t="e">
        <f>'2. ANALISIS DEL RIESGO'!#REF!</f>
        <v>#REF!</v>
      </c>
      <c r="M35" s="197"/>
      <c r="N35" s="214"/>
      <c r="O35" s="197"/>
      <c r="P35" s="214"/>
      <c r="Q35" s="197"/>
      <c r="R35" s="215" t="e">
        <f>'2. ANALISIS DEL RIESGO'!#REF!</f>
        <v>#REF!</v>
      </c>
      <c r="S35" s="197"/>
      <c r="T35" s="215" t="e">
        <f>IF(ISBLANK('2. ANALISIS DEL RIESGO'!#REF!),"",'2. ANALISIS DEL RIESGO'!#REF!)</f>
        <v>#REF!</v>
      </c>
      <c r="U35" s="197"/>
      <c r="V35" s="216"/>
    </row>
    <row r="36" spans="2:22" ht="149.25" hidden="1" customHeight="1" x14ac:dyDescent="0.25">
      <c r="B36" s="135"/>
      <c r="C36" s="135"/>
      <c r="D36" s="136"/>
      <c r="E36" s="183"/>
      <c r="F36" s="194" t="e">
        <f>'1. IDENTIFICACION DEL RIESGO'!#REF!</f>
        <v>#REF!</v>
      </c>
      <c r="G36" s="195"/>
      <c r="H36" s="213" t="e">
        <f>IF(ISBLANK('1. IDENTIFICACION DEL RIESGO'!#REF!),"",'1. IDENTIFICACION DEL RIESGO'!#REF!)</f>
        <v>#REF!</v>
      </c>
      <c r="I36" s="196"/>
      <c r="J36" s="213" t="e">
        <f>IF(ISBLANK('1. IDENTIFICACION DEL RIESGO'!#REF!),"",'1. IDENTIFICACION DEL RIESGO'!#REF!)</f>
        <v>#REF!</v>
      </c>
      <c r="K36" s="196"/>
      <c r="L36" s="213" t="e">
        <f>'2. ANALISIS DEL RIESGO'!#REF!</f>
        <v>#REF!</v>
      </c>
      <c r="M36" s="197"/>
      <c r="N36" s="214"/>
      <c r="O36" s="197"/>
      <c r="P36" s="214"/>
      <c r="Q36" s="197"/>
      <c r="R36" s="215" t="e">
        <f>'2. ANALISIS DEL RIESGO'!#REF!</f>
        <v>#REF!</v>
      </c>
      <c r="S36" s="197"/>
      <c r="T36" s="215" t="e">
        <f>IF(ISBLANK('2. ANALISIS DEL RIESGO'!#REF!),"",'2. ANALISIS DEL RIESGO'!#REF!)</f>
        <v>#REF!</v>
      </c>
      <c r="U36" s="197"/>
      <c r="V36" s="216"/>
    </row>
    <row r="37" spans="2:22" ht="149.25" hidden="1" customHeight="1" x14ac:dyDescent="0.25">
      <c r="B37" s="135"/>
      <c r="C37" s="135"/>
      <c r="D37" s="136"/>
      <c r="E37" s="183"/>
      <c r="F37" s="194" t="e">
        <f>'1. IDENTIFICACION DEL RIESGO'!#REF!</f>
        <v>#REF!</v>
      </c>
      <c r="G37" s="195"/>
      <c r="H37" s="213" t="e">
        <f>IF(ISBLANK('1. IDENTIFICACION DEL RIESGO'!#REF!),"",'1. IDENTIFICACION DEL RIESGO'!#REF!)</f>
        <v>#REF!</v>
      </c>
      <c r="I37" s="196"/>
      <c r="J37" s="213" t="e">
        <f>IF(ISBLANK('1. IDENTIFICACION DEL RIESGO'!#REF!),"",'1. IDENTIFICACION DEL RIESGO'!#REF!)</f>
        <v>#REF!</v>
      </c>
      <c r="K37" s="196"/>
      <c r="L37" s="213" t="e">
        <f>'2. ANALISIS DEL RIESGO'!#REF!</f>
        <v>#REF!</v>
      </c>
      <c r="M37" s="197"/>
      <c r="N37" s="214"/>
      <c r="O37" s="197"/>
      <c r="P37" s="214"/>
      <c r="Q37" s="197"/>
      <c r="R37" s="215" t="e">
        <f>'2. ANALISIS DEL RIESGO'!#REF!</f>
        <v>#REF!</v>
      </c>
      <c r="S37" s="197"/>
      <c r="T37" s="215" t="e">
        <f>IF(ISBLANK('2. ANALISIS DEL RIESGO'!#REF!),"",'2. ANALISIS DEL RIESGO'!#REF!)</f>
        <v>#REF!</v>
      </c>
      <c r="U37" s="197"/>
      <c r="V37" s="216"/>
    </row>
    <row r="38" spans="2:22" ht="149.25" hidden="1" customHeight="1" x14ac:dyDescent="0.25">
      <c r="B38" s="135"/>
      <c r="C38" s="135"/>
      <c r="D38" s="136"/>
      <c r="E38" s="183"/>
      <c r="F38" s="194" t="e">
        <f>'1. IDENTIFICACION DEL RIESGO'!#REF!</f>
        <v>#REF!</v>
      </c>
      <c r="G38" s="195"/>
      <c r="H38" s="213" t="e">
        <f>IF(ISBLANK('1. IDENTIFICACION DEL RIESGO'!#REF!),"",'1. IDENTIFICACION DEL RIESGO'!#REF!)</f>
        <v>#REF!</v>
      </c>
      <c r="I38" s="196"/>
      <c r="J38" s="213" t="e">
        <f>IF(ISBLANK('1. IDENTIFICACION DEL RIESGO'!#REF!),"",'1. IDENTIFICACION DEL RIESGO'!#REF!)</f>
        <v>#REF!</v>
      </c>
      <c r="K38" s="196"/>
      <c r="L38" s="213" t="e">
        <f>'2. ANALISIS DEL RIESGO'!#REF!</f>
        <v>#REF!</v>
      </c>
      <c r="M38" s="197"/>
      <c r="N38" s="214"/>
      <c r="O38" s="197"/>
      <c r="P38" s="214"/>
      <c r="Q38" s="197"/>
      <c r="R38" s="215" t="e">
        <f>'2. ANALISIS DEL RIESGO'!#REF!</f>
        <v>#REF!</v>
      </c>
      <c r="S38" s="197"/>
      <c r="T38" s="215" t="e">
        <f>IF(ISBLANK('2. ANALISIS DEL RIESGO'!#REF!),"",'2. ANALISIS DEL RIESGO'!#REF!)</f>
        <v>#REF!</v>
      </c>
      <c r="U38" s="197"/>
      <c r="V38" s="216"/>
    </row>
    <row r="39" spans="2:22" ht="149.25" hidden="1" customHeight="1" x14ac:dyDescent="0.25">
      <c r="B39" s="135"/>
      <c r="C39" s="135"/>
      <c r="D39" s="136"/>
      <c r="E39" s="183"/>
      <c r="F39" s="194" t="e">
        <f>'1. IDENTIFICACION DEL RIESGO'!#REF!</f>
        <v>#REF!</v>
      </c>
      <c r="G39" s="195"/>
      <c r="H39" s="213" t="e">
        <f>IF(ISBLANK('1. IDENTIFICACION DEL RIESGO'!#REF!),"",'1. IDENTIFICACION DEL RIESGO'!#REF!)</f>
        <v>#REF!</v>
      </c>
      <c r="I39" s="196"/>
      <c r="J39" s="213" t="e">
        <f>IF(ISBLANK('1. IDENTIFICACION DEL RIESGO'!#REF!),"",'1. IDENTIFICACION DEL RIESGO'!#REF!)</f>
        <v>#REF!</v>
      </c>
      <c r="K39" s="196"/>
      <c r="L39" s="213" t="e">
        <f>'2. ANALISIS DEL RIESGO'!#REF!</f>
        <v>#REF!</v>
      </c>
      <c r="M39" s="197"/>
      <c r="N39" s="214"/>
      <c r="O39" s="197"/>
      <c r="P39" s="214"/>
      <c r="Q39" s="197"/>
      <c r="R39" s="215" t="e">
        <f>'2. ANALISIS DEL RIESGO'!#REF!</f>
        <v>#REF!</v>
      </c>
      <c r="S39" s="197"/>
      <c r="T39" s="215" t="e">
        <f>IF(ISBLANK('2. ANALISIS DEL RIESGO'!#REF!),"",'2. ANALISIS DEL RIESGO'!#REF!)</f>
        <v>#REF!</v>
      </c>
      <c r="U39" s="197"/>
      <c r="V39" s="216"/>
    </row>
    <row r="40" spans="2:22" ht="149.25" hidden="1" customHeight="1" x14ac:dyDescent="0.25">
      <c r="B40" s="135"/>
      <c r="C40" s="135"/>
      <c r="D40" s="136"/>
      <c r="E40" s="183"/>
      <c r="F40" s="194" t="e">
        <f>'1. IDENTIFICACION DEL RIESGO'!#REF!</f>
        <v>#REF!</v>
      </c>
      <c r="G40" s="195"/>
      <c r="H40" s="213" t="e">
        <f>IF(ISBLANK('1. IDENTIFICACION DEL RIESGO'!#REF!),"",'1. IDENTIFICACION DEL RIESGO'!#REF!)</f>
        <v>#REF!</v>
      </c>
      <c r="I40" s="196"/>
      <c r="J40" s="213" t="e">
        <f>IF(ISBLANK('1. IDENTIFICACION DEL RIESGO'!#REF!),"",'1. IDENTIFICACION DEL RIESGO'!#REF!)</f>
        <v>#REF!</v>
      </c>
      <c r="K40" s="196"/>
      <c r="L40" s="213" t="e">
        <f>'2. ANALISIS DEL RIESGO'!#REF!</f>
        <v>#REF!</v>
      </c>
      <c r="M40" s="197"/>
      <c r="N40" s="214"/>
      <c r="O40" s="197"/>
      <c r="P40" s="214"/>
      <c r="Q40" s="197"/>
      <c r="R40" s="215" t="e">
        <f>'2. ANALISIS DEL RIESGO'!#REF!</f>
        <v>#REF!</v>
      </c>
      <c r="S40" s="197"/>
      <c r="T40" s="215" t="e">
        <f>IF(ISBLANK('2. ANALISIS DEL RIESGO'!#REF!),"",'2. ANALISIS DEL RIESGO'!#REF!)</f>
        <v>#REF!</v>
      </c>
      <c r="U40" s="197"/>
      <c r="V40" s="216"/>
    </row>
    <row r="41" spans="2:22" ht="149.25" hidden="1" customHeight="1" x14ac:dyDescent="0.25">
      <c r="B41" s="135"/>
      <c r="C41" s="135"/>
      <c r="D41" s="136"/>
      <c r="E41" s="183"/>
      <c r="F41" s="194" t="e">
        <f>'1. IDENTIFICACION DEL RIESGO'!#REF!</f>
        <v>#REF!</v>
      </c>
      <c r="G41" s="195"/>
      <c r="H41" s="213" t="e">
        <f>IF(ISBLANK('1. IDENTIFICACION DEL RIESGO'!#REF!),"",'1. IDENTIFICACION DEL RIESGO'!#REF!)</f>
        <v>#REF!</v>
      </c>
      <c r="I41" s="196"/>
      <c r="J41" s="213" t="e">
        <f>IF(ISBLANK('1. IDENTIFICACION DEL RIESGO'!#REF!),"",'1. IDENTIFICACION DEL RIESGO'!#REF!)</f>
        <v>#REF!</v>
      </c>
      <c r="K41" s="196"/>
      <c r="L41" s="213" t="e">
        <f>'2. ANALISIS DEL RIESGO'!#REF!</f>
        <v>#REF!</v>
      </c>
      <c r="M41" s="197"/>
      <c r="N41" s="214"/>
      <c r="O41" s="197"/>
      <c r="P41" s="214"/>
      <c r="Q41" s="197"/>
      <c r="R41" s="215" t="e">
        <f>'2. ANALISIS DEL RIESGO'!#REF!</f>
        <v>#REF!</v>
      </c>
      <c r="S41" s="197"/>
      <c r="T41" s="215" t="e">
        <f>IF(ISBLANK('2. ANALISIS DEL RIESGO'!#REF!),"",'2. ANALISIS DEL RIESGO'!#REF!)</f>
        <v>#REF!</v>
      </c>
      <c r="U41" s="197"/>
      <c r="V41" s="216"/>
    </row>
    <row r="42" spans="2:22" ht="149.25" hidden="1" customHeight="1" x14ac:dyDescent="0.25">
      <c r="B42" s="135"/>
      <c r="C42" s="135"/>
      <c r="D42" s="136"/>
      <c r="E42" s="183"/>
      <c r="F42" s="194" t="e">
        <f>'1. IDENTIFICACION DEL RIESGO'!#REF!</f>
        <v>#REF!</v>
      </c>
      <c r="G42" s="195"/>
      <c r="H42" s="213" t="e">
        <f>IF(ISBLANK('1. IDENTIFICACION DEL RIESGO'!#REF!),"",'1. IDENTIFICACION DEL RIESGO'!#REF!)</f>
        <v>#REF!</v>
      </c>
      <c r="I42" s="196"/>
      <c r="J42" s="213" t="e">
        <f>IF(ISBLANK('1. IDENTIFICACION DEL RIESGO'!#REF!),"",'1. IDENTIFICACION DEL RIESGO'!#REF!)</f>
        <v>#REF!</v>
      </c>
      <c r="K42" s="196"/>
      <c r="L42" s="213" t="e">
        <f>'2. ANALISIS DEL RIESGO'!#REF!</f>
        <v>#REF!</v>
      </c>
      <c r="M42" s="197"/>
      <c r="N42" s="214"/>
      <c r="O42" s="197"/>
      <c r="P42" s="214"/>
      <c r="Q42" s="197"/>
      <c r="R42" s="215" t="e">
        <f>'2. ANALISIS DEL RIESGO'!#REF!</f>
        <v>#REF!</v>
      </c>
      <c r="S42" s="197"/>
      <c r="T42" s="215" t="e">
        <f>IF(ISBLANK('2. ANALISIS DEL RIESGO'!#REF!),"",'2. ANALISIS DEL RIESGO'!#REF!)</f>
        <v>#REF!</v>
      </c>
      <c r="U42" s="197"/>
      <c r="V42" s="216"/>
    </row>
    <row r="43" spans="2:22" ht="149.25" hidden="1" customHeight="1" x14ac:dyDescent="0.25">
      <c r="B43" s="135"/>
      <c r="C43" s="135"/>
      <c r="D43" s="136"/>
      <c r="E43" s="183"/>
      <c r="F43" s="194" t="e">
        <f>'1. IDENTIFICACION DEL RIESGO'!#REF!</f>
        <v>#REF!</v>
      </c>
      <c r="G43" s="195"/>
      <c r="H43" s="213" t="e">
        <f>IF(ISBLANK('1. IDENTIFICACION DEL RIESGO'!#REF!),"",'1. IDENTIFICACION DEL RIESGO'!#REF!)</f>
        <v>#REF!</v>
      </c>
      <c r="I43" s="196"/>
      <c r="J43" s="213" t="e">
        <f>IF(ISBLANK('1. IDENTIFICACION DEL RIESGO'!#REF!),"",'1. IDENTIFICACION DEL RIESGO'!#REF!)</f>
        <v>#REF!</v>
      </c>
      <c r="K43" s="196"/>
      <c r="L43" s="213" t="e">
        <f>'2. ANALISIS DEL RIESGO'!#REF!</f>
        <v>#REF!</v>
      </c>
      <c r="M43" s="197"/>
      <c r="N43" s="214"/>
      <c r="O43" s="197"/>
      <c r="P43" s="214"/>
      <c r="Q43" s="197"/>
      <c r="R43" s="215" t="e">
        <f>'2. ANALISIS DEL RIESGO'!#REF!</f>
        <v>#REF!</v>
      </c>
      <c r="S43" s="197"/>
      <c r="T43" s="215" t="e">
        <f>IF(ISBLANK('2. ANALISIS DEL RIESGO'!#REF!),"",'2. ANALISIS DEL RIESGO'!#REF!)</f>
        <v>#REF!</v>
      </c>
      <c r="U43" s="197"/>
      <c r="V43" s="216"/>
    </row>
    <row r="44" spans="2:22" ht="149.25" hidden="1" customHeight="1" x14ac:dyDescent="0.25">
      <c r="B44" s="135"/>
      <c r="C44" s="135"/>
      <c r="D44" s="136"/>
      <c r="E44" s="183"/>
      <c r="F44" s="194" t="e">
        <f>'1. IDENTIFICACION DEL RIESGO'!#REF!</f>
        <v>#REF!</v>
      </c>
      <c r="G44" s="195"/>
      <c r="H44" s="213" t="e">
        <f>IF(ISBLANK('1. IDENTIFICACION DEL RIESGO'!#REF!),"",'1. IDENTIFICACION DEL RIESGO'!#REF!)</f>
        <v>#REF!</v>
      </c>
      <c r="I44" s="196"/>
      <c r="J44" s="213" t="e">
        <f>IF(ISBLANK('1. IDENTIFICACION DEL RIESGO'!#REF!),"",'1. IDENTIFICACION DEL RIESGO'!#REF!)</f>
        <v>#REF!</v>
      </c>
      <c r="K44" s="196"/>
      <c r="L44" s="213" t="e">
        <f>'2. ANALISIS DEL RIESGO'!#REF!</f>
        <v>#REF!</v>
      </c>
      <c r="M44" s="197"/>
      <c r="N44" s="214"/>
      <c r="O44" s="197"/>
      <c r="P44" s="214"/>
      <c r="Q44" s="197"/>
      <c r="R44" s="215" t="e">
        <f>'2. ANALISIS DEL RIESGO'!#REF!</f>
        <v>#REF!</v>
      </c>
      <c r="S44" s="197"/>
      <c r="T44" s="215" t="e">
        <f>IF(ISBLANK('2. ANALISIS DEL RIESGO'!#REF!),"",'2. ANALISIS DEL RIESGO'!#REF!)</f>
        <v>#REF!</v>
      </c>
      <c r="U44" s="197"/>
      <c r="V44" s="216"/>
    </row>
    <row r="45" spans="2:22" ht="149.25" hidden="1" customHeight="1" x14ac:dyDescent="0.25">
      <c r="B45" s="135"/>
      <c r="C45" s="135"/>
      <c r="D45" s="136"/>
      <c r="E45" s="183"/>
      <c r="F45" s="194" t="e">
        <f>'1. IDENTIFICACION DEL RIESGO'!#REF!</f>
        <v>#REF!</v>
      </c>
      <c r="G45" s="195"/>
      <c r="H45" s="213" t="e">
        <f>IF(ISBLANK('1. IDENTIFICACION DEL RIESGO'!#REF!),"",'1. IDENTIFICACION DEL RIESGO'!#REF!)</f>
        <v>#REF!</v>
      </c>
      <c r="I45" s="196"/>
      <c r="J45" s="213" t="e">
        <f>IF(ISBLANK('1. IDENTIFICACION DEL RIESGO'!#REF!),"",'1. IDENTIFICACION DEL RIESGO'!#REF!)</f>
        <v>#REF!</v>
      </c>
      <c r="K45" s="196"/>
      <c r="L45" s="213" t="e">
        <f>'2. ANALISIS DEL RIESGO'!#REF!</f>
        <v>#REF!</v>
      </c>
      <c r="M45" s="197"/>
      <c r="N45" s="214"/>
      <c r="O45" s="197"/>
      <c r="P45" s="214"/>
      <c r="Q45" s="197"/>
      <c r="R45" s="215" t="e">
        <f>'2. ANALISIS DEL RIESGO'!#REF!</f>
        <v>#REF!</v>
      </c>
      <c r="S45" s="197"/>
      <c r="T45" s="215" t="e">
        <f>IF(ISBLANK('2. ANALISIS DEL RIESGO'!#REF!),"",'2. ANALISIS DEL RIESGO'!#REF!)</f>
        <v>#REF!</v>
      </c>
      <c r="U45" s="197"/>
      <c r="V45" s="216"/>
    </row>
    <row r="46" spans="2:22" ht="149.25" hidden="1" customHeight="1" x14ac:dyDescent="0.25">
      <c r="B46" s="135"/>
      <c r="C46" s="135"/>
      <c r="D46" s="136"/>
      <c r="E46" s="183"/>
      <c r="F46" s="194" t="e">
        <f>'1. IDENTIFICACION DEL RIESGO'!#REF!</f>
        <v>#REF!</v>
      </c>
      <c r="G46" s="195"/>
      <c r="H46" s="213" t="e">
        <f>IF(ISBLANK('1. IDENTIFICACION DEL RIESGO'!#REF!),"",'1. IDENTIFICACION DEL RIESGO'!#REF!)</f>
        <v>#REF!</v>
      </c>
      <c r="I46" s="196"/>
      <c r="J46" s="213" t="e">
        <f>IF(ISBLANK('1. IDENTIFICACION DEL RIESGO'!#REF!),"",'1. IDENTIFICACION DEL RIESGO'!#REF!)</f>
        <v>#REF!</v>
      </c>
      <c r="K46" s="196"/>
      <c r="L46" s="213" t="e">
        <f>'2. ANALISIS DEL RIESGO'!#REF!</f>
        <v>#REF!</v>
      </c>
      <c r="M46" s="197"/>
      <c r="N46" s="214"/>
      <c r="O46" s="197"/>
      <c r="P46" s="214"/>
      <c r="Q46" s="197"/>
      <c r="R46" s="215" t="e">
        <f>'2. ANALISIS DEL RIESGO'!#REF!</f>
        <v>#REF!</v>
      </c>
      <c r="S46" s="197"/>
      <c r="T46" s="215" t="e">
        <f>IF(ISBLANK('2. ANALISIS DEL RIESGO'!#REF!),"",'2. ANALISIS DEL RIESGO'!#REF!)</f>
        <v>#REF!</v>
      </c>
      <c r="U46" s="197"/>
      <c r="V46" s="216"/>
    </row>
    <row r="47" spans="2:22" ht="149.25" hidden="1" customHeight="1" x14ac:dyDescent="0.25">
      <c r="B47" s="135"/>
      <c r="C47" s="135"/>
      <c r="D47" s="136"/>
      <c r="E47" s="183"/>
      <c r="F47" s="194" t="e">
        <f>'1. IDENTIFICACION DEL RIESGO'!#REF!</f>
        <v>#REF!</v>
      </c>
      <c r="G47" s="195"/>
      <c r="H47" s="213" t="e">
        <f>IF(ISBLANK('1. IDENTIFICACION DEL RIESGO'!#REF!),"",'1. IDENTIFICACION DEL RIESGO'!#REF!)</f>
        <v>#REF!</v>
      </c>
      <c r="I47" s="196"/>
      <c r="J47" s="213" t="e">
        <f>IF(ISBLANK('1. IDENTIFICACION DEL RIESGO'!#REF!),"",'1. IDENTIFICACION DEL RIESGO'!#REF!)</f>
        <v>#REF!</v>
      </c>
      <c r="K47" s="196"/>
      <c r="L47" s="213" t="e">
        <f>'2. ANALISIS DEL RIESGO'!#REF!</f>
        <v>#REF!</v>
      </c>
      <c r="M47" s="197"/>
      <c r="N47" s="214"/>
      <c r="O47" s="197"/>
      <c r="P47" s="214"/>
      <c r="Q47" s="197"/>
      <c r="R47" s="215" t="e">
        <f>'2. ANALISIS DEL RIESGO'!#REF!</f>
        <v>#REF!</v>
      </c>
      <c r="S47" s="197"/>
      <c r="T47" s="215" t="e">
        <f>IF(ISBLANK('2. ANALISIS DEL RIESGO'!#REF!),"",'2. ANALISIS DEL RIESGO'!#REF!)</f>
        <v>#REF!</v>
      </c>
      <c r="U47" s="197"/>
      <c r="V47" s="216"/>
    </row>
    <row r="48" spans="2:22" ht="149.25" hidden="1" customHeight="1" x14ac:dyDescent="0.25">
      <c r="B48" s="135"/>
      <c r="C48" s="135"/>
      <c r="D48" s="136"/>
      <c r="E48" s="183"/>
      <c r="F48" s="194" t="e">
        <f>'1. IDENTIFICACION DEL RIESGO'!#REF!</f>
        <v>#REF!</v>
      </c>
      <c r="G48" s="195"/>
      <c r="H48" s="213" t="e">
        <f>IF(ISBLANK('1. IDENTIFICACION DEL RIESGO'!#REF!),"",'1. IDENTIFICACION DEL RIESGO'!#REF!)</f>
        <v>#REF!</v>
      </c>
      <c r="I48" s="196"/>
      <c r="J48" s="213" t="e">
        <f>IF(ISBLANK('1. IDENTIFICACION DEL RIESGO'!#REF!),"",'1. IDENTIFICACION DEL RIESGO'!#REF!)</f>
        <v>#REF!</v>
      </c>
      <c r="K48" s="196"/>
      <c r="L48" s="213" t="e">
        <f>'2. ANALISIS DEL RIESGO'!#REF!</f>
        <v>#REF!</v>
      </c>
      <c r="M48" s="197"/>
      <c r="N48" s="214"/>
      <c r="O48" s="197"/>
      <c r="P48" s="214"/>
      <c r="Q48" s="197"/>
      <c r="R48" s="215" t="e">
        <f>'2. ANALISIS DEL RIESGO'!#REF!</f>
        <v>#REF!</v>
      </c>
      <c r="S48" s="197"/>
      <c r="T48" s="215" t="e">
        <f>IF(ISBLANK('2. ANALISIS DEL RIESGO'!#REF!),"",'2. ANALISIS DEL RIESGO'!#REF!)</f>
        <v>#REF!</v>
      </c>
      <c r="U48" s="197"/>
      <c r="V48" s="216"/>
    </row>
    <row r="49" spans="2:22" ht="149.25" hidden="1" customHeight="1" x14ac:dyDescent="0.25">
      <c r="B49" s="135"/>
      <c r="C49" s="135"/>
      <c r="D49" s="136"/>
      <c r="E49" s="183"/>
      <c r="F49" s="194" t="e">
        <f>'1. IDENTIFICACION DEL RIESGO'!#REF!</f>
        <v>#REF!</v>
      </c>
      <c r="G49" s="195"/>
      <c r="H49" s="213" t="e">
        <f>IF(ISBLANK('1. IDENTIFICACION DEL RIESGO'!#REF!),"",'1. IDENTIFICACION DEL RIESGO'!#REF!)</f>
        <v>#REF!</v>
      </c>
      <c r="I49" s="196"/>
      <c r="J49" s="213" t="e">
        <f>IF(ISBLANK('1. IDENTIFICACION DEL RIESGO'!#REF!),"",'1. IDENTIFICACION DEL RIESGO'!#REF!)</f>
        <v>#REF!</v>
      </c>
      <c r="K49" s="196"/>
      <c r="L49" s="213" t="e">
        <f>'2. ANALISIS DEL RIESGO'!#REF!</f>
        <v>#REF!</v>
      </c>
      <c r="M49" s="197"/>
      <c r="N49" s="214"/>
      <c r="O49" s="197"/>
      <c r="P49" s="214"/>
      <c r="Q49" s="197"/>
      <c r="R49" s="215" t="e">
        <f>'2. ANALISIS DEL RIESGO'!#REF!</f>
        <v>#REF!</v>
      </c>
      <c r="S49" s="197"/>
      <c r="T49" s="215" t="e">
        <f>IF(ISBLANK('2. ANALISIS DEL RIESGO'!#REF!),"",'2. ANALISIS DEL RIESGO'!#REF!)</f>
        <v>#REF!</v>
      </c>
      <c r="U49" s="197"/>
      <c r="V49" s="216"/>
    </row>
    <row r="50" spans="2:22" ht="149.25" hidden="1" customHeight="1" x14ac:dyDescent="0.25">
      <c r="B50" s="135"/>
      <c r="C50" s="135"/>
      <c r="D50" s="136"/>
      <c r="E50" s="183"/>
      <c r="F50" s="194" t="e">
        <f>'1. IDENTIFICACION DEL RIESGO'!#REF!</f>
        <v>#REF!</v>
      </c>
      <c r="G50" s="195"/>
      <c r="H50" s="213" t="e">
        <f>IF(ISBLANK('1. IDENTIFICACION DEL RIESGO'!#REF!),"",'1. IDENTIFICACION DEL RIESGO'!#REF!)</f>
        <v>#REF!</v>
      </c>
      <c r="I50" s="196"/>
      <c r="J50" s="213" t="e">
        <f>IF(ISBLANK('1. IDENTIFICACION DEL RIESGO'!#REF!),"",'1. IDENTIFICACION DEL RIESGO'!#REF!)</f>
        <v>#REF!</v>
      </c>
      <c r="K50" s="196"/>
      <c r="L50" s="213" t="e">
        <f>'2. ANALISIS DEL RIESGO'!#REF!</f>
        <v>#REF!</v>
      </c>
      <c r="M50" s="197"/>
      <c r="N50" s="214"/>
      <c r="O50" s="197"/>
      <c r="P50" s="214"/>
      <c r="Q50" s="197"/>
      <c r="R50" s="215" t="e">
        <f>'2. ANALISIS DEL RIESGO'!#REF!</f>
        <v>#REF!</v>
      </c>
      <c r="S50" s="197"/>
      <c r="T50" s="215" t="e">
        <f>IF(ISBLANK('2. ANALISIS DEL RIESGO'!#REF!),"",'2. ANALISIS DEL RIESGO'!#REF!)</f>
        <v>#REF!</v>
      </c>
      <c r="U50" s="197"/>
      <c r="V50" s="216"/>
    </row>
    <row r="51" spans="2:22" ht="149.25" hidden="1" customHeight="1" x14ac:dyDescent="0.25">
      <c r="B51" s="135"/>
      <c r="C51" s="135"/>
      <c r="D51" s="136"/>
      <c r="E51" s="183"/>
      <c r="F51" s="194" t="e">
        <f>'1. IDENTIFICACION DEL RIESGO'!#REF!</f>
        <v>#REF!</v>
      </c>
      <c r="G51" s="195"/>
      <c r="H51" s="213" t="e">
        <f>IF(ISBLANK('1. IDENTIFICACION DEL RIESGO'!#REF!),"",'1. IDENTIFICACION DEL RIESGO'!#REF!)</f>
        <v>#REF!</v>
      </c>
      <c r="I51" s="196"/>
      <c r="J51" s="213" t="e">
        <f>IF(ISBLANK('1. IDENTIFICACION DEL RIESGO'!#REF!),"",'1. IDENTIFICACION DEL RIESGO'!#REF!)</f>
        <v>#REF!</v>
      </c>
      <c r="K51" s="196"/>
      <c r="L51" s="213" t="e">
        <f>'2. ANALISIS DEL RIESGO'!#REF!</f>
        <v>#REF!</v>
      </c>
      <c r="M51" s="197"/>
      <c r="N51" s="214"/>
      <c r="O51" s="197"/>
      <c r="P51" s="214"/>
      <c r="Q51" s="197"/>
      <c r="R51" s="215" t="e">
        <f>'2. ANALISIS DEL RIESGO'!#REF!</f>
        <v>#REF!</v>
      </c>
      <c r="S51" s="197"/>
      <c r="T51" s="215" t="e">
        <f>IF(ISBLANK('2. ANALISIS DEL RIESGO'!#REF!),"",'2. ANALISIS DEL RIESGO'!#REF!)</f>
        <v>#REF!</v>
      </c>
      <c r="U51" s="197"/>
      <c r="V51" s="216"/>
    </row>
    <row r="52" spans="2:22" ht="149.25" hidden="1" customHeight="1" x14ac:dyDescent="0.25">
      <c r="B52" s="135"/>
      <c r="C52" s="135"/>
      <c r="D52" s="136"/>
      <c r="E52" s="183"/>
      <c r="F52" s="194" t="e">
        <f>'1. IDENTIFICACION DEL RIESGO'!#REF!</f>
        <v>#REF!</v>
      </c>
      <c r="G52" s="195"/>
      <c r="H52" s="213" t="e">
        <f>IF(ISBLANK('1. IDENTIFICACION DEL RIESGO'!#REF!),"",'1. IDENTIFICACION DEL RIESGO'!#REF!)</f>
        <v>#REF!</v>
      </c>
      <c r="I52" s="196"/>
      <c r="J52" s="213" t="e">
        <f>IF(ISBLANK('1. IDENTIFICACION DEL RIESGO'!#REF!),"",'1. IDENTIFICACION DEL RIESGO'!#REF!)</f>
        <v>#REF!</v>
      </c>
      <c r="K52" s="196"/>
      <c r="L52" s="213" t="e">
        <f>'2. ANALISIS DEL RIESGO'!#REF!</f>
        <v>#REF!</v>
      </c>
      <c r="M52" s="197"/>
      <c r="N52" s="214"/>
      <c r="O52" s="197"/>
      <c r="P52" s="214"/>
      <c r="Q52" s="197"/>
      <c r="R52" s="215" t="e">
        <f>'2. ANALISIS DEL RIESGO'!#REF!</f>
        <v>#REF!</v>
      </c>
      <c r="S52" s="197"/>
      <c r="T52" s="215" t="e">
        <f>IF(ISBLANK('2. ANALISIS DEL RIESGO'!#REF!),"",'2. ANALISIS DEL RIESGO'!#REF!)</f>
        <v>#REF!</v>
      </c>
      <c r="U52" s="197"/>
      <c r="V52" s="216"/>
    </row>
    <row r="53" spans="2:22" ht="149.25" hidden="1" customHeight="1" x14ac:dyDescent="0.25">
      <c r="B53" s="135"/>
      <c r="C53" s="135"/>
      <c r="D53" s="136"/>
      <c r="E53" s="183"/>
      <c r="F53" s="194" t="e">
        <f>'1. IDENTIFICACION DEL RIESGO'!#REF!</f>
        <v>#REF!</v>
      </c>
      <c r="G53" s="195"/>
      <c r="H53" s="213" t="e">
        <f>IF(ISBLANK('1. IDENTIFICACION DEL RIESGO'!#REF!),"",'1. IDENTIFICACION DEL RIESGO'!#REF!)</f>
        <v>#REF!</v>
      </c>
      <c r="I53" s="196"/>
      <c r="J53" s="213" t="e">
        <f>IF(ISBLANK('1. IDENTIFICACION DEL RIESGO'!#REF!),"",'1. IDENTIFICACION DEL RIESGO'!#REF!)</f>
        <v>#REF!</v>
      </c>
      <c r="K53" s="196"/>
      <c r="L53" s="213" t="e">
        <f>'2. ANALISIS DEL RIESGO'!#REF!</f>
        <v>#REF!</v>
      </c>
      <c r="M53" s="197"/>
      <c r="N53" s="214"/>
      <c r="O53" s="197"/>
      <c r="P53" s="214"/>
      <c r="Q53" s="197"/>
      <c r="R53" s="215" t="e">
        <f>'2. ANALISIS DEL RIESGO'!#REF!</f>
        <v>#REF!</v>
      </c>
      <c r="S53" s="197"/>
      <c r="T53" s="215" t="e">
        <f>IF(ISBLANK('2. ANALISIS DEL RIESGO'!#REF!),"",'2. ANALISIS DEL RIESGO'!#REF!)</f>
        <v>#REF!</v>
      </c>
      <c r="U53" s="197"/>
      <c r="V53" s="216"/>
    </row>
    <row r="54" spans="2:22" ht="149.25" hidden="1" customHeight="1" x14ac:dyDescent="0.25">
      <c r="B54" s="135"/>
      <c r="C54" s="135"/>
      <c r="D54" s="136"/>
      <c r="E54" s="183"/>
      <c r="F54" s="194" t="e">
        <f>'1. IDENTIFICACION DEL RIESGO'!#REF!</f>
        <v>#REF!</v>
      </c>
      <c r="G54" s="195"/>
      <c r="H54" s="213" t="e">
        <f>IF(ISBLANK('1. IDENTIFICACION DEL RIESGO'!#REF!),"",'1. IDENTIFICACION DEL RIESGO'!#REF!)</f>
        <v>#REF!</v>
      </c>
      <c r="I54" s="196"/>
      <c r="J54" s="213" t="e">
        <f>IF(ISBLANK('1. IDENTIFICACION DEL RIESGO'!#REF!),"",'1. IDENTIFICACION DEL RIESGO'!#REF!)</f>
        <v>#REF!</v>
      </c>
      <c r="K54" s="196"/>
      <c r="L54" s="213" t="e">
        <f>'2. ANALISIS DEL RIESGO'!#REF!</f>
        <v>#REF!</v>
      </c>
      <c r="M54" s="197"/>
      <c r="N54" s="214"/>
      <c r="O54" s="197"/>
      <c r="P54" s="214"/>
      <c r="Q54" s="197"/>
      <c r="R54" s="215" t="e">
        <f>'2. ANALISIS DEL RIESGO'!#REF!</f>
        <v>#REF!</v>
      </c>
      <c r="S54" s="197"/>
      <c r="T54" s="215" t="e">
        <f>IF(ISBLANK('2. ANALISIS DEL RIESGO'!#REF!),"",'2. ANALISIS DEL RIESGO'!#REF!)</f>
        <v>#REF!</v>
      </c>
      <c r="U54" s="197"/>
      <c r="V54" s="216"/>
    </row>
    <row r="55" spans="2:22" ht="149.25" hidden="1" customHeight="1" x14ac:dyDescent="0.25">
      <c r="B55" s="135"/>
      <c r="C55" s="135"/>
      <c r="D55" s="136"/>
      <c r="E55" s="183"/>
      <c r="F55" s="194" t="e">
        <f>'1. IDENTIFICACION DEL RIESGO'!#REF!</f>
        <v>#REF!</v>
      </c>
      <c r="G55" s="195"/>
      <c r="H55" s="213" t="e">
        <f>IF(ISBLANK('1. IDENTIFICACION DEL RIESGO'!#REF!),"",'1. IDENTIFICACION DEL RIESGO'!#REF!)</f>
        <v>#REF!</v>
      </c>
      <c r="I55" s="196"/>
      <c r="J55" s="213" t="e">
        <f>IF(ISBLANK('1. IDENTIFICACION DEL RIESGO'!#REF!),"",'1. IDENTIFICACION DEL RIESGO'!#REF!)</f>
        <v>#REF!</v>
      </c>
      <c r="K55" s="196"/>
      <c r="L55" s="213" t="e">
        <f>'2. ANALISIS DEL RIESGO'!#REF!</f>
        <v>#REF!</v>
      </c>
      <c r="M55" s="197"/>
      <c r="N55" s="214"/>
      <c r="O55" s="197"/>
      <c r="P55" s="214"/>
      <c r="Q55" s="197"/>
      <c r="R55" s="215" t="e">
        <f>'2. ANALISIS DEL RIESGO'!#REF!</f>
        <v>#REF!</v>
      </c>
      <c r="S55" s="197"/>
      <c r="T55" s="215" t="e">
        <f>IF(ISBLANK('2. ANALISIS DEL RIESGO'!#REF!),"",'2. ANALISIS DEL RIESGO'!#REF!)</f>
        <v>#REF!</v>
      </c>
      <c r="U55" s="197"/>
      <c r="V55" s="216"/>
    </row>
    <row r="56" spans="2:22" ht="149.25" hidden="1" customHeight="1" x14ac:dyDescent="0.25">
      <c r="B56" s="135"/>
      <c r="C56" s="135"/>
      <c r="D56" s="136"/>
      <c r="E56" s="183"/>
      <c r="F56" s="194" t="e">
        <f>'1. IDENTIFICACION DEL RIESGO'!#REF!</f>
        <v>#REF!</v>
      </c>
      <c r="G56" s="195"/>
      <c r="H56" s="213" t="e">
        <f>IF(ISBLANK('1. IDENTIFICACION DEL RIESGO'!#REF!),"",'1. IDENTIFICACION DEL RIESGO'!#REF!)</f>
        <v>#REF!</v>
      </c>
      <c r="I56" s="196"/>
      <c r="J56" s="213" t="e">
        <f>IF(ISBLANK('1. IDENTIFICACION DEL RIESGO'!#REF!),"",'1. IDENTIFICACION DEL RIESGO'!#REF!)</f>
        <v>#REF!</v>
      </c>
      <c r="K56" s="196"/>
      <c r="L56" s="213" t="e">
        <f>'2. ANALISIS DEL RIESGO'!#REF!</f>
        <v>#REF!</v>
      </c>
      <c r="M56" s="197"/>
      <c r="N56" s="214"/>
      <c r="O56" s="197"/>
      <c r="P56" s="214"/>
      <c r="Q56" s="197"/>
      <c r="R56" s="215" t="e">
        <f>'2. ANALISIS DEL RIESGO'!#REF!</f>
        <v>#REF!</v>
      </c>
      <c r="S56" s="197"/>
      <c r="T56" s="215" t="e">
        <f>IF(ISBLANK('2. ANALISIS DEL RIESGO'!#REF!),"",'2. ANALISIS DEL RIESGO'!#REF!)</f>
        <v>#REF!</v>
      </c>
      <c r="U56" s="197"/>
      <c r="V56" s="216"/>
    </row>
    <row r="57" spans="2:22" ht="149.25" hidden="1" customHeight="1" x14ac:dyDescent="0.25">
      <c r="B57" s="135"/>
      <c r="C57" s="135"/>
      <c r="D57" s="136"/>
      <c r="E57" s="183"/>
      <c r="F57" s="194" t="e">
        <f>'1. IDENTIFICACION DEL RIESGO'!#REF!</f>
        <v>#REF!</v>
      </c>
      <c r="G57" s="195"/>
      <c r="H57" s="213" t="e">
        <f>IF(ISBLANK('1. IDENTIFICACION DEL RIESGO'!#REF!),"",'1. IDENTIFICACION DEL RIESGO'!#REF!)</f>
        <v>#REF!</v>
      </c>
      <c r="I57" s="196"/>
      <c r="J57" s="213" t="e">
        <f>IF(ISBLANK('1. IDENTIFICACION DEL RIESGO'!#REF!),"",'1. IDENTIFICACION DEL RIESGO'!#REF!)</f>
        <v>#REF!</v>
      </c>
      <c r="K57" s="196"/>
      <c r="L57" s="213" t="e">
        <f>'2. ANALISIS DEL RIESGO'!#REF!</f>
        <v>#REF!</v>
      </c>
      <c r="M57" s="197"/>
      <c r="N57" s="214"/>
      <c r="O57" s="197"/>
      <c r="P57" s="214"/>
      <c r="Q57" s="197"/>
      <c r="R57" s="215" t="e">
        <f>'2. ANALISIS DEL RIESGO'!#REF!</f>
        <v>#REF!</v>
      </c>
      <c r="S57" s="197"/>
      <c r="T57" s="215" t="e">
        <f>IF(ISBLANK('2. ANALISIS DEL RIESGO'!#REF!),"",'2. ANALISIS DEL RIESGO'!#REF!)</f>
        <v>#REF!</v>
      </c>
      <c r="U57" s="197"/>
      <c r="V57" s="216"/>
    </row>
    <row r="58" spans="2:22" ht="149.25" hidden="1" customHeight="1" x14ac:dyDescent="0.25">
      <c r="B58" s="135"/>
      <c r="C58" s="135"/>
      <c r="D58" s="136"/>
      <c r="E58" s="183"/>
      <c r="F58" s="194" t="e">
        <f>'1. IDENTIFICACION DEL RIESGO'!#REF!</f>
        <v>#REF!</v>
      </c>
      <c r="G58" s="195"/>
      <c r="H58" s="213" t="e">
        <f>IF(ISBLANK('1. IDENTIFICACION DEL RIESGO'!#REF!),"",'1. IDENTIFICACION DEL RIESGO'!#REF!)</f>
        <v>#REF!</v>
      </c>
      <c r="I58" s="196"/>
      <c r="J58" s="213" t="e">
        <f>IF(ISBLANK('1. IDENTIFICACION DEL RIESGO'!#REF!),"",'1. IDENTIFICACION DEL RIESGO'!#REF!)</f>
        <v>#REF!</v>
      </c>
      <c r="K58" s="196"/>
      <c r="L58" s="213" t="e">
        <f>'2. ANALISIS DEL RIESGO'!#REF!</f>
        <v>#REF!</v>
      </c>
      <c r="M58" s="197"/>
      <c r="N58" s="214"/>
      <c r="O58" s="197"/>
      <c r="P58" s="214"/>
      <c r="Q58" s="197"/>
      <c r="R58" s="215" t="e">
        <f>'2. ANALISIS DEL RIESGO'!#REF!</f>
        <v>#REF!</v>
      </c>
      <c r="S58" s="197"/>
      <c r="T58" s="215" t="e">
        <f>IF(ISBLANK('2. ANALISIS DEL RIESGO'!#REF!),"",'2. ANALISIS DEL RIESGO'!#REF!)</f>
        <v>#REF!</v>
      </c>
      <c r="U58" s="197"/>
      <c r="V58" s="216"/>
    </row>
    <row r="59" spans="2:22" ht="149.25" hidden="1" customHeight="1" x14ac:dyDescent="0.25">
      <c r="B59" s="135"/>
      <c r="C59" s="135"/>
      <c r="D59" s="136"/>
      <c r="E59" s="183"/>
      <c r="F59" s="194" t="e">
        <f>'1. IDENTIFICACION DEL RIESGO'!#REF!</f>
        <v>#REF!</v>
      </c>
      <c r="G59" s="195"/>
      <c r="H59" s="213" t="e">
        <f>IF(ISBLANK('1. IDENTIFICACION DEL RIESGO'!#REF!),"",'1. IDENTIFICACION DEL RIESGO'!#REF!)</f>
        <v>#REF!</v>
      </c>
      <c r="I59" s="196"/>
      <c r="J59" s="213" t="e">
        <f>IF(ISBLANK('1. IDENTIFICACION DEL RIESGO'!#REF!),"",'1. IDENTIFICACION DEL RIESGO'!#REF!)</f>
        <v>#REF!</v>
      </c>
      <c r="K59" s="196"/>
      <c r="L59" s="213" t="e">
        <f>'2. ANALISIS DEL RIESGO'!#REF!</f>
        <v>#REF!</v>
      </c>
      <c r="M59" s="197"/>
      <c r="N59" s="214"/>
      <c r="O59" s="197"/>
      <c r="P59" s="214"/>
      <c r="Q59" s="197"/>
      <c r="R59" s="215" t="e">
        <f>'2. ANALISIS DEL RIESGO'!#REF!</f>
        <v>#REF!</v>
      </c>
      <c r="S59" s="197"/>
      <c r="T59" s="215" t="e">
        <f>IF(ISBLANK('2. ANALISIS DEL RIESGO'!#REF!),"",'2. ANALISIS DEL RIESGO'!#REF!)</f>
        <v>#REF!</v>
      </c>
      <c r="U59" s="197"/>
      <c r="V59" s="216"/>
    </row>
    <row r="60" spans="2:22" ht="149.25" hidden="1" customHeight="1" x14ac:dyDescent="0.25">
      <c r="B60" s="135"/>
      <c r="C60" s="135"/>
      <c r="D60" s="136"/>
      <c r="E60" s="183"/>
      <c r="F60" s="194" t="e">
        <f>'1. IDENTIFICACION DEL RIESGO'!#REF!</f>
        <v>#REF!</v>
      </c>
      <c r="G60" s="195"/>
      <c r="H60" s="213" t="e">
        <f>IF(ISBLANK('1. IDENTIFICACION DEL RIESGO'!#REF!),"",'1. IDENTIFICACION DEL RIESGO'!#REF!)</f>
        <v>#REF!</v>
      </c>
      <c r="I60" s="196"/>
      <c r="J60" s="213" t="e">
        <f>IF(ISBLANK('1. IDENTIFICACION DEL RIESGO'!#REF!),"",'1. IDENTIFICACION DEL RIESGO'!#REF!)</f>
        <v>#REF!</v>
      </c>
      <c r="K60" s="196"/>
      <c r="L60" s="213" t="e">
        <f>'2. ANALISIS DEL RIESGO'!#REF!</f>
        <v>#REF!</v>
      </c>
      <c r="M60" s="197"/>
      <c r="N60" s="214"/>
      <c r="O60" s="197"/>
      <c r="P60" s="214"/>
      <c r="Q60" s="197"/>
      <c r="R60" s="215" t="e">
        <f>'2. ANALISIS DEL RIESGO'!#REF!</f>
        <v>#REF!</v>
      </c>
      <c r="S60" s="197"/>
      <c r="T60" s="215" t="e">
        <f>IF(ISBLANK('2. ANALISIS DEL RIESGO'!#REF!),"",'2. ANALISIS DEL RIESGO'!#REF!)</f>
        <v>#REF!</v>
      </c>
      <c r="U60" s="197"/>
      <c r="V60" s="216"/>
    </row>
    <row r="61" spans="2:22" ht="149.25" hidden="1" customHeight="1" x14ac:dyDescent="0.25">
      <c r="B61" s="135"/>
      <c r="C61" s="135"/>
      <c r="D61" s="136"/>
      <c r="E61" s="183"/>
      <c r="F61" s="194" t="e">
        <f>'1. IDENTIFICACION DEL RIESGO'!#REF!</f>
        <v>#REF!</v>
      </c>
      <c r="G61" s="195"/>
      <c r="H61" s="213" t="e">
        <f>IF(ISBLANK('1. IDENTIFICACION DEL RIESGO'!#REF!),"",'1. IDENTIFICACION DEL RIESGO'!#REF!)</f>
        <v>#REF!</v>
      </c>
      <c r="I61" s="196"/>
      <c r="J61" s="213" t="e">
        <f>IF(ISBLANK('1. IDENTIFICACION DEL RIESGO'!#REF!),"",'1. IDENTIFICACION DEL RIESGO'!#REF!)</f>
        <v>#REF!</v>
      </c>
      <c r="K61" s="196"/>
      <c r="L61" s="213" t="e">
        <f>'2. ANALISIS DEL RIESGO'!#REF!</f>
        <v>#REF!</v>
      </c>
      <c r="M61" s="197"/>
      <c r="N61" s="214"/>
      <c r="O61" s="197"/>
      <c r="P61" s="214"/>
      <c r="Q61" s="197"/>
      <c r="R61" s="215" t="e">
        <f>'2. ANALISIS DEL RIESGO'!#REF!</f>
        <v>#REF!</v>
      </c>
      <c r="S61" s="197"/>
      <c r="T61" s="215" t="e">
        <f>IF(ISBLANK('2. ANALISIS DEL RIESGO'!#REF!),"",'2. ANALISIS DEL RIESGO'!#REF!)</f>
        <v>#REF!</v>
      </c>
      <c r="U61" s="197"/>
      <c r="V61" s="216"/>
    </row>
    <row r="62" spans="2:22" ht="149.25" hidden="1" customHeight="1" x14ac:dyDescent="0.25">
      <c r="B62" s="135"/>
      <c r="C62" s="135"/>
      <c r="D62" s="136"/>
      <c r="E62" s="183"/>
      <c r="F62" s="194" t="e">
        <f>'1. IDENTIFICACION DEL RIESGO'!#REF!</f>
        <v>#REF!</v>
      </c>
      <c r="G62" s="195"/>
      <c r="H62" s="213" t="e">
        <f>IF(ISBLANK('1. IDENTIFICACION DEL RIESGO'!#REF!),"",'1. IDENTIFICACION DEL RIESGO'!#REF!)</f>
        <v>#REF!</v>
      </c>
      <c r="I62" s="196"/>
      <c r="J62" s="213" t="e">
        <f>IF(ISBLANK('1. IDENTIFICACION DEL RIESGO'!#REF!),"",'1. IDENTIFICACION DEL RIESGO'!#REF!)</f>
        <v>#REF!</v>
      </c>
      <c r="K62" s="196"/>
      <c r="L62" s="213" t="e">
        <f>'2. ANALISIS DEL RIESGO'!#REF!</f>
        <v>#REF!</v>
      </c>
      <c r="M62" s="197"/>
      <c r="N62" s="214"/>
      <c r="O62" s="197"/>
      <c r="P62" s="214"/>
      <c r="Q62" s="197"/>
      <c r="R62" s="215" t="e">
        <f>'2. ANALISIS DEL RIESGO'!#REF!</f>
        <v>#REF!</v>
      </c>
      <c r="S62" s="197"/>
      <c r="T62" s="215" t="e">
        <f>IF(ISBLANK('2. ANALISIS DEL RIESGO'!#REF!),"",'2. ANALISIS DEL RIESGO'!#REF!)</f>
        <v>#REF!</v>
      </c>
      <c r="U62" s="197"/>
      <c r="V62" s="216"/>
    </row>
    <row r="63" spans="2:22" ht="149.25" hidden="1" customHeight="1" x14ac:dyDescent="0.25">
      <c r="B63" s="135"/>
      <c r="C63" s="135"/>
      <c r="D63" s="136"/>
      <c r="E63" s="183"/>
      <c r="F63" s="194" t="e">
        <f>'1. IDENTIFICACION DEL RIESGO'!#REF!</f>
        <v>#REF!</v>
      </c>
      <c r="G63" s="195"/>
      <c r="H63" s="213" t="e">
        <f>IF(ISBLANK('1. IDENTIFICACION DEL RIESGO'!#REF!),"",'1. IDENTIFICACION DEL RIESGO'!#REF!)</f>
        <v>#REF!</v>
      </c>
      <c r="I63" s="196"/>
      <c r="J63" s="213" t="e">
        <f>IF(ISBLANK('1. IDENTIFICACION DEL RIESGO'!#REF!),"",'1. IDENTIFICACION DEL RIESGO'!#REF!)</f>
        <v>#REF!</v>
      </c>
      <c r="K63" s="196"/>
      <c r="L63" s="213" t="e">
        <f>'2. ANALISIS DEL RIESGO'!#REF!</f>
        <v>#REF!</v>
      </c>
      <c r="M63" s="197"/>
      <c r="N63" s="214"/>
      <c r="O63" s="197"/>
      <c r="P63" s="214"/>
      <c r="Q63" s="197"/>
      <c r="R63" s="215" t="e">
        <f>'2. ANALISIS DEL RIESGO'!#REF!</f>
        <v>#REF!</v>
      </c>
      <c r="S63" s="197"/>
      <c r="T63" s="215" t="e">
        <f>IF(ISBLANK('2. ANALISIS DEL RIESGO'!#REF!),"",'2. ANALISIS DEL RIESGO'!#REF!)</f>
        <v>#REF!</v>
      </c>
      <c r="U63" s="197"/>
      <c r="V63" s="216"/>
    </row>
    <row r="64" spans="2:22" ht="149.25" hidden="1" customHeight="1" x14ac:dyDescent="0.25">
      <c r="B64" s="135"/>
      <c r="C64" s="135"/>
      <c r="D64" s="136"/>
      <c r="E64" s="183"/>
      <c r="F64" s="194" t="e">
        <f>'1. IDENTIFICACION DEL RIESGO'!#REF!</f>
        <v>#REF!</v>
      </c>
      <c r="G64" s="195"/>
      <c r="H64" s="213" t="e">
        <f>IF(ISBLANK('1. IDENTIFICACION DEL RIESGO'!#REF!),"",'1. IDENTIFICACION DEL RIESGO'!#REF!)</f>
        <v>#REF!</v>
      </c>
      <c r="I64" s="196"/>
      <c r="J64" s="213" t="e">
        <f>IF(ISBLANK('1. IDENTIFICACION DEL RIESGO'!#REF!),"",'1. IDENTIFICACION DEL RIESGO'!#REF!)</f>
        <v>#REF!</v>
      </c>
      <c r="K64" s="196"/>
      <c r="L64" s="213" t="e">
        <f>'2. ANALISIS DEL RIESGO'!#REF!</f>
        <v>#REF!</v>
      </c>
      <c r="M64" s="197"/>
      <c r="N64" s="214"/>
      <c r="O64" s="197"/>
      <c r="P64" s="214"/>
      <c r="Q64" s="197"/>
      <c r="R64" s="215" t="e">
        <f>'2. ANALISIS DEL RIESGO'!#REF!</f>
        <v>#REF!</v>
      </c>
      <c r="S64" s="197"/>
      <c r="T64" s="215" t="e">
        <f>IF(ISBLANK('2. ANALISIS DEL RIESGO'!#REF!),"",'2. ANALISIS DEL RIESGO'!#REF!)</f>
        <v>#REF!</v>
      </c>
      <c r="U64" s="197"/>
      <c r="V64" s="216"/>
    </row>
    <row r="65" spans="2:22" ht="149.25" hidden="1" customHeight="1" x14ac:dyDescent="0.25">
      <c r="B65" s="135"/>
      <c r="C65" s="135"/>
      <c r="D65" s="136"/>
      <c r="E65" s="183"/>
      <c r="F65" s="194" t="e">
        <f>'1. IDENTIFICACION DEL RIESGO'!#REF!</f>
        <v>#REF!</v>
      </c>
      <c r="G65" s="195"/>
      <c r="H65" s="213" t="e">
        <f>IF(ISBLANK('1. IDENTIFICACION DEL RIESGO'!#REF!),"",'1. IDENTIFICACION DEL RIESGO'!#REF!)</f>
        <v>#REF!</v>
      </c>
      <c r="I65" s="196"/>
      <c r="J65" s="213" t="e">
        <f>IF(ISBLANK('1. IDENTIFICACION DEL RIESGO'!#REF!),"",'1. IDENTIFICACION DEL RIESGO'!#REF!)</f>
        <v>#REF!</v>
      </c>
      <c r="K65" s="196"/>
      <c r="L65" s="213" t="e">
        <f>'2. ANALISIS DEL RIESGO'!#REF!</f>
        <v>#REF!</v>
      </c>
      <c r="M65" s="197"/>
      <c r="N65" s="214"/>
      <c r="O65" s="197"/>
      <c r="P65" s="214"/>
      <c r="Q65" s="197"/>
      <c r="R65" s="215" t="e">
        <f>'2. ANALISIS DEL RIESGO'!#REF!</f>
        <v>#REF!</v>
      </c>
      <c r="S65" s="197"/>
      <c r="T65" s="215" t="e">
        <f>IF(ISBLANK('2. ANALISIS DEL RIESGO'!#REF!),"",'2. ANALISIS DEL RIESGO'!#REF!)</f>
        <v>#REF!</v>
      </c>
      <c r="U65" s="197"/>
      <c r="V65" s="216"/>
    </row>
    <row r="66" spans="2:22" ht="149.25" hidden="1" customHeight="1" x14ac:dyDescent="0.25">
      <c r="B66" s="135"/>
      <c r="C66" s="135"/>
      <c r="D66" s="136"/>
      <c r="E66" s="183"/>
      <c r="F66" s="194" t="e">
        <f>'1. IDENTIFICACION DEL RIESGO'!#REF!</f>
        <v>#REF!</v>
      </c>
      <c r="G66" s="195"/>
      <c r="H66" s="213" t="e">
        <f>IF(ISBLANK('1. IDENTIFICACION DEL RIESGO'!#REF!),"",'1. IDENTIFICACION DEL RIESGO'!#REF!)</f>
        <v>#REF!</v>
      </c>
      <c r="I66" s="196"/>
      <c r="J66" s="213" t="e">
        <f>IF(ISBLANK('1. IDENTIFICACION DEL RIESGO'!#REF!),"",'1. IDENTIFICACION DEL RIESGO'!#REF!)</f>
        <v>#REF!</v>
      </c>
      <c r="K66" s="196"/>
      <c r="L66" s="213" t="e">
        <f>'2. ANALISIS DEL RIESGO'!#REF!</f>
        <v>#REF!</v>
      </c>
      <c r="M66" s="197"/>
      <c r="N66" s="214"/>
      <c r="O66" s="197"/>
      <c r="P66" s="214"/>
      <c r="Q66" s="197"/>
      <c r="R66" s="215" t="e">
        <f>'2. ANALISIS DEL RIESGO'!#REF!</f>
        <v>#REF!</v>
      </c>
      <c r="S66" s="197"/>
      <c r="T66" s="215" t="e">
        <f>IF(ISBLANK('2. ANALISIS DEL RIESGO'!#REF!),"",'2. ANALISIS DEL RIESGO'!#REF!)</f>
        <v>#REF!</v>
      </c>
      <c r="U66" s="197"/>
      <c r="V66" s="216"/>
    </row>
    <row r="102" spans="1:7" x14ac:dyDescent="0.25">
      <c r="B102" s="9"/>
      <c r="C102" s="9"/>
      <c r="D102" s="75"/>
      <c r="E102" s="9"/>
      <c r="F102" s="9"/>
      <c r="G102" s="9"/>
    </row>
    <row r="103" spans="1:7" x14ac:dyDescent="0.25">
      <c r="A103" s="9"/>
      <c r="B103" s="9"/>
      <c r="C103" s="9"/>
      <c r="D103" s="75"/>
      <c r="E103" s="9"/>
      <c r="F103" s="9"/>
      <c r="G103" s="9"/>
    </row>
    <row r="104" spans="1:7" x14ac:dyDescent="0.25">
      <c r="A104" s="9"/>
      <c r="B104" s="9"/>
      <c r="C104" s="9"/>
      <c r="D104" s="75"/>
      <c r="E104" s="9"/>
      <c r="F104" s="9"/>
      <c r="G104" s="9"/>
    </row>
    <row r="105" spans="1:7" x14ac:dyDescent="0.25">
      <c r="A105" s="9"/>
      <c r="B105" s="9"/>
      <c r="C105" s="9"/>
      <c r="D105" s="75"/>
      <c r="E105" s="9"/>
      <c r="F105" s="9"/>
      <c r="G105" s="9"/>
    </row>
    <row r="106" spans="1:7" x14ac:dyDescent="0.25">
      <c r="A106" s="9"/>
      <c r="B106" s="9"/>
      <c r="C106" s="9"/>
      <c r="D106" s="75"/>
      <c r="E106" s="9"/>
      <c r="F106" s="9"/>
      <c r="G106" s="9"/>
    </row>
    <row r="107" spans="1:7" x14ac:dyDescent="0.25">
      <c r="A107" s="9"/>
      <c r="B107" s="9"/>
      <c r="C107" s="9"/>
      <c r="D107" s="75"/>
      <c r="E107" s="9"/>
      <c r="F107" s="9"/>
      <c r="G107" s="9"/>
    </row>
    <row r="108" spans="1:7" x14ac:dyDescent="0.25">
      <c r="A108" s="9"/>
      <c r="B108" s="9"/>
      <c r="C108" s="9"/>
      <c r="D108" s="75"/>
      <c r="E108" s="9"/>
      <c r="F108" s="9"/>
      <c r="G108" s="9"/>
    </row>
    <row r="109" spans="1:7" x14ac:dyDescent="0.25">
      <c r="A109" s="9"/>
      <c r="B109" s="9"/>
      <c r="C109" s="9"/>
      <c r="D109" s="75"/>
      <c r="E109" s="9"/>
      <c r="F109" s="9"/>
      <c r="G109" s="9"/>
    </row>
    <row r="110" spans="1:7" x14ac:dyDescent="0.25">
      <c r="A110" s="9"/>
      <c r="B110" s="9"/>
      <c r="C110" s="9"/>
      <c r="D110" s="75"/>
      <c r="E110" s="9"/>
      <c r="F110" s="9"/>
      <c r="G110" s="9"/>
    </row>
    <row r="111" spans="1:7" x14ac:dyDescent="0.25">
      <c r="A111" s="9"/>
      <c r="B111" s="9"/>
      <c r="C111" s="9"/>
      <c r="D111" s="75"/>
      <c r="E111" s="9"/>
      <c r="F111" s="9"/>
      <c r="G111" s="9"/>
    </row>
    <row r="112" spans="1:7" x14ac:dyDescent="0.25">
      <c r="A112" s="9"/>
      <c r="B112" s="9"/>
      <c r="C112" s="9"/>
      <c r="D112" s="75"/>
      <c r="E112" s="9"/>
      <c r="F112" s="9"/>
      <c r="G112" s="9"/>
    </row>
    <row r="113" spans="1:7" x14ac:dyDescent="0.25">
      <c r="A113" s="9"/>
      <c r="B113" s="9"/>
      <c r="C113" s="9"/>
      <c r="D113" s="75"/>
      <c r="E113" s="9"/>
      <c r="F113" s="9"/>
      <c r="G113" s="9"/>
    </row>
    <row r="114" spans="1:7" x14ac:dyDescent="0.25">
      <c r="A114" s="9"/>
      <c r="B114" s="9"/>
      <c r="C114" s="9"/>
      <c r="D114" s="75"/>
      <c r="E114" s="9"/>
      <c r="F114" s="9"/>
      <c r="G114" s="9"/>
    </row>
    <row r="115" spans="1:7" x14ac:dyDescent="0.25">
      <c r="A115" s="9"/>
      <c r="B115" s="9"/>
      <c r="C115" s="9"/>
      <c r="D115" s="75"/>
      <c r="E115" s="9"/>
      <c r="F115" s="9"/>
      <c r="G115" s="9"/>
    </row>
    <row r="116" spans="1:7" x14ac:dyDescent="0.25">
      <c r="A116" s="9"/>
      <c r="B116" s="9"/>
      <c r="C116" s="9"/>
      <c r="D116" s="75"/>
      <c r="E116" s="9"/>
      <c r="F116" s="9"/>
      <c r="G116" s="9"/>
    </row>
    <row r="117" spans="1:7" x14ac:dyDescent="0.25">
      <c r="A117" s="9"/>
      <c r="B117" s="9"/>
      <c r="C117" s="9"/>
      <c r="D117" s="75"/>
      <c r="E117" s="9"/>
      <c r="F117" s="9"/>
      <c r="G117" s="9"/>
    </row>
    <row r="118" spans="1:7" x14ac:dyDescent="0.25">
      <c r="A118" s="9"/>
      <c r="B118" s="9"/>
      <c r="C118" s="9"/>
      <c r="D118" s="75"/>
      <c r="E118" s="9"/>
      <c r="F118" s="9"/>
      <c r="G118" s="9"/>
    </row>
    <row r="119" spans="1:7" x14ac:dyDescent="0.25">
      <c r="A119" s="9"/>
      <c r="B119" s="9"/>
      <c r="C119" s="9"/>
      <c r="D119" s="75"/>
      <c r="E119" s="9"/>
      <c r="F119" s="9"/>
      <c r="G119" s="9"/>
    </row>
    <row r="120" spans="1:7" x14ac:dyDescent="0.25">
      <c r="A120" s="9"/>
      <c r="B120" s="9"/>
      <c r="C120" s="9"/>
      <c r="D120" s="75"/>
      <c r="E120" s="9"/>
      <c r="F120" s="9"/>
      <c r="G120" s="9"/>
    </row>
    <row r="121" spans="1:7" x14ac:dyDescent="0.25">
      <c r="A121" s="9"/>
      <c r="B121" s="9"/>
      <c r="C121" s="9"/>
      <c r="D121" s="75"/>
      <c r="E121" s="9"/>
      <c r="F121" s="9"/>
      <c r="G121" s="9"/>
    </row>
    <row r="122" spans="1:7" x14ac:dyDescent="0.25">
      <c r="A122" s="9"/>
      <c r="B122" s="9"/>
      <c r="C122" s="9"/>
      <c r="D122" s="75"/>
      <c r="E122" s="9"/>
      <c r="F122" s="9"/>
      <c r="G122" s="9"/>
    </row>
    <row r="123" spans="1:7" x14ac:dyDescent="0.25">
      <c r="A123" s="9"/>
      <c r="B123" s="9"/>
      <c r="C123" s="9"/>
      <c r="D123" s="75"/>
      <c r="E123" s="9"/>
      <c r="F123" s="9"/>
      <c r="G123" s="9"/>
    </row>
    <row r="124" spans="1:7" x14ac:dyDescent="0.25">
      <c r="A124" s="9"/>
      <c r="B124" s="9"/>
      <c r="C124" s="9"/>
      <c r="D124" s="75"/>
      <c r="E124" s="9"/>
      <c r="F124" s="9"/>
      <c r="G124" s="9"/>
    </row>
    <row r="125" spans="1:7" x14ac:dyDescent="0.25">
      <c r="A125" s="9"/>
      <c r="B125" s="9"/>
      <c r="C125" s="9"/>
      <c r="D125" s="75"/>
      <c r="E125" s="9"/>
      <c r="F125" s="9"/>
      <c r="G125" s="9"/>
    </row>
    <row r="126" spans="1:7" x14ac:dyDescent="0.25">
      <c r="A126" s="9"/>
      <c r="B126" s="9"/>
      <c r="C126" s="9"/>
      <c r="D126" s="75"/>
      <c r="E126" s="9"/>
      <c r="F126" s="9"/>
      <c r="G126" s="9"/>
    </row>
    <row r="127" spans="1:7" x14ac:dyDescent="0.25">
      <c r="A127" s="9"/>
      <c r="B127" s="9"/>
      <c r="C127" s="9"/>
      <c r="D127" s="75"/>
      <c r="E127" s="9"/>
      <c r="F127" s="9"/>
      <c r="G127" s="9"/>
    </row>
    <row r="128" spans="1:7" x14ac:dyDescent="0.25">
      <c r="A128" s="9"/>
      <c r="B128" s="9"/>
      <c r="C128" s="9"/>
      <c r="D128" s="75"/>
      <c r="E128" s="9"/>
      <c r="F128" s="9"/>
      <c r="G128" s="9"/>
    </row>
    <row r="129" spans="1:7" x14ac:dyDescent="0.25">
      <c r="A129" s="9"/>
      <c r="B129" s="9"/>
      <c r="C129" s="9"/>
      <c r="D129" s="75"/>
      <c r="E129" s="9"/>
      <c r="F129" s="9"/>
      <c r="G129" s="9"/>
    </row>
    <row r="130" spans="1:7" x14ac:dyDescent="0.25">
      <c r="A130" s="9"/>
      <c r="B130" s="9"/>
      <c r="C130" s="9"/>
      <c r="D130" s="75"/>
      <c r="E130" s="9"/>
      <c r="F130" s="9"/>
      <c r="G130" s="9"/>
    </row>
    <row r="131" spans="1:7" x14ac:dyDescent="0.25">
      <c r="A131" s="9"/>
      <c r="B131" s="9"/>
      <c r="C131" s="9"/>
      <c r="D131" s="75"/>
      <c r="E131" s="9"/>
      <c r="F131" s="9"/>
      <c r="G131" s="9"/>
    </row>
    <row r="132" spans="1:7" x14ac:dyDescent="0.25">
      <c r="A132" s="9"/>
      <c r="B132" s="9"/>
      <c r="C132" s="9"/>
      <c r="D132" s="75"/>
      <c r="E132" s="9"/>
      <c r="F132" s="9"/>
      <c r="G132" s="9"/>
    </row>
    <row r="133" spans="1:7" x14ac:dyDescent="0.25">
      <c r="A133" s="9"/>
      <c r="B133" s="9"/>
      <c r="C133" s="9"/>
      <c r="D133" s="75"/>
      <c r="E133" s="9"/>
      <c r="F133" s="9"/>
      <c r="G133" s="9"/>
    </row>
    <row r="134" spans="1:7" x14ac:dyDescent="0.25">
      <c r="A134" s="9"/>
      <c r="B134" s="9"/>
      <c r="C134" s="9"/>
      <c r="D134" s="75"/>
      <c r="E134" s="9"/>
      <c r="F134" s="9"/>
      <c r="G134" s="9"/>
    </row>
    <row r="135" spans="1:7" x14ac:dyDescent="0.25">
      <c r="A135" s="9"/>
      <c r="B135" s="9"/>
      <c r="C135" s="9"/>
      <c r="D135" s="75"/>
      <c r="E135" s="9"/>
      <c r="F135" s="9"/>
      <c r="G135" s="9"/>
    </row>
    <row r="136" spans="1:7" x14ac:dyDescent="0.25">
      <c r="A136" s="9"/>
      <c r="B136" s="9"/>
      <c r="C136" s="9"/>
      <c r="D136" s="75"/>
      <c r="E136" s="9"/>
      <c r="F136" s="9"/>
      <c r="G136" s="9"/>
    </row>
    <row r="137" spans="1:7" x14ac:dyDescent="0.25">
      <c r="A137" s="9"/>
      <c r="B137" s="9"/>
      <c r="C137" s="9"/>
      <c r="D137" s="75"/>
      <c r="E137" s="9"/>
      <c r="F137" s="9"/>
      <c r="G137" s="9"/>
    </row>
    <row r="138" spans="1:7" x14ac:dyDescent="0.25">
      <c r="A138" s="9"/>
      <c r="B138" s="9"/>
      <c r="C138" s="9"/>
      <c r="D138" s="75"/>
      <c r="E138" s="9"/>
      <c r="F138" s="9"/>
      <c r="G138" s="9"/>
    </row>
    <row r="139" spans="1:7" x14ac:dyDescent="0.25">
      <c r="A139" s="9"/>
      <c r="B139" s="9"/>
      <c r="C139" s="9"/>
      <c r="D139" s="75"/>
      <c r="E139" s="9"/>
      <c r="F139" s="9"/>
      <c r="G139" s="9"/>
    </row>
    <row r="140" spans="1:7" x14ac:dyDescent="0.25">
      <c r="A140" s="9"/>
      <c r="B140" s="9"/>
      <c r="C140" s="9"/>
      <c r="D140" s="75"/>
      <c r="E140" s="9"/>
      <c r="F140" s="9"/>
      <c r="G140" s="9"/>
    </row>
    <row r="141" spans="1:7" x14ac:dyDescent="0.25">
      <c r="A141" s="9"/>
      <c r="B141" s="9"/>
      <c r="C141" s="9"/>
      <c r="D141" s="75"/>
      <c r="E141" s="9"/>
      <c r="F141" s="9"/>
      <c r="G141" s="9"/>
    </row>
    <row r="142" spans="1:7" x14ac:dyDescent="0.25">
      <c r="A142" s="9"/>
      <c r="B142" s="9"/>
      <c r="C142" s="9"/>
      <c r="D142" s="75"/>
      <c r="E142" s="9"/>
      <c r="F142" s="9"/>
      <c r="G142" s="9"/>
    </row>
    <row r="143" spans="1:7" x14ac:dyDescent="0.25">
      <c r="A143" s="9"/>
      <c r="B143" s="9"/>
      <c r="C143" s="9"/>
      <c r="D143" s="75"/>
      <c r="E143" s="9"/>
      <c r="F143" s="9"/>
      <c r="G143" s="9"/>
    </row>
    <row r="144" spans="1:7" x14ac:dyDescent="0.25">
      <c r="A144" s="9"/>
      <c r="B144" s="9"/>
      <c r="C144" s="9"/>
      <c r="D144" s="75"/>
      <c r="E144" s="9"/>
      <c r="F144" s="9"/>
      <c r="G144" s="9"/>
    </row>
    <row r="145" spans="1:7" x14ac:dyDescent="0.25">
      <c r="A145" s="9"/>
      <c r="B145" s="9"/>
      <c r="C145" s="9"/>
      <c r="D145" s="75"/>
      <c r="E145" s="9"/>
      <c r="F145" s="9"/>
      <c r="G145" s="9"/>
    </row>
    <row r="146" spans="1:7" x14ac:dyDescent="0.25">
      <c r="A146" s="9"/>
      <c r="B146" s="9"/>
      <c r="C146" s="9"/>
      <c r="D146" s="75"/>
      <c r="E146" s="9"/>
      <c r="F146" s="9"/>
      <c r="G146" s="9"/>
    </row>
    <row r="147" spans="1:7" x14ac:dyDescent="0.25">
      <c r="A147" s="9"/>
      <c r="B147" s="9"/>
      <c r="C147" s="9"/>
      <c r="D147" s="75"/>
      <c r="E147" s="9"/>
      <c r="F147" s="9"/>
      <c r="G147" s="9"/>
    </row>
    <row r="148" spans="1:7" x14ac:dyDescent="0.25">
      <c r="A148" s="9"/>
      <c r="B148" s="9"/>
      <c r="C148" s="9"/>
      <c r="D148" s="75"/>
      <c r="E148" s="9"/>
      <c r="F148" s="9"/>
      <c r="G148" s="9"/>
    </row>
    <row r="149" spans="1:7" x14ac:dyDescent="0.25">
      <c r="A149" s="9"/>
      <c r="B149" s="9"/>
      <c r="C149" s="9"/>
      <c r="D149" s="75"/>
      <c r="E149" s="9"/>
      <c r="F149" s="9"/>
      <c r="G149" s="9"/>
    </row>
    <row r="150" spans="1:7" x14ac:dyDescent="0.25">
      <c r="A150" s="9"/>
      <c r="B150" s="9"/>
      <c r="C150" s="9"/>
      <c r="D150" s="75"/>
      <c r="E150" s="9"/>
      <c r="F150" s="9"/>
      <c r="G150" s="9"/>
    </row>
    <row r="151" spans="1:7" x14ac:dyDescent="0.25">
      <c r="A151" s="9"/>
      <c r="B151" s="9"/>
      <c r="C151" s="9"/>
      <c r="D151" s="75"/>
      <c r="E151" s="9"/>
      <c r="F151" s="9"/>
      <c r="G151" s="9"/>
    </row>
    <row r="152" spans="1:7" x14ac:dyDescent="0.25">
      <c r="A152" s="9"/>
      <c r="B152" s="9"/>
      <c r="C152" s="9"/>
      <c r="D152" s="75"/>
      <c r="E152" s="9"/>
      <c r="F152" s="9"/>
      <c r="G152" s="9"/>
    </row>
    <row r="153" spans="1:7" x14ac:dyDescent="0.25">
      <c r="A153" s="9"/>
      <c r="B153" s="9"/>
      <c r="C153" s="9"/>
      <c r="D153" s="75"/>
      <c r="E153" s="9"/>
      <c r="F153" s="9"/>
      <c r="G153" s="9"/>
    </row>
    <row r="154" spans="1:7" x14ac:dyDescent="0.25">
      <c r="A154" s="9"/>
      <c r="B154" s="9"/>
      <c r="C154" s="9"/>
      <c r="D154" s="75"/>
      <c r="E154" s="9"/>
      <c r="F154" s="9"/>
      <c r="G154" s="9"/>
    </row>
    <row r="155" spans="1:7" x14ac:dyDescent="0.25">
      <c r="A155" s="9"/>
      <c r="B155" s="9"/>
      <c r="C155" s="9"/>
      <c r="D155" s="75"/>
      <c r="E155" s="9"/>
      <c r="F155" s="9"/>
      <c r="G155" s="9"/>
    </row>
    <row r="156" spans="1:7" x14ac:dyDescent="0.25">
      <c r="A156" s="9"/>
      <c r="B156" s="9"/>
      <c r="C156" s="9"/>
      <c r="D156" s="75"/>
      <c r="E156" s="9"/>
      <c r="F156" s="9"/>
      <c r="G156" s="9"/>
    </row>
    <row r="157" spans="1:7" x14ac:dyDescent="0.25">
      <c r="A157" s="9"/>
      <c r="B157" s="9"/>
      <c r="C157" s="9"/>
      <c r="D157" s="75"/>
      <c r="E157" s="9"/>
      <c r="F157" s="9"/>
      <c r="G157" s="9"/>
    </row>
    <row r="158" spans="1:7" x14ac:dyDescent="0.25">
      <c r="A158" s="9"/>
      <c r="B158" s="9"/>
      <c r="C158" s="9"/>
      <c r="D158" s="75"/>
      <c r="E158" s="9"/>
      <c r="F158" s="9"/>
      <c r="G158" s="9"/>
    </row>
    <row r="159" spans="1:7" x14ac:dyDescent="0.25">
      <c r="A159" s="9"/>
      <c r="B159" s="9"/>
      <c r="C159" s="9"/>
      <c r="D159" s="75"/>
      <c r="E159" s="9"/>
      <c r="F159" s="9"/>
      <c r="G159" s="9"/>
    </row>
    <row r="160" spans="1:7" x14ac:dyDescent="0.25">
      <c r="A160" s="9"/>
      <c r="B160" s="9"/>
      <c r="C160" s="9"/>
      <c r="D160" s="75"/>
      <c r="E160" s="9"/>
      <c r="F160" s="9"/>
      <c r="G160" s="9"/>
    </row>
    <row r="161" spans="1:7" x14ac:dyDescent="0.25">
      <c r="A161" s="9"/>
      <c r="B161" s="9"/>
      <c r="C161" s="9"/>
      <c r="D161" s="75"/>
      <c r="E161" s="9"/>
      <c r="F161" s="9"/>
      <c r="G161" s="9"/>
    </row>
    <row r="162" spans="1:7" x14ac:dyDescent="0.25">
      <c r="A162" s="9"/>
      <c r="B162" s="9"/>
      <c r="C162" s="9"/>
      <c r="D162" s="75"/>
      <c r="E162" s="9"/>
      <c r="F162" s="9"/>
      <c r="G162" s="9"/>
    </row>
    <row r="163" spans="1:7" x14ac:dyDescent="0.25">
      <c r="A163" s="9"/>
      <c r="B163" s="9"/>
      <c r="C163" s="9"/>
      <c r="D163" s="75"/>
      <c r="E163" s="9"/>
      <c r="F163" s="9"/>
      <c r="G163" s="9"/>
    </row>
    <row r="164" spans="1:7" x14ac:dyDescent="0.25">
      <c r="A164" s="9"/>
      <c r="B164" s="9"/>
      <c r="C164" s="9"/>
      <c r="D164" s="75"/>
      <c r="E164" s="9"/>
      <c r="F164" s="9"/>
      <c r="G164" s="9"/>
    </row>
    <row r="165" spans="1:7" x14ac:dyDescent="0.25">
      <c r="A165" s="9"/>
      <c r="B165" s="9"/>
      <c r="C165" s="9"/>
      <c r="D165" s="75"/>
      <c r="E165" s="9"/>
      <c r="F165" s="9"/>
      <c r="G165" s="9"/>
    </row>
    <row r="166" spans="1:7" x14ac:dyDescent="0.25">
      <c r="A166" s="9"/>
      <c r="B166" s="9"/>
      <c r="C166" s="9"/>
      <c r="D166" s="75"/>
      <c r="E166" s="9"/>
      <c r="F166" s="9"/>
      <c r="G166" s="9"/>
    </row>
    <row r="167" spans="1:7" x14ac:dyDescent="0.25">
      <c r="A167" s="9"/>
      <c r="B167" s="9"/>
      <c r="C167" s="9"/>
      <c r="D167" s="75"/>
      <c r="E167" s="9"/>
      <c r="F167" s="9"/>
      <c r="G167" s="9"/>
    </row>
    <row r="168" spans="1:7" x14ac:dyDescent="0.25">
      <c r="A168" s="9"/>
      <c r="B168" s="9"/>
      <c r="C168" s="9"/>
      <c r="D168" s="75"/>
      <c r="E168" s="9"/>
      <c r="F168" s="9"/>
      <c r="G168" s="9"/>
    </row>
    <row r="169" spans="1:7" x14ac:dyDescent="0.25">
      <c r="A169" s="9"/>
      <c r="B169" s="9"/>
      <c r="C169" s="9"/>
      <c r="D169" s="75"/>
      <c r="E169" s="9"/>
      <c r="F169" s="9"/>
      <c r="G169" s="9"/>
    </row>
    <row r="170" spans="1:7" x14ac:dyDescent="0.25">
      <c r="A170" s="9"/>
      <c r="B170" s="9"/>
      <c r="C170" s="9"/>
      <c r="D170" s="75"/>
      <c r="E170" s="9"/>
      <c r="F170" s="9"/>
      <c r="G170" s="9"/>
    </row>
    <row r="171" spans="1:7" x14ac:dyDescent="0.25">
      <c r="A171" s="9"/>
      <c r="B171" s="9"/>
      <c r="C171" s="9"/>
      <c r="D171" s="75"/>
      <c r="E171" s="9"/>
      <c r="F171" s="9"/>
      <c r="G171" s="9"/>
    </row>
    <row r="172" spans="1:7" x14ac:dyDescent="0.25">
      <c r="A172" s="9"/>
      <c r="B172" s="9"/>
      <c r="C172" s="9"/>
      <c r="D172" s="75"/>
      <c r="E172" s="9"/>
      <c r="F172" s="9"/>
      <c r="G172" s="9"/>
    </row>
    <row r="173" spans="1:7" x14ac:dyDescent="0.25">
      <c r="A173" s="9"/>
      <c r="B173" s="9"/>
      <c r="C173" s="9"/>
      <c r="D173" s="75"/>
      <c r="E173" s="9"/>
      <c r="F173" s="9"/>
      <c r="G173" s="9"/>
    </row>
    <row r="174" spans="1:7" x14ac:dyDescent="0.25">
      <c r="A174" s="9"/>
      <c r="B174" s="9"/>
      <c r="C174" s="9"/>
      <c r="D174" s="75"/>
      <c r="E174" s="9"/>
      <c r="F174" s="9"/>
      <c r="G174" s="9"/>
    </row>
    <row r="175" spans="1:7" x14ac:dyDescent="0.25">
      <c r="A175" s="9"/>
      <c r="B175" s="9"/>
      <c r="C175" s="9"/>
      <c r="D175" s="75"/>
      <c r="E175" s="9"/>
      <c r="F175" s="9"/>
      <c r="G175" s="9"/>
    </row>
    <row r="176" spans="1:7" x14ac:dyDescent="0.25">
      <c r="A176" s="9"/>
      <c r="B176" s="9"/>
      <c r="C176" s="9"/>
      <c r="D176" s="75"/>
      <c r="E176" s="9"/>
      <c r="F176" s="9"/>
      <c r="G176" s="9"/>
    </row>
    <row r="177" spans="1:7" x14ac:dyDescent="0.25">
      <c r="A177" s="9"/>
      <c r="B177" s="9"/>
      <c r="C177" s="9"/>
      <c r="D177" s="75"/>
      <c r="E177" s="9"/>
      <c r="F177" s="9"/>
      <c r="G177" s="9"/>
    </row>
    <row r="178" spans="1:7" x14ac:dyDescent="0.25">
      <c r="A178" s="9"/>
      <c r="B178" s="9"/>
      <c r="C178" s="9"/>
      <c r="D178" s="75"/>
      <c r="E178" s="9"/>
      <c r="F178" s="9"/>
      <c r="G178" s="9"/>
    </row>
    <row r="179" spans="1:7" x14ac:dyDescent="0.25">
      <c r="A179" s="9"/>
      <c r="B179" s="9"/>
      <c r="C179" s="9"/>
      <c r="D179" s="75"/>
      <c r="E179" s="9"/>
      <c r="F179" s="9"/>
      <c r="G179" s="9"/>
    </row>
    <row r="180" spans="1:7" x14ac:dyDescent="0.25">
      <c r="A180" s="9"/>
      <c r="B180" s="9"/>
      <c r="C180" s="9"/>
      <c r="D180" s="75"/>
      <c r="E180" s="9"/>
      <c r="F180" s="9"/>
      <c r="G180" s="9"/>
    </row>
    <row r="181" spans="1:7" x14ac:dyDescent="0.25">
      <c r="A181" s="9"/>
      <c r="B181" s="9"/>
      <c r="C181" s="9"/>
      <c r="D181" s="75"/>
      <c r="E181" s="9"/>
      <c r="F181" s="9"/>
      <c r="G181" s="9"/>
    </row>
    <row r="182" spans="1:7" x14ac:dyDescent="0.25">
      <c r="A182" s="9"/>
      <c r="B182" s="9"/>
      <c r="C182" s="9"/>
      <c r="D182" s="75"/>
      <c r="E182" s="9"/>
      <c r="F182" s="9"/>
      <c r="G182" s="9"/>
    </row>
    <row r="183" spans="1:7" x14ac:dyDescent="0.25">
      <c r="A183" s="9"/>
      <c r="B183" s="9"/>
      <c r="C183" s="9"/>
      <c r="D183" s="75"/>
      <c r="E183" s="9"/>
      <c r="F183" s="9"/>
      <c r="G183" s="9"/>
    </row>
    <row r="184" spans="1:7" x14ac:dyDescent="0.25">
      <c r="A184" s="9"/>
      <c r="B184" s="9"/>
      <c r="C184" s="9"/>
      <c r="D184" s="75"/>
      <c r="E184" s="9"/>
      <c r="F184" s="9"/>
      <c r="G184" s="9"/>
    </row>
    <row r="185" spans="1:7" x14ac:dyDescent="0.25">
      <c r="A185" s="9"/>
      <c r="B185" s="9"/>
      <c r="C185" s="9"/>
      <c r="D185" s="75"/>
      <c r="E185" s="9"/>
      <c r="F185" s="9"/>
      <c r="G185" s="9"/>
    </row>
    <row r="186" spans="1:7" x14ac:dyDescent="0.25">
      <c r="A186" s="9"/>
      <c r="B186" s="9"/>
      <c r="C186" s="9"/>
      <c r="D186" s="75"/>
      <c r="E186" s="9"/>
      <c r="F186" s="9"/>
      <c r="G186" s="9"/>
    </row>
    <row r="187" spans="1:7" x14ac:dyDescent="0.25">
      <c r="A187" s="9"/>
      <c r="B187" s="9"/>
      <c r="C187" s="9"/>
      <c r="D187" s="75"/>
      <c r="E187" s="9"/>
      <c r="F187" s="9"/>
      <c r="G187" s="9"/>
    </row>
    <row r="188" spans="1:7" x14ac:dyDescent="0.25">
      <c r="A188" s="9"/>
      <c r="B188" s="9"/>
      <c r="C188" s="9"/>
      <c r="D188" s="75"/>
      <c r="E188" s="9"/>
      <c r="F188" s="9"/>
      <c r="G188" s="9"/>
    </row>
    <row r="189" spans="1:7" x14ac:dyDescent="0.25">
      <c r="A189" s="9"/>
      <c r="B189" s="9"/>
      <c r="C189" s="9"/>
      <c r="D189" s="75"/>
      <c r="E189" s="9"/>
      <c r="F189" s="9"/>
      <c r="G189" s="9"/>
    </row>
    <row r="190" spans="1:7" x14ac:dyDescent="0.25">
      <c r="A190" s="9"/>
      <c r="B190" s="9"/>
      <c r="C190" s="9"/>
      <c r="D190" s="75"/>
      <c r="E190" s="9"/>
      <c r="F190" s="9"/>
      <c r="G190" s="9"/>
    </row>
    <row r="191" spans="1:7" x14ac:dyDescent="0.25">
      <c r="A191" s="9"/>
      <c r="B191" s="9"/>
      <c r="C191" s="9"/>
      <c r="D191" s="75"/>
      <c r="E191" s="9"/>
      <c r="F191" s="9"/>
      <c r="G191" s="9"/>
    </row>
    <row r="192" spans="1:7" x14ac:dyDescent="0.25">
      <c r="A192" s="9"/>
      <c r="B192" s="9"/>
      <c r="C192" s="9"/>
      <c r="D192" s="75"/>
      <c r="E192" s="9"/>
      <c r="F192" s="9"/>
      <c r="G192" s="9"/>
    </row>
    <row r="193" spans="1:7" x14ac:dyDescent="0.25">
      <c r="A193" s="9"/>
      <c r="B193" s="9"/>
      <c r="C193" s="9"/>
      <c r="D193" s="75"/>
      <c r="E193" s="9"/>
      <c r="F193" s="9"/>
      <c r="G193" s="9"/>
    </row>
    <row r="194" spans="1:7" x14ac:dyDescent="0.25">
      <c r="A194" s="9"/>
      <c r="B194" s="9"/>
      <c r="C194" s="9"/>
      <c r="D194" s="75"/>
      <c r="E194" s="9"/>
      <c r="F194" s="9"/>
      <c r="G194" s="9"/>
    </row>
    <row r="195" spans="1:7" x14ac:dyDescent="0.25">
      <c r="A195" s="9"/>
      <c r="B195" s="9"/>
      <c r="C195" s="9"/>
      <c r="D195" s="75"/>
      <c r="E195" s="9"/>
      <c r="F195" s="9"/>
      <c r="G195" s="9"/>
    </row>
    <row r="196" spans="1:7" x14ac:dyDescent="0.25">
      <c r="A196" s="9"/>
      <c r="B196" s="9"/>
      <c r="C196" s="9"/>
      <c r="D196" s="75"/>
      <c r="E196" s="9"/>
      <c r="F196" s="9"/>
      <c r="G196" s="9"/>
    </row>
    <row r="197" spans="1:7" x14ac:dyDescent="0.25">
      <c r="A197" s="9"/>
      <c r="B197" s="9"/>
      <c r="C197" s="9"/>
      <c r="D197" s="75"/>
      <c r="E197" s="9"/>
      <c r="F197" s="9"/>
      <c r="G197" s="9"/>
    </row>
    <row r="198" spans="1:7" x14ac:dyDescent="0.25">
      <c r="A198" s="9"/>
      <c r="B198" s="9"/>
      <c r="C198" s="9"/>
      <c r="D198" s="75"/>
      <c r="E198" s="9"/>
      <c r="F198" s="9"/>
      <c r="G198" s="9"/>
    </row>
    <row r="199" spans="1:7" x14ac:dyDescent="0.25">
      <c r="A199" s="9"/>
      <c r="B199" s="9"/>
      <c r="C199" s="9"/>
      <c r="D199" s="75"/>
      <c r="E199" s="9"/>
      <c r="F199" s="9"/>
      <c r="G199" s="9"/>
    </row>
    <row r="200" spans="1:7" x14ac:dyDescent="0.25">
      <c r="A200" s="9"/>
      <c r="B200" s="9"/>
      <c r="C200" s="9"/>
      <c r="D200" s="75"/>
      <c r="E200" s="9"/>
      <c r="F200" s="9"/>
      <c r="G200" s="9"/>
    </row>
    <row r="201" spans="1:7" x14ac:dyDescent="0.25">
      <c r="A201" s="9"/>
      <c r="B201" s="9"/>
      <c r="C201" s="9"/>
      <c r="D201" s="75"/>
      <c r="E201" s="9"/>
      <c r="F201" s="9"/>
      <c r="G201" s="9"/>
    </row>
    <row r="202" spans="1:7" x14ac:dyDescent="0.25">
      <c r="A202" s="9"/>
      <c r="B202" s="9"/>
      <c r="C202" s="9"/>
      <c r="D202" s="75"/>
      <c r="E202" s="9"/>
      <c r="F202" s="9"/>
      <c r="G202" s="9"/>
    </row>
    <row r="203" spans="1:7" x14ac:dyDescent="0.25">
      <c r="A203" s="9"/>
      <c r="B203" s="9"/>
      <c r="C203" s="9"/>
      <c r="D203" s="75"/>
      <c r="E203" s="9"/>
      <c r="F203" s="9"/>
      <c r="G203" s="9"/>
    </row>
    <row r="204" spans="1:7" x14ac:dyDescent="0.25">
      <c r="A204" s="9"/>
      <c r="B204" s="9"/>
      <c r="C204" s="9"/>
      <c r="D204" s="75"/>
      <c r="E204" s="9"/>
      <c r="F204" s="9"/>
      <c r="G204" s="9"/>
    </row>
    <row r="205" spans="1:7" x14ac:dyDescent="0.25">
      <c r="A205" s="9"/>
      <c r="B205" s="9"/>
      <c r="C205" s="9"/>
      <c r="D205" s="75"/>
      <c r="E205" s="9"/>
      <c r="F205" s="9"/>
      <c r="G205" s="9"/>
    </row>
    <row r="206" spans="1:7" x14ac:dyDescent="0.25">
      <c r="A206" s="9"/>
      <c r="B206" s="9"/>
      <c r="C206" s="9"/>
      <c r="D206" s="75"/>
      <c r="E206" s="9"/>
      <c r="F206" s="9"/>
      <c r="G206" s="9"/>
    </row>
    <row r="207" spans="1:7" x14ac:dyDescent="0.25">
      <c r="A207" s="9"/>
      <c r="B207" s="9"/>
      <c r="C207" s="9"/>
      <c r="D207" s="75"/>
      <c r="E207" s="9"/>
      <c r="F207" s="9"/>
      <c r="G207" s="9"/>
    </row>
    <row r="208" spans="1:7" x14ac:dyDescent="0.25">
      <c r="A208" s="9"/>
      <c r="B208" s="9"/>
      <c r="C208" s="9"/>
      <c r="D208" s="75"/>
      <c r="E208" s="9"/>
      <c r="F208" s="9"/>
      <c r="G208" s="9"/>
    </row>
    <row r="209" spans="1:7" x14ac:dyDescent="0.25">
      <c r="A209" s="9"/>
      <c r="B209" s="9"/>
      <c r="C209" s="9"/>
      <c r="D209" s="75"/>
      <c r="E209" s="9"/>
      <c r="F209" s="9"/>
      <c r="G209" s="9"/>
    </row>
    <row r="210" spans="1:7" x14ac:dyDescent="0.25">
      <c r="A210" s="9"/>
      <c r="B210" s="9"/>
      <c r="C210" s="9"/>
      <c r="D210" s="75"/>
      <c r="E210" s="9"/>
      <c r="F210" s="9"/>
      <c r="G210" s="9"/>
    </row>
    <row r="211" spans="1:7" x14ac:dyDescent="0.25">
      <c r="A211" s="9"/>
      <c r="B211" s="9"/>
      <c r="C211" s="9"/>
      <c r="D211" s="75"/>
      <c r="E211" s="9"/>
      <c r="F211" s="9"/>
      <c r="G211" s="9"/>
    </row>
    <row r="212" spans="1:7" x14ac:dyDescent="0.25">
      <c r="A212" s="9"/>
      <c r="B212" s="9"/>
      <c r="C212" s="9"/>
      <c r="D212" s="75"/>
      <c r="E212" s="9"/>
      <c r="F212" s="9"/>
      <c r="G212" s="9"/>
    </row>
    <row r="213" spans="1:7" x14ac:dyDescent="0.25">
      <c r="A213" s="9"/>
      <c r="B213" s="9"/>
      <c r="C213" s="9"/>
      <c r="D213" s="75"/>
      <c r="E213" s="9"/>
      <c r="F213" s="9"/>
      <c r="G213" s="9"/>
    </row>
    <row r="214" spans="1:7" x14ac:dyDescent="0.25">
      <c r="A214" s="9"/>
      <c r="B214" s="9"/>
      <c r="C214" s="9"/>
      <c r="D214" s="75"/>
      <c r="E214" s="9"/>
      <c r="F214" s="9"/>
      <c r="G214" s="9"/>
    </row>
    <row r="215" spans="1:7" x14ac:dyDescent="0.25">
      <c r="A215" s="9"/>
      <c r="B215" s="9"/>
      <c r="C215" s="9"/>
      <c r="D215" s="75"/>
      <c r="E215" s="9"/>
      <c r="F215" s="9"/>
      <c r="G215" s="9"/>
    </row>
    <row r="216" spans="1:7" x14ac:dyDescent="0.25">
      <c r="A216" s="9"/>
      <c r="B216" s="9"/>
      <c r="C216" s="9"/>
      <c r="D216" s="75"/>
      <c r="E216" s="9"/>
      <c r="F216" s="9"/>
      <c r="G216" s="9"/>
    </row>
    <row r="217" spans="1:7" x14ac:dyDescent="0.25">
      <c r="A217" s="9"/>
      <c r="B217" s="9"/>
      <c r="C217" s="9"/>
      <c r="D217" s="75"/>
      <c r="E217" s="9"/>
      <c r="F217" s="9"/>
      <c r="G217" s="9"/>
    </row>
    <row r="218" spans="1:7" x14ac:dyDescent="0.25">
      <c r="A218" s="9"/>
      <c r="B218" s="9"/>
      <c r="C218" s="9"/>
      <c r="D218" s="75"/>
      <c r="E218" s="9"/>
      <c r="F218" s="9"/>
      <c r="G218" s="9"/>
    </row>
    <row r="219" spans="1:7" x14ac:dyDescent="0.25">
      <c r="A219" s="9"/>
      <c r="B219" s="9"/>
      <c r="C219" s="9"/>
      <c r="D219" s="75"/>
      <c r="E219" s="9"/>
      <c r="F219" s="9"/>
      <c r="G219" s="9"/>
    </row>
    <row r="220" spans="1:7" x14ac:dyDescent="0.25">
      <c r="A220" s="9"/>
      <c r="B220" s="9"/>
      <c r="C220" s="9"/>
      <c r="D220" s="75"/>
      <c r="E220" s="9"/>
      <c r="F220" s="9"/>
      <c r="G220" s="9"/>
    </row>
    <row r="221" spans="1:7" x14ac:dyDescent="0.25">
      <c r="A221" s="9"/>
      <c r="B221" s="9"/>
      <c r="C221" s="9"/>
      <c r="D221" s="75"/>
      <c r="E221" s="9"/>
      <c r="F221" s="9"/>
      <c r="G221" s="9"/>
    </row>
    <row r="222" spans="1:7" x14ac:dyDescent="0.25">
      <c r="A222" s="9"/>
      <c r="B222" s="9"/>
      <c r="C222" s="9"/>
      <c r="D222" s="75"/>
      <c r="E222" s="9"/>
      <c r="F222" s="9"/>
      <c r="G222" s="9"/>
    </row>
    <row r="223" spans="1:7" x14ac:dyDescent="0.25">
      <c r="A223" s="9"/>
      <c r="B223" s="9"/>
      <c r="C223" s="9"/>
      <c r="D223" s="75"/>
      <c r="E223" s="9"/>
      <c r="F223" s="9"/>
      <c r="G223" s="9"/>
    </row>
    <row r="224" spans="1:7" x14ac:dyDescent="0.25">
      <c r="A224" s="9"/>
      <c r="B224" s="9"/>
      <c r="C224" s="9"/>
      <c r="D224" s="75"/>
      <c r="E224" s="9"/>
      <c r="F224" s="9"/>
      <c r="G224" s="9"/>
    </row>
    <row r="225" spans="1:7" x14ac:dyDescent="0.25">
      <c r="A225" s="9"/>
      <c r="B225" s="9"/>
      <c r="C225" s="9"/>
      <c r="D225" s="75"/>
      <c r="E225" s="9"/>
      <c r="F225" s="9"/>
      <c r="G225" s="9"/>
    </row>
    <row r="226" spans="1:7" x14ac:dyDescent="0.25">
      <c r="A226" s="9"/>
      <c r="B226" s="9"/>
      <c r="C226" s="9"/>
      <c r="D226" s="75"/>
      <c r="E226" s="9"/>
      <c r="F226" s="9"/>
      <c r="G226" s="9"/>
    </row>
    <row r="227" spans="1:7" x14ac:dyDescent="0.25">
      <c r="A227" s="9"/>
      <c r="B227" s="9"/>
      <c r="C227" s="9"/>
      <c r="D227" s="75"/>
      <c r="E227" s="9"/>
      <c r="F227" s="9"/>
      <c r="G227" s="9"/>
    </row>
    <row r="228" spans="1:7" x14ac:dyDescent="0.25">
      <c r="A228" s="9"/>
      <c r="B228" s="9"/>
      <c r="C228" s="9"/>
      <c r="D228" s="75"/>
      <c r="E228" s="9"/>
      <c r="F228" s="9"/>
      <c r="G228" s="9"/>
    </row>
    <row r="229" spans="1:7" x14ac:dyDescent="0.25">
      <c r="A229" s="9"/>
      <c r="B229" s="9"/>
      <c r="C229" s="9"/>
      <c r="D229" s="75"/>
      <c r="E229" s="9"/>
      <c r="F229" s="9"/>
      <c r="G229" s="9"/>
    </row>
    <row r="230" spans="1:7" x14ac:dyDescent="0.25">
      <c r="A230" s="9"/>
      <c r="B230" s="9"/>
      <c r="C230" s="9"/>
      <c r="D230" s="75"/>
      <c r="E230" s="9"/>
      <c r="F230" s="9"/>
      <c r="G230" s="9"/>
    </row>
    <row r="231" spans="1:7" x14ac:dyDescent="0.25">
      <c r="A231" s="9"/>
      <c r="B231" s="9"/>
      <c r="C231" s="9"/>
      <c r="D231" s="75"/>
      <c r="E231" s="9"/>
      <c r="F231" s="9"/>
      <c r="G231" s="9"/>
    </row>
    <row r="232" spans="1:7" x14ac:dyDescent="0.25">
      <c r="A232" s="9"/>
      <c r="B232" s="9"/>
      <c r="C232" s="9"/>
      <c r="D232" s="75"/>
      <c r="E232" s="9"/>
      <c r="F232" s="9"/>
      <c r="G232" s="9"/>
    </row>
    <row r="233" spans="1:7" x14ac:dyDescent="0.25">
      <c r="A233" s="9"/>
      <c r="B233" s="9"/>
      <c r="C233" s="9"/>
      <c r="D233" s="75"/>
      <c r="E233" s="9"/>
      <c r="F233" s="9"/>
      <c r="G233" s="9"/>
    </row>
    <row r="234" spans="1:7" x14ac:dyDescent="0.25">
      <c r="A234" s="9"/>
      <c r="B234" s="9"/>
      <c r="C234" s="9"/>
      <c r="D234" s="75"/>
      <c r="E234" s="9"/>
      <c r="F234" s="9"/>
      <c r="G234" s="9"/>
    </row>
    <row r="235" spans="1:7" x14ac:dyDescent="0.25">
      <c r="A235" s="9"/>
      <c r="B235" s="9"/>
      <c r="C235" s="9"/>
      <c r="D235" s="75"/>
      <c r="E235" s="9"/>
      <c r="F235" s="9"/>
      <c r="G235" s="9"/>
    </row>
    <row r="236" spans="1:7" x14ac:dyDescent="0.25">
      <c r="A236" s="9"/>
      <c r="B236" s="9"/>
      <c r="C236" s="9"/>
      <c r="D236" s="75"/>
      <c r="E236" s="9"/>
      <c r="F236" s="9"/>
      <c r="G236" s="9"/>
    </row>
    <row r="237" spans="1:7" x14ac:dyDescent="0.25">
      <c r="A237" s="9"/>
      <c r="B237" s="9"/>
      <c r="C237" s="9"/>
      <c r="D237" s="75"/>
      <c r="E237" s="9"/>
      <c r="F237" s="9"/>
      <c r="G237" s="9"/>
    </row>
    <row r="238" spans="1:7" x14ac:dyDescent="0.25">
      <c r="A238" s="9"/>
      <c r="B238" s="9"/>
      <c r="C238" s="9"/>
      <c r="D238" s="75"/>
      <c r="E238" s="9"/>
      <c r="F238" s="9"/>
      <c r="G238" s="9"/>
    </row>
    <row r="239" spans="1:7" x14ac:dyDescent="0.25">
      <c r="A239" s="9"/>
      <c r="B239" s="9"/>
      <c r="C239" s="9"/>
      <c r="D239" s="75"/>
      <c r="E239" s="9"/>
      <c r="F239" s="9"/>
      <c r="G239" s="9"/>
    </row>
    <row r="240" spans="1:7" x14ac:dyDescent="0.25">
      <c r="A240" s="9"/>
      <c r="B240" s="9"/>
      <c r="C240" s="9"/>
      <c r="D240" s="75"/>
      <c r="E240" s="9"/>
      <c r="F240" s="9"/>
      <c r="G240" s="9"/>
    </row>
    <row r="241" spans="1:7" x14ac:dyDescent="0.25">
      <c r="A241" s="9"/>
      <c r="B241" s="9"/>
      <c r="C241" s="9"/>
      <c r="D241" s="75"/>
      <c r="E241" s="9"/>
      <c r="F241" s="9"/>
      <c r="G241" s="9"/>
    </row>
    <row r="242" spans="1:7" x14ac:dyDescent="0.25">
      <c r="A242" s="9"/>
      <c r="B242" s="9"/>
      <c r="C242" s="9"/>
      <c r="D242" s="75"/>
      <c r="E242" s="9"/>
      <c r="F242" s="9"/>
      <c r="G242" s="9"/>
    </row>
    <row r="243" spans="1:7" x14ac:dyDescent="0.25">
      <c r="A243" s="9"/>
      <c r="B243" s="9"/>
      <c r="C243" s="9"/>
      <c r="D243" s="75"/>
      <c r="E243" s="9"/>
      <c r="F243" s="9"/>
      <c r="G243" s="9"/>
    </row>
    <row r="244" spans="1:7" x14ac:dyDescent="0.25">
      <c r="A244" s="9"/>
      <c r="B244" s="9"/>
      <c r="C244" s="9"/>
      <c r="D244" s="75"/>
      <c r="E244" s="9"/>
      <c r="F244" s="9"/>
      <c r="G244" s="9"/>
    </row>
    <row r="245" spans="1:7" x14ac:dyDescent="0.25">
      <c r="A245" s="9"/>
      <c r="B245" s="9"/>
      <c r="C245" s="9"/>
      <c r="D245" s="75"/>
      <c r="E245" s="9"/>
      <c r="F245" s="9"/>
      <c r="G245" s="9"/>
    </row>
    <row r="246" spans="1:7" x14ac:dyDescent="0.25">
      <c r="A246" s="9"/>
      <c r="B246" s="9"/>
      <c r="C246" s="9"/>
      <c r="D246" s="75"/>
      <c r="E246" s="9"/>
      <c r="F246" s="9"/>
      <c r="G246" s="9"/>
    </row>
    <row r="247" spans="1:7" x14ac:dyDescent="0.25">
      <c r="A247" s="9"/>
      <c r="B247" s="9"/>
      <c r="C247" s="9"/>
      <c r="D247" s="75"/>
      <c r="E247" s="9"/>
      <c r="F247" s="9"/>
      <c r="G247" s="9"/>
    </row>
    <row r="248" spans="1:7" x14ac:dyDescent="0.25">
      <c r="A248" s="9"/>
      <c r="B248" s="9"/>
      <c r="C248" s="9"/>
      <c r="D248" s="75"/>
      <c r="E248" s="9"/>
      <c r="F248" s="9"/>
      <c r="G248" s="9"/>
    </row>
    <row r="249" spans="1:7" x14ac:dyDescent="0.25">
      <c r="A249" s="9"/>
      <c r="B249" s="9"/>
      <c r="C249" s="9"/>
      <c r="D249" s="75"/>
      <c r="E249" s="9"/>
      <c r="F249" s="9"/>
      <c r="G249" s="9"/>
    </row>
    <row r="250" spans="1:7" x14ac:dyDescent="0.25">
      <c r="A250" s="9"/>
      <c r="B250" s="9"/>
      <c r="C250" s="9"/>
      <c r="D250" s="75"/>
      <c r="E250" s="9"/>
      <c r="F250" s="9"/>
      <c r="G250" s="9"/>
    </row>
    <row r="251" spans="1:7" x14ac:dyDescent="0.25">
      <c r="A251" s="9"/>
      <c r="B251" s="9"/>
      <c r="C251" s="9"/>
      <c r="D251" s="75"/>
      <c r="E251" s="9"/>
      <c r="F251" s="9"/>
      <c r="G251" s="9"/>
    </row>
    <row r="252" spans="1:7" x14ac:dyDescent="0.25">
      <c r="A252" s="9"/>
      <c r="B252" s="9"/>
      <c r="C252" s="9"/>
      <c r="D252" s="75"/>
      <c r="E252" s="9"/>
      <c r="F252" s="9"/>
      <c r="G252" s="9"/>
    </row>
    <row r="253" spans="1:7" x14ac:dyDescent="0.25">
      <c r="A253" s="9"/>
      <c r="B253" s="9"/>
      <c r="C253" s="9"/>
      <c r="D253" s="75"/>
      <c r="E253" s="9"/>
      <c r="F253" s="9"/>
      <c r="G253" s="9"/>
    </row>
    <row r="254" spans="1:7" x14ac:dyDescent="0.25">
      <c r="A254" s="9"/>
      <c r="B254" s="9"/>
      <c r="C254" s="9"/>
      <c r="D254" s="75"/>
      <c r="E254" s="9"/>
      <c r="F254" s="9"/>
      <c r="G254" s="9"/>
    </row>
    <row r="255" spans="1:7" x14ac:dyDescent="0.25">
      <c r="A255" s="9"/>
      <c r="B255" s="9"/>
      <c r="C255" s="9"/>
      <c r="D255" s="75"/>
      <c r="E255" s="9"/>
      <c r="F255" s="9"/>
      <c r="G255" s="9"/>
    </row>
    <row r="256" spans="1:7" x14ac:dyDescent="0.25">
      <c r="A256" s="9"/>
      <c r="B256" s="9"/>
      <c r="C256" s="9"/>
      <c r="D256" s="75"/>
      <c r="E256" s="9"/>
      <c r="F256" s="9"/>
      <c r="G256" s="9"/>
    </row>
    <row r="257" spans="1:7" x14ac:dyDescent="0.25">
      <c r="A257" s="9"/>
      <c r="B257" s="9"/>
      <c r="C257" s="9"/>
      <c r="D257" s="75"/>
      <c r="E257" s="9"/>
      <c r="F257" s="9"/>
      <c r="G257" s="9"/>
    </row>
    <row r="258" spans="1:7" x14ac:dyDescent="0.25">
      <c r="A258" s="9"/>
      <c r="B258" s="9"/>
      <c r="C258" s="9"/>
      <c r="D258" s="75"/>
      <c r="E258" s="9"/>
      <c r="F258" s="9"/>
      <c r="G258" s="9"/>
    </row>
    <row r="259" spans="1:7" x14ac:dyDescent="0.25">
      <c r="A259" s="9"/>
      <c r="B259" s="9"/>
      <c r="C259" s="9"/>
      <c r="D259" s="75"/>
      <c r="E259" s="9"/>
      <c r="F259" s="9"/>
      <c r="G259" s="9"/>
    </row>
    <row r="260" spans="1:7" x14ac:dyDescent="0.25">
      <c r="A260" s="9"/>
      <c r="B260" s="9"/>
      <c r="C260" s="9"/>
      <c r="D260" s="75"/>
      <c r="E260" s="9"/>
      <c r="F260" s="9"/>
      <c r="G260" s="9"/>
    </row>
    <row r="261" spans="1:7" x14ac:dyDescent="0.25">
      <c r="A261" s="9"/>
      <c r="B261" s="9"/>
      <c r="C261" s="9"/>
      <c r="D261" s="75"/>
      <c r="E261" s="9"/>
      <c r="F261" s="9"/>
      <c r="G261" s="9"/>
    </row>
    <row r="262" spans="1:7" x14ac:dyDescent="0.25">
      <c r="A262" s="9"/>
      <c r="B262" s="9"/>
      <c r="C262" s="9"/>
      <c r="D262" s="75"/>
      <c r="E262" s="9"/>
      <c r="F262" s="9"/>
      <c r="G262" s="9"/>
    </row>
    <row r="263" spans="1:7" x14ac:dyDescent="0.25">
      <c r="A263" s="9"/>
      <c r="B263" s="9"/>
      <c r="C263" s="9"/>
      <c r="D263" s="75"/>
      <c r="E263" s="9"/>
      <c r="F263" s="9"/>
      <c r="G263" s="9"/>
    </row>
    <row r="264" spans="1:7" x14ac:dyDescent="0.25">
      <c r="A264" s="9"/>
      <c r="B264" s="9"/>
      <c r="C264" s="9"/>
      <c r="D264" s="75"/>
      <c r="E264" s="9"/>
      <c r="F264" s="9"/>
      <c r="G264" s="9"/>
    </row>
    <row r="265" spans="1:7" x14ac:dyDescent="0.25">
      <c r="A265" s="9"/>
      <c r="B265" s="9"/>
      <c r="C265" s="9"/>
      <c r="D265" s="75"/>
      <c r="E265" s="9"/>
      <c r="F265" s="9"/>
      <c r="G265" s="9"/>
    </row>
    <row r="266" spans="1:7" x14ac:dyDescent="0.25">
      <c r="A266" s="9"/>
      <c r="B266" s="9"/>
      <c r="C266" s="9"/>
      <c r="D266" s="75"/>
      <c r="E266" s="9"/>
      <c r="F266" s="9"/>
      <c r="G266" s="9"/>
    </row>
    <row r="267" spans="1:7" x14ac:dyDescent="0.25">
      <c r="A267" s="9"/>
      <c r="B267" s="9"/>
      <c r="C267" s="9"/>
      <c r="D267" s="75"/>
      <c r="E267" s="9"/>
      <c r="F267" s="9"/>
      <c r="G267" s="9"/>
    </row>
    <row r="268" spans="1:7" x14ac:dyDescent="0.25">
      <c r="A268" s="9"/>
      <c r="B268" s="9"/>
      <c r="C268" s="9"/>
      <c r="D268" s="75"/>
      <c r="E268" s="9"/>
      <c r="F268" s="9"/>
      <c r="G268" s="9"/>
    </row>
    <row r="269" spans="1:7" x14ac:dyDescent="0.25">
      <c r="A269" s="9"/>
      <c r="B269" s="9"/>
      <c r="C269" s="9"/>
      <c r="D269" s="75"/>
      <c r="E269" s="9"/>
      <c r="F269" s="9"/>
      <c r="G269" s="9"/>
    </row>
    <row r="270" spans="1:7" x14ac:dyDescent="0.25">
      <c r="A270" s="9"/>
      <c r="B270" s="9"/>
      <c r="C270" s="9"/>
      <c r="D270" s="75"/>
      <c r="E270" s="9"/>
      <c r="F270" s="9"/>
      <c r="G270" s="9"/>
    </row>
    <row r="271" spans="1:7" x14ac:dyDescent="0.25">
      <c r="A271" s="9"/>
      <c r="B271" s="9"/>
      <c r="C271" s="9"/>
      <c r="D271" s="75"/>
      <c r="E271" s="9"/>
      <c r="F271" s="9"/>
      <c r="G271" s="9"/>
    </row>
    <row r="272" spans="1:7" x14ac:dyDescent="0.25">
      <c r="A272" s="9"/>
      <c r="B272" s="9"/>
      <c r="C272" s="9"/>
      <c r="D272" s="75"/>
      <c r="E272" s="9"/>
      <c r="F272" s="9"/>
      <c r="G272" s="9"/>
    </row>
    <row r="273" spans="1:7" x14ac:dyDescent="0.25">
      <c r="A273" s="9"/>
      <c r="B273" s="9"/>
      <c r="C273" s="9"/>
      <c r="D273" s="75"/>
      <c r="E273" s="9"/>
      <c r="F273" s="9"/>
      <c r="G273" s="9"/>
    </row>
    <row r="274" spans="1:7" x14ac:dyDescent="0.25">
      <c r="A274" s="9"/>
      <c r="B274" s="9"/>
      <c r="C274" s="9"/>
      <c r="D274" s="75"/>
      <c r="E274" s="9"/>
      <c r="F274" s="9"/>
      <c r="G274" s="9"/>
    </row>
    <row r="275" spans="1:7" x14ac:dyDescent="0.25">
      <c r="A275" s="9"/>
      <c r="B275" s="9"/>
      <c r="C275" s="9"/>
      <c r="D275" s="75"/>
      <c r="E275" s="9"/>
      <c r="F275" s="9"/>
      <c r="G275" s="9"/>
    </row>
    <row r="276" spans="1:7" x14ac:dyDescent="0.25">
      <c r="A276" s="9"/>
      <c r="B276" s="9"/>
      <c r="C276" s="9"/>
      <c r="D276" s="75"/>
      <c r="E276" s="9"/>
      <c r="F276" s="9"/>
      <c r="G276" s="9"/>
    </row>
    <row r="277" spans="1:7" x14ac:dyDescent="0.25">
      <c r="A277" s="9"/>
      <c r="B277" s="9"/>
      <c r="C277" s="9"/>
      <c r="D277" s="75"/>
      <c r="E277" s="9"/>
      <c r="F277" s="9"/>
      <c r="G277" s="9"/>
    </row>
    <row r="278" spans="1:7" x14ac:dyDescent="0.25">
      <c r="A278" s="9"/>
      <c r="B278" s="9"/>
      <c r="C278" s="9"/>
      <c r="D278" s="75"/>
      <c r="E278" s="9"/>
      <c r="F278" s="9"/>
      <c r="G278" s="9"/>
    </row>
    <row r="279" spans="1:7" x14ac:dyDescent="0.25">
      <c r="A279" s="9"/>
      <c r="B279" s="9"/>
      <c r="C279" s="9"/>
      <c r="D279" s="75"/>
      <c r="E279" s="9"/>
      <c r="F279" s="9"/>
      <c r="G279" s="9"/>
    </row>
    <row r="280" spans="1:7" x14ac:dyDescent="0.25">
      <c r="A280" s="9"/>
      <c r="B280" s="9"/>
      <c r="C280" s="9"/>
      <c r="D280" s="75"/>
      <c r="E280" s="9"/>
      <c r="F280" s="9"/>
      <c r="G280" s="9"/>
    </row>
    <row r="281" spans="1:7" x14ac:dyDescent="0.25">
      <c r="A281" s="9"/>
      <c r="B281" s="9"/>
      <c r="C281" s="9"/>
      <c r="D281" s="75"/>
      <c r="E281" s="9"/>
      <c r="F281" s="9"/>
      <c r="G281" s="9"/>
    </row>
    <row r="282" spans="1:7" x14ac:dyDescent="0.25">
      <c r="A282" s="9"/>
      <c r="B282" s="9"/>
      <c r="C282" s="9"/>
      <c r="D282" s="75"/>
      <c r="E282" s="9"/>
      <c r="F282" s="9"/>
      <c r="G282" s="9"/>
    </row>
    <row r="283" spans="1:7" x14ac:dyDescent="0.25">
      <c r="A283" s="9"/>
      <c r="B283" s="9"/>
      <c r="C283" s="9"/>
      <c r="D283" s="75"/>
      <c r="E283" s="9"/>
      <c r="F283" s="9"/>
      <c r="G283" s="9"/>
    </row>
    <row r="284" spans="1:7" x14ac:dyDescent="0.25">
      <c r="A284" s="9"/>
      <c r="B284" s="9"/>
      <c r="C284" s="9"/>
      <c r="D284" s="75"/>
      <c r="E284" s="9"/>
      <c r="F284" s="9"/>
      <c r="G284" s="9"/>
    </row>
    <row r="285" spans="1:7" x14ac:dyDescent="0.25">
      <c r="A285" s="9"/>
      <c r="B285" s="9"/>
      <c r="C285" s="9"/>
      <c r="D285" s="75"/>
      <c r="E285" s="9"/>
      <c r="F285" s="9"/>
      <c r="G285" s="9"/>
    </row>
    <row r="286" spans="1:7" x14ac:dyDescent="0.25">
      <c r="A286" s="9"/>
      <c r="B286" s="9"/>
      <c r="C286" s="9"/>
      <c r="D286" s="75"/>
      <c r="E286" s="9"/>
      <c r="F286" s="9"/>
      <c r="G286" s="9"/>
    </row>
    <row r="287" spans="1:7" x14ac:dyDescent="0.25">
      <c r="A287" s="9"/>
      <c r="B287" s="9"/>
      <c r="C287" s="9"/>
      <c r="D287" s="75"/>
      <c r="E287" s="9"/>
      <c r="F287" s="9"/>
      <c r="G287" s="9"/>
    </row>
    <row r="288" spans="1:7" x14ac:dyDescent="0.25">
      <c r="A288" s="9"/>
      <c r="B288" s="9"/>
      <c r="C288" s="9"/>
      <c r="D288" s="75"/>
      <c r="E288" s="9"/>
      <c r="F288" s="9"/>
      <c r="G288" s="9"/>
    </row>
    <row r="289" spans="1:7" x14ac:dyDescent="0.25">
      <c r="A289" s="9"/>
      <c r="B289" s="9"/>
      <c r="C289" s="9"/>
      <c r="D289" s="75"/>
      <c r="E289" s="9"/>
      <c r="F289" s="9"/>
      <c r="G289" s="9"/>
    </row>
    <row r="290" spans="1:7" x14ac:dyDescent="0.25">
      <c r="A290" s="9"/>
      <c r="B290" s="9"/>
      <c r="C290" s="9"/>
      <c r="D290" s="75"/>
      <c r="E290" s="9"/>
      <c r="F290" s="9"/>
      <c r="G290" s="9"/>
    </row>
    <row r="291" spans="1:7" x14ac:dyDescent="0.25">
      <c r="A291" s="9"/>
      <c r="B291" s="9"/>
      <c r="C291" s="9"/>
      <c r="D291" s="75"/>
      <c r="E291" s="9"/>
      <c r="F291" s="9"/>
      <c r="G291" s="9"/>
    </row>
    <row r="292" spans="1:7" x14ac:dyDescent="0.25">
      <c r="A292" s="9"/>
      <c r="B292" s="9"/>
      <c r="C292" s="9"/>
      <c r="D292" s="75"/>
      <c r="E292" s="9"/>
      <c r="F292" s="9"/>
      <c r="G292" s="9"/>
    </row>
    <row r="293" spans="1:7" x14ac:dyDescent="0.25">
      <c r="A293" s="9"/>
      <c r="B293" s="9"/>
      <c r="C293" s="9"/>
      <c r="D293" s="75"/>
      <c r="E293" s="9"/>
      <c r="F293" s="9"/>
      <c r="G293" s="9"/>
    </row>
    <row r="294" spans="1:7" x14ac:dyDescent="0.25">
      <c r="A294" s="9"/>
      <c r="B294" s="9"/>
      <c r="C294" s="9"/>
      <c r="D294" s="75"/>
      <c r="E294" s="9"/>
      <c r="F294" s="9"/>
      <c r="G294" s="9"/>
    </row>
    <row r="295" spans="1:7" x14ac:dyDescent="0.25">
      <c r="A295" s="9"/>
      <c r="B295" s="9"/>
      <c r="C295" s="9"/>
      <c r="D295" s="75"/>
      <c r="E295" s="9"/>
      <c r="F295" s="9"/>
      <c r="G295" s="9"/>
    </row>
    <row r="296" spans="1:7" x14ac:dyDescent="0.25">
      <c r="A296" s="9"/>
      <c r="B296" s="9"/>
      <c r="C296" s="9"/>
      <c r="D296" s="75"/>
      <c r="E296" s="9"/>
      <c r="F296" s="9"/>
      <c r="G296" s="9"/>
    </row>
    <row r="297" spans="1:7" x14ac:dyDescent="0.25">
      <c r="A297" s="9"/>
      <c r="B297" s="9"/>
      <c r="C297" s="9"/>
      <c r="D297" s="75"/>
      <c r="E297" s="9"/>
      <c r="F297" s="9"/>
      <c r="G297" s="9"/>
    </row>
    <row r="298" spans="1:7" x14ac:dyDescent="0.25">
      <c r="A298" s="9"/>
      <c r="B298" s="9"/>
      <c r="C298" s="9"/>
      <c r="D298" s="75"/>
      <c r="E298" s="9"/>
      <c r="F298" s="9"/>
      <c r="G298" s="9"/>
    </row>
    <row r="299" spans="1:7" x14ac:dyDescent="0.25">
      <c r="A299" s="9"/>
      <c r="B299" s="9"/>
      <c r="C299" s="9"/>
      <c r="D299" s="75"/>
      <c r="E299" s="9"/>
      <c r="F299" s="9"/>
      <c r="G299" s="9"/>
    </row>
    <row r="300" spans="1:7" x14ac:dyDescent="0.25">
      <c r="A300" s="9"/>
      <c r="B300" s="9"/>
      <c r="C300" s="9"/>
      <c r="D300" s="75"/>
      <c r="E300" s="9"/>
      <c r="F300" s="9"/>
      <c r="G300" s="9"/>
    </row>
    <row r="301" spans="1:7" x14ac:dyDescent="0.25">
      <c r="A301" s="9"/>
      <c r="B301" s="9"/>
      <c r="C301" s="9"/>
      <c r="D301" s="75"/>
      <c r="E301" s="9"/>
      <c r="F301" s="9"/>
      <c r="G301" s="9"/>
    </row>
    <row r="302" spans="1:7" x14ac:dyDescent="0.25">
      <c r="A302" s="9"/>
      <c r="B302" s="9"/>
      <c r="C302" s="9"/>
      <c r="D302" s="75"/>
      <c r="E302" s="9"/>
      <c r="F302" s="9"/>
      <c r="G302" s="9"/>
    </row>
    <row r="303" spans="1:7" x14ac:dyDescent="0.25">
      <c r="A303" s="9"/>
      <c r="B303" s="9"/>
      <c r="C303" s="9"/>
      <c r="D303" s="75"/>
      <c r="E303" s="9"/>
      <c r="F303" s="9"/>
      <c r="G303" s="9"/>
    </row>
    <row r="304" spans="1:7" x14ac:dyDescent="0.25">
      <c r="A304" s="9"/>
      <c r="B304" s="9"/>
      <c r="C304" s="9"/>
      <c r="D304" s="75"/>
      <c r="E304" s="9"/>
      <c r="F304" s="9"/>
      <c r="G304" s="9"/>
    </row>
    <row r="305" spans="1:7" x14ac:dyDescent="0.25">
      <c r="A305" s="9"/>
      <c r="B305" s="9"/>
      <c r="C305" s="9"/>
      <c r="D305" s="75"/>
      <c r="E305" s="9"/>
      <c r="F305" s="9"/>
      <c r="G305" s="9"/>
    </row>
    <row r="306" spans="1:7" x14ac:dyDescent="0.25">
      <c r="A306" s="9"/>
      <c r="B306" s="9"/>
      <c r="C306" s="9"/>
      <c r="D306" s="75"/>
      <c r="E306" s="9"/>
      <c r="F306" s="9"/>
      <c r="G306" s="9"/>
    </row>
    <row r="307" spans="1:7" x14ac:dyDescent="0.25">
      <c r="A307" s="9"/>
      <c r="B307" s="9"/>
      <c r="C307" s="9"/>
      <c r="D307" s="75"/>
      <c r="E307" s="9"/>
      <c r="F307" s="9"/>
      <c r="G307" s="9"/>
    </row>
    <row r="308" spans="1:7" x14ac:dyDescent="0.25">
      <c r="A308" s="9"/>
      <c r="B308" s="9"/>
      <c r="C308" s="9"/>
      <c r="D308" s="75"/>
      <c r="E308" s="9"/>
      <c r="F308" s="9"/>
      <c r="G308" s="9"/>
    </row>
    <row r="309" spans="1:7" x14ac:dyDescent="0.25">
      <c r="A309" s="9"/>
      <c r="B309" s="9"/>
      <c r="C309" s="9"/>
      <c r="D309" s="75"/>
      <c r="E309" s="9"/>
      <c r="F309" s="9"/>
      <c r="G309" s="9"/>
    </row>
    <row r="310" spans="1:7" x14ac:dyDescent="0.25">
      <c r="A310" s="9"/>
      <c r="B310" s="9"/>
      <c r="C310" s="9"/>
      <c r="D310" s="75"/>
      <c r="E310" s="9"/>
      <c r="F310" s="9"/>
      <c r="G310" s="9"/>
    </row>
    <row r="311" spans="1:7" x14ac:dyDescent="0.25">
      <c r="A311" s="9"/>
      <c r="B311" s="9"/>
      <c r="C311" s="9"/>
      <c r="D311" s="75"/>
      <c r="E311" s="9"/>
      <c r="F311" s="9"/>
      <c r="G311" s="9"/>
    </row>
    <row r="312" spans="1:7" x14ac:dyDescent="0.25">
      <c r="A312" s="9"/>
      <c r="B312" s="9"/>
      <c r="C312" s="9"/>
      <c r="D312" s="75"/>
      <c r="E312" s="9"/>
      <c r="F312" s="9"/>
      <c r="G312" s="9"/>
    </row>
    <row r="313" spans="1:7" x14ac:dyDescent="0.25">
      <c r="A313" s="9"/>
      <c r="B313" s="9"/>
      <c r="C313" s="9"/>
      <c r="D313" s="75"/>
      <c r="E313" s="9"/>
      <c r="F313" s="9"/>
      <c r="G313" s="9"/>
    </row>
    <row r="314" spans="1:7" x14ac:dyDescent="0.25">
      <c r="A314" s="9"/>
      <c r="B314" s="9"/>
      <c r="C314" s="9"/>
      <c r="D314" s="75"/>
      <c r="E314" s="9"/>
      <c r="F314" s="9"/>
      <c r="G314" s="9"/>
    </row>
    <row r="315" spans="1:7" x14ac:dyDescent="0.25">
      <c r="A315" s="9"/>
      <c r="B315" s="9"/>
      <c r="C315" s="9"/>
      <c r="D315" s="75"/>
      <c r="E315" s="9"/>
      <c r="F315" s="9"/>
      <c r="G315" s="9"/>
    </row>
    <row r="316" spans="1:7" x14ac:dyDescent="0.25">
      <c r="A316" s="9"/>
      <c r="B316" s="9"/>
      <c r="C316" s="9"/>
      <c r="D316" s="75"/>
      <c r="E316" s="9"/>
      <c r="F316" s="9"/>
      <c r="G316" s="9"/>
    </row>
    <row r="317" spans="1:7" x14ac:dyDescent="0.25">
      <c r="A317" s="9"/>
      <c r="B317" s="9"/>
      <c r="C317" s="9"/>
      <c r="D317" s="75"/>
      <c r="E317" s="9"/>
      <c r="F317" s="9"/>
      <c r="G317" s="9"/>
    </row>
    <row r="318" spans="1:7" x14ac:dyDescent="0.25">
      <c r="A318" s="9"/>
      <c r="B318" s="9"/>
      <c r="C318" s="9"/>
      <c r="D318" s="75"/>
      <c r="E318" s="9"/>
      <c r="F318" s="9"/>
      <c r="G318" s="9"/>
    </row>
    <row r="319" spans="1:7" x14ac:dyDescent="0.25">
      <c r="A319" s="9"/>
      <c r="B319" s="9"/>
      <c r="C319" s="9"/>
      <c r="D319" s="75"/>
      <c r="E319" s="9"/>
      <c r="F319" s="9"/>
      <c r="G319" s="9"/>
    </row>
    <row r="320" spans="1:7" x14ac:dyDescent="0.25">
      <c r="A320" s="9"/>
      <c r="B320" s="9"/>
      <c r="C320" s="9"/>
      <c r="D320" s="75"/>
      <c r="E320" s="9"/>
      <c r="F320" s="9"/>
      <c r="G320" s="9"/>
    </row>
    <row r="321" spans="1:7" x14ac:dyDescent="0.25">
      <c r="A321" s="9"/>
      <c r="B321" s="9"/>
      <c r="C321" s="9"/>
      <c r="D321" s="75"/>
      <c r="E321" s="9"/>
      <c r="F321" s="9"/>
      <c r="G321" s="9"/>
    </row>
    <row r="322" spans="1:7" x14ac:dyDescent="0.25">
      <c r="A322" s="9"/>
      <c r="B322" s="9"/>
      <c r="C322" s="9"/>
      <c r="D322" s="75"/>
      <c r="E322" s="9"/>
      <c r="F322" s="9"/>
      <c r="G322" s="9"/>
    </row>
    <row r="323" spans="1:7" x14ac:dyDescent="0.25">
      <c r="A323" s="9"/>
      <c r="B323" s="9"/>
      <c r="C323" s="9"/>
      <c r="D323" s="75"/>
      <c r="E323" s="9"/>
      <c r="F323" s="9"/>
      <c r="G323" s="9"/>
    </row>
    <row r="324" spans="1:7" x14ac:dyDescent="0.25">
      <c r="A324" s="9"/>
      <c r="B324" s="9"/>
      <c r="C324" s="9"/>
      <c r="D324" s="75"/>
      <c r="E324" s="9"/>
      <c r="F324" s="9"/>
      <c r="G324" s="9"/>
    </row>
    <row r="325" spans="1:7" x14ac:dyDescent="0.25">
      <c r="A325" s="9"/>
      <c r="B325" s="9"/>
      <c r="C325" s="9"/>
      <c r="D325" s="75"/>
      <c r="E325" s="9"/>
      <c r="F325" s="9"/>
      <c r="G325" s="9"/>
    </row>
    <row r="326" spans="1:7" x14ac:dyDescent="0.25">
      <c r="A326" s="9"/>
      <c r="B326" s="9"/>
      <c r="C326" s="9"/>
      <c r="D326" s="75"/>
      <c r="E326" s="9"/>
      <c r="F326" s="9"/>
      <c r="G326" s="9"/>
    </row>
    <row r="327" spans="1:7" x14ac:dyDescent="0.25">
      <c r="A327" s="9"/>
      <c r="B327" s="9"/>
      <c r="C327" s="9"/>
      <c r="D327" s="75"/>
      <c r="E327" s="9"/>
      <c r="F327" s="9"/>
      <c r="G327" s="9"/>
    </row>
    <row r="328" spans="1:7" x14ac:dyDescent="0.25">
      <c r="A328" s="9"/>
      <c r="B328" s="9"/>
      <c r="C328" s="9"/>
      <c r="D328" s="75"/>
      <c r="E328" s="9"/>
      <c r="F328" s="9"/>
      <c r="G328" s="9"/>
    </row>
    <row r="329" spans="1:7" x14ac:dyDescent="0.25">
      <c r="A329" s="9"/>
      <c r="B329" s="9"/>
      <c r="C329" s="9"/>
      <c r="D329" s="75"/>
      <c r="E329" s="9"/>
      <c r="F329" s="9"/>
      <c r="G329" s="9"/>
    </row>
    <row r="330" spans="1:7" x14ac:dyDescent="0.25">
      <c r="A330" s="9"/>
      <c r="B330" s="9"/>
      <c r="C330" s="9"/>
      <c r="D330" s="75"/>
      <c r="E330" s="9"/>
      <c r="F330" s="9"/>
      <c r="G330" s="9"/>
    </row>
    <row r="331" spans="1:7" x14ac:dyDescent="0.25">
      <c r="A331" s="9"/>
      <c r="B331" s="9"/>
      <c r="C331" s="9"/>
      <c r="D331" s="75"/>
      <c r="E331" s="9"/>
      <c r="F331" s="9"/>
      <c r="G331" s="9"/>
    </row>
    <row r="332" spans="1:7" x14ac:dyDescent="0.25">
      <c r="A332" s="9"/>
      <c r="B332" s="9"/>
      <c r="C332" s="9"/>
      <c r="D332" s="75"/>
      <c r="E332" s="9"/>
      <c r="F332" s="9"/>
      <c r="G332" s="9"/>
    </row>
    <row r="333" spans="1:7" x14ac:dyDescent="0.25">
      <c r="A333" s="9"/>
      <c r="B333" s="9"/>
      <c r="C333" s="9"/>
      <c r="D333" s="75"/>
      <c r="E333" s="9"/>
      <c r="F333" s="9"/>
      <c r="G333" s="9"/>
    </row>
    <row r="334" spans="1:7" x14ac:dyDescent="0.25">
      <c r="A334" s="9"/>
      <c r="B334" s="9"/>
      <c r="C334" s="9"/>
      <c r="D334" s="75"/>
      <c r="E334" s="9"/>
      <c r="F334" s="9"/>
      <c r="G334" s="9"/>
    </row>
    <row r="335" spans="1:7" x14ac:dyDescent="0.25">
      <c r="A335" s="9"/>
      <c r="B335" s="9"/>
      <c r="C335" s="9"/>
      <c r="D335" s="75"/>
      <c r="E335" s="9"/>
      <c r="F335" s="9"/>
      <c r="G335" s="9"/>
    </row>
    <row r="336" spans="1:7" x14ac:dyDescent="0.25">
      <c r="A336" s="9"/>
      <c r="B336" s="9"/>
      <c r="C336" s="9"/>
      <c r="D336" s="75"/>
      <c r="E336" s="9"/>
      <c r="F336" s="9"/>
      <c r="G336" s="9"/>
    </row>
    <row r="337" spans="1:7" x14ac:dyDescent="0.25">
      <c r="A337" s="9"/>
      <c r="B337" s="9"/>
      <c r="C337" s="9"/>
      <c r="D337" s="75"/>
      <c r="E337" s="9"/>
      <c r="F337" s="9"/>
      <c r="G337" s="9"/>
    </row>
    <row r="338" spans="1:7" x14ac:dyDescent="0.25">
      <c r="A338" s="9"/>
      <c r="B338" s="9"/>
      <c r="C338" s="9"/>
      <c r="D338" s="75"/>
      <c r="E338" s="9"/>
      <c r="F338" s="9"/>
      <c r="G338" s="9"/>
    </row>
    <row r="339" spans="1:7" x14ac:dyDescent="0.25">
      <c r="A339" s="9"/>
      <c r="B339" s="9"/>
      <c r="C339" s="9"/>
      <c r="D339" s="75"/>
      <c r="E339" s="9"/>
      <c r="F339" s="9"/>
      <c r="G339" s="9"/>
    </row>
    <row r="340" spans="1:7" x14ac:dyDescent="0.25">
      <c r="A340" s="9"/>
      <c r="B340" s="9"/>
      <c r="C340" s="9"/>
      <c r="D340" s="75"/>
      <c r="E340" s="9"/>
      <c r="F340" s="9"/>
      <c r="G340" s="9"/>
    </row>
    <row r="341" spans="1:7" x14ac:dyDescent="0.25">
      <c r="A341" s="9"/>
      <c r="B341" s="9"/>
      <c r="C341" s="9"/>
      <c r="D341" s="75"/>
      <c r="E341" s="9"/>
      <c r="F341" s="9"/>
      <c r="G341" s="9"/>
    </row>
    <row r="342" spans="1:7" x14ac:dyDescent="0.25">
      <c r="A342" s="9"/>
      <c r="B342" s="9"/>
      <c r="C342" s="9"/>
      <c r="D342" s="75"/>
      <c r="E342" s="9"/>
      <c r="F342" s="9"/>
      <c r="G342" s="9"/>
    </row>
    <row r="343" spans="1:7" x14ac:dyDescent="0.25">
      <c r="A343" s="9"/>
      <c r="B343" s="9"/>
      <c r="C343" s="9"/>
      <c r="D343" s="75"/>
      <c r="E343" s="9"/>
      <c r="F343" s="9"/>
      <c r="G343" s="9"/>
    </row>
    <row r="344" spans="1:7" x14ac:dyDescent="0.25">
      <c r="A344" s="9"/>
      <c r="B344" s="9"/>
      <c r="C344" s="9"/>
      <c r="D344" s="75"/>
      <c r="E344" s="9"/>
      <c r="F344" s="9"/>
      <c r="G344" s="9"/>
    </row>
    <row r="345" spans="1:7" x14ac:dyDescent="0.25">
      <c r="A345" s="9"/>
      <c r="B345" s="9"/>
      <c r="C345" s="9"/>
      <c r="D345" s="75"/>
      <c r="E345" s="9"/>
      <c r="F345" s="9"/>
      <c r="G345" s="9"/>
    </row>
    <row r="346" spans="1:7" x14ac:dyDescent="0.25">
      <c r="A346" s="9"/>
      <c r="B346" s="9"/>
      <c r="C346" s="9"/>
      <c r="D346" s="75"/>
      <c r="E346" s="9"/>
      <c r="F346" s="9"/>
      <c r="G346" s="9"/>
    </row>
    <row r="347" spans="1:7" x14ac:dyDescent="0.25">
      <c r="A347" s="9"/>
      <c r="B347" s="9"/>
      <c r="C347" s="9"/>
      <c r="D347" s="75"/>
      <c r="E347" s="9"/>
      <c r="F347" s="9"/>
      <c r="G347" s="9"/>
    </row>
    <row r="348" spans="1:7" x14ac:dyDescent="0.25">
      <c r="A348" s="9"/>
      <c r="B348" s="9"/>
      <c r="C348" s="9"/>
      <c r="D348" s="75"/>
      <c r="E348" s="9"/>
      <c r="F348" s="9"/>
      <c r="G348" s="9"/>
    </row>
    <row r="349" spans="1:7" x14ac:dyDescent="0.25">
      <c r="A349" s="9"/>
      <c r="B349" s="9"/>
      <c r="C349" s="9"/>
      <c r="D349" s="75"/>
      <c r="E349" s="9"/>
      <c r="F349" s="9"/>
      <c r="G349" s="9"/>
    </row>
    <row r="350" spans="1:7" x14ac:dyDescent="0.25">
      <c r="A350" s="9"/>
      <c r="B350" s="9"/>
      <c r="C350" s="9"/>
      <c r="D350" s="75"/>
      <c r="E350" s="9"/>
      <c r="F350" s="9"/>
      <c r="G350" s="9"/>
    </row>
    <row r="351" spans="1:7" x14ac:dyDescent="0.25">
      <c r="A351" s="9"/>
      <c r="B351" s="9"/>
      <c r="C351" s="9"/>
      <c r="D351" s="75"/>
      <c r="E351" s="9"/>
      <c r="F351" s="9"/>
      <c r="G351" s="9"/>
    </row>
    <row r="352" spans="1:7" x14ac:dyDescent="0.25">
      <c r="A352" s="9"/>
      <c r="B352" s="9"/>
      <c r="C352" s="9"/>
      <c r="D352" s="75"/>
      <c r="E352" s="9"/>
      <c r="F352" s="9"/>
      <c r="G352" s="9"/>
    </row>
    <row r="353" spans="1:7" x14ac:dyDescent="0.25">
      <c r="A353" s="9"/>
      <c r="B353" s="9"/>
      <c r="C353" s="9"/>
      <c r="D353" s="75"/>
      <c r="E353" s="9"/>
      <c r="F353" s="9"/>
      <c r="G353" s="9"/>
    </row>
    <row r="354" spans="1:7" x14ac:dyDescent="0.25">
      <c r="A354" s="9"/>
      <c r="B354" s="9"/>
      <c r="C354" s="9"/>
      <c r="D354" s="75"/>
      <c r="E354" s="9"/>
      <c r="F354" s="9"/>
      <c r="G354" s="9"/>
    </row>
    <row r="355" spans="1:7" x14ac:dyDescent="0.25">
      <c r="A355" s="9"/>
      <c r="B355" s="9"/>
      <c r="C355" s="9"/>
      <c r="D355" s="75"/>
      <c r="E355" s="9"/>
      <c r="F355" s="9"/>
      <c r="G355" s="9"/>
    </row>
    <row r="356" spans="1:7" x14ac:dyDescent="0.25">
      <c r="A356" s="9"/>
      <c r="B356" s="9"/>
      <c r="C356" s="9"/>
      <c r="D356" s="75"/>
      <c r="E356" s="9"/>
      <c r="F356" s="9"/>
      <c r="G356" s="9"/>
    </row>
    <row r="357" spans="1:7" x14ac:dyDescent="0.25">
      <c r="A357" s="9"/>
      <c r="B357" s="9"/>
      <c r="C357" s="9"/>
      <c r="D357" s="75"/>
      <c r="E357" s="9"/>
      <c r="F357" s="9"/>
      <c r="G357" s="9"/>
    </row>
    <row r="358" spans="1:7" x14ac:dyDescent="0.25">
      <c r="A358" s="9"/>
      <c r="B358" s="9"/>
      <c r="C358" s="9"/>
      <c r="D358" s="75"/>
      <c r="E358" s="9"/>
      <c r="F358" s="9"/>
      <c r="G358" s="9"/>
    </row>
    <row r="359" spans="1:7" x14ac:dyDescent="0.25">
      <c r="A359" s="9"/>
      <c r="B359" s="9"/>
      <c r="C359" s="9"/>
      <c r="D359" s="75"/>
      <c r="E359" s="9"/>
      <c r="F359" s="9"/>
      <c r="G359" s="9"/>
    </row>
    <row r="360" spans="1:7" x14ac:dyDescent="0.25">
      <c r="A360" s="9"/>
      <c r="B360" s="9"/>
      <c r="C360" s="9"/>
      <c r="D360" s="75"/>
      <c r="E360" s="9"/>
      <c r="F360" s="9"/>
      <c r="G360" s="9"/>
    </row>
    <row r="361" spans="1:7" x14ac:dyDescent="0.25">
      <c r="A361" s="9"/>
      <c r="B361" s="9"/>
      <c r="C361" s="9"/>
      <c r="D361" s="75"/>
      <c r="E361" s="9"/>
      <c r="F361" s="9"/>
      <c r="G361" s="9"/>
    </row>
    <row r="362" spans="1:7" x14ac:dyDescent="0.25">
      <c r="A362" s="9"/>
      <c r="B362" s="9"/>
      <c r="C362" s="9"/>
      <c r="D362" s="75"/>
      <c r="E362" s="9"/>
      <c r="F362" s="9"/>
      <c r="G362" s="9"/>
    </row>
    <row r="363" spans="1:7" x14ac:dyDescent="0.25">
      <c r="A363" s="9"/>
      <c r="B363" s="9"/>
      <c r="C363" s="9"/>
      <c r="D363" s="75"/>
      <c r="E363" s="9"/>
      <c r="F363" s="9"/>
      <c r="G363" s="9"/>
    </row>
    <row r="364" spans="1:7" x14ac:dyDescent="0.25">
      <c r="A364" s="9"/>
      <c r="B364" s="9"/>
      <c r="C364" s="9"/>
      <c r="D364" s="75"/>
      <c r="E364" s="9"/>
      <c r="F364" s="9"/>
      <c r="G364" s="9"/>
    </row>
    <row r="365" spans="1:7" x14ac:dyDescent="0.25">
      <c r="A365" s="9"/>
      <c r="B365" s="9"/>
      <c r="C365" s="9"/>
      <c r="D365" s="75"/>
      <c r="E365" s="9"/>
      <c r="F365" s="9"/>
      <c r="G365" s="9"/>
    </row>
    <row r="366" spans="1:7" x14ac:dyDescent="0.25">
      <c r="A366" s="9"/>
      <c r="B366" s="9"/>
      <c r="C366" s="9"/>
      <c r="D366" s="75"/>
      <c r="E366" s="9"/>
      <c r="F366" s="9"/>
      <c r="G366" s="9"/>
    </row>
    <row r="367" spans="1:7" x14ac:dyDescent="0.25">
      <c r="A367" s="9"/>
      <c r="B367" s="9"/>
      <c r="C367" s="9"/>
      <c r="D367" s="75"/>
      <c r="E367" s="9"/>
      <c r="F367" s="9"/>
      <c r="G367" s="9"/>
    </row>
    <row r="368" spans="1:7" x14ac:dyDescent="0.25">
      <c r="A368" s="9"/>
      <c r="B368" s="9"/>
      <c r="C368" s="9"/>
      <c r="D368" s="75"/>
      <c r="E368" s="9"/>
      <c r="F368" s="9"/>
      <c r="G368" s="9"/>
    </row>
    <row r="369" spans="1:7" x14ac:dyDescent="0.25">
      <c r="A369" s="9"/>
      <c r="B369" s="9"/>
      <c r="C369" s="9"/>
      <c r="D369" s="75"/>
      <c r="E369" s="9"/>
      <c r="F369" s="9"/>
      <c r="G369" s="9"/>
    </row>
    <row r="370" spans="1:7" x14ac:dyDescent="0.25">
      <c r="A370" s="9"/>
      <c r="B370" s="9"/>
      <c r="C370" s="9"/>
      <c r="D370" s="75"/>
      <c r="E370" s="9"/>
      <c r="F370" s="9"/>
      <c r="G370" s="9"/>
    </row>
    <row r="371" spans="1:7" x14ac:dyDescent="0.25">
      <c r="A371" s="9"/>
      <c r="B371" s="9"/>
      <c r="C371" s="9"/>
      <c r="D371" s="75"/>
      <c r="E371" s="9"/>
      <c r="F371" s="9"/>
      <c r="G371" s="9"/>
    </row>
    <row r="372" spans="1:7" x14ac:dyDescent="0.25">
      <c r="A372" s="9"/>
      <c r="B372" s="9"/>
      <c r="C372" s="9"/>
      <c r="D372" s="75"/>
      <c r="E372" s="9"/>
      <c r="F372" s="9"/>
      <c r="G372" s="9"/>
    </row>
    <row r="373" spans="1:7" x14ac:dyDescent="0.25">
      <c r="A373" s="9"/>
      <c r="B373" s="9"/>
      <c r="C373" s="9"/>
      <c r="D373" s="75"/>
      <c r="E373" s="9"/>
      <c r="F373" s="9"/>
      <c r="G373" s="9"/>
    </row>
    <row r="374" spans="1:7" x14ac:dyDescent="0.25">
      <c r="A374" s="9"/>
      <c r="B374" s="9"/>
      <c r="C374" s="9"/>
      <c r="D374" s="75"/>
      <c r="E374" s="9"/>
      <c r="F374" s="9"/>
      <c r="G374" s="9"/>
    </row>
    <row r="375" spans="1:7" x14ac:dyDescent="0.25">
      <c r="A375" s="9"/>
      <c r="B375" s="9"/>
      <c r="C375" s="9"/>
      <c r="D375" s="75"/>
      <c r="E375" s="9"/>
      <c r="F375" s="9"/>
      <c r="G375" s="9"/>
    </row>
    <row r="376" spans="1:7" x14ac:dyDescent="0.25">
      <c r="A376" s="9"/>
      <c r="B376" s="9"/>
      <c r="C376" s="9"/>
      <c r="D376" s="75"/>
      <c r="E376" s="9"/>
      <c r="F376" s="9"/>
      <c r="G376" s="9"/>
    </row>
    <row r="377" spans="1:7" x14ac:dyDescent="0.25">
      <c r="A377" s="9"/>
      <c r="B377" s="9"/>
      <c r="C377" s="9"/>
      <c r="D377" s="75"/>
      <c r="E377" s="9"/>
      <c r="F377" s="9"/>
      <c r="G377" s="9"/>
    </row>
    <row r="378" spans="1:7" x14ac:dyDescent="0.25">
      <c r="A378" s="9"/>
      <c r="B378" s="9"/>
      <c r="C378" s="9"/>
      <c r="D378" s="75"/>
      <c r="E378" s="9"/>
      <c r="F378" s="9"/>
      <c r="G378" s="9"/>
    </row>
    <row r="379" spans="1:7" x14ac:dyDescent="0.25">
      <c r="A379" s="9"/>
      <c r="B379" s="9"/>
      <c r="C379" s="9"/>
      <c r="D379" s="75"/>
      <c r="E379" s="9"/>
      <c r="F379" s="9"/>
      <c r="G379" s="9"/>
    </row>
    <row r="380" spans="1:7" x14ac:dyDescent="0.25">
      <c r="A380" s="9"/>
      <c r="B380" s="9"/>
      <c r="C380" s="9"/>
      <c r="D380" s="75"/>
      <c r="E380" s="9"/>
      <c r="F380" s="9"/>
      <c r="G380" s="9"/>
    </row>
    <row r="381" spans="1:7" x14ac:dyDescent="0.25">
      <c r="A381" s="9"/>
      <c r="B381" s="9"/>
      <c r="C381" s="9"/>
      <c r="D381" s="75"/>
      <c r="E381" s="9"/>
      <c r="F381" s="9"/>
      <c r="G381" s="9"/>
    </row>
    <row r="382" spans="1:7" x14ac:dyDescent="0.25">
      <c r="A382" s="9"/>
      <c r="B382" s="9"/>
      <c r="C382" s="9"/>
      <c r="D382" s="75"/>
      <c r="E382" s="9"/>
      <c r="F382" s="9"/>
      <c r="G382" s="9"/>
    </row>
    <row r="383" spans="1:7" x14ac:dyDescent="0.25">
      <c r="A383" s="9"/>
      <c r="B383" s="9"/>
      <c r="C383" s="9"/>
      <c r="D383" s="75"/>
      <c r="E383" s="9"/>
      <c r="F383" s="9"/>
      <c r="G383" s="9"/>
    </row>
    <row r="384" spans="1:7" x14ac:dyDescent="0.25">
      <c r="A384" s="9"/>
      <c r="B384" s="9"/>
      <c r="C384" s="9"/>
      <c r="D384" s="75"/>
      <c r="E384" s="9"/>
      <c r="F384" s="9"/>
      <c r="G384" s="9"/>
    </row>
    <row r="385" spans="1:7" x14ac:dyDescent="0.25">
      <c r="A385" s="9"/>
      <c r="B385" s="9"/>
      <c r="C385" s="9"/>
      <c r="D385" s="75"/>
      <c r="E385" s="9"/>
      <c r="F385" s="9"/>
      <c r="G385" s="9"/>
    </row>
    <row r="386" spans="1:7" x14ac:dyDescent="0.25">
      <c r="A386" s="9"/>
      <c r="B386" s="9"/>
      <c r="C386" s="9"/>
      <c r="D386" s="75"/>
      <c r="E386" s="9"/>
      <c r="F386" s="9"/>
      <c r="G386" s="9"/>
    </row>
    <row r="387" spans="1:7" x14ac:dyDescent="0.25">
      <c r="A387" s="9"/>
      <c r="B387" s="9"/>
      <c r="C387" s="9"/>
      <c r="D387" s="75"/>
      <c r="E387" s="9"/>
      <c r="F387" s="9"/>
      <c r="G387" s="9"/>
    </row>
    <row r="388" spans="1:7" x14ac:dyDescent="0.25">
      <c r="A388" s="9"/>
      <c r="B388" s="9"/>
      <c r="C388" s="9"/>
      <c r="D388" s="75"/>
      <c r="E388" s="9"/>
      <c r="F388" s="9"/>
      <c r="G388" s="9"/>
    </row>
    <row r="389" spans="1:7" x14ac:dyDescent="0.25">
      <c r="A389" s="9"/>
      <c r="B389" s="9"/>
      <c r="C389" s="9"/>
      <c r="D389" s="75"/>
      <c r="E389" s="9"/>
      <c r="F389" s="9"/>
      <c r="G389" s="9"/>
    </row>
    <row r="390" spans="1:7" x14ac:dyDescent="0.25">
      <c r="A390" s="9"/>
      <c r="B390" s="9"/>
      <c r="C390" s="9"/>
      <c r="D390" s="75"/>
      <c r="E390" s="9"/>
      <c r="F390" s="9"/>
      <c r="G390" s="9"/>
    </row>
    <row r="391" spans="1:7" x14ac:dyDescent="0.25">
      <c r="A391" s="9"/>
      <c r="B391" s="9"/>
      <c r="C391" s="9"/>
      <c r="D391" s="75"/>
      <c r="E391" s="9"/>
      <c r="F391" s="9"/>
      <c r="G391" s="9"/>
    </row>
    <row r="392" spans="1:7" x14ac:dyDescent="0.25">
      <c r="A392" s="9"/>
      <c r="B392" s="9"/>
      <c r="C392" s="9"/>
      <c r="D392" s="75"/>
      <c r="E392" s="9"/>
      <c r="F392" s="9"/>
      <c r="G392" s="9"/>
    </row>
    <row r="393" spans="1:7" x14ac:dyDescent="0.25">
      <c r="A393" s="9"/>
      <c r="B393" s="9"/>
      <c r="C393" s="9"/>
      <c r="D393" s="75"/>
      <c r="E393" s="9"/>
      <c r="F393" s="9"/>
      <c r="G393" s="9"/>
    </row>
    <row r="394" spans="1:7" x14ac:dyDescent="0.25">
      <c r="A394" s="9"/>
      <c r="B394" s="9"/>
      <c r="C394" s="9"/>
      <c r="D394" s="75"/>
      <c r="E394" s="9"/>
      <c r="F394" s="9"/>
      <c r="G394" s="9"/>
    </row>
    <row r="395" spans="1:7" x14ac:dyDescent="0.25">
      <c r="A395" s="9"/>
      <c r="B395" s="9"/>
      <c r="C395" s="9"/>
      <c r="D395" s="75"/>
      <c r="E395" s="9"/>
      <c r="F395" s="9"/>
      <c r="G395" s="9"/>
    </row>
    <row r="396" spans="1:7" x14ac:dyDescent="0.25">
      <c r="A396" s="9"/>
      <c r="B396" s="9"/>
      <c r="C396" s="9"/>
      <c r="D396" s="75"/>
      <c r="E396" s="9"/>
      <c r="F396" s="9"/>
      <c r="G396" s="9"/>
    </row>
    <row r="397" spans="1:7" x14ac:dyDescent="0.25">
      <c r="A397" s="9"/>
      <c r="B397" s="9"/>
      <c r="C397" s="9"/>
      <c r="D397" s="75"/>
      <c r="E397" s="9"/>
      <c r="F397" s="9"/>
      <c r="G397" s="9"/>
    </row>
    <row r="398" spans="1:7" x14ac:dyDescent="0.25">
      <c r="A398" s="9"/>
      <c r="B398" s="9"/>
      <c r="C398" s="9"/>
      <c r="D398" s="75"/>
      <c r="E398" s="9"/>
      <c r="F398" s="9"/>
      <c r="G398" s="9"/>
    </row>
    <row r="399" spans="1:7" x14ac:dyDescent="0.25">
      <c r="A399" s="9"/>
      <c r="B399" s="9"/>
      <c r="C399" s="9"/>
      <c r="D399" s="75"/>
      <c r="E399" s="9"/>
      <c r="F399" s="9"/>
      <c r="G399" s="9"/>
    </row>
    <row r="400" spans="1:7" x14ac:dyDescent="0.25">
      <c r="A400" s="9"/>
      <c r="B400" s="9"/>
      <c r="C400" s="9"/>
      <c r="D400" s="75"/>
      <c r="E400" s="9"/>
      <c r="F400" s="9"/>
      <c r="G400" s="9"/>
    </row>
    <row r="401" spans="1:7" x14ac:dyDescent="0.25">
      <c r="A401" s="9"/>
      <c r="B401" s="9"/>
      <c r="C401" s="9"/>
      <c r="D401" s="75"/>
      <c r="E401" s="9"/>
      <c r="F401" s="9"/>
      <c r="G401" s="9"/>
    </row>
    <row r="402" spans="1:7" x14ac:dyDescent="0.25">
      <c r="A402" s="9"/>
      <c r="B402" s="9"/>
      <c r="C402" s="9"/>
      <c r="D402" s="75"/>
      <c r="E402" s="9"/>
      <c r="F402" s="9"/>
      <c r="G402" s="9"/>
    </row>
    <row r="403" spans="1:7" x14ac:dyDescent="0.25">
      <c r="A403" s="9"/>
      <c r="B403" s="9"/>
      <c r="C403" s="9"/>
      <c r="D403" s="75"/>
      <c r="E403" s="9"/>
      <c r="F403" s="9"/>
      <c r="G403" s="9"/>
    </row>
    <row r="404" spans="1:7" x14ac:dyDescent="0.25">
      <c r="A404" s="9"/>
      <c r="B404" s="9"/>
      <c r="C404" s="9"/>
      <c r="D404" s="75"/>
      <c r="E404" s="9"/>
      <c r="F404" s="9"/>
      <c r="G404" s="9"/>
    </row>
    <row r="405" spans="1:7" x14ac:dyDescent="0.25">
      <c r="A405" s="9"/>
      <c r="B405" s="9"/>
      <c r="C405" s="9"/>
      <c r="D405" s="75"/>
      <c r="E405" s="9"/>
      <c r="F405" s="9"/>
      <c r="G405" s="9"/>
    </row>
    <row r="406" spans="1:7" x14ac:dyDescent="0.25">
      <c r="A406" s="9"/>
      <c r="B406" s="9"/>
      <c r="C406" s="9"/>
      <c r="D406" s="75"/>
      <c r="E406" s="9"/>
      <c r="F406" s="9"/>
      <c r="G406" s="9"/>
    </row>
    <row r="407" spans="1:7" x14ac:dyDescent="0.25">
      <c r="A407" s="9"/>
      <c r="B407" s="9"/>
      <c r="C407" s="9"/>
      <c r="D407" s="75"/>
      <c r="E407" s="9"/>
      <c r="F407" s="9"/>
      <c r="G407" s="9"/>
    </row>
    <row r="408" spans="1:7" x14ac:dyDescent="0.25">
      <c r="A408" s="9"/>
      <c r="B408" s="9"/>
      <c r="C408" s="9"/>
      <c r="D408" s="75"/>
      <c r="E408" s="9"/>
      <c r="F408" s="9"/>
      <c r="G408" s="9"/>
    </row>
    <row r="409" spans="1:7" x14ac:dyDescent="0.25">
      <c r="A409" s="9"/>
      <c r="B409" s="9"/>
      <c r="C409" s="9"/>
      <c r="D409" s="75"/>
      <c r="E409" s="9"/>
      <c r="F409" s="9"/>
      <c r="G409" s="9"/>
    </row>
    <row r="410" spans="1:7" x14ac:dyDescent="0.25">
      <c r="A410" s="9"/>
      <c r="B410" s="9"/>
      <c r="C410" s="9"/>
      <c r="D410" s="75"/>
      <c r="E410" s="9"/>
      <c r="F410" s="9"/>
      <c r="G410" s="9"/>
    </row>
    <row r="411" spans="1:7" x14ac:dyDescent="0.25">
      <c r="A411" s="9"/>
      <c r="B411" s="9"/>
      <c r="C411" s="9"/>
      <c r="D411" s="75"/>
      <c r="E411" s="9"/>
      <c r="F411" s="9"/>
      <c r="G411" s="9"/>
    </row>
    <row r="412" spans="1:7" x14ac:dyDescent="0.25">
      <c r="A412" s="9"/>
      <c r="B412" s="9"/>
      <c r="C412" s="9"/>
      <c r="D412" s="75"/>
      <c r="E412" s="9"/>
      <c r="F412" s="9"/>
      <c r="G412" s="9"/>
    </row>
    <row r="413" spans="1:7" x14ac:dyDescent="0.25">
      <c r="A413" s="9"/>
      <c r="B413" s="9"/>
      <c r="C413" s="9"/>
      <c r="D413" s="75"/>
      <c r="E413" s="9"/>
      <c r="F413" s="9"/>
      <c r="G413" s="9"/>
    </row>
    <row r="414" spans="1:7" x14ac:dyDescent="0.25">
      <c r="A414" s="9"/>
      <c r="B414" s="9"/>
      <c r="C414" s="9"/>
      <c r="D414" s="75"/>
      <c r="E414" s="9"/>
      <c r="F414" s="9"/>
      <c r="G414" s="9"/>
    </row>
    <row r="415" spans="1:7" x14ac:dyDescent="0.25">
      <c r="A415" s="9"/>
      <c r="B415" s="9"/>
      <c r="C415" s="9"/>
      <c r="D415" s="75"/>
      <c r="E415" s="9"/>
      <c r="F415" s="9"/>
      <c r="G415" s="9"/>
    </row>
    <row r="416" spans="1:7" x14ac:dyDescent="0.25">
      <c r="A416" s="9"/>
      <c r="B416" s="9"/>
      <c r="C416" s="9"/>
      <c r="D416" s="75"/>
      <c r="E416" s="9"/>
      <c r="F416" s="9"/>
      <c r="G416" s="9"/>
    </row>
    <row r="417" spans="1:7" x14ac:dyDescent="0.25">
      <c r="A417" s="9"/>
      <c r="B417" s="9"/>
      <c r="C417" s="9"/>
      <c r="D417" s="75"/>
      <c r="E417" s="9"/>
      <c r="F417" s="9"/>
      <c r="G417" s="9"/>
    </row>
    <row r="418" spans="1:7" x14ac:dyDescent="0.25">
      <c r="A418" s="9"/>
      <c r="B418" s="9"/>
      <c r="C418" s="9"/>
      <c r="D418" s="75"/>
      <c r="E418" s="9"/>
      <c r="F418" s="9"/>
      <c r="G418" s="9"/>
    </row>
    <row r="419" spans="1:7" x14ac:dyDescent="0.25">
      <c r="A419" s="9"/>
      <c r="B419" s="9"/>
      <c r="C419" s="9"/>
      <c r="D419" s="75"/>
      <c r="E419" s="9"/>
      <c r="F419" s="9"/>
      <c r="G419" s="9"/>
    </row>
    <row r="420" spans="1:7" x14ac:dyDescent="0.25">
      <c r="A420" s="9"/>
      <c r="B420" s="9"/>
      <c r="C420" s="9"/>
      <c r="D420" s="75"/>
      <c r="E420" s="9"/>
      <c r="F420" s="9"/>
      <c r="G420" s="9"/>
    </row>
    <row r="421" spans="1:7" x14ac:dyDescent="0.25">
      <c r="A421" s="9"/>
      <c r="B421" s="9"/>
      <c r="C421" s="9"/>
      <c r="D421" s="75"/>
      <c r="E421" s="9"/>
      <c r="F421" s="9"/>
      <c r="G421" s="9"/>
    </row>
    <row r="422" spans="1:7" x14ac:dyDescent="0.25">
      <c r="A422" s="9"/>
      <c r="B422" s="9"/>
      <c r="C422" s="9"/>
      <c r="D422" s="75"/>
      <c r="E422" s="9"/>
      <c r="F422" s="9"/>
      <c r="G422" s="9"/>
    </row>
    <row r="423" spans="1:7" x14ac:dyDescent="0.25">
      <c r="A423" s="9"/>
      <c r="B423" s="9"/>
      <c r="C423" s="9"/>
      <c r="D423" s="75"/>
      <c r="E423" s="9"/>
      <c r="F423" s="9"/>
      <c r="G423" s="9"/>
    </row>
    <row r="424" spans="1:7" x14ac:dyDescent="0.25">
      <c r="A424" s="9"/>
      <c r="B424" s="9"/>
      <c r="C424" s="9"/>
      <c r="D424" s="75"/>
      <c r="E424" s="9"/>
      <c r="F424" s="9"/>
      <c r="G424" s="9"/>
    </row>
    <row r="425" spans="1:7" x14ac:dyDescent="0.25">
      <c r="A425" s="9"/>
      <c r="B425" s="9"/>
      <c r="C425" s="9"/>
      <c r="D425" s="75"/>
      <c r="E425" s="9"/>
      <c r="F425" s="9"/>
      <c r="G425" s="9"/>
    </row>
    <row r="426" spans="1:7" x14ac:dyDescent="0.25">
      <c r="A426" s="9"/>
      <c r="B426" s="9"/>
      <c r="C426" s="9"/>
      <c r="D426" s="75"/>
      <c r="E426" s="9"/>
      <c r="F426" s="9"/>
      <c r="G426" s="9"/>
    </row>
    <row r="427" spans="1:7" x14ac:dyDescent="0.25">
      <c r="A427" s="9"/>
      <c r="B427" s="9"/>
      <c r="C427" s="9"/>
      <c r="D427" s="75"/>
      <c r="E427" s="9"/>
      <c r="F427" s="9"/>
      <c r="G427" s="9"/>
    </row>
    <row r="428" spans="1:7" x14ac:dyDescent="0.25">
      <c r="A428" s="9"/>
      <c r="B428" s="9"/>
      <c r="C428" s="9"/>
      <c r="D428" s="75"/>
      <c r="E428" s="9"/>
      <c r="F428" s="9"/>
      <c r="G428" s="9"/>
    </row>
    <row r="429" spans="1:7" x14ac:dyDescent="0.25">
      <c r="A429" s="9"/>
      <c r="B429" s="9"/>
      <c r="C429" s="9"/>
      <c r="D429" s="75"/>
      <c r="E429" s="9"/>
      <c r="F429" s="9"/>
      <c r="G429" s="9"/>
    </row>
    <row r="430" spans="1:7" x14ac:dyDescent="0.25">
      <c r="A430" s="9"/>
      <c r="B430" s="9"/>
      <c r="C430" s="9"/>
      <c r="D430" s="75"/>
      <c r="E430" s="9"/>
      <c r="F430" s="9"/>
      <c r="G430" s="9"/>
    </row>
    <row r="431" spans="1:7" x14ac:dyDescent="0.25">
      <c r="A431" s="9"/>
      <c r="B431" s="9"/>
      <c r="C431" s="9"/>
      <c r="D431" s="75"/>
      <c r="E431" s="9"/>
      <c r="F431" s="9"/>
      <c r="G431" s="9"/>
    </row>
    <row r="432" spans="1:7" x14ac:dyDescent="0.25">
      <c r="A432" s="9"/>
      <c r="B432" s="9"/>
      <c r="C432" s="9"/>
      <c r="D432" s="75"/>
      <c r="E432" s="9"/>
      <c r="F432" s="9"/>
      <c r="G432" s="9"/>
    </row>
    <row r="433" spans="1:7" x14ac:dyDescent="0.25">
      <c r="A433" s="9"/>
      <c r="B433" s="9"/>
      <c r="C433" s="9"/>
      <c r="D433" s="75"/>
      <c r="E433" s="9"/>
      <c r="F433" s="9"/>
      <c r="G433" s="9"/>
    </row>
    <row r="434" spans="1:7" x14ac:dyDescent="0.25">
      <c r="A434" s="9"/>
      <c r="B434" s="9"/>
      <c r="C434" s="9"/>
      <c r="D434" s="75"/>
      <c r="E434" s="9"/>
      <c r="F434" s="9"/>
      <c r="G434" s="9"/>
    </row>
    <row r="435" spans="1:7" x14ac:dyDescent="0.25">
      <c r="A435" s="9"/>
      <c r="B435" s="9"/>
      <c r="C435" s="9"/>
      <c r="D435" s="75"/>
      <c r="E435" s="9"/>
      <c r="F435" s="9"/>
      <c r="G435" s="9"/>
    </row>
    <row r="436" spans="1:7" x14ac:dyDescent="0.25">
      <c r="A436" s="9"/>
      <c r="B436" s="9"/>
      <c r="C436" s="9"/>
      <c r="D436" s="75"/>
      <c r="E436" s="9"/>
      <c r="F436" s="9"/>
      <c r="G436" s="9"/>
    </row>
    <row r="437" spans="1:7" x14ac:dyDescent="0.25">
      <c r="A437" s="9"/>
      <c r="B437" s="9"/>
      <c r="C437" s="9"/>
      <c r="D437" s="75"/>
      <c r="E437" s="9"/>
      <c r="F437" s="9"/>
      <c r="G437" s="9"/>
    </row>
    <row r="438" spans="1:7" x14ac:dyDescent="0.25">
      <c r="A438" s="9"/>
      <c r="B438" s="9"/>
      <c r="C438" s="9"/>
      <c r="D438" s="75"/>
      <c r="E438" s="9"/>
      <c r="F438" s="9"/>
      <c r="G438" s="9"/>
    </row>
    <row r="439" spans="1:7" x14ac:dyDescent="0.25">
      <c r="A439" s="9"/>
      <c r="B439" s="9"/>
      <c r="C439" s="9"/>
      <c r="D439" s="75"/>
      <c r="E439" s="9"/>
      <c r="F439" s="9"/>
      <c r="G439" s="9"/>
    </row>
    <row r="440" spans="1:7" x14ac:dyDescent="0.25">
      <c r="A440" s="9"/>
      <c r="B440" s="9"/>
      <c r="C440" s="9"/>
      <c r="D440" s="75"/>
      <c r="E440" s="9"/>
      <c r="F440" s="9"/>
      <c r="G440" s="9"/>
    </row>
    <row r="441" spans="1:7" x14ac:dyDescent="0.25">
      <c r="A441" s="9"/>
      <c r="B441" s="9"/>
      <c r="C441" s="9"/>
      <c r="D441" s="75"/>
      <c r="E441" s="9"/>
      <c r="F441" s="9"/>
      <c r="G441" s="9"/>
    </row>
    <row r="442" spans="1:7" x14ac:dyDescent="0.25">
      <c r="A442" s="9"/>
      <c r="B442" s="9"/>
      <c r="C442" s="9"/>
      <c r="D442" s="75"/>
      <c r="E442" s="9"/>
      <c r="F442" s="9"/>
      <c r="G442" s="9"/>
    </row>
    <row r="443" spans="1:7" x14ac:dyDescent="0.25">
      <c r="A443" s="9"/>
      <c r="B443" s="9"/>
      <c r="C443" s="9"/>
      <c r="D443" s="75"/>
      <c r="E443" s="9"/>
      <c r="F443" s="9"/>
      <c r="G443" s="9"/>
    </row>
    <row r="444" spans="1:7" x14ac:dyDescent="0.25">
      <c r="A444" s="9"/>
      <c r="B444" s="9"/>
      <c r="C444" s="9"/>
      <c r="D444" s="75"/>
      <c r="E444" s="9"/>
      <c r="F444" s="9"/>
      <c r="G444" s="9"/>
    </row>
    <row r="445" spans="1:7" x14ac:dyDescent="0.25">
      <c r="A445" s="9"/>
      <c r="B445" s="9"/>
      <c r="C445" s="9"/>
      <c r="D445" s="75"/>
      <c r="E445" s="9"/>
      <c r="F445" s="9"/>
      <c r="G445" s="9"/>
    </row>
    <row r="446" spans="1:7" x14ac:dyDescent="0.25">
      <c r="A446" s="9"/>
      <c r="B446" s="9"/>
      <c r="C446" s="9"/>
      <c r="D446" s="75"/>
      <c r="E446" s="9"/>
      <c r="F446" s="9"/>
      <c r="G446" s="9"/>
    </row>
    <row r="447" spans="1:7" x14ac:dyDescent="0.25">
      <c r="A447" s="9"/>
      <c r="B447" s="9"/>
      <c r="C447" s="9"/>
      <c r="D447" s="75"/>
      <c r="E447" s="9"/>
      <c r="F447" s="9"/>
      <c r="G447" s="9"/>
    </row>
    <row r="448" spans="1:7" x14ac:dyDescent="0.25">
      <c r="A448" s="9"/>
      <c r="B448" s="9"/>
      <c r="C448" s="9"/>
      <c r="D448" s="75"/>
      <c r="E448" s="9"/>
      <c r="F448" s="9"/>
      <c r="G448" s="9"/>
    </row>
    <row r="449" spans="1:7" x14ac:dyDescent="0.25">
      <c r="A449" s="9"/>
      <c r="B449" s="9"/>
      <c r="C449" s="9"/>
      <c r="D449" s="75"/>
      <c r="E449" s="9"/>
      <c r="F449" s="9"/>
      <c r="G449" s="9"/>
    </row>
    <row r="450" spans="1:7" x14ac:dyDescent="0.25">
      <c r="A450" s="9"/>
      <c r="B450" s="9"/>
      <c r="C450" s="9"/>
      <c r="D450" s="75"/>
      <c r="E450" s="9"/>
      <c r="F450" s="9"/>
      <c r="G450" s="9"/>
    </row>
    <row r="451" spans="1:7" x14ac:dyDescent="0.25">
      <c r="A451" s="9"/>
      <c r="B451" s="9"/>
      <c r="C451" s="9"/>
      <c r="D451" s="75"/>
      <c r="E451" s="9"/>
      <c r="F451" s="9"/>
      <c r="G451" s="9"/>
    </row>
    <row r="452" spans="1:7" x14ac:dyDescent="0.25">
      <c r="A452" s="9"/>
      <c r="B452" s="9"/>
      <c r="C452" s="9"/>
      <c r="D452" s="75"/>
      <c r="E452" s="9"/>
      <c r="F452" s="9"/>
      <c r="G452" s="9"/>
    </row>
    <row r="453" spans="1:7" x14ac:dyDescent="0.25">
      <c r="A453" s="9"/>
      <c r="B453" s="9"/>
      <c r="C453" s="9"/>
      <c r="D453" s="75"/>
      <c r="E453" s="9"/>
      <c r="F453" s="9"/>
      <c r="G453" s="9"/>
    </row>
    <row r="454" spans="1:7" x14ac:dyDescent="0.25">
      <c r="A454" s="9"/>
      <c r="B454" s="9"/>
      <c r="C454" s="9"/>
      <c r="D454" s="75"/>
      <c r="E454" s="9"/>
      <c r="F454" s="9"/>
      <c r="G454" s="9"/>
    </row>
    <row r="455" spans="1:7" x14ac:dyDescent="0.25">
      <c r="A455" s="9"/>
      <c r="B455" s="9"/>
      <c r="C455" s="9"/>
      <c r="D455" s="75"/>
      <c r="E455" s="9"/>
      <c r="F455" s="9"/>
      <c r="G455" s="9"/>
    </row>
    <row r="456" spans="1:7" x14ac:dyDescent="0.25">
      <c r="A456" s="9"/>
      <c r="B456" s="9"/>
      <c r="C456" s="9"/>
      <c r="D456" s="75"/>
      <c r="E456" s="9"/>
      <c r="F456" s="9"/>
      <c r="G456" s="9"/>
    </row>
    <row r="457" spans="1:7" x14ac:dyDescent="0.25">
      <c r="A457" s="9"/>
      <c r="B457" s="9"/>
      <c r="C457" s="9"/>
      <c r="D457" s="75"/>
      <c r="E457" s="9"/>
      <c r="F457" s="9"/>
      <c r="G457" s="9"/>
    </row>
    <row r="458" spans="1:7" x14ac:dyDescent="0.25">
      <c r="A458" s="9"/>
      <c r="B458" s="9"/>
      <c r="C458" s="9"/>
      <c r="D458" s="75"/>
      <c r="E458" s="9"/>
      <c r="F458" s="9"/>
      <c r="G458" s="9"/>
    </row>
    <row r="459" spans="1:7" x14ac:dyDescent="0.25">
      <c r="A459" s="9"/>
      <c r="B459" s="9"/>
      <c r="C459" s="9"/>
      <c r="D459" s="75"/>
      <c r="E459" s="9"/>
      <c r="F459" s="9"/>
      <c r="G459" s="9"/>
    </row>
    <row r="460" spans="1:7" x14ac:dyDescent="0.25">
      <c r="A460" s="9"/>
      <c r="B460" s="9"/>
      <c r="C460" s="9"/>
      <c r="D460" s="75"/>
      <c r="E460" s="9"/>
      <c r="F460" s="9"/>
      <c r="G460" s="9"/>
    </row>
    <row r="461" spans="1:7" x14ac:dyDescent="0.25">
      <c r="A461" s="9"/>
      <c r="B461" s="9"/>
      <c r="C461" s="9"/>
      <c r="D461" s="75"/>
      <c r="E461" s="9"/>
      <c r="F461" s="9"/>
      <c r="G461" s="9"/>
    </row>
    <row r="462" spans="1:7" x14ac:dyDescent="0.25">
      <c r="A462" s="9"/>
      <c r="B462" s="9"/>
      <c r="C462" s="9"/>
      <c r="D462" s="75"/>
      <c r="E462" s="9"/>
      <c r="F462" s="9"/>
      <c r="G462" s="9"/>
    </row>
    <row r="463" spans="1:7" x14ac:dyDescent="0.25">
      <c r="A463" s="9"/>
      <c r="B463" s="9"/>
      <c r="C463" s="9"/>
      <c r="D463" s="75"/>
      <c r="E463" s="9"/>
      <c r="F463" s="9"/>
      <c r="G463" s="9"/>
    </row>
    <row r="464" spans="1:7" x14ac:dyDescent="0.25">
      <c r="A464" s="9"/>
      <c r="B464" s="9"/>
      <c r="C464" s="9"/>
      <c r="D464" s="75"/>
      <c r="E464" s="9"/>
      <c r="F464" s="9"/>
      <c r="G464" s="9"/>
    </row>
    <row r="465" spans="1:7" x14ac:dyDescent="0.25">
      <c r="A465" s="9"/>
      <c r="B465" s="9"/>
      <c r="C465" s="9"/>
      <c r="D465" s="75"/>
      <c r="E465" s="9"/>
      <c r="F465" s="9"/>
      <c r="G465" s="9"/>
    </row>
    <row r="466" spans="1:7" x14ac:dyDescent="0.25">
      <c r="A466" s="9"/>
      <c r="B466" s="9"/>
      <c r="C466" s="9"/>
      <c r="D466" s="75"/>
      <c r="E466" s="9"/>
      <c r="F466" s="9"/>
      <c r="G466" s="9"/>
    </row>
    <row r="467" spans="1:7" x14ac:dyDescent="0.25">
      <c r="A467" s="9"/>
      <c r="B467" s="9"/>
      <c r="C467" s="9"/>
      <c r="D467" s="75"/>
      <c r="E467" s="9"/>
      <c r="F467" s="9"/>
      <c r="G467" s="9"/>
    </row>
    <row r="468" spans="1:7" x14ac:dyDescent="0.25">
      <c r="A468" s="9"/>
      <c r="B468" s="9"/>
      <c r="C468" s="9"/>
      <c r="D468" s="75"/>
      <c r="E468" s="9"/>
      <c r="F468" s="9"/>
      <c r="G468" s="9"/>
    </row>
    <row r="469" spans="1:7" x14ac:dyDescent="0.25">
      <c r="A469" s="9"/>
      <c r="B469" s="9"/>
      <c r="C469" s="9"/>
      <c r="D469" s="75"/>
      <c r="E469" s="9"/>
      <c r="F469" s="9"/>
      <c r="G469" s="9"/>
    </row>
    <row r="470" spans="1:7" x14ac:dyDescent="0.25">
      <c r="A470" s="9"/>
      <c r="B470" s="9"/>
      <c r="C470" s="9"/>
      <c r="D470" s="75"/>
      <c r="E470" s="9"/>
      <c r="F470" s="9"/>
      <c r="G470" s="9"/>
    </row>
    <row r="471" spans="1:7" x14ac:dyDescent="0.25">
      <c r="A471" s="9"/>
      <c r="B471" s="9"/>
      <c r="C471" s="9"/>
      <c r="D471" s="75"/>
      <c r="E471" s="9"/>
      <c r="F471" s="9"/>
      <c r="G471" s="9"/>
    </row>
    <row r="472" spans="1:7" x14ac:dyDescent="0.25">
      <c r="A472" s="9"/>
      <c r="B472" s="9"/>
      <c r="C472" s="9"/>
      <c r="D472" s="75"/>
      <c r="E472" s="9"/>
      <c r="F472" s="9"/>
      <c r="G472" s="9"/>
    </row>
    <row r="473" spans="1:7" x14ac:dyDescent="0.25">
      <c r="A473" s="9"/>
      <c r="B473" s="9"/>
      <c r="C473" s="9"/>
      <c r="D473" s="75"/>
      <c r="E473" s="9"/>
      <c r="F473" s="9"/>
      <c r="G473" s="9"/>
    </row>
    <row r="474" spans="1:7" x14ac:dyDescent="0.25">
      <c r="A474" s="9"/>
      <c r="B474" s="9"/>
      <c r="C474" s="9"/>
      <c r="D474" s="75"/>
      <c r="E474" s="9"/>
      <c r="F474" s="9"/>
      <c r="G474" s="9"/>
    </row>
    <row r="475" spans="1:7" x14ac:dyDescent="0.25">
      <c r="A475" s="9"/>
      <c r="B475" s="9"/>
      <c r="C475" s="9"/>
      <c r="D475" s="75"/>
      <c r="E475" s="9"/>
      <c r="F475" s="9"/>
      <c r="G475" s="9"/>
    </row>
    <row r="476" spans="1:7" x14ac:dyDescent="0.25">
      <c r="A476" s="9"/>
      <c r="B476" s="9"/>
      <c r="C476" s="9"/>
      <c r="D476" s="75"/>
      <c r="E476" s="9"/>
      <c r="F476" s="9"/>
      <c r="G476" s="9"/>
    </row>
    <row r="477" spans="1:7" x14ac:dyDescent="0.25">
      <c r="A477" s="9"/>
      <c r="B477" s="9"/>
      <c r="C477" s="9"/>
      <c r="D477" s="75"/>
      <c r="E477" s="9"/>
      <c r="F477" s="9"/>
      <c r="G477" s="9"/>
    </row>
    <row r="478" spans="1:7" x14ac:dyDescent="0.25">
      <c r="A478" s="9"/>
      <c r="B478" s="9"/>
      <c r="C478" s="9"/>
      <c r="D478" s="75"/>
      <c r="E478" s="9"/>
      <c r="F478" s="9"/>
      <c r="G478" s="9"/>
    </row>
    <row r="479" spans="1:7" x14ac:dyDescent="0.25">
      <c r="A479" s="9"/>
      <c r="B479" s="9"/>
      <c r="C479" s="9"/>
      <c r="D479" s="75"/>
      <c r="E479" s="9"/>
      <c r="F479" s="9"/>
      <c r="G479" s="9"/>
    </row>
    <row r="480" spans="1:7" x14ac:dyDescent="0.25">
      <c r="A480" s="9"/>
      <c r="B480" s="9"/>
      <c r="C480" s="9"/>
      <c r="D480" s="75"/>
      <c r="E480" s="9"/>
      <c r="F480" s="9"/>
      <c r="G480" s="9"/>
    </row>
    <row r="481" spans="1:7" x14ac:dyDescent="0.25">
      <c r="A481" s="9"/>
      <c r="B481" s="9"/>
      <c r="C481" s="9"/>
      <c r="D481" s="75"/>
      <c r="E481" s="9"/>
      <c r="F481" s="9"/>
      <c r="G481" s="9"/>
    </row>
    <row r="482" spans="1:7" x14ac:dyDescent="0.25">
      <c r="A482" s="9"/>
      <c r="B482" s="9"/>
      <c r="C482" s="9"/>
      <c r="D482" s="75"/>
      <c r="E482" s="9"/>
      <c r="F482" s="9"/>
      <c r="G482" s="9"/>
    </row>
    <row r="483" spans="1:7" x14ac:dyDescent="0.25">
      <c r="A483" s="9"/>
      <c r="B483" s="9"/>
      <c r="C483" s="9"/>
      <c r="D483" s="75"/>
      <c r="E483" s="9"/>
      <c r="F483" s="9"/>
      <c r="G483" s="9"/>
    </row>
    <row r="484" spans="1:7" x14ac:dyDescent="0.25">
      <c r="A484" s="9"/>
      <c r="B484" s="9"/>
      <c r="C484" s="9"/>
      <c r="D484" s="75"/>
      <c r="E484" s="9"/>
      <c r="F484" s="9"/>
      <c r="G484" s="9"/>
    </row>
    <row r="485" spans="1:7" x14ac:dyDescent="0.25">
      <c r="A485" s="9"/>
      <c r="B485" s="9"/>
      <c r="C485" s="9"/>
      <c r="D485" s="75"/>
      <c r="E485" s="9"/>
      <c r="F485" s="9"/>
      <c r="G485" s="9"/>
    </row>
    <row r="486" spans="1:7" x14ac:dyDescent="0.25">
      <c r="A486" s="9"/>
      <c r="B486" s="9"/>
      <c r="C486" s="9"/>
      <c r="D486" s="75"/>
      <c r="E486" s="9"/>
      <c r="F486" s="9"/>
      <c r="G486" s="9"/>
    </row>
    <row r="487" spans="1:7" x14ac:dyDescent="0.25">
      <c r="A487" s="9"/>
      <c r="B487" s="9"/>
      <c r="C487" s="9"/>
      <c r="D487" s="75"/>
      <c r="E487" s="9"/>
      <c r="F487" s="9"/>
      <c r="G487" s="9"/>
    </row>
    <row r="488" spans="1:7" x14ac:dyDescent="0.25">
      <c r="A488" s="9"/>
      <c r="B488" s="9"/>
      <c r="C488" s="9"/>
      <c r="D488" s="75"/>
      <c r="E488" s="9"/>
      <c r="F488" s="9"/>
      <c r="G488" s="9"/>
    </row>
    <row r="489" spans="1:7" x14ac:dyDescent="0.25">
      <c r="A489" s="9"/>
      <c r="B489" s="9"/>
      <c r="C489" s="9"/>
      <c r="D489" s="75"/>
      <c r="E489" s="9"/>
      <c r="F489" s="9"/>
      <c r="G489" s="9"/>
    </row>
    <row r="490" spans="1:7" x14ac:dyDescent="0.25">
      <c r="A490" s="9"/>
      <c r="B490" s="9"/>
      <c r="C490" s="9"/>
      <c r="D490" s="75"/>
      <c r="E490" s="9"/>
      <c r="F490" s="9"/>
      <c r="G490" s="9"/>
    </row>
    <row r="491" spans="1:7" x14ac:dyDescent="0.25">
      <c r="A491" s="9"/>
      <c r="B491" s="9"/>
      <c r="C491" s="9"/>
      <c r="D491" s="75"/>
      <c r="E491" s="9"/>
      <c r="F491" s="9"/>
      <c r="G491" s="9"/>
    </row>
    <row r="492" spans="1:7" x14ac:dyDescent="0.25">
      <c r="A492" s="9"/>
      <c r="B492" s="9"/>
      <c r="C492" s="9"/>
      <c r="D492" s="75"/>
      <c r="E492" s="9"/>
      <c r="F492" s="9"/>
      <c r="G492" s="9"/>
    </row>
    <row r="493" spans="1:7" x14ac:dyDescent="0.25">
      <c r="A493" s="9"/>
      <c r="B493" s="9"/>
      <c r="C493" s="9"/>
      <c r="D493" s="75"/>
      <c r="E493" s="9"/>
      <c r="F493" s="9"/>
      <c r="G493" s="9"/>
    </row>
    <row r="494" spans="1:7" x14ac:dyDescent="0.25">
      <c r="A494" s="9"/>
      <c r="B494" s="9"/>
      <c r="C494" s="9"/>
      <c r="D494" s="75"/>
      <c r="E494" s="9"/>
      <c r="F494" s="9"/>
      <c r="G494" s="9"/>
    </row>
    <row r="495" spans="1:7" x14ac:dyDescent="0.25">
      <c r="A495" s="9"/>
      <c r="B495" s="9"/>
      <c r="C495" s="9"/>
      <c r="D495" s="75"/>
      <c r="E495" s="9"/>
      <c r="F495" s="9"/>
      <c r="G495" s="9"/>
    </row>
    <row r="496" spans="1:7" x14ac:dyDescent="0.25">
      <c r="A496" s="9"/>
      <c r="B496" s="9"/>
      <c r="C496" s="9"/>
      <c r="D496" s="75"/>
      <c r="E496" s="9"/>
      <c r="F496" s="9"/>
      <c r="G496" s="9"/>
    </row>
    <row r="497" spans="1:7" x14ac:dyDescent="0.25">
      <c r="A497" s="9"/>
      <c r="B497" s="9"/>
      <c r="C497" s="9"/>
      <c r="D497" s="75"/>
      <c r="E497" s="9"/>
      <c r="F497" s="9"/>
      <c r="G497" s="9"/>
    </row>
    <row r="498" spans="1:7" x14ac:dyDescent="0.25">
      <c r="A498" s="9"/>
      <c r="B498" s="9"/>
      <c r="C498" s="9"/>
      <c r="D498" s="75"/>
      <c r="E498" s="9"/>
      <c r="F498" s="9"/>
      <c r="G498" s="9"/>
    </row>
    <row r="499" spans="1:7" x14ac:dyDescent="0.25">
      <c r="A499" s="9"/>
      <c r="B499" s="9"/>
      <c r="C499" s="9"/>
      <c r="D499" s="75"/>
      <c r="E499" s="9"/>
      <c r="F499" s="9"/>
      <c r="G499" s="9"/>
    </row>
    <row r="500" spans="1:7" x14ac:dyDescent="0.25">
      <c r="A500" s="9"/>
      <c r="B500" s="9"/>
      <c r="C500" s="9"/>
      <c r="D500" s="75"/>
      <c r="E500" s="9"/>
      <c r="F500" s="9"/>
      <c r="G500" s="9"/>
    </row>
    <row r="501" spans="1:7" x14ac:dyDescent="0.25">
      <c r="A501" s="9"/>
      <c r="B501" s="9"/>
      <c r="C501" s="9"/>
      <c r="D501" s="75"/>
      <c r="E501" s="9"/>
      <c r="F501" s="9"/>
      <c r="G501" s="9"/>
    </row>
    <row r="502" spans="1:7" x14ac:dyDescent="0.25">
      <c r="A502" s="9"/>
      <c r="B502" s="9"/>
      <c r="C502" s="9"/>
      <c r="D502" s="75"/>
      <c r="E502" s="9"/>
      <c r="F502" s="9"/>
      <c r="G502" s="9"/>
    </row>
    <row r="503" spans="1:7" x14ac:dyDescent="0.25">
      <c r="A503" s="9"/>
      <c r="B503" s="9"/>
      <c r="C503" s="9"/>
      <c r="D503" s="75"/>
      <c r="E503" s="9"/>
      <c r="F503" s="9"/>
      <c r="G503" s="9"/>
    </row>
    <row r="504" spans="1:7" x14ac:dyDescent="0.25">
      <c r="A504" s="9"/>
      <c r="B504" s="9"/>
      <c r="C504" s="9"/>
      <c r="D504" s="75"/>
      <c r="E504" s="9"/>
      <c r="F504" s="9"/>
      <c r="G504" s="9"/>
    </row>
    <row r="505" spans="1:7" x14ac:dyDescent="0.25">
      <c r="A505" s="9"/>
      <c r="B505" s="9"/>
      <c r="C505" s="9"/>
      <c r="D505" s="75"/>
      <c r="E505" s="9"/>
      <c r="F505" s="9"/>
      <c r="G505" s="9"/>
    </row>
    <row r="506" spans="1:7" x14ac:dyDescent="0.25">
      <c r="A506" s="9"/>
      <c r="B506" s="9"/>
      <c r="C506" s="9"/>
      <c r="D506" s="75"/>
      <c r="E506" s="9"/>
      <c r="F506" s="9"/>
      <c r="G506" s="9"/>
    </row>
    <row r="507" spans="1:7" x14ac:dyDescent="0.25">
      <c r="A507" s="9"/>
      <c r="B507" s="9"/>
      <c r="C507" s="9"/>
      <c r="D507" s="75"/>
      <c r="E507" s="9"/>
      <c r="F507" s="9"/>
      <c r="G507" s="9"/>
    </row>
    <row r="508" spans="1:7" x14ac:dyDescent="0.25">
      <c r="A508" s="9"/>
      <c r="B508" s="9"/>
      <c r="C508" s="9"/>
      <c r="D508" s="75"/>
      <c r="E508" s="9"/>
      <c r="F508" s="9"/>
      <c r="G508" s="9"/>
    </row>
    <row r="509" spans="1:7" x14ac:dyDescent="0.25">
      <c r="A509" s="9"/>
      <c r="B509" s="9"/>
      <c r="C509" s="9"/>
      <c r="D509" s="75"/>
      <c r="E509" s="9"/>
      <c r="F509" s="9"/>
      <c r="G509" s="9"/>
    </row>
    <row r="510" spans="1:7" x14ac:dyDescent="0.25">
      <c r="A510" s="9"/>
      <c r="B510" s="9"/>
      <c r="C510" s="9"/>
      <c r="D510" s="75"/>
      <c r="E510" s="9"/>
      <c r="F510" s="9"/>
      <c r="G510" s="9"/>
    </row>
    <row r="511" spans="1:7" x14ac:dyDescent="0.25">
      <c r="A511" s="9"/>
      <c r="B511" s="9"/>
      <c r="C511" s="9"/>
      <c r="D511" s="75"/>
      <c r="E511" s="9"/>
      <c r="F511" s="9"/>
      <c r="G511" s="9"/>
    </row>
    <row r="512" spans="1:7" x14ac:dyDescent="0.25">
      <c r="A512" s="9"/>
      <c r="B512" s="9"/>
      <c r="C512" s="9"/>
      <c r="D512" s="75"/>
      <c r="E512" s="9"/>
      <c r="F512" s="9"/>
      <c r="G512" s="9"/>
    </row>
    <row r="513" spans="1:7" x14ac:dyDescent="0.25">
      <c r="A513" s="9"/>
      <c r="B513" s="9"/>
      <c r="C513" s="9"/>
      <c r="D513" s="75"/>
      <c r="E513" s="9"/>
      <c r="F513" s="9"/>
      <c r="G513" s="9"/>
    </row>
    <row r="514" spans="1:7" x14ac:dyDescent="0.25">
      <c r="A514" s="9"/>
      <c r="B514" s="9"/>
      <c r="C514" s="9"/>
      <c r="D514" s="75"/>
      <c r="E514" s="9"/>
      <c r="F514" s="9"/>
      <c r="G514" s="9"/>
    </row>
    <row r="515" spans="1:7" x14ac:dyDescent="0.25">
      <c r="A515" s="9"/>
      <c r="B515" s="9"/>
      <c r="C515" s="9"/>
      <c r="D515" s="75"/>
      <c r="E515" s="9"/>
      <c r="F515" s="9"/>
      <c r="G515" s="9"/>
    </row>
    <row r="516" spans="1:7" x14ac:dyDescent="0.25">
      <c r="A516" s="9"/>
      <c r="B516" s="9"/>
      <c r="C516" s="9"/>
      <c r="D516" s="75"/>
      <c r="E516" s="9"/>
      <c r="F516" s="9"/>
      <c r="G516" s="9"/>
    </row>
    <row r="517" spans="1:7" x14ac:dyDescent="0.25">
      <c r="A517" s="9"/>
      <c r="B517" s="9"/>
      <c r="C517" s="9"/>
      <c r="D517" s="75"/>
      <c r="E517" s="9"/>
      <c r="F517" s="9"/>
      <c r="G517" s="9"/>
    </row>
    <row r="518" spans="1:7" x14ac:dyDescent="0.25">
      <c r="A518" s="9"/>
      <c r="B518" s="9"/>
      <c r="C518" s="9"/>
      <c r="D518" s="75"/>
      <c r="E518" s="9"/>
      <c r="F518" s="9"/>
      <c r="G518" s="9"/>
    </row>
    <row r="519" spans="1:7" x14ac:dyDescent="0.25">
      <c r="A519" s="9"/>
      <c r="B519" s="9"/>
      <c r="C519" s="9"/>
      <c r="D519" s="75"/>
      <c r="E519" s="9"/>
      <c r="F519" s="9"/>
      <c r="G519" s="9"/>
    </row>
    <row r="520" spans="1:7" x14ac:dyDescent="0.25">
      <c r="A520" s="9"/>
      <c r="B520" s="9"/>
      <c r="C520" s="9"/>
      <c r="D520" s="75"/>
      <c r="E520" s="9"/>
      <c r="F520" s="9"/>
      <c r="G520" s="9"/>
    </row>
    <row r="521" spans="1:7" x14ac:dyDescent="0.25">
      <c r="A521" s="9"/>
      <c r="B521" s="9"/>
      <c r="C521" s="9"/>
      <c r="D521" s="75"/>
      <c r="E521" s="9"/>
      <c r="F521" s="9"/>
      <c r="G521" s="9"/>
    </row>
    <row r="522" spans="1:7" x14ac:dyDescent="0.25">
      <c r="A522" s="9"/>
      <c r="B522" s="9"/>
      <c r="C522" s="9"/>
      <c r="D522" s="75"/>
      <c r="E522" s="9"/>
      <c r="F522" s="9"/>
      <c r="G522" s="9"/>
    </row>
    <row r="523" spans="1:7" x14ac:dyDescent="0.25">
      <c r="A523" s="9"/>
      <c r="B523" s="9"/>
      <c r="C523" s="9"/>
      <c r="D523" s="75"/>
      <c r="E523" s="9"/>
      <c r="F523" s="9"/>
      <c r="G523" s="9"/>
    </row>
    <row r="524" spans="1:7" x14ac:dyDescent="0.25">
      <c r="A524" s="9"/>
      <c r="B524" s="9"/>
      <c r="C524" s="9"/>
      <c r="D524" s="75"/>
      <c r="E524" s="9"/>
      <c r="F524" s="9"/>
      <c r="G524" s="9"/>
    </row>
    <row r="525" spans="1:7" x14ac:dyDescent="0.25">
      <c r="A525" s="9"/>
      <c r="B525" s="9"/>
      <c r="C525" s="9"/>
      <c r="D525" s="75"/>
      <c r="E525" s="9"/>
      <c r="F525" s="9"/>
      <c r="G525" s="9"/>
    </row>
    <row r="526" spans="1:7" x14ac:dyDescent="0.25">
      <c r="A526" s="9"/>
      <c r="B526" s="9"/>
      <c r="C526" s="9"/>
      <c r="D526" s="75"/>
      <c r="E526" s="9"/>
      <c r="F526" s="9"/>
      <c r="G526" s="9"/>
    </row>
    <row r="527" spans="1:7" x14ac:dyDescent="0.25">
      <c r="A527" s="9"/>
      <c r="B527" s="9"/>
      <c r="C527" s="9"/>
      <c r="D527" s="75"/>
      <c r="E527" s="9"/>
      <c r="F527" s="9"/>
      <c r="G527" s="9"/>
    </row>
    <row r="528" spans="1:7" x14ac:dyDescent="0.25">
      <c r="A528" s="9"/>
      <c r="B528" s="9"/>
      <c r="C528" s="9"/>
      <c r="D528" s="75"/>
      <c r="E528" s="9"/>
      <c r="F528" s="9"/>
      <c r="G528" s="9"/>
    </row>
    <row r="529" spans="1:7" x14ac:dyDescent="0.25">
      <c r="A529" s="9"/>
      <c r="B529" s="9"/>
      <c r="C529" s="9"/>
      <c r="D529" s="75"/>
      <c r="E529" s="9"/>
      <c r="F529" s="9"/>
      <c r="G529" s="9"/>
    </row>
    <row r="530" spans="1:7" x14ac:dyDescent="0.25">
      <c r="A530" s="9"/>
      <c r="B530" s="9"/>
      <c r="C530" s="9"/>
      <c r="D530" s="75"/>
      <c r="E530" s="9"/>
      <c r="F530" s="9"/>
      <c r="G530" s="9"/>
    </row>
    <row r="531" spans="1:7" x14ac:dyDescent="0.25">
      <c r="A531" s="9"/>
      <c r="B531" s="9"/>
      <c r="C531" s="9"/>
      <c r="D531" s="75"/>
      <c r="E531" s="9"/>
      <c r="F531" s="9"/>
      <c r="G531" s="9"/>
    </row>
    <row r="532" spans="1:7" x14ac:dyDescent="0.25">
      <c r="A532" s="9"/>
      <c r="B532" s="9"/>
      <c r="C532" s="9"/>
      <c r="D532" s="75"/>
      <c r="E532" s="9"/>
      <c r="F532" s="9"/>
      <c r="G532" s="9"/>
    </row>
    <row r="533" spans="1:7" x14ac:dyDescent="0.25">
      <c r="A533" s="9"/>
      <c r="B533" s="9"/>
      <c r="C533" s="9"/>
      <c r="D533" s="75"/>
      <c r="E533" s="9"/>
      <c r="F533" s="9"/>
      <c r="G533" s="9"/>
    </row>
    <row r="534" spans="1:7" x14ac:dyDescent="0.25">
      <c r="A534" s="9"/>
      <c r="B534" s="9"/>
      <c r="C534" s="9"/>
      <c r="D534" s="75"/>
      <c r="E534" s="9"/>
      <c r="F534" s="9"/>
      <c r="G534" s="9"/>
    </row>
    <row r="535" spans="1:7" x14ac:dyDescent="0.25">
      <c r="A535" s="9"/>
      <c r="B535" s="9"/>
      <c r="C535" s="9"/>
      <c r="D535" s="75"/>
      <c r="E535" s="9"/>
      <c r="F535" s="9"/>
      <c r="G535" s="9"/>
    </row>
    <row r="536" spans="1:7" x14ac:dyDescent="0.25">
      <c r="A536" s="9"/>
      <c r="B536" s="9"/>
      <c r="C536" s="9"/>
      <c r="D536" s="75"/>
      <c r="E536" s="9"/>
      <c r="F536" s="9"/>
      <c r="G536" s="9"/>
    </row>
    <row r="537" spans="1:7" x14ac:dyDescent="0.25">
      <c r="A537" s="9"/>
      <c r="B537" s="9"/>
      <c r="C537" s="9"/>
      <c r="D537" s="75"/>
      <c r="E537" s="9"/>
      <c r="F537" s="9"/>
      <c r="G537" s="9"/>
    </row>
    <row r="538" spans="1:7" x14ac:dyDescent="0.25">
      <c r="A538" s="9"/>
      <c r="B538" s="9"/>
      <c r="C538" s="9"/>
      <c r="D538" s="75"/>
      <c r="E538" s="9"/>
      <c r="F538" s="9"/>
      <c r="G538" s="9"/>
    </row>
    <row r="539" spans="1:7" x14ac:dyDescent="0.25">
      <c r="A539" s="9"/>
      <c r="B539" s="9"/>
      <c r="C539" s="9"/>
      <c r="D539" s="75"/>
      <c r="E539" s="9"/>
      <c r="F539" s="9"/>
      <c r="G539" s="9"/>
    </row>
    <row r="540" spans="1:7" x14ac:dyDescent="0.25">
      <c r="A540" s="9"/>
      <c r="B540" s="9"/>
      <c r="C540" s="9"/>
      <c r="D540" s="75"/>
      <c r="E540" s="9"/>
      <c r="F540" s="9"/>
      <c r="G540" s="9"/>
    </row>
    <row r="541" spans="1:7" x14ac:dyDescent="0.25">
      <c r="A541" s="9"/>
      <c r="B541" s="9"/>
      <c r="C541" s="9"/>
      <c r="D541" s="75"/>
      <c r="E541" s="9"/>
      <c r="F541" s="9"/>
      <c r="G541" s="9"/>
    </row>
    <row r="542" spans="1:7" x14ac:dyDescent="0.25">
      <c r="A542" s="9"/>
      <c r="B542" s="9"/>
      <c r="C542" s="9"/>
      <c r="D542" s="75"/>
      <c r="E542" s="9"/>
      <c r="F542" s="9"/>
      <c r="G542" s="9"/>
    </row>
    <row r="543" spans="1:7" x14ac:dyDescent="0.25">
      <c r="A543" s="9"/>
      <c r="B543" s="9"/>
      <c r="C543" s="9"/>
      <c r="D543" s="75"/>
      <c r="E543" s="9"/>
      <c r="F543" s="9"/>
      <c r="G543" s="9"/>
    </row>
    <row r="544" spans="1:7" x14ac:dyDescent="0.25">
      <c r="A544" s="9"/>
      <c r="B544" s="9"/>
      <c r="C544" s="9"/>
      <c r="D544" s="75"/>
      <c r="E544" s="9"/>
      <c r="F544" s="9"/>
      <c r="G544" s="9"/>
    </row>
    <row r="545" spans="1:7" x14ac:dyDescent="0.25">
      <c r="A545" s="9"/>
      <c r="B545" s="9"/>
      <c r="C545" s="9"/>
      <c r="D545" s="75"/>
      <c r="E545" s="9"/>
      <c r="F545" s="9"/>
      <c r="G545" s="9"/>
    </row>
    <row r="546" spans="1:7" x14ac:dyDescent="0.25">
      <c r="A546" s="9"/>
      <c r="B546" s="9"/>
      <c r="C546" s="9"/>
      <c r="D546" s="75"/>
      <c r="E546" s="9"/>
      <c r="F546" s="9"/>
      <c r="G546" s="9"/>
    </row>
    <row r="547" spans="1:7" x14ac:dyDescent="0.25">
      <c r="A547" s="9"/>
      <c r="B547" s="9"/>
      <c r="C547" s="9"/>
      <c r="D547" s="75"/>
      <c r="E547" s="9"/>
      <c r="F547" s="9"/>
      <c r="G547" s="9"/>
    </row>
    <row r="548" spans="1:7" x14ac:dyDescent="0.25">
      <c r="A548" s="9"/>
      <c r="B548" s="9"/>
      <c r="C548" s="9"/>
      <c r="D548" s="75"/>
      <c r="E548" s="9"/>
      <c r="F548" s="9"/>
      <c r="G548" s="9"/>
    </row>
    <row r="549" spans="1:7" x14ac:dyDescent="0.25">
      <c r="A549" s="9"/>
      <c r="B549" s="9"/>
      <c r="C549" s="9"/>
      <c r="D549" s="75"/>
      <c r="E549" s="9"/>
      <c r="F549" s="9"/>
      <c r="G549" s="9"/>
    </row>
    <row r="550" spans="1:7" x14ac:dyDescent="0.25">
      <c r="A550" s="9"/>
      <c r="B550" s="9"/>
      <c r="C550" s="9"/>
      <c r="D550" s="75"/>
      <c r="E550" s="9"/>
      <c r="F550" s="9"/>
      <c r="G550" s="9"/>
    </row>
    <row r="551" spans="1:7" x14ac:dyDescent="0.25">
      <c r="A551" s="9"/>
      <c r="B551" s="9"/>
      <c r="C551" s="9"/>
      <c r="D551" s="75"/>
      <c r="E551" s="9"/>
      <c r="F551" s="9"/>
      <c r="G551" s="9"/>
    </row>
    <row r="552" spans="1:7" x14ac:dyDescent="0.25">
      <c r="A552" s="9"/>
      <c r="B552" s="9"/>
      <c r="C552" s="9"/>
      <c r="D552" s="75"/>
      <c r="E552" s="9"/>
      <c r="F552" s="9"/>
      <c r="G552" s="9"/>
    </row>
    <row r="553" spans="1:7" x14ac:dyDescent="0.25">
      <c r="A553" s="9"/>
      <c r="B553" s="9"/>
      <c r="C553" s="9"/>
      <c r="D553" s="75"/>
      <c r="E553" s="9"/>
      <c r="F553" s="9"/>
      <c r="G553" s="9"/>
    </row>
    <row r="554" spans="1:7" x14ac:dyDescent="0.25">
      <c r="A554" s="9"/>
      <c r="B554" s="9"/>
      <c r="C554" s="9"/>
      <c r="D554" s="75"/>
      <c r="E554" s="9"/>
      <c r="F554" s="9"/>
      <c r="G554" s="9"/>
    </row>
    <row r="555" spans="1:7" x14ac:dyDescent="0.25">
      <c r="A555" s="9"/>
      <c r="B555" s="9"/>
      <c r="C555" s="9"/>
      <c r="D555" s="75"/>
      <c r="E555" s="9"/>
      <c r="F555" s="9"/>
      <c r="G555" s="9"/>
    </row>
    <row r="556" spans="1:7" x14ac:dyDescent="0.25">
      <c r="A556" s="9"/>
      <c r="B556" s="9"/>
      <c r="C556" s="9"/>
      <c r="D556" s="75"/>
      <c r="E556" s="9"/>
      <c r="F556" s="9"/>
      <c r="G556" s="9"/>
    </row>
    <row r="557" spans="1:7" x14ac:dyDescent="0.25">
      <c r="A557" s="9"/>
      <c r="B557" s="9"/>
      <c r="C557" s="9"/>
      <c r="D557" s="75"/>
      <c r="E557" s="9"/>
      <c r="F557" s="9"/>
      <c r="G557" s="9"/>
    </row>
    <row r="558" spans="1:7" x14ac:dyDescent="0.25">
      <c r="A558" s="9"/>
      <c r="B558" s="9"/>
      <c r="C558" s="9"/>
      <c r="D558" s="75"/>
      <c r="E558" s="9"/>
      <c r="F558" s="9"/>
      <c r="G558" s="9"/>
    </row>
    <row r="559" spans="1:7" x14ac:dyDescent="0.25">
      <c r="A559" s="9"/>
      <c r="B559" s="9"/>
      <c r="C559" s="9"/>
      <c r="D559" s="75"/>
      <c r="E559" s="9"/>
      <c r="F559" s="9"/>
      <c r="G559" s="9"/>
    </row>
    <row r="560" spans="1:7" x14ac:dyDescent="0.25">
      <c r="A560" s="9"/>
      <c r="B560" s="9"/>
      <c r="C560" s="9"/>
      <c r="D560" s="75"/>
      <c r="E560" s="9"/>
      <c r="F560" s="9"/>
      <c r="G560" s="9"/>
    </row>
    <row r="561" spans="1:7" x14ac:dyDescent="0.25">
      <c r="A561" s="9"/>
      <c r="B561" s="9"/>
      <c r="C561" s="9"/>
      <c r="D561" s="75"/>
      <c r="E561" s="9"/>
      <c r="F561" s="9"/>
      <c r="G561" s="9"/>
    </row>
    <row r="562" spans="1:7" x14ac:dyDescent="0.25">
      <c r="A562" s="9"/>
      <c r="B562" s="9"/>
      <c r="C562" s="9"/>
      <c r="D562" s="75"/>
      <c r="E562" s="9"/>
      <c r="F562" s="9"/>
      <c r="G562" s="9"/>
    </row>
    <row r="563" spans="1:7" x14ac:dyDescent="0.25">
      <c r="A563" s="9"/>
      <c r="B563" s="9"/>
      <c r="C563" s="9"/>
      <c r="D563" s="75"/>
      <c r="E563" s="9"/>
      <c r="F563" s="9"/>
      <c r="G563" s="9"/>
    </row>
    <row r="564" spans="1:7" x14ac:dyDescent="0.25">
      <c r="A564" s="9"/>
      <c r="B564" s="9"/>
      <c r="C564" s="9"/>
      <c r="D564" s="75"/>
      <c r="E564" s="9"/>
      <c r="F564" s="9"/>
      <c r="G564" s="9"/>
    </row>
    <row r="565" spans="1:7" x14ac:dyDescent="0.25">
      <c r="A565" s="9"/>
      <c r="B565" s="9"/>
      <c r="C565" s="9"/>
      <c r="D565" s="75"/>
      <c r="E565" s="9"/>
      <c r="F565" s="9"/>
      <c r="G565" s="9"/>
    </row>
    <row r="566" spans="1:7" x14ac:dyDescent="0.25">
      <c r="A566" s="9"/>
      <c r="B566" s="9"/>
      <c r="C566" s="9"/>
      <c r="D566" s="75"/>
      <c r="E566" s="9"/>
      <c r="F566" s="9"/>
      <c r="G566" s="9"/>
    </row>
    <row r="567" spans="1:7" x14ac:dyDescent="0.25">
      <c r="A567" s="9"/>
      <c r="B567" s="9"/>
      <c r="C567" s="9"/>
      <c r="D567" s="75"/>
      <c r="E567" s="9"/>
      <c r="F567" s="9"/>
      <c r="G567" s="9"/>
    </row>
    <row r="568" spans="1:7" x14ac:dyDescent="0.25">
      <c r="A568" s="9"/>
      <c r="B568" s="9"/>
      <c r="C568" s="9"/>
      <c r="D568" s="75"/>
      <c r="E568" s="9"/>
      <c r="F568" s="9"/>
      <c r="G568" s="9"/>
    </row>
    <row r="569" spans="1:7" x14ac:dyDescent="0.25">
      <c r="A569" s="9"/>
      <c r="B569" s="9"/>
      <c r="C569" s="9"/>
      <c r="D569" s="75"/>
      <c r="E569" s="9"/>
      <c r="F569" s="9"/>
      <c r="G569" s="9"/>
    </row>
    <row r="570" spans="1:7" x14ac:dyDescent="0.25">
      <c r="A570" s="9"/>
      <c r="B570" s="9"/>
      <c r="C570" s="9"/>
      <c r="D570" s="75"/>
      <c r="E570" s="9"/>
      <c r="F570" s="9"/>
      <c r="G570" s="9"/>
    </row>
    <row r="571" spans="1:7" x14ac:dyDescent="0.25">
      <c r="A571" s="9"/>
      <c r="B571" s="9"/>
      <c r="C571" s="9"/>
      <c r="D571" s="75"/>
      <c r="E571" s="9"/>
      <c r="F571" s="9"/>
      <c r="G571" s="9"/>
    </row>
    <row r="572" spans="1:7" x14ac:dyDescent="0.25">
      <c r="A572" s="9"/>
      <c r="B572" s="9"/>
      <c r="C572" s="9"/>
      <c r="D572" s="75"/>
      <c r="E572" s="9"/>
      <c r="F572" s="9"/>
      <c r="G572" s="9"/>
    </row>
    <row r="573" spans="1:7" x14ac:dyDescent="0.25">
      <c r="A573" s="9"/>
      <c r="B573" s="9"/>
      <c r="C573" s="9"/>
      <c r="D573" s="75"/>
      <c r="E573" s="9"/>
      <c r="F573" s="9"/>
      <c r="G573" s="9"/>
    </row>
    <row r="574" spans="1:7" x14ac:dyDescent="0.25">
      <c r="A574" s="9"/>
      <c r="B574" s="9"/>
      <c r="C574" s="9"/>
      <c r="D574" s="75"/>
      <c r="E574" s="9"/>
      <c r="F574" s="9"/>
      <c r="G574" s="9"/>
    </row>
    <row r="575" spans="1:7" x14ac:dyDescent="0.25">
      <c r="A575" s="9"/>
      <c r="B575" s="9"/>
      <c r="C575" s="9"/>
      <c r="D575" s="75"/>
      <c r="E575" s="9"/>
      <c r="F575" s="9"/>
      <c r="G575" s="9"/>
    </row>
    <row r="576" spans="1:7" x14ac:dyDescent="0.25">
      <c r="A576" s="9"/>
      <c r="B576" s="9"/>
      <c r="C576" s="9"/>
      <c r="D576" s="75"/>
      <c r="E576" s="9"/>
      <c r="F576" s="9"/>
      <c r="G576" s="9"/>
    </row>
    <row r="577" spans="1:7" x14ac:dyDescent="0.25">
      <c r="A577" s="9"/>
      <c r="B577" s="9"/>
      <c r="C577" s="9"/>
      <c r="D577" s="75"/>
      <c r="E577" s="9"/>
      <c r="F577" s="9"/>
      <c r="G577" s="9"/>
    </row>
    <row r="578" spans="1:7" x14ac:dyDescent="0.25">
      <c r="A578" s="9"/>
      <c r="B578" s="9"/>
      <c r="C578" s="9"/>
      <c r="D578" s="75"/>
      <c r="E578" s="9"/>
      <c r="F578" s="9"/>
      <c r="G578" s="9"/>
    </row>
    <row r="579" spans="1:7" x14ac:dyDescent="0.25">
      <c r="A579" s="9"/>
      <c r="B579" s="9"/>
      <c r="C579" s="9"/>
      <c r="D579" s="75"/>
      <c r="E579" s="9"/>
      <c r="F579" s="9"/>
      <c r="G579" s="9"/>
    </row>
    <row r="580" spans="1:7" x14ac:dyDescent="0.25">
      <c r="A580" s="9"/>
      <c r="B580" s="9"/>
      <c r="C580" s="9"/>
      <c r="D580" s="75"/>
      <c r="E580" s="9"/>
      <c r="F580" s="9"/>
      <c r="G580" s="9"/>
    </row>
    <row r="581" spans="1:7" x14ac:dyDescent="0.25">
      <c r="A581" s="9"/>
      <c r="B581" s="9"/>
      <c r="C581" s="9"/>
      <c r="D581" s="75"/>
      <c r="E581" s="9"/>
      <c r="F581" s="9"/>
      <c r="G581" s="9"/>
    </row>
    <row r="582" spans="1:7" x14ac:dyDescent="0.25">
      <c r="A582" s="9"/>
      <c r="B582" s="9"/>
      <c r="C582" s="9"/>
      <c r="D582" s="75"/>
      <c r="E582" s="9"/>
      <c r="F582" s="9"/>
      <c r="G582" s="9"/>
    </row>
    <row r="583" spans="1:7" x14ac:dyDescent="0.25">
      <c r="A583" s="9"/>
      <c r="B583" s="9"/>
      <c r="C583" s="9"/>
      <c r="D583" s="75"/>
      <c r="E583" s="9"/>
      <c r="F583" s="9"/>
      <c r="G583" s="9"/>
    </row>
    <row r="584" spans="1:7" x14ac:dyDescent="0.25">
      <c r="A584" s="9"/>
      <c r="B584" s="9"/>
      <c r="C584" s="9"/>
      <c r="D584" s="75"/>
      <c r="E584" s="9"/>
      <c r="F584" s="9"/>
      <c r="G584" s="9"/>
    </row>
    <row r="585" spans="1:7" x14ac:dyDescent="0.25">
      <c r="A585" s="9"/>
      <c r="B585" s="9"/>
      <c r="C585" s="9"/>
      <c r="D585" s="75"/>
      <c r="E585" s="9"/>
      <c r="F585" s="9"/>
      <c r="G585" s="9"/>
    </row>
    <row r="586" spans="1:7" x14ac:dyDescent="0.25">
      <c r="A586" s="9"/>
      <c r="B586" s="9"/>
      <c r="C586" s="9"/>
      <c r="D586" s="75"/>
      <c r="E586" s="9"/>
      <c r="F586" s="9"/>
      <c r="G586" s="9"/>
    </row>
    <row r="587" spans="1:7" x14ac:dyDescent="0.25">
      <c r="A587" s="9"/>
      <c r="B587" s="9"/>
      <c r="C587" s="9"/>
      <c r="D587" s="75"/>
      <c r="E587" s="9"/>
      <c r="F587" s="9"/>
      <c r="G587" s="9"/>
    </row>
    <row r="588" spans="1:7" x14ac:dyDescent="0.25">
      <c r="A588" s="9"/>
      <c r="B588" s="9"/>
      <c r="C588" s="9"/>
      <c r="D588" s="75"/>
      <c r="E588" s="9"/>
      <c r="F588" s="9"/>
      <c r="G588" s="9"/>
    </row>
    <row r="589" spans="1:7" x14ac:dyDescent="0.25">
      <c r="A589" s="9"/>
      <c r="B589" s="9"/>
      <c r="C589" s="9"/>
      <c r="D589" s="75"/>
      <c r="E589" s="9"/>
      <c r="F589" s="9"/>
      <c r="G589" s="9"/>
    </row>
    <row r="590" spans="1:7" x14ac:dyDescent="0.25">
      <c r="A590" s="9"/>
      <c r="B590" s="9"/>
      <c r="C590" s="9"/>
      <c r="D590" s="75"/>
      <c r="E590" s="9"/>
      <c r="F590" s="9"/>
      <c r="G590" s="9"/>
    </row>
    <row r="591" spans="1:7" x14ac:dyDescent="0.25">
      <c r="A591" s="9"/>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zoomScaleNormal="100" zoomScalePageLayoutView="90" workbookViewId="0">
      <selection activeCell="B8" sqref="B8"/>
    </sheetView>
  </sheetViews>
  <sheetFormatPr baseColWidth="10" defaultColWidth="10" defaultRowHeight="12.75" x14ac:dyDescent="0.2"/>
  <cols>
    <col min="1" max="1" width="78.28515625" style="34" bestFit="1" customWidth="1"/>
    <col min="2" max="2" width="76.42578125" style="35" customWidth="1"/>
    <col min="3" max="3" width="16.28515625" style="225" bestFit="1" customWidth="1"/>
    <col min="4" max="4" width="4.42578125" style="31" customWidth="1"/>
    <col min="5" max="5" width="13.42578125" style="15" bestFit="1" customWidth="1"/>
    <col min="6" max="6" width="15.42578125" style="15" customWidth="1"/>
    <col min="7" max="7" width="30" style="15" customWidth="1"/>
    <col min="8" max="8" width="31.42578125" style="15" bestFit="1" customWidth="1"/>
    <col min="9" max="9" width="18.42578125" style="15" customWidth="1"/>
    <col min="10" max="10" width="14.7109375" style="15" customWidth="1"/>
    <col min="11" max="11" width="17.7109375" style="15" customWidth="1"/>
    <col min="12" max="12" width="17" style="15" customWidth="1"/>
    <col min="13" max="13" width="15.42578125" style="15" customWidth="1"/>
    <col min="14" max="14" width="14.28515625" style="15" customWidth="1"/>
    <col min="15" max="15" width="15.28515625" style="15" customWidth="1"/>
    <col min="16" max="16" width="10.42578125" style="15" customWidth="1"/>
    <col min="17" max="17" width="17.7109375" style="15" customWidth="1"/>
    <col min="18" max="20" width="10" style="15"/>
    <col min="21" max="22" width="20.28515625" style="15" customWidth="1"/>
    <col min="23" max="23" width="10" style="15"/>
    <col min="24" max="26" width="13.42578125" style="15" customWidth="1"/>
    <col min="27" max="27" width="15.7109375" style="15" customWidth="1"/>
    <col min="28" max="29" width="13.42578125" style="15" customWidth="1"/>
    <col min="30" max="30" width="14.7109375" style="15" customWidth="1"/>
    <col min="31" max="31" width="13.42578125" style="15" customWidth="1"/>
    <col min="32" max="32" width="16.28515625" style="15" customWidth="1"/>
    <col min="33" max="33" width="17" style="15" customWidth="1"/>
    <col min="34" max="34" width="13.42578125" style="15" customWidth="1"/>
    <col min="35" max="35" width="28.42578125" style="15" customWidth="1"/>
    <col min="36" max="36" width="13.42578125" style="15" customWidth="1"/>
    <col min="37" max="37" width="18.28515625" style="15" customWidth="1"/>
    <col min="38" max="39" width="10" style="15"/>
    <col min="40" max="40" width="11.42578125" style="15" customWidth="1"/>
    <col min="41" max="41" width="7.28515625" style="31" customWidth="1"/>
    <col min="42" max="42" width="28.7109375" style="15" bestFit="1" customWidth="1"/>
    <col min="43" max="43" width="6.42578125" style="31" customWidth="1"/>
    <col min="44" max="44" width="29.28515625" style="15" customWidth="1"/>
    <col min="45" max="45" width="29.42578125" style="15" bestFit="1" customWidth="1"/>
    <col min="46" max="46" width="28.28515625" style="15" customWidth="1"/>
    <col min="47" max="47" width="20.28515625" style="15" customWidth="1"/>
    <col min="48" max="48" width="20.28515625" style="66" customWidth="1"/>
    <col min="49" max="49" width="28.42578125" style="15" bestFit="1" customWidth="1"/>
    <col min="50" max="50" width="18.7109375" style="66" customWidth="1"/>
    <col min="51" max="51" width="28.42578125" style="15" customWidth="1"/>
    <col min="52" max="52" width="5.28515625" style="31" customWidth="1"/>
    <col min="53" max="53" width="12.7109375" style="15" customWidth="1"/>
    <col min="54" max="54" width="22.42578125" style="15" bestFit="1" customWidth="1"/>
    <col min="55" max="55" width="18.7109375" style="15" customWidth="1"/>
    <col min="56" max="56" width="22.7109375" style="15" customWidth="1"/>
    <col min="57" max="57" width="18.28515625" style="15" bestFit="1" customWidth="1"/>
    <col min="58" max="58" width="30.28515625" style="15" customWidth="1"/>
    <col min="59" max="60" width="22.42578125" style="15" bestFit="1" customWidth="1"/>
    <col min="61" max="61" width="10" style="77"/>
    <col min="62" max="62" width="73.5703125" style="15" customWidth="1"/>
    <col min="63" max="63" width="6.28515625" style="76" customWidth="1"/>
    <col min="64" max="64" width="33.5703125" style="15" customWidth="1"/>
    <col min="65" max="65" width="8" style="31" customWidth="1"/>
    <col min="66" max="66" width="25.5703125" style="15" customWidth="1"/>
    <col min="67" max="68" width="14.7109375" style="15" customWidth="1"/>
    <col min="69" max="71" width="10" style="15"/>
    <col min="72" max="72" width="22.7109375" style="15" customWidth="1"/>
    <col min="73" max="73" width="21.28515625" style="15" customWidth="1"/>
    <col min="74" max="74" width="32" style="15" customWidth="1"/>
    <col min="75" max="76" width="25.7109375" style="15" customWidth="1"/>
    <col min="77" max="16384" width="10" style="15"/>
  </cols>
  <sheetData>
    <row r="1" spans="1:76" s="13" customFormat="1" ht="13.5" customHeight="1" x14ac:dyDescent="0.2">
      <c r="A1" s="471" t="s">
        <v>3</v>
      </c>
      <c r="B1" s="471" t="s">
        <v>313</v>
      </c>
      <c r="C1" s="469" t="s">
        <v>1318</v>
      </c>
      <c r="D1" s="30"/>
      <c r="E1" s="13" t="s">
        <v>309</v>
      </c>
      <c r="F1" s="69" t="s">
        <v>1</v>
      </c>
      <c r="G1" s="10" t="s">
        <v>13</v>
      </c>
      <c r="H1" s="11" t="s">
        <v>14</v>
      </c>
      <c r="I1" s="10" t="s">
        <v>15</v>
      </c>
      <c r="J1" s="10" t="s">
        <v>16</v>
      </c>
      <c r="K1" s="10" t="s">
        <v>17</v>
      </c>
      <c r="L1" s="10" t="s">
        <v>18</v>
      </c>
      <c r="M1" s="10" t="s">
        <v>19</v>
      </c>
      <c r="N1" s="10" t="s">
        <v>20</v>
      </c>
      <c r="O1" s="10" t="s">
        <v>21</v>
      </c>
      <c r="P1" s="10" t="s">
        <v>22</v>
      </c>
      <c r="Q1" s="10" t="s">
        <v>23</v>
      </c>
      <c r="R1" s="10" t="s">
        <v>24</v>
      </c>
      <c r="S1" s="10" t="s">
        <v>25</v>
      </c>
      <c r="T1" s="10" t="s">
        <v>26</v>
      </c>
      <c r="U1" s="10" t="s">
        <v>27</v>
      </c>
      <c r="V1" s="10" t="s">
        <v>28</v>
      </c>
      <c r="W1" s="10" t="s">
        <v>29</v>
      </c>
      <c r="X1" s="10" t="s">
        <v>30</v>
      </c>
      <c r="Y1" s="10" t="s">
        <v>31</v>
      </c>
      <c r="Z1" s="10" t="s">
        <v>310</v>
      </c>
      <c r="AA1" s="12" t="s">
        <v>32</v>
      </c>
      <c r="AB1" s="10" t="s">
        <v>33</v>
      </c>
      <c r="AC1" s="10" t="s">
        <v>34</v>
      </c>
      <c r="AD1" s="10" t="s">
        <v>35</v>
      </c>
      <c r="AE1" s="10" t="s">
        <v>36</v>
      </c>
      <c r="AF1" s="10" t="s">
        <v>37</v>
      </c>
      <c r="AG1" s="10" t="s">
        <v>38</v>
      </c>
      <c r="AH1" s="10" t="s">
        <v>311</v>
      </c>
      <c r="AI1" s="10" t="s">
        <v>39</v>
      </c>
      <c r="AJ1" s="10" t="s">
        <v>40</v>
      </c>
      <c r="AK1" s="10" t="s">
        <v>41</v>
      </c>
      <c r="AL1" s="10" t="s">
        <v>42</v>
      </c>
      <c r="AM1" s="13" t="s">
        <v>43</v>
      </c>
      <c r="AN1" s="10" t="s">
        <v>44</v>
      </c>
      <c r="AO1" s="30"/>
      <c r="AP1" s="13" t="s">
        <v>314</v>
      </c>
      <c r="AQ1" s="30"/>
      <c r="AR1" s="12" t="s">
        <v>325</v>
      </c>
      <c r="AS1" s="12" t="s">
        <v>1084</v>
      </c>
      <c r="AT1" s="13" t="s">
        <v>10</v>
      </c>
      <c r="AU1" s="13" t="s">
        <v>5</v>
      </c>
      <c r="AV1" s="69" t="s">
        <v>1083</v>
      </c>
      <c r="AW1" s="13" t="s">
        <v>6</v>
      </c>
      <c r="AX1" s="69" t="s">
        <v>1083</v>
      </c>
      <c r="AZ1" s="30"/>
      <c r="BI1" s="76"/>
      <c r="BJ1" s="13" t="s">
        <v>1105</v>
      </c>
      <c r="BK1" s="76"/>
      <c r="BL1" s="81" t="s">
        <v>1271</v>
      </c>
      <c r="BM1" s="30"/>
      <c r="BN1" s="81" t="s">
        <v>1280</v>
      </c>
      <c r="BP1" s="13" t="s">
        <v>1308</v>
      </c>
      <c r="BQ1" s="13" t="s">
        <v>1309</v>
      </c>
    </row>
    <row r="2" spans="1:76" ht="38.25" customHeight="1" x14ac:dyDescent="0.2">
      <c r="A2" s="470" t="s">
        <v>1742</v>
      </c>
      <c r="B2" s="470" t="s">
        <v>1743</v>
      </c>
      <c r="C2" s="224" t="s">
        <v>1319</v>
      </c>
      <c r="F2" s="468" t="s">
        <v>14</v>
      </c>
      <c r="G2" s="14" t="s">
        <v>45</v>
      </c>
      <c r="H2" s="15" t="s">
        <v>46</v>
      </c>
      <c r="I2" s="14" t="s">
        <v>47</v>
      </c>
      <c r="J2" s="14" t="s">
        <v>48</v>
      </c>
      <c r="K2" s="14" t="s">
        <v>49</v>
      </c>
      <c r="L2" s="14" t="s">
        <v>50</v>
      </c>
      <c r="M2" s="14" t="s">
        <v>51</v>
      </c>
      <c r="N2" s="14" t="s">
        <v>52</v>
      </c>
      <c r="O2" s="14" t="s">
        <v>53</v>
      </c>
      <c r="P2" s="14" t="s">
        <v>54</v>
      </c>
      <c r="Q2" s="14" t="s">
        <v>55</v>
      </c>
      <c r="R2" s="14" t="s">
        <v>56</v>
      </c>
      <c r="S2" s="14" t="s">
        <v>57</v>
      </c>
      <c r="T2" s="14" t="s">
        <v>58</v>
      </c>
      <c r="U2" s="14" t="s">
        <v>59</v>
      </c>
      <c r="V2" s="14" t="s">
        <v>60</v>
      </c>
      <c r="W2" s="15" t="s">
        <v>61</v>
      </c>
      <c r="X2" s="15" t="s">
        <v>62</v>
      </c>
      <c r="Y2" s="14" t="s">
        <v>63</v>
      </c>
      <c r="Z2" s="14" t="s">
        <v>64</v>
      </c>
      <c r="AA2" s="14" t="s">
        <v>65</v>
      </c>
      <c r="AB2" s="14" t="s">
        <v>66</v>
      </c>
      <c r="AC2" s="14" t="s">
        <v>67</v>
      </c>
      <c r="AD2" s="14" t="s">
        <v>68</v>
      </c>
      <c r="AE2" s="14" t="s">
        <v>69</v>
      </c>
      <c r="AF2" s="14" t="s">
        <v>70</v>
      </c>
      <c r="AG2" s="14" t="s">
        <v>71</v>
      </c>
      <c r="AH2" s="14" t="s">
        <v>72</v>
      </c>
      <c r="AI2" s="14" t="s">
        <v>73</v>
      </c>
      <c r="AJ2" s="14" t="s">
        <v>74</v>
      </c>
      <c r="AK2" s="14" t="s">
        <v>75</v>
      </c>
      <c r="AL2" s="14" t="s">
        <v>76</v>
      </c>
      <c r="AM2" s="15" t="s">
        <v>77</v>
      </c>
      <c r="AN2" s="15" t="s">
        <v>78</v>
      </c>
      <c r="AP2" s="16" t="s">
        <v>316</v>
      </c>
      <c r="AQ2" s="36"/>
      <c r="AR2" s="38" t="s">
        <v>1270</v>
      </c>
      <c r="AS2" s="94">
        <v>0.01</v>
      </c>
      <c r="AT2" s="61" t="s">
        <v>1305</v>
      </c>
      <c r="AU2" s="15" t="s">
        <v>1617</v>
      </c>
      <c r="AV2" s="66">
        <v>1</v>
      </c>
      <c r="AW2" s="15" t="s">
        <v>1506</v>
      </c>
      <c r="AX2" s="66">
        <v>1</v>
      </c>
      <c r="BA2" s="45" t="s">
        <v>4</v>
      </c>
      <c r="BB2" s="46" t="s">
        <v>4</v>
      </c>
      <c r="BC2" s="46" t="s">
        <v>4</v>
      </c>
      <c r="BD2" s="612" t="s">
        <v>6</v>
      </c>
      <c r="BE2" s="612"/>
      <c r="BF2" s="612"/>
      <c r="BG2" s="612"/>
      <c r="BH2" s="613"/>
      <c r="BJ2" s="78" t="s">
        <v>1106</v>
      </c>
      <c r="BL2" s="176" t="s">
        <v>1272</v>
      </c>
      <c r="BN2" s="50" t="s">
        <v>630</v>
      </c>
    </row>
    <row r="3" spans="1:76" ht="13.5" customHeight="1" x14ac:dyDescent="0.2">
      <c r="A3" s="470" t="s">
        <v>1741</v>
      </c>
      <c r="B3" s="470" t="s">
        <v>1554</v>
      </c>
      <c r="C3" s="224" t="s">
        <v>1320</v>
      </c>
      <c r="F3" s="468" t="s">
        <v>15</v>
      </c>
      <c r="G3" s="14" t="s">
        <v>79</v>
      </c>
      <c r="H3" s="15" t="s">
        <v>1712</v>
      </c>
      <c r="I3" s="14" t="s">
        <v>80</v>
      </c>
      <c r="J3" s="14" t="s">
        <v>81</v>
      </c>
      <c r="K3" s="14" t="s">
        <v>82</v>
      </c>
      <c r="L3" s="14" t="s">
        <v>83</v>
      </c>
      <c r="M3" s="14" t="s">
        <v>84</v>
      </c>
      <c r="N3" s="14" t="s">
        <v>85</v>
      </c>
      <c r="O3" s="14" t="s">
        <v>86</v>
      </c>
      <c r="P3" s="14" t="s">
        <v>87</v>
      </c>
      <c r="Q3" s="14" t="s">
        <v>88</v>
      </c>
      <c r="R3" s="14" t="s">
        <v>89</v>
      </c>
      <c r="S3" s="14" t="s">
        <v>90</v>
      </c>
      <c r="T3" s="14" t="s">
        <v>91</v>
      </c>
      <c r="U3" s="14" t="s">
        <v>92</v>
      </c>
      <c r="V3" s="14" t="s">
        <v>93</v>
      </c>
      <c r="W3" s="367" t="s">
        <v>1702</v>
      </c>
      <c r="X3" s="368" t="s">
        <v>1703</v>
      </c>
      <c r="Y3" s="14" t="s">
        <v>94</v>
      </c>
      <c r="Z3" s="14" t="s">
        <v>95</v>
      </c>
      <c r="AA3" s="14" t="s">
        <v>96</v>
      </c>
      <c r="AB3" s="14" t="s">
        <v>97</v>
      </c>
      <c r="AC3" s="14" t="s">
        <v>98</v>
      </c>
      <c r="AD3" s="14" t="s">
        <v>99</v>
      </c>
      <c r="AE3" s="14" t="s">
        <v>100</v>
      </c>
      <c r="AF3" s="14" t="s">
        <v>101</v>
      </c>
      <c r="AG3" s="14" t="s">
        <v>102</v>
      </c>
      <c r="AH3" s="14" t="s">
        <v>103</v>
      </c>
      <c r="AI3" s="14" t="s">
        <v>104</v>
      </c>
      <c r="AJ3" s="14" t="s">
        <v>105</v>
      </c>
      <c r="AK3" s="14" t="s">
        <v>106</v>
      </c>
      <c r="AL3" s="14" t="s">
        <v>80</v>
      </c>
      <c r="AM3" s="368" t="s">
        <v>1704</v>
      </c>
      <c r="AN3" s="368" t="s">
        <v>1705</v>
      </c>
      <c r="AP3" s="16" t="s">
        <v>317</v>
      </c>
      <c r="AQ3" s="36"/>
      <c r="AR3" s="38" t="s">
        <v>1269</v>
      </c>
      <c r="AS3" s="94">
        <v>0.5</v>
      </c>
      <c r="AT3" s="92" t="s">
        <v>1306</v>
      </c>
      <c r="AU3" s="15" t="s">
        <v>1099</v>
      </c>
      <c r="AV3" s="66">
        <v>2</v>
      </c>
      <c r="AW3" s="15" t="s">
        <v>1096</v>
      </c>
      <c r="AX3" s="66">
        <v>2</v>
      </c>
      <c r="BA3" s="48" t="s">
        <v>4</v>
      </c>
      <c r="BB3" s="49" t="s">
        <v>4</v>
      </c>
      <c r="BC3" s="49" t="s">
        <v>4</v>
      </c>
      <c r="BD3" s="63" t="s">
        <v>1506</v>
      </c>
      <c r="BE3" s="42" t="s">
        <v>1096</v>
      </c>
      <c r="BF3" s="42" t="s">
        <v>1098</v>
      </c>
      <c r="BG3" s="63" t="s">
        <v>1507</v>
      </c>
      <c r="BH3" s="64" t="s">
        <v>1508</v>
      </c>
      <c r="BJ3" s="79" t="s">
        <v>1107</v>
      </c>
      <c r="BL3" s="176" t="s">
        <v>1737</v>
      </c>
      <c r="BN3" s="50" t="s">
        <v>637</v>
      </c>
    </row>
    <row r="4" spans="1:76" ht="13.5" customHeight="1" x14ac:dyDescent="0.2">
      <c r="A4" s="470" t="s">
        <v>1744</v>
      </c>
      <c r="B4" s="470" t="s">
        <v>1745</v>
      </c>
      <c r="C4" s="224" t="s">
        <v>1321</v>
      </c>
      <c r="F4" s="468" t="s">
        <v>16</v>
      </c>
      <c r="G4" s="14" t="s">
        <v>107</v>
      </c>
      <c r="H4" s="15" t="s">
        <v>108</v>
      </c>
      <c r="I4" s="14" t="s">
        <v>109</v>
      </c>
      <c r="J4" s="14" t="s">
        <v>110</v>
      </c>
      <c r="K4" s="14" t="s">
        <v>111</v>
      </c>
      <c r="L4" s="14" t="s">
        <v>112</v>
      </c>
      <c r="M4" s="14" t="s">
        <v>113</v>
      </c>
      <c r="N4" s="14" t="s">
        <v>114</v>
      </c>
      <c r="O4" s="14" t="s">
        <v>115</v>
      </c>
      <c r="P4" s="14" t="s">
        <v>116</v>
      </c>
      <c r="Q4" s="14" t="s">
        <v>117</v>
      </c>
      <c r="R4" s="14" t="s">
        <v>118</v>
      </c>
      <c r="S4" s="14" t="s">
        <v>119</v>
      </c>
      <c r="T4" s="14" t="s">
        <v>120</v>
      </c>
      <c r="U4" s="14" t="s">
        <v>121</v>
      </c>
      <c r="V4" s="14" t="s">
        <v>122</v>
      </c>
      <c r="Y4" s="14" t="s">
        <v>123</v>
      </c>
      <c r="Z4" s="14" t="s">
        <v>124</v>
      </c>
      <c r="AA4" s="14" t="s">
        <v>125</v>
      </c>
      <c r="AB4" s="14" t="s">
        <v>126</v>
      </c>
      <c r="AC4" s="14" t="s">
        <v>127</v>
      </c>
      <c r="AD4" s="14" t="s">
        <v>128</v>
      </c>
      <c r="AE4" s="14" t="s">
        <v>129</v>
      </c>
      <c r="AF4" s="14" t="s">
        <v>130</v>
      </c>
      <c r="AG4" s="14" t="s">
        <v>131</v>
      </c>
      <c r="AI4" s="14" t="s">
        <v>132</v>
      </c>
      <c r="AJ4" s="14" t="s">
        <v>125</v>
      </c>
      <c r="AK4" s="14" t="s">
        <v>133</v>
      </c>
      <c r="AL4" s="14" t="s">
        <v>134</v>
      </c>
      <c r="AP4" s="16" t="s">
        <v>45</v>
      </c>
      <c r="AQ4" s="36"/>
      <c r="AR4" s="38" t="s">
        <v>326</v>
      </c>
      <c r="AS4" s="94">
        <v>0.75</v>
      </c>
      <c r="AT4" s="61" t="s">
        <v>1307</v>
      </c>
      <c r="AU4" s="15" t="s">
        <v>1616</v>
      </c>
      <c r="AV4" s="66">
        <v>3</v>
      </c>
      <c r="AW4" s="15" t="s">
        <v>1098</v>
      </c>
      <c r="AX4" s="66">
        <v>3</v>
      </c>
      <c r="BA4" s="48" t="s">
        <v>4</v>
      </c>
      <c r="BB4" s="49" t="s">
        <v>4</v>
      </c>
      <c r="BC4" s="49" t="s">
        <v>4</v>
      </c>
      <c r="BD4" s="42">
        <v>1</v>
      </c>
      <c r="BE4" s="42">
        <v>2</v>
      </c>
      <c r="BF4" s="42">
        <v>3</v>
      </c>
      <c r="BG4" s="42">
        <v>4</v>
      </c>
      <c r="BH4" s="43">
        <v>5</v>
      </c>
      <c r="BJ4" s="79" t="s">
        <v>1108</v>
      </c>
      <c r="BL4" s="177" t="s">
        <v>1542</v>
      </c>
      <c r="BN4" s="50" t="s">
        <v>644</v>
      </c>
    </row>
    <row r="5" spans="1:76" ht="13.5" customHeight="1" x14ac:dyDescent="0.2">
      <c r="A5" s="470" t="s">
        <v>45</v>
      </c>
      <c r="B5" s="470" t="s">
        <v>1746</v>
      </c>
      <c r="C5" s="224" t="s">
        <v>1322</v>
      </c>
      <c r="F5" s="468" t="s">
        <v>17</v>
      </c>
      <c r="G5" s="14" t="s">
        <v>135</v>
      </c>
      <c r="H5" s="15" t="s">
        <v>136</v>
      </c>
      <c r="I5" s="14" t="s">
        <v>137</v>
      </c>
      <c r="J5" s="14" t="s">
        <v>138</v>
      </c>
      <c r="K5" s="14" t="s">
        <v>139</v>
      </c>
      <c r="L5" s="14" t="s">
        <v>140</v>
      </c>
      <c r="M5" s="14" t="s">
        <v>141</v>
      </c>
      <c r="N5" s="14" t="s">
        <v>142</v>
      </c>
      <c r="O5" s="14" t="s">
        <v>143</v>
      </c>
      <c r="P5" s="14" t="s">
        <v>144</v>
      </c>
      <c r="Q5" s="14" t="s">
        <v>145</v>
      </c>
      <c r="R5" s="14" t="s">
        <v>146</v>
      </c>
      <c r="S5" s="14" t="s">
        <v>147</v>
      </c>
      <c r="T5" s="14" t="s">
        <v>148</v>
      </c>
      <c r="U5" s="14" t="s">
        <v>149</v>
      </c>
      <c r="V5" s="14" t="s">
        <v>150</v>
      </c>
      <c r="Y5" s="14" t="s">
        <v>151</v>
      </c>
      <c r="Z5" s="14" t="s">
        <v>152</v>
      </c>
      <c r="AA5" s="14" t="s">
        <v>153</v>
      </c>
      <c r="AB5" s="14" t="s">
        <v>154</v>
      </c>
      <c r="AC5" s="14" t="s">
        <v>155</v>
      </c>
      <c r="AD5" s="14" t="s">
        <v>156</v>
      </c>
      <c r="AE5" s="14" t="s">
        <v>157</v>
      </c>
      <c r="AF5" s="14" t="s">
        <v>158</v>
      </c>
      <c r="AG5" s="14" t="s">
        <v>159</v>
      </c>
      <c r="AI5" s="14" t="s">
        <v>160</v>
      </c>
      <c r="AJ5" s="14" t="s">
        <v>161</v>
      </c>
      <c r="AK5" s="14" t="s">
        <v>162</v>
      </c>
      <c r="AL5" s="14" t="s">
        <v>163</v>
      </c>
      <c r="AP5" s="16" t="s">
        <v>318</v>
      </c>
      <c r="AQ5" s="36"/>
      <c r="AR5" s="38" t="s">
        <v>327</v>
      </c>
      <c r="AS5" s="94">
        <v>1</v>
      </c>
      <c r="AT5" s="92" t="s">
        <v>375</v>
      </c>
      <c r="AU5" s="15" t="s">
        <v>1095</v>
      </c>
      <c r="AV5" s="66">
        <v>4</v>
      </c>
      <c r="AW5" s="15" t="s">
        <v>1507</v>
      </c>
      <c r="AX5" s="66">
        <v>4</v>
      </c>
      <c r="BA5" s="614" t="s">
        <v>5</v>
      </c>
      <c r="BB5" s="295" t="s">
        <v>1617</v>
      </c>
      <c r="BC5" s="296">
        <v>5</v>
      </c>
      <c r="BD5" s="297" t="s">
        <v>634</v>
      </c>
      <c r="BE5" s="297" t="s">
        <v>655</v>
      </c>
      <c r="BF5" s="298" t="s">
        <v>647</v>
      </c>
      <c r="BG5" s="299" t="s">
        <v>652</v>
      </c>
      <c r="BH5" s="299" t="s">
        <v>657</v>
      </c>
      <c r="BJ5" s="79" t="s">
        <v>1109</v>
      </c>
      <c r="BN5" s="50" t="s">
        <v>631</v>
      </c>
    </row>
    <row r="6" spans="1:76" ht="13.5" customHeight="1" x14ac:dyDescent="0.2">
      <c r="A6" s="470" t="s">
        <v>305</v>
      </c>
      <c r="B6" s="470" t="s">
        <v>1768</v>
      </c>
      <c r="C6" s="224" t="s">
        <v>1767</v>
      </c>
      <c r="F6" s="468" t="s">
        <v>18</v>
      </c>
      <c r="G6" s="14" t="s">
        <v>164</v>
      </c>
      <c r="I6" s="14" t="s">
        <v>165</v>
      </c>
      <c r="J6" s="15" t="s">
        <v>108</v>
      </c>
      <c r="K6" s="14" t="s">
        <v>166</v>
      </c>
      <c r="L6" s="14" t="s">
        <v>167</v>
      </c>
      <c r="M6" s="14" t="s">
        <v>168</v>
      </c>
      <c r="N6" s="14" t="s">
        <v>169</v>
      </c>
      <c r="O6" s="14" t="s">
        <v>170</v>
      </c>
      <c r="P6" s="14" t="s">
        <v>171</v>
      </c>
      <c r="Q6" s="15" t="s">
        <v>108</v>
      </c>
      <c r="R6" s="14" t="s">
        <v>172</v>
      </c>
      <c r="S6" s="14" t="s">
        <v>173</v>
      </c>
      <c r="T6" s="14" t="s">
        <v>174</v>
      </c>
      <c r="U6" s="14" t="s">
        <v>175</v>
      </c>
      <c r="V6" s="14" t="s">
        <v>176</v>
      </c>
      <c r="Y6" s="14" t="s">
        <v>177</v>
      </c>
      <c r="Z6" s="14" t="s">
        <v>178</v>
      </c>
      <c r="AA6" s="14" t="s">
        <v>179</v>
      </c>
      <c r="AB6" s="14" t="s">
        <v>180</v>
      </c>
      <c r="AC6" s="14" t="s">
        <v>181</v>
      </c>
      <c r="AD6" s="14" t="s">
        <v>182</v>
      </c>
      <c r="AE6" s="14" t="s">
        <v>183</v>
      </c>
      <c r="AF6" s="15" t="s">
        <v>108</v>
      </c>
      <c r="AG6" s="14" t="s">
        <v>184</v>
      </c>
      <c r="AI6" s="14" t="s">
        <v>185</v>
      </c>
      <c r="AJ6" s="14" t="s">
        <v>186</v>
      </c>
      <c r="AK6" s="14" t="s">
        <v>187</v>
      </c>
      <c r="AL6" s="14" t="s">
        <v>96</v>
      </c>
      <c r="AP6" s="15" t="s">
        <v>319</v>
      </c>
      <c r="AR6" s="38" t="s">
        <v>328</v>
      </c>
      <c r="AS6" s="38"/>
      <c r="AU6" s="15" t="s">
        <v>1615</v>
      </c>
      <c r="AV6" s="66">
        <v>5</v>
      </c>
      <c r="AW6" s="15" t="s">
        <v>1508</v>
      </c>
      <c r="AX6" s="66">
        <v>5</v>
      </c>
      <c r="BA6" s="614"/>
      <c r="BB6" s="21" t="s">
        <v>1099</v>
      </c>
      <c r="BC6" s="296">
        <v>4</v>
      </c>
      <c r="BD6" s="300" t="s">
        <v>9</v>
      </c>
      <c r="BE6" s="297" t="s">
        <v>640</v>
      </c>
      <c r="BF6" s="297" t="s">
        <v>650</v>
      </c>
      <c r="BG6" s="299" t="s">
        <v>651</v>
      </c>
      <c r="BH6" s="299" t="s">
        <v>652</v>
      </c>
      <c r="BJ6" s="78" t="s">
        <v>1110</v>
      </c>
      <c r="BN6" s="50" t="s">
        <v>638</v>
      </c>
    </row>
    <row r="7" spans="1:76" ht="13.5" customHeight="1" x14ac:dyDescent="0.2">
      <c r="A7" s="470" t="s">
        <v>1747</v>
      </c>
      <c r="B7" s="470" t="s">
        <v>1553</v>
      </c>
      <c r="C7" s="224" t="s">
        <v>1323</v>
      </c>
      <c r="F7" s="468" t="s">
        <v>19</v>
      </c>
      <c r="G7" s="14" t="s">
        <v>188</v>
      </c>
      <c r="I7" s="14" t="s">
        <v>189</v>
      </c>
      <c r="K7" s="14" t="s">
        <v>190</v>
      </c>
      <c r="L7" s="14" t="s">
        <v>191</v>
      </c>
      <c r="M7" s="14" t="s">
        <v>192</v>
      </c>
      <c r="N7" s="14" t="s">
        <v>193</v>
      </c>
      <c r="O7" s="14" t="s">
        <v>194</v>
      </c>
      <c r="P7" s="15" t="s">
        <v>108</v>
      </c>
      <c r="Q7" s="15" t="s">
        <v>195</v>
      </c>
      <c r="R7" s="14" t="s">
        <v>196</v>
      </c>
      <c r="S7" s="14" t="s">
        <v>197</v>
      </c>
      <c r="T7" s="14" t="s">
        <v>198</v>
      </c>
      <c r="U7" s="14" t="s">
        <v>199</v>
      </c>
      <c r="V7" s="14" t="s">
        <v>200</v>
      </c>
      <c r="Y7" s="14" t="s">
        <v>201</v>
      </c>
      <c r="Z7" s="14" t="s">
        <v>202</v>
      </c>
      <c r="AA7" s="14" t="s">
        <v>203</v>
      </c>
      <c r="AB7" s="14" t="s">
        <v>204</v>
      </c>
      <c r="AC7" s="14" t="s">
        <v>205</v>
      </c>
      <c r="AD7" s="14" t="s">
        <v>206</v>
      </c>
      <c r="AG7" s="14" t="s">
        <v>207</v>
      </c>
      <c r="AI7" s="14" t="s">
        <v>208</v>
      </c>
      <c r="AJ7" s="15" t="s">
        <v>108</v>
      </c>
      <c r="AK7" s="14" t="s">
        <v>209</v>
      </c>
      <c r="AL7" s="14" t="s">
        <v>137</v>
      </c>
      <c r="AP7" s="15" t="s">
        <v>320</v>
      </c>
      <c r="AR7" s="38" t="s">
        <v>329</v>
      </c>
      <c r="AS7" s="38"/>
      <c r="BA7" s="614"/>
      <c r="BB7" s="301" t="s">
        <v>1616</v>
      </c>
      <c r="BC7" s="296">
        <v>3</v>
      </c>
      <c r="BD7" s="302" t="s">
        <v>644</v>
      </c>
      <c r="BE7" s="300" t="s">
        <v>639</v>
      </c>
      <c r="BF7" s="297" t="s">
        <v>645</v>
      </c>
      <c r="BG7" s="299" t="s">
        <v>646</v>
      </c>
      <c r="BH7" s="299" t="s">
        <v>647</v>
      </c>
      <c r="BJ7" s="79" t="s">
        <v>1111</v>
      </c>
      <c r="BN7" s="51" t="s">
        <v>632</v>
      </c>
    </row>
    <row r="8" spans="1:76" ht="13.5" customHeight="1" x14ac:dyDescent="0.2">
      <c r="A8" s="470" t="s">
        <v>1748</v>
      </c>
      <c r="B8" s="470" t="s">
        <v>1749</v>
      </c>
      <c r="C8" s="224" t="s">
        <v>1324</v>
      </c>
      <c r="F8" s="468" t="s">
        <v>20</v>
      </c>
      <c r="G8" s="14" t="s">
        <v>210</v>
      </c>
      <c r="I8" s="14" t="s">
        <v>211</v>
      </c>
      <c r="K8" s="14" t="s">
        <v>212</v>
      </c>
      <c r="L8" s="14" t="s">
        <v>213</v>
      </c>
      <c r="M8" s="14" t="s">
        <v>214</v>
      </c>
      <c r="N8" s="14" t="s">
        <v>215</v>
      </c>
      <c r="O8" s="14" t="s">
        <v>216</v>
      </c>
      <c r="R8" s="14" t="s">
        <v>217</v>
      </c>
      <c r="T8" s="15" t="s">
        <v>108</v>
      </c>
      <c r="U8" s="14" t="s">
        <v>218</v>
      </c>
      <c r="V8" s="14" t="s">
        <v>219</v>
      </c>
      <c r="Y8" s="15" t="s">
        <v>108</v>
      </c>
      <c r="Z8" s="15" t="s">
        <v>1701</v>
      </c>
      <c r="AA8" s="14" t="s">
        <v>220</v>
      </c>
      <c r="AB8" s="15" t="s">
        <v>108</v>
      </c>
      <c r="AC8" s="14" t="s">
        <v>221</v>
      </c>
      <c r="AD8" s="14" t="s">
        <v>222</v>
      </c>
      <c r="AG8" s="15" t="s">
        <v>108</v>
      </c>
      <c r="AI8" s="14" t="s">
        <v>223</v>
      </c>
      <c r="AK8" s="14" t="s">
        <v>224</v>
      </c>
      <c r="AL8" s="14" t="s">
        <v>225</v>
      </c>
      <c r="AP8" s="15" t="s">
        <v>321</v>
      </c>
      <c r="AR8" s="38" t="s">
        <v>330</v>
      </c>
      <c r="AS8" s="38"/>
      <c r="AU8" s="236" t="s">
        <v>1617</v>
      </c>
      <c r="AV8" s="282">
        <v>1</v>
      </c>
      <c r="AW8" s="232" t="s">
        <v>1098</v>
      </c>
      <c r="AX8" s="282">
        <v>1</v>
      </c>
      <c r="BA8" s="614"/>
      <c r="BB8" s="21" t="s">
        <v>1095</v>
      </c>
      <c r="BC8" s="296">
        <v>2</v>
      </c>
      <c r="BD8" s="302" t="s">
        <v>637</v>
      </c>
      <c r="BE8" s="302" t="s">
        <v>638</v>
      </c>
      <c r="BF8" s="300" t="s">
        <v>639</v>
      </c>
      <c r="BG8" s="297" t="s">
        <v>640</v>
      </c>
      <c r="BH8" s="299" t="s">
        <v>1678</v>
      </c>
      <c r="BJ8" s="79" t="s">
        <v>1112</v>
      </c>
      <c r="BN8" s="51" t="s">
        <v>639</v>
      </c>
    </row>
    <row r="9" spans="1:76" ht="33.75" customHeight="1" x14ac:dyDescent="0.2">
      <c r="A9" s="470" t="s">
        <v>278</v>
      </c>
      <c r="B9" s="470" t="s">
        <v>1316</v>
      </c>
      <c r="C9" s="224" t="s">
        <v>1325</v>
      </c>
      <c r="F9" s="468" t="s">
        <v>21</v>
      </c>
      <c r="G9" s="14" t="s">
        <v>226</v>
      </c>
      <c r="I9" s="14" t="s">
        <v>227</v>
      </c>
      <c r="K9" s="14" t="s">
        <v>228</v>
      </c>
      <c r="L9" s="14" t="s">
        <v>241</v>
      </c>
      <c r="M9" s="14" t="s">
        <v>229</v>
      </c>
      <c r="N9" s="14" t="s">
        <v>230</v>
      </c>
      <c r="O9" s="15" t="s">
        <v>108</v>
      </c>
      <c r="R9" s="14" t="s">
        <v>231</v>
      </c>
      <c r="U9" s="14" t="s">
        <v>232</v>
      </c>
      <c r="V9" s="14" t="s">
        <v>233</v>
      </c>
      <c r="Z9" s="15" t="s">
        <v>108</v>
      </c>
      <c r="AA9" s="14" t="s">
        <v>234</v>
      </c>
      <c r="AC9" s="14" t="s">
        <v>235</v>
      </c>
      <c r="AD9" s="15" t="s">
        <v>108</v>
      </c>
      <c r="AI9" s="14" t="s">
        <v>236</v>
      </c>
      <c r="AK9" s="14" t="s">
        <v>237</v>
      </c>
      <c r="AL9" s="14" t="s">
        <v>238</v>
      </c>
      <c r="AP9" s="15" t="s">
        <v>322</v>
      </c>
      <c r="AR9" s="38" t="s">
        <v>1266</v>
      </c>
      <c r="AS9" s="16"/>
      <c r="AU9" s="233" t="s">
        <v>1099</v>
      </c>
      <c r="AV9" s="283">
        <v>2</v>
      </c>
      <c r="AW9" s="233" t="s">
        <v>1507</v>
      </c>
      <c r="AX9" s="283">
        <v>2</v>
      </c>
      <c r="BA9" s="614"/>
      <c r="BB9" s="301" t="s">
        <v>1615</v>
      </c>
      <c r="BC9" s="296">
        <v>1</v>
      </c>
      <c r="BD9" s="302" t="s">
        <v>630</v>
      </c>
      <c r="BE9" s="302" t="s">
        <v>631</v>
      </c>
      <c r="BF9" s="300" t="s">
        <v>632</v>
      </c>
      <c r="BG9" s="297" t="s">
        <v>633</v>
      </c>
      <c r="BH9" s="297" t="s">
        <v>634</v>
      </c>
      <c r="BJ9" s="79" t="s">
        <v>1113</v>
      </c>
      <c r="BN9" s="51" t="s">
        <v>639</v>
      </c>
    </row>
    <row r="10" spans="1:76" ht="13.5" customHeight="1" x14ac:dyDescent="0.2">
      <c r="A10" s="470" t="s">
        <v>296</v>
      </c>
      <c r="B10" s="470" t="s">
        <v>1750</v>
      </c>
      <c r="C10" s="224" t="s">
        <v>1326</v>
      </c>
      <c r="F10" s="468" t="s">
        <v>22</v>
      </c>
      <c r="G10" s="14" t="s">
        <v>239</v>
      </c>
      <c r="I10" s="14" t="s">
        <v>240</v>
      </c>
      <c r="L10" s="279" t="s">
        <v>253</v>
      </c>
      <c r="M10" s="14" t="s">
        <v>242</v>
      </c>
      <c r="N10" s="14" t="s">
        <v>243</v>
      </c>
      <c r="R10" s="15" t="s">
        <v>108</v>
      </c>
      <c r="U10" s="14" t="s">
        <v>244</v>
      </c>
      <c r="V10" s="14" t="s">
        <v>245</v>
      </c>
      <c r="AA10" s="14" t="s">
        <v>246</v>
      </c>
      <c r="AC10" s="14" t="s">
        <v>247</v>
      </c>
      <c r="AI10" s="14" t="s">
        <v>248</v>
      </c>
      <c r="AK10" s="14" t="s">
        <v>249</v>
      </c>
      <c r="AL10" s="14" t="s">
        <v>250</v>
      </c>
      <c r="AP10" s="15" t="s">
        <v>323</v>
      </c>
      <c r="AR10" s="80" t="s">
        <v>1267</v>
      </c>
      <c r="AU10" s="232" t="s">
        <v>1616</v>
      </c>
      <c r="AV10" s="282">
        <v>3</v>
      </c>
      <c r="AW10" s="232" t="s">
        <v>1508</v>
      </c>
      <c r="AX10" s="282">
        <v>3</v>
      </c>
      <c r="BJ10" s="79" t="s">
        <v>1114</v>
      </c>
      <c r="BN10" s="52" t="s">
        <v>633</v>
      </c>
    </row>
    <row r="11" spans="1:76" ht="13.5" customHeight="1" x14ac:dyDescent="0.2">
      <c r="A11" s="470" t="s">
        <v>1751</v>
      </c>
      <c r="B11" s="470" t="s">
        <v>1769</v>
      </c>
      <c r="C11" s="224" t="s">
        <v>1327</v>
      </c>
      <c r="F11" s="468" t="s">
        <v>23</v>
      </c>
      <c r="G11" s="14" t="s">
        <v>251</v>
      </c>
      <c r="I11" s="14" t="s">
        <v>252</v>
      </c>
      <c r="L11" s="279" t="s">
        <v>261</v>
      </c>
      <c r="M11" s="15" t="s">
        <v>108</v>
      </c>
      <c r="N11" s="14" t="s">
        <v>254</v>
      </c>
      <c r="U11" s="15" t="s">
        <v>108</v>
      </c>
      <c r="V11" s="14" t="s">
        <v>255</v>
      </c>
      <c r="AA11" s="15" t="s">
        <v>108</v>
      </c>
      <c r="AC11" s="15" t="s">
        <v>108</v>
      </c>
      <c r="AI11" s="14" t="s">
        <v>256</v>
      </c>
      <c r="AK11" s="14" t="s">
        <v>257</v>
      </c>
      <c r="AL11" s="14" t="s">
        <v>258</v>
      </c>
      <c r="AP11" s="15" t="s">
        <v>324</v>
      </c>
      <c r="AU11" s="233" t="s">
        <v>1095</v>
      </c>
      <c r="AV11" s="283">
        <v>4</v>
      </c>
      <c r="BB11" s="42"/>
      <c r="BC11" s="63"/>
      <c r="BD11" s="42"/>
      <c r="BE11" s="34"/>
      <c r="BF11" s="34"/>
      <c r="BG11" s="34"/>
      <c r="BJ11" s="79" t="s">
        <v>1115</v>
      </c>
      <c r="BN11" s="52" t="s">
        <v>634</v>
      </c>
    </row>
    <row r="12" spans="1:76" ht="75" x14ac:dyDescent="0.2">
      <c r="A12" s="470" t="s">
        <v>1752</v>
      </c>
      <c r="B12" s="470" t="s">
        <v>1753</v>
      </c>
      <c r="C12" s="224" t="s">
        <v>1328</v>
      </c>
      <c r="F12" s="468" t="s">
        <v>24</v>
      </c>
      <c r="G12" s="14" t="s">
        <v>259</v>
      </c>
      <c r="I12" s="14" t="s">
        <v>260</v>
      </c>
      <c r="L12" s="279" t="s">
        <v>268</v>
      </c>
      <c r="N12" s="14" t="s">
        <v>262</v>
      </c>
      <c r="V12" s="14" t="s">
        <v>263</v>
      </c>
      <c r="AC12" s="15" t="s">
        <v>136</v>
      </c>
      <c r="AI12" s="14" t="s">
        <v>264</v>
      </c>
      <c r="AK12" s="15" t="s">
        <v>1711</v>
      </c>
      <c r="AL12" s="14" t="s">
        <v>265</v>
      </c>
      <c r="AU12" s="232" t="s">
        <v>1615</v>
      </c>
      <c r="AV12" s="282">
        <v>5</v>
      </c>
      <c r="BB12" s="42"/>
      <c r="BC12" s="67"/>
      <c r="BD12" s="52">
        <v>1</v>
      </c>
      <c r="BE12" s="52">
        <v>6</v>
      </c>
      <c r="BF12" s="285">
        <v>11</v>
      </c>
      <c r="BG12" s="55">
        <v>16</v>
      </c>
      <c r="BH12" s="55">
        <v>21</v>
      </c>
      <c r="BJ12" s="79" t="s">
        <v>1116</v>
      </c>
      <c r="BN12" s="52" t="s">
        <v>640</v>
      </c>
      <c r="BT12" s="50" t="s">
        <v>630</v>
      </c>
      <c r="BU12" s="50" t="s">
        <v>631</v>
      </c>
      <c r="BV12" s="51" t="s">
        <v>632</v>
      </c>
      <c r="BW12" s="52" t="s">
        <v>633</v>
      </c>
      <c r="BX12" s="53" t="s">
        <v>634</v>
      </c>
    </row>
    <row r="13" spans="1:76" ht="13.5" customHeight="1" x14ac:dyDescent="0.2">
      <c r="A13" s="470" t="s">
        <v>1738</v>
      </c>
      <c r="B13" s="470" t="s">
        <v>1739</v>
      </c>
      <c r="C13" s="224" t="s">
        <v>1740</v>
      </c>
      <c r="F13" s="468" t="s">
        <v>25</v>
      </c>
      <c r="G13" s="14" t="s">
        <v>266</v>
      </c>
      <c r="I13" s="14" t="s">
        <v>267</v>
      </c>
      <c r="L13" s="279" t="s">
        <v>274</v>
      </c>
      <c r="N13" s="14" t="s">
        <v>269</v>
      </c>
      <c r="V13" s="14" t="s">
        <v>270</v>
      </c>
      <c r="AI13" s="15" t="s">
        <v>1710</v>
      </c>
      <c r="AK13" s="15" t="s">
        <v>108</v>
      </c>
      <c r="AL13" s="14" t="s">
        <v>271</v>
      </c>
      <c r="BB13" s="70"/>
      <c r="BC13" s="67"/>
      <c r="BD13" s="51">
        <v>2</v>
      </c>
      <c r="BE13" s="52">
        <v>7</v>
      </c>
      <c r="BF13" s="52">
        <v>12</v>
      </c>
      <c r="BG13" s="55">
        <v>17</v>
      </c>
      <c r="BH13" s="55">
        <v>22</v>
      </c>
      <c r="BJ13" s="79" t="s">
        <v>1117</v>
      </c>
      <c r="BN13" s="52" t="s">
        <v>645</v>
      </c>
      <c r="BT13" s="50" t="s">
        <v>637</v>
      </c>
      <c r="BU13" s="50" t="s">
        <v>638</v>
      </c>
      <c r="BV13" s="51" t="s">
        <v>639</v>
      </c>
      <c r="BW13" s="52" t="s">
        <v>640</v>
      </c>
      <c r="BX13" s="54" t="s">
        <v>641</v>
      </c>
    </row>
    <row r="14" spans="1:76" ht="13.5" customHeight="1" x14ac:dyDescent="0.2">
      <c r="A14" s="470" t="s">
        <v>1754</v>
      </c>
      <c r="B14" s="470" t="s">
        <v>1755</v>
      </c>
      <c r="C14" s="224" t="s">
        <v>1329</v>
      </c>
      <c r="F14" s="468" t="s">
        <v>26</v>
      </c>
      <c r="G14" s="14" t="s">
        <v>272</v>
      </c>
      <c r="I14" s="14" t="s">
        <v>273</v>
      </c>
      <c r="L14" s="279" t="s">
        <v>280</v>
      </c>
      <c r="N14" s="14" t="s">
        <v>275</v>
      </c>
      <c r="V14" s="14" t="s">
        <v>276</v>
      </c>
      <c r="AI14" s="15" t="s">
        <v>108</v>
      </c>
      <c r="AL14" s="14" t="s">
        <v>277</v>
      </c>
      <c r="AU14" s="232" t="s">
        <v>1617</v>
      </c>
      <c r="BB14" s="70"/>
      <c r="BC14" s="68"/>
      <c r="BD14" s="50">
        <v>3</v>
      </c>
      <c r="BE14" s="51">
        <v>8</v>
      </c>
      <c r="BF14" s="52">
        <v>13</v>
      </c>
      <c r="BG14" s="55">
        <v>18</v>
      </c>
      <c r="BH14" s="55">
        <v>23</v>
      </c>
      <c r="BJ14" s="79" t="s">
        <v>1118</v>
      </c>
      <c r="BN14" s="52" t="s">
        <v>655</v>
      </c>
      <c r="BT14" s="50" t="s">
        <v>644</v>
      </c>
      <c r="BU14" s="51" t="s">
        <v>639</v>
      </c>
      <c r="BV14" s="52" t="s">
        <v>645</v>
      </c>
      <c r="BW14" s="55" t="s">
        <v>646</v>
      </c>
      <c r="BX14" s="54" t="s">
        <v>647</v>
      </c>
    </row>
    <row r="15" spans="1:76" ht="27.75" customHeight="1" x14ac:dyDescent="0.2">
      <c r="A15" s="470" t="s">
        <v>1756</v>
      </c>
      <c r="B15" s="470" t="s">
        <v>1757</v>
      </c>
      <c r="C15" s="224" t="s">
        <v>1330</v>
      </c>
      <c r="F15" s="468" t="s">
        <v>27</v>
      </c>
      <c r="G15" s="14" t="s">
        <v>278</v>
      </c>
      <c r="I15" s="14" t="s">
        <v>279</v>
      </c>
      <c r="L15" s="279" t="s">
        <v>285</v>
      </c>
      <c r="N15" s="281" t="s">
        <v>1661</v>
      </c>
      <c r="V15" s="14" t="s">
        <v>281</v>
      </c>
      <c r="AL15" s="14" t="s">
        <v>282</v>
      </c>
      <c r="AU15" s="233" t="s">
        <v>1099</v>
      </c>
      <c r="BB15" s="70"/>
      <c r="BC15" s="68"/>
      <c r="BD15" s="50">
        <v>4</v>
      </c>
      <c r="BE15" s="50">
        <v>9</v>
      </c>
      <c r="BF15" s="51">
        <v>14</v>
      </c>
      <c r="BG15" s="52">
        <v>19</v>
      </c>
      <c r="BH15" s="55">
        <v>24</v>
      </c>
      <c r="BJ15" s="79" t="s">
        <v>1119</v>
      </c>
      <c r="BN15" s="52" t="s">
        <v>650</v>
      </c>
      <c r="BT15" s="51" t="s">
        <v>9</v>
      </c>
      <c r="BU15" s="52" t="s">
        <v>640</v>
      </c>
      <c r="BV15" s="52" t="s">
        <v>650</v>
      </c>
      <c r="BW15" s="55" t="s">
        <v>651</v>
      </c>
      <c r="BX15" s="54" t="s">
        <v>652</v>
      </c>
    </row>
    <row r="16" spans="1:76" ht="13.5" customHeight="1" x14ac:dyDescent="0.2">
      <c r="A16" s="470" t="s">
        <v>1758</v>
      </c>
      <c r="B16" s="470" t="s">
        <v>1759</v>
      </c>
      <c r="C16" s="224" t="s">
        <v>1331</v>
      </c>
      <c r="F16" s="468" t="s">
        <v>28</v>
      </c>
      <c r="G16" s="14" t="s">
        <v>283</v>
      </c>
      <c r="I16" s="14" t="s">
        <v>284</v>
      </c>
      <c r="L16" s="279" t="s">
        <v>289</v>
      </c>
      <c r="N16" s="281" t="s">
        <v>1662</v>
      </c>
      <c r="V16" s="15" t="s">
        <v>1709</v>
      </c>
      <c r="AL16" s="14" t="s">
        <v>286</v>
      </c>
      <c r="AU16" s="232" t="s">
        <v>1616</v>
      </c>
      <c r="BB16" s="70"/>
      <c r="BC16" s="68"/>
      <c r="BD16" s="50">
        <v>5</v>
      </c>
      <c r="BE16" s="50">
        <v>10</v>
      </c>
      <c r="BF16" s="51">
        <v>15</v>
      </c>
      <c r="BG16" s="52">
        <v>20</v>
      </c>
      <c r="BH16" s="52">
        <v>25</v>
      </c>
      <c r="BJ16" s="78" t="s">
        <v>1120</v>
      </c>
      <c r="BN16" s="71" t="s">
        <v>641</v>
      </c>
      <c r="BT16" s="57" t="s">
        <v>634</v>
      </c>
      <c r="BU16" s="57" t="s">
        <v>655</v>
      </c>
      <c r="BV16" s="71" t="s">
        <v>647</v>
      </c>
      <c r="BW16" s="58" t="s">
        <v>652</v>
      </c>
      <c r="BX16" s="59" t="s">
        <v>657</v>
      </c>
    </row>
    <row r="17" spans="1:66" ht="30" x14ac:dyDescent="0.2">
      <c r="A17" s="470" t="s">
        <v>1760</v>
      </c>
      <c r="B17" s="470" t="s">
        <v>1761</v>
      </c>
      <c r="C17" s="474" t="s">
        <v>1332</v>
      </c>
      <c r="F17" s="468" t="s">
        <v>29</v>
      </c>
      <c r="G17" s="14" t="s">
        <v>287</v>
      </c>
      <c r="I17" s="14" t="s">
        <v>288</v>
      </c>
      <c r="L17" s="279" t="s">
        <v>292</v>
      </c>
      <c r="N17" s="281" t="s">
        <v>1663</v>
      </c>
      <c r="V17" s="15" t="s">
        <v>108</v>
      </c>
      <c r="AL17" s="15" t="s">
        <v>1706</v>
      </c>
      <c r="AU17" s="233" t="s">
        <v>1095</v>
      </c>
      <c r="BB17" s="42"/>
      <c r="BC17" s="67"/>
      <c r="BD17" s="42"/>
      <c r="BE17" s="34"/>
      <c r="BF17" s="34"/>
      <c r="BG17" s="34"/>
      <c r="BH17" s="65"/>
      <c r="BJ17" s="79" t="s">
        <v>1121</v>
      </c>
      <c r="BN17" s="71" t="s">
        <v>646</v>
      </c>
    </row>
    <row r="18" spans="1:66" ht="15" x14ac:dyDescent="0.2">
      <c r="A18" s="32"/>
      <c r="B18" s="33"/>
      <c r="F18" s="468" t="s">
        <v>30</v>
      </c>
      <c r="G18" s="14" t="s">
        <v>290</v>
      </c>
      <c r="I18" s="14" t="s">
        <v>291</v>
      </c>
      <c r="L18" s="279" t="s">
        <v>294</v>
      </c>
      <c r="N18" s="281" t="s">
        <v>1664</v>
      </c>
      <c r="AL18" s="15" t="s">
        <v>108</v>
      </c>
      <c r="AU18" s="232" t="s">
        <v>1615</v>
      </c>
      <c r="BA18" s="614" t="s">
        <v>5</v>
      </c>
      <c r="BB18" s="295" t="s">
        <v>1617</v>
      </c>
      <c r="BC18" s="296">
        <v>5</v>
      </c>
      <c r="BD18" s="300" t="s">
        <v>1671</v>
      </c>
      <c r="BE18" s="297" t="s">
        <v>1674</v>
      </c>
      <c r="BF18" s="299" t="s">
        <v>1675</v>
      </c>
      <c r="BG18" s="34"/>
      <c r="BH18" s="42"/>
      <c r="BJ18" s="79" t="s">
        <v>1122</v>
      </c>
      <c r="BN18" s="71" t="s">
        <v>647</v>
      </c>
    </row>
    <row r="19" spans="1:66" ht="15" x14ac:dyDescent="0.25">
      <c r="A19" s="218" t="s">
        <v>1561</v>
      </c>
      <c r="B19" s="219" t="s">
        <v>312</v>
      </c>
      <c r="C19" s="226" t="s">
        <v>1318</v>
      </c>
      <c r="F19" s="468" t="s">
        <v>31</v>
      </c>
      <c r="G19" s="14" t="s">
        <v>293</v>
      </c>
      <c r="I19" s="15" t="s">
        <v>1707</v>
      </c>
      <c r="L19" s="281" t="s">
        <v>1708</v>
      </c>
      <c r="N19" s="281" t="s">
        <v>1665</v>
      </c>
      <c r="BA19" s="614"/>
      <c r="BB19" s="21" t="s">
        <v>1099</v>
      </c>
      <c r="BC19" s="296">
        <v>4</v>
      </c>
      <c r="BD19" s="300" t="s">
        <v>1669</v>
      </c>
      <c r="BE19" s="297" t="s">
        <v>1673</v>
      </c>
      <c r="BF19" s="299" t="s">
        <v>1676</v>
      </c>
      <c r="BG19" s="34"/>
      <c r="BH19" s="65"/>
      <c r="BJ19" s="79" t="s">
        <v>1123</v>
      </c>
      <c r="BN19" s="71" t="s">
        <v>651</v>
      </c>
    </row>
    <row r="20" spans="1:66" ht="24.75" thickBot="1" x14ac:dyDescent="0.25">
      <c r="A20" s="217" t="s">
        <v>45</v>
      </c>
      <c r="B20" s="221" t="s">
        <v>1582</v>
      </c>
      <c r="C20" s="223"/>
      <c r="F20" s="468" t="s">
        <v>310</v>
      </c>
      <c r="G20" s="14" t="s">
        <v>295</v>
      </c>
      <c r="I20" s="15" t="s">
        <v>108</v>
      </c>
      <c r="L20" s="280"/>
      <c r="N20" s="281" t="s">
        <v>1666</v>
      </c>
      <c r="AR20" s="15" t="s">
        <v>1491</v>
      </c>
      <c r="AS20" s="15" t="s">
        <v>1488</v>
      </c>
      <c r="AT20" s="15" t="s">
        <v>1489</v>
      </c>
      <c r="BA20" s="614"/>
      <c r="BB20" s="301" t="s">
        <v>1616</v>
      </c>
      <c r="BC20" s="296">
        <v>3</v>
      </c>
      <c r="BD20" s="300" t="s">
        <v>1670</v>
      </c>
      <c r="BE20" s="297" t="s">
        <v>1672</v>
      </c>
      <c r="BF20" s="299" t="s">
        <v>1677</v>
      </c>
      <c r="BG20" s="34"/>
      <c r="BJ20" s="79" t="s">
        <v>1124</v>
      </c>
      <c r="BN20" s="71" t="s">
        <v>652</v>
      </c>
    </row>
    <row r="21" spans="1:66" ht="36.75" thickBot="1" x14ac:dyDescent="0.25">
      <c r="A21" s="217" t="s">
        <v>1562</v>
      </c>
      <c r="B21" s="221" t="s">
        <v>1583</v>
      </c>
      <c r="C21" s="223" t="s">
        <v>1588</v>
      </c>
      <c r="F21" s="472" t="s">
        <v>32</v>
      </c>
      <c r="G21" s="14" t="s">
        <v>296</v>
      </c>
      <c r="L21" s="280"/>
      <c r="AR21" s="606" t="s">
        <v>1484</v>
      </c>
      <c r="AS21" s="103" t="s">
        <v>1726</v>
      </c>
      <c r="AT21" s="104">
        <v>15</v>
      </c>
      <c r="AV21" s="115" t="s">
        <v>1496</v>
      </c>
      <c r="AW21" s="15">
        <v>5</v>
      </c>
      <c r="BA21" s="614"/>
      <c r="BB21" s="21" t="s">
        <v>1095</v>
      </c>
      <c r="BC21" s="296">
        <v>2</v>
      </c>
      <c r="BD21" s="302" t="s">
        <v>1668</v>
      </c>
      <c r="BE21" s="300" t="s">
        <v>1669</v>
      </c>
      <c r="BF21" s="297" t="s">
        <v>1673</v>
      </c>
      <c r="BJ21" s="79" t="s">
        <v>1125</v>
      </c>
      <c r="BN21" s="71" t="s">
        <v>657</v>
      </c>
    </row>
    <row r="22" spans="1:66" ht="48.75" thickBot="1" x14ac:dyDescent="0.25">
      <c r="A22" s="217" t="s">
        <v>305</v>
      </c>
      <c r="B22" s="221" t="s">
        <v>1584</v>
      </c>
      <c r="C22" s="227" t="s">
        <v>1589</v>
      </c>
      <c r="F22" s="468" t="s">
        <v>33</v>
      </c>
      <c r="G22" s="14" t="s">
        <v>297</v>
      </c>
      <c r="AR22" s="608"/>
      <c r="AS22" s="103" t="s">
        <v>1727</v>
      </c>
      <c r="AT22" s="104">
        <v>0</v>
      </c>
      <c r="AV22" s="116" t="s">
        <v>1097</v>
      </c>
      <c r="AW22" s="15">
        <v>3</v>
      </c>
      <c r="BA22" s="614"/>
      <c r="BB22" s="301" t="s">
        <v>1615</v>
      </c>
      <c r="BC22" s="296">
        <v>1</v>
      </c>
      <c r="BD22" s="302" t="s">
        <v>1667</v>
      </c>
      <c r="BE22" s="302" t="s">
        <v>1668</v>
      </c>
      <c r="BF22" s="300" t="s">
        <v>1669</v>
      </c>
      <c r="BJ22" s="79" t="s">
        <v>1126</v>
      </c>
    </row>
    <row r="23" spans="1:66" ht="24.75" thickBot="1" x14ac:dyDescent="0.25">
      <c r="A23" s="217" t="s">
        <v>290</v>
      </c>
      <c r="B23" s="221" t="s">
        <v>1585</v>
      </c>
      <c r="C23" s="223" t="s">
        <v>1590</v>
      </c>
      <c r="F23" s="468" t="s">
        <v>34</v>
      </c>
      <c r="G23" s="14" t="s">
        <v>298</v>
      </c>
      <c r="AR23" s="615" t="s">
        <v>1723</v>
      </c>
      <c r="AS23" s="103" t="s">
        <v>1716</v>
      </c>
      <c r="AT23" s="105">
        <v>15</v>
      </c>
      <c r="AV23" s="117" t="s">
        <v>1497</v>
      </c>
      <c r="AW23" s="15">
        <v>1</v>
      </c>
      <c r="BB23" s="70"/>
      <c r="BC23" s="14"/>
      <c r="BD23" s="15">
        <v>5</v>
      </c>
      <c r="BE23" s="15">
        <v>10</v>
      </c>
      <c r="BF23" s="15">
        <v>20</v>
      </c>
      <c r="BJ23" s="79" t="s">
        <v>1127</v>
      </c>
    </row>
    <row r="24" spans="1:66" ht="24.75" thickBot="1" x14ac:dyDescent="0.25">
      <c r="A24" s="217" t="s">
        <v>1578</v>
      </c>
      <c r="B24" s="221" t="s">
        <v>1586</v>
      </c>
      <c r="C24" s="223" t="s">
        <v>1587</v>
      </c>
      <c r="F24" s="468" t="s">
        <v>35</v>
      </c>
      <c r="G24" s="14" t="s">
        <v>299</v>
      </c>
      <c r="AR24" s="616"/>
      <c r="AS24" s="103" t="s">
        <v>1717</v>
      </c>
      <c r="AT24" s="104">
        <v>10</v>
      </c>
      <c r="BB24" s="42"/>
      <c r="BC24" s="14"/>
      <c r="BD24" s="42" t="s">
        <v>1098</v>
      </c>
      <c r="BE24" s="63" t="s">
        <v>1507</v>
      </c>
      <c r="BF24" s="64" t="s">
        <v>1508</v>
      </c>
      <c r="BJ24" s="79" t="s">
        <v>1128</v>
      </c>
    </row>
    <row r="25" spans="1:66" ht="36.75" thickBot="1" x14ac:dyDescent="0.25">
      <c r="A25" s="217" t="s">
        <v>1563</v>
      </c>
      <c r="B25" s="221" t="s">
        <v>1591</v>
      </c>
      <c r="C25" s="223" t="s">
        <v>1592</v>
      </c>
      <c r="F25" s="468" t="s">
        <v>36</v>
      </c>
      <c r="G25" s="14" t="s">
        <v>300</v>
      </c>
      <c r="AR25" s="616"/>
      <c r="AS25" s="103" t="s">
        <v>1718</v>
      </c>
      <c r="AT25" s="105">
        <v>0</v>
      </c>
      <c r="BB25" s="70"/>
      <c r="BC25" s="14"/>
      <c r="BJ25" s="79" t="s">
        <v>1129</v>
      </c>
    </row>
    <row r="26" spans="1:66" ht="60.75" thickBot="1" x14ac:dyDescent="0.25">
      <c r="A26" s="217" t="s">
        <v>1593</v>
      </c>
      <c r="B26" s="221" t="s">
        <v>1594</v>
      </c>
      <c r="C26" s="223" t="s">
        <v>1595</v>
      </c>
      <c r="F26" s="468" t="s">
        <v>37</v>
      </c>
      <c r="G26" s="14" t="s">
        <v>301</v>
      </c>
      <c r="AR26" s="617"/>
      <c r="AS26" s="103"/>
      <c r="AT26" s="104"/>
      <c r="BB26" s="42"/>
      <c r="BC26" s="14"/>
      <c r="BD26" s="51">
        <v>26</v>
      </c>
      <c r="BE26" s="52">
        <v>31</v>
      </c>
      <c r="BF26" s="55">
        <v>36</v>
      </c>
      <c r="BJ26" s="78" t="s">
        <v>1130</v>
      </c>
    </row>
    <row r="27" spans="1:66" ht="60.75" thickBot="1" x14ac:dyDescent="0.25">
      <c r="A27" s="217" t="s">
        <v>302</v>
      </c>
      <c r="B27" s="221" t="s">
        <v>1597</v>
      </c>
      <c r="C27" s="223" t="s">
        <v>1596</v>
      </c>
      <c r="F27" s="468" t="s">
        <v>38</v>
      </c>
      <c r="G27" s="14" t="s">
        <v>302</v>
      </c>
      <c r="AR27" s="606" t="s">
        <v>1719</v>
      </c>
      <c r="AS27" s="103" t="s">
        <v>1720</v>
      </c>
      <c r="AT27" s="104">
        <v>15</v>
      </c>
      <c r="BB27" s="42"/>
      <c r="BC27" s="14"/>
      <c r="BD27" s="51">
        <v>27</v>
      </c>
      <c r="BE27" s="52">
        <v>32</v>
      </c>
      <c r="BF27" s="55">
        <v>37</v>
      </c>
      <c r="BJ27" s="79" t="s">
        <v>1131</v>
      </c>
    </row>
    <row r="28" spans="1:66" ht="48.75" thickBot="1" x14ac:dyDescent="0.25">
      <c r="A28" s="217" t="s">
        <v>1564</v>
      </c>
      <c r="B28" s="221" t="s">
        <v>1598</v>
      </c>
      <c r="C28" s="223" t="s">
        <v>1599</v>
      </c>
      <c r="F28" s="468" t="s">
        <v>311</v>
      </c>
      <c r="G28" s="14" t="s">
        <v>303</v>
      </c>
      <c r="AR28" s="608"/>
      <c r="AS28" s="103" t="s">
        <v>1721</v>
      </c>
      <c r="AT28" s="105">
        <v>5</v>
      </c>
      <c r="BB28" s="70"/>
      <c r="BC28" s="14"/>
      <c r="BD28" s="51">
        <v>28</v>
      </c>
      <c r="BE28" s="52">
        <v>33</v>
      </c>
      <c r="BF28" s="55">
        <v>38</v>
      </c>
      <c r="BJ28" s="79" t="s">
        <v>1132</v>
      </c>
    </row>
    <row r="29" spans="1:66" ht="24.75" thickBot="1" x14ac:dyDescent="0.25">
      <c r="A29" s="217" t="s">
        <v>1565</v>
      </c>
      <c r="B29" s="221" t="s">
        <v>1600</v>
      </c>
      <c r="C29" s="223" t="s">
        <v>1601</v>
      </c>
      <c r="F29" s="468" t="s">
        <v>39</v>
      </c>
      <c r="G29" s="14" t="s">
        <v>304</v>
      </c>
      <c r="AR29" s="608"/>
      <c r="AS29" s="103" t="s">
        <v>1722</v>
      </c>
      <c r="AT29" s="104">
        <v>0</v>
      </c>
      <c r="BB29" s="42"/>
      <c r="BC29" s="14"/>
      <c r="BD29" s="50">
        <v>29</v>
      </c>
      <c r="BE29" s="51">
        <v>34</v>
      </c>
      <c r="BF29" s="52">
        <v>39</v>
      </c>
      <c r="BJ29" s="79" t="s">
        <v>1133</v>
      </c>
    </row>
    <row r="30" spans="1:66" ht="15.75" thickBot="1" x14ac:dyDescent="0.25">
      <c r="A30" s="217" t="s">
        <v>1566</v>
      </c>
      <c r="B30" s="221"/>
      <c r="C30" s="223"/>
      <c r="F30" s="468" t="s">
        <v>40</v>
      </c>
      <c r="G30" s="14" t="s">
        <v>305</v>
      </c>
      <c r="AR30" s="607"/>
      <c r="AS30" s="103"/>
      <c r="AT30" s="105"/>
      <c r="AV30" s="66" t="s">
        <v>1482</v>
      </c>
      <c r="BB30" s="70"/>
      <c r="BC30" s="14"/>
      <c r="BD30" s="50">
        <v>30</v>
      </c>
      <c r="BE30" s="50">
        <v>35</v>
      </c>
      <c r="BF30" s="51">
        <v>40</v>
      </c>
      <c r="BJ30" s="79" t="s">
        <v>1134</v>
      </c>
    </row>
    <row r="31" spans="1:66" ht="36.75" thickBot="1" x14ac:dyDescent="0.25">
      <c r="A31" s="217" t="s">
        <v>1567</v>
      </c>
      <c r="B31" s="221" t="s">
        <v>1602</v>
      </c>
      <c r="C31" s="223" t="s">
        <v>1603</v>
      </c>
      <c r="F31" s="468" t="s">
        <v>41</v>
      </c>
      <c r="G31" s="14" t="s">
        <v>306</v>
      </c>
      <c r="AR31" s="606" t="s">
        <v>1485</v>
      </c>
      <c r="AS31" s="103" t="s">
        <v>1517</v>
      </c>
      <c r="AT31" s="104">
        <v>5</v>
      </c>
      <c r="AV31" s="66" t="s">
        <v>1510</v>
      </c>
      <c r="BB31" s="42"/>
      <c r="BC31" s="14"/>
      <c r="BJ31" s="79" t="s">
        <v>1135</v>
      </c>
    </row>
    <row r="32" spans="1:66" ht="15.75" thickBot="1" x14ac:dyDescent="0.25">
      <c r="A32" s="217" t="s">
        <v>1568</v>
      </c>
      <c r="B32" s="221"/>
      <c r="C32" s="223"/>
      <c r="F32" s="468" t="s">
        <v>42</v>
      </c>
      <c r="G32" s="14" t="s">
        <v>307</v>
      </c>
      <c r="AR32" s="607"/>
      <c r="AS32" s="103" t="s">
        <v>1486</v>
      </c>
      <c r="AT32" s="105">
        <v>1</v>
      </c>
      <c r="AV32" s="66" t="s">
        <v>1511</v>
      </c>
      <c r="BB32" s="42"/>
      <c r="BC32" s="14"/>
      <c r="BD32" s="42"/>
      <c r="BE32" s="42"/>
      <c r="BF32" s="42"/>
      <c r="BG32" s="42"/>
      <c r="BH32" s="42"/>
      <c r="BJ32" s="79" t="s">
        <v>1136</v>
      </c>
    </row>
    <row r="33" spans="1:62" ht="15.75" thickBot="1" x14ac:dyDescent="0.25">
      <c r="A33" s="217" t="s">
        <v>1569</v>
      </c>
      <c r="B33" s="221"/>
      <c r="C33" s="223"/>
      <c r="F33" s="69" t="s">
        <v>43</v>
      </c>
      <c r="G33" s="14" t="s">
        <v>308</v>
      </c>
      <c r="AR33" s="606" t="s">
        <v>1487</v>
      </c>
      <c r="AS33" s="103" t="s">
        <v>1559</v>
      </c>
      <c r="AT33" s="104">
        <v>5</v>
      </c>
      <c r="AV33" s="66" t="s">
        <v>1512</v>
      </c>
      <c r="BB33" s="70"/>
      <c r="BC33" s="14"/>
      <c r="BD33" s="42"/>
      <c r="BE33" s="42"/>
      <c r="BF33" s="42"/>
      <c r="BG33" s="42"/>
      <c r="BH33" s="42"/>
      <c r="BJ33" s="79" t="s">
        <v>1137</v>
      </c>
    </row>
    <row r="34" spans="1:62" ht="15.75" thickBot="1" x14ac:dyDescent="0.25">
      <c r="A34" s="217" t="s">
        <v>1570</v>
      </c>
      <c r="B34" s="221"/>
      <c r="C34" s="223"/>
      <c r="F34" s="468" t="s">
        <v>44</v>
      </c>
      <c r="G34" s="14"/>
      <c r="AR34" s="608"/>
      <c r="AS34" s="103" t="s">
        <v>1560</v>
      </c>
      <c r="AT34" s="104">
        <v>1</v>
      </c>
      <c r="AV34" s="66" t="s">
        <v>1513</v>
      </c>
      <c r="BB34" s="42"/>
      <c r="BC34" s="14"/>
      <c r="BD34" s="42"/>
      <c r="BE34" s="42"/>
      <c r="BF34" s="42"/>
      <c r="BG34" s="42"/>
      <c r="BH34" s="42"/>
      <c r="BJ34" s="79" t="s">
        <v>1138</v>
      </c>
    </row>
    <row r="35" spans="1:62" ht="15.75" thickBot="1" x14ac:dyDescent="0.25">
      <c r="A35" s="217" t="s">
        <v>278</v>
      </c>
      <c r="B35" s="221"/>
      <c r="C35" s="223"/>
      <c r="F35" s="66" t="s">
        <v>1317</v>
      </c>
      <c r="G35" s="14"/>
      <c r="AR35" s="607"/>
      <c r="AV35" s="66" t="s">
        <v>1514</v>
      </c>
      <c r="BB35" s="70"/>
      <c r="BC35" s="14"/>
      <c r="BD35" s="42"/>
      <c r="BE35" s="42"/>
      <c r="BF35" s="42"/>
      <c r="BG35" s="42"/>
      <c r="BH35" s="42"/>
      <c r="BJ35" s="79" t="s">
        <v>1139</v>
      </c>
    </row>
    <row r="36" spans="1:62" ht="38.25" x14ac:dyDescent="0.25">
      <c r="A36" s="229" t="s">
        <v>272</v>
      </c>
      <c r="B36" s="228" t="s">
        <v>1604</v>
      </c>
      <c r="C36" s="223" t="s">
        <v>1605</v>
      </c>
      <c r="G36" s="17"/>
      <c r="AV36" s="66" t="s">
        <v>1687</v>
      </c>
      <c r="BB36" s="42"/>
      <c r="BC36" s="14"/>
      <c r="BD36" s="42"/>
      <c r="BE36" s="42"/>
      <c r="BF36" s="42"/>
      <c r="BG36" s="42"/>
      <c r="BH36" s="42"/>
      <c r="BJ36" s="79" t="s">
        <v>1140</v>
      </c>
    </row>
    <row r="37" spans="1:62" ht="15.75" thickBot="1" x14ac:dyDescent="0.25">
      <c r="A37" s="217" t="s">
        <v>1571</v>
      </c>
      <c r="B37" s="222"/>
      <c r="C37" s="223"/>
      <c r="AR37" s="15" t="s">
        <v>1492</v>
      </c>
      <c r="AS37" s="15" t="s">
        <v>1488</v>
      </c>
      <c r="AT37" s="15" t="s">
        <v>1489</v>
      </c>
      <c r="AV37" s="66" t="s">
        <v>1515</v>
      </c>
      <c r="BB37" s="34"/>
      <c r="BC37" s="34"/>
      <c r="BD37" s="42"/>
      <c r="BE37" s="42"/>
      <c r="BF37" s="42"/>
      <c r="BG37" s="42"/>
      <c r="BH37" s="42"/>
      <c r="BJ37" s="79" t="s">
        <v>1141</v>
      </c>
    </row>
    <row r="38" spans="1:62" ht="15.75" thickBot="1" x14ac:dyDescent="0.25">
      <c r="A38" s="217" t="s">
        <v>296</v>
      </c>
      <c r="B38" s="222"/>
      <c r="C38" s="223"/>
      <c r="AR38" s="609" t="s">
        <v>1493</v>
      </c>
      <c r="AS38" s="103" t="s">
        <v>1728</v>
      </c>
      <c r="AT38" s="105" t="s">
        <v>1496</v>
      </c>
      <c r="AU38" s="15">
        <v>5</v>
      </c>
      <c r="AV38" s="66" t="s">
        <v>1516</v>
      </c>
      <c r="BB38" s="34"/>
      <c r="BC38" s="34"/>
      <c r="BD38" s="42"/>
      <c r="BE38" s="42"/>
      <c r="BF38" s="42"/>
      <c r="BG38" s="42"/>
      <c r="BH38" s="42"/>
      <c r="BJ38" s="79" t="s">
        <v>1142</v>
      </c>
    </row>
    <row r="39" spans="1:62" ht="26.25" thickBot="1" x14ac:dyDescent="0.25">
      <c r="A39" s="229" t="s">
        <v>1607</v>
      </c>
      <c r="B39" s="222" t="s">
        <v>1606</v>
      </c>
      <c r="C39" s="223" t="s">
        <v>1608</v>
      </c>
      <c r="I39" s="13"/>
      <c r="AR39" s="610"/>
      <c r="AS39" s="103" t="s">
        <v>1729</v>
      </c>
      <c r="AT39" s="104" t="s">
        <v>1097</v>
      </c>
      <c r="AU39" s="15">
        <v>3</v>
      </c>
      <c r="AV39" s="66" t="str">
        <f>AS32</f>
        <v>No Establecida</v>
      </c>
      <c r="BB39" s="34"/>
      <c r="BC39" s="34"/>
      <c r="BJ39" s="79" t="s">
        <v>1143</v>
      </c>
    </row>
    <row r="40" spans="1:62" ht="16.5" thickBot="1" x14ac:dyDescent="0.25">
      <c r="A40" s="217" t="s">
        <v>1572</v>
      </c>
      <c r="B40" s="222"/>
      <c r="C40" s="223"/>
      <c r="AR40" s="611"/>
      <c r="AS40" s="103" t="s">
        <v>1730</v>
      </c>
      <c r="AT40" s="105" t="s">
        <v>1497</v>
      </c>
      <c r="AU40" s="15">
        <v>1</v>
      </c>
      <c r="BB40" s="34"/>
      <c r="BC40" s="34"/>
      <c r="BJ40" s="78" t="s">
        <v>1144</v>
      </c>
    </row>
    <row r="41" spans="1:62" ht="15" x14ac:dyDescent="0.2">
      <c r="A41" s="217" t="s">
        <v>1573</v>
      </c>
      <c r="B41" s="222"/>
      <c r="C41" s="223"/>
      <c r="BB41" s="34"/>
      <c r="BC41" s="34"/>
      <c r="BJ41" s="79" t="s">
        <v>1145</v>
      </c>
    </row>
    <row r="42" spans="1:62" ht="51.75" thickBot="1" x14ac:dyDescent="0.25">
      <c r="A42" s="217" t="s">
        <v>210</v>
      </c>
      <c r="B42" s="228" t="s">
        <v>1609</v>
      </c>
      <c r="C42" s="223" t="s">
        <v>1610</v>
      </c>
      <c r="AR42" s="15" t="s">
        <v>1494</v>
      </c>
      <c r="AS42" s="15" t="s">
        <v>1488</v>
      </c>
      <c r="AT42" s="15" t="s">
        <v>1489</v>
      </c>
      <c r="BB42" s="34"/>
      <c r="BC42" s="34"/>
      <c r="BJ42" s="79" t="s">
        <v>1146</v>
      </c>
    </row>
    <row r="43" spans="1:62" ht="15.75" thickBot="1" x14ac:dyDescent="0.25">
      <c r="A43" s="217" t="s">
        <v>1574</v>
      </c>
      <c r="B43" s="222"/>
      <c r="C43" s="223"/>
      <c r="AR43" s="609" t="s">
        <v>1495</v>
      </c>
      <c r="AS43" s="103" t="s">
        <v>1643</v>
      </c>
      <c r="AT43" s="105" t="s">
        <v>1680</v>
      </c>
      <c r="AU43" s="15">
        <v>5</v>
      </c>
      <c r="BB43" s="34"/>
      <c r="BC43" s="34"/>
      <c r="BJ43" s="79" t="s">
        <v>1147</v>
      </c>
    </row>
    <row r="44" spans="1:62" ht="15.75" thickBot="1" x14ac:dyDescent="0.25">
      <c r="A44" s="217" t="s">
        <v>297</v>
      </c>
      <c r="B44" s="222"/>
      <c r="C44" s="223"/>
      <c r="AR44" s="610"/>
      <c r="AS44" s="103" t="s">
        <v>1642</v>
      </c>
      <c r="AT44" s="104" t="s">
        <v>1681</v>
      </c>
      <c r="AU44" s="15">
        <v>3</v>
      </c>
      <c r="BB44" s="34"/>
      <c r="BC44" s="34"/>
      <c r="BJ44" s="79" t="s">
        <v>1148</v>
      </c>
    </row>
    <row r="45" spans="1:62" ht="51.75" thickBot="1" x14ac:dyDescent="0.25">
      <c r="A45" s="217" t="s">
        <v>1575</v>
      </c>
      <c r="B45" s="228" t="s">
        <v>1611</v>
      </c>
      <c r="C45" s="227" t="s">
        <v>1612</v>
      </c>
      <c r="AR45" s="611"/>
      <c r="AS45" s="103" t="s">
        <v>1641</v>
      </c>
      <c r="AT45" s="105" t="s">
        <v>1682</v>
      </c>
      <c r="AU45" s="15">
        <v>1</v>
      </c>
      <c r="BB45" s="34"/>
      <c r="BC45" s="34"/>
      <c r="BJ45" s="79" t="s">
        <v>1149</v>
      </c>
    </row>
    <row r="46" spans="1:62" ht="51.75" thickBot="1" x14ac:dyDescent="0.3">
      <c r="A46" s="217" t="s">
        <v>239</v>
      </c>
      <c r="B46" s="228" t="s">
        <v>1613</v>
      </c>
      <c r="C46" s="223" t="s">
        <v>1614</v>
      </c>
      <c r="AT46" s="108" t="s">
        <v>1500</v>
      </c>
      <c r="AU46"/>
      <c r="BB46" s="34"/>
      <c r="BC46" s="34"/>
      <c r="BJ46" s="79" t="s">
        <v>1150</v>
      </c>
    </row>
    <row r="47" spans="1:62" ht="15.75" thickBot="1" x14ac:dyDescent="0.3">
      <c r="A47" s="217" t="s">
        <v>300</v>
      </c>
      <c r="B47" s="222"/>
      <c r="C47" s="223"/>
      <c r="AR47" s="107" t="s">
        <v>1499</v>
      </c>
      <c r="AS47" s="111"/>
      <c r="AT47" s="112"/>
      <c r="AU47"/>
      <c r="AV47" s="109"/>
      <c r="BB47" s="34"/>
      <c r="BC47" s="34"/>
      <c r="BJ47" s="79" t="s">
        <v>1151</v>
      </c>
    </row>
    <row r="48" spans="1:62" ht="15.75" thickBot="1" x14ac:dyDescent="0.3">
      <c r="A48" s="217"/>
      <c r="B48" s="222"/>
      <c r="C48" s="223"/>
      <c r="AR48" s="315" t="s">
        <v>1683</v>
      </c>
      <c r="AS48" s="315" t="s">
        <v>1684</v>
      </c>
      <c r="AT48" s="316" t="s">
        <v>1685</v>
      </c>
      <c r="AU48"/>
      <c r="AV48" s="313"/>
      <c r="BB48" s="34"/>
      <c r="BC48" s="34"/>
      <c r="BJ48" s="79"/>
    </row>
    <row r="49" spans="1:62" ht="15.75" thickBot="1" x14ac:dyDescent="0.3">
      <c r="A49" s="217" t="s">
        <v>1576</v>
      </c>
      <c r="B49" s="222"/>
      <c r="C49" s="223"/>
      <c r="AR49" s="106" t="str">
        <f>$AV$21</f>
        <v>FUERTE</v>
      </c>
      <c r="AS49" s="113" t="str">
        <f>AT38</f>
        <v>FUERTE</v>
      </c>
      <c r="AT49" s="110">
        <v>100</v>
      </c>
      <c r="AU49"/>
      <c r="AV49" s="106"/>
      <c r="BB49" s="34"/>
      <c r="BC49" s="34"/>
      <c r="BJ49" s="79" t="s">
        <v>1152</v>
      </c>
    </row>
    <row r="50" spans="1:62" ht="15.75" thickBot="1" x14ac:dyDescent="0.3">
      <c r="A50" s="217" t="s">
        <v>1577</v>
      </c>
      <c r="B50" s="222"/>
      <c r="C50" s="223"/>
      <c r="AR50" s="106" t="str">
        <f t="shared" ref="AR50" si="0">$AV$21</f>
        <v>FUERTE</v>
      </c>
      <c r="AS50" s="113" t="str">
        <f>AT39</f>
        <v>MODERADO</v>
      </c>
      <c r="AT50" s="110">
        <v>50</v>
      </c>
      <c r="AU50"/>
      <c r="AV50" s="314"/>
      <c r="BB50" s="34"/>
      <c r="BC50" s="34"/>
      <c r="BJ50" s="79" t="s">
        <v>1153</v>
      </c>
    </row>
    <row r="51" spans="1:62" ht="15.75" thickBot="1" x14ac:dyDescent="0.3">
      <c r="AR51" s="106" t="s">
        <v>1496</v>
      </c>
      <c r="AS51" s="113" t="s">
        <v>1732</v>
      </c>
      <c r="AT51" s="110">
        <v>0</v>
      </c>
      <c r="AU51"/>
      <c r="AV51" s="314"/>
      <c r="BB51" s="34"/>
      <c r="BC51" s="34"/>
      <c r="BJ51" s="79" t="s">
        <v>1154</v>
      </c>
    </row>
    <row r="52" spans="1:62" ht="15.75" thickBot="1" x14ac:dyDescent="0.3">
      <c r="A52" s="238" t="s">
        <v>1627</v>
      </c>
      <c r="AR52" s="106" t="s">
        <v>1097</v>
      </c>
      <c r="AS52" s="113" t="s">
        <v>1496</v>
      </c>
      <c r="AT52" s="110">
        <v>50</v>
      </c>
      <c r="AU52"/>
      <c r="AV52" s="314"/>
      <c r="BJ52" s="79" t="s">
        <v>1155</v>
      </c>
    </row>
    <row r="53" spans="1:62" ht="15.75" thickBot="1" x14ac:dyDescent="0.3">
      <c r="A53" s="34" t="s">
        <v>1621</v>
      </c>
      <c r="AR53" s="106" t="s">
        <v>1097</v>
      </c>
      <c r="AS53" s="113" t="s">
        <v>1097</v>
      </c>
      <c r="AT53" s="110">
        <v>50</v>
      </c>
      <c r="AU53"/>
      <c r="AV53" s="314"/>
      <c r="BJ53" s="79" t="s">
        <v>1156</v>
      </c>
    </row>
    <row r="54" spans="1:62" ht="15.75" thickBot="1" x14ac:dyDescent="0.3">
      <c r="A54" s="34" t="s">
        <v>1622</v>
      </c>
      <c r="AR54" s="106" t="s">
        <v>1097</v>
      </c>
      <c r="AS54" s="113" t="s">
        <v>1732</v>
      </c>
      <c r="AT54" s="110">
        <v>0</v>
      </c>
      <c r="AU54"/>
      <c r="AV54" s="314"/>
      <c r="BJ54" s="79" t="s">
        <v>1157</v>
      </c>
    </row>
    <row r="55" spans="1:62" ht="15.75" thickBot="1" x14ac:dyDescent="0.3">
      <c r="A55" s="34" t="s">
        <v>1623</v>
      </c>
      <c r="AR55" s="106" t="s">
        <v>1732</v>
      </c>
      <c r="AS55" s="113" t="s">
        <v>1496</v>
      </c>
      <c r="AT55" s="110">
        <v>0</v>
      </c>
      <c r="AU55"/>
      <c r="AV55" s="314"/>
      <c r="BJ55" s="79" t="s">
        <v>1158</v>
      </c>
    </row>
    <row r="56" spans="1:62" ht="15.75" thickBot="1" x14ac:dyDescent="0.3">
      <c r="A56" s="34" t="s">
        <v>1624</v>
      </c>
      <c r="AR56" s="366" t="s">
        <v>1732</v>
      </c>
      <c r="AS56" s="113" t="s">
        <v>1097</v>
      </c>
      <c r="AT56" s="110">
        <v>0</v>
      </c>
      <c r="AU56"/>
      <c r="AV56" s="314"/>
      <c r="BJ56" s="79" t="s">
        <v>1159</v>
      </c>
    </row>
    <row r="57" spans="1:62" ht="27" thickBot="1" x14ac:dyDescent="0.3">
      <c r="A57" s="237" t="s">
        <v>1625</v>
      </c>
      <c r="AR57" s="114" t="s">
        <v>1732</v>
      </c>
      <c r="AS57" s="113" t="s">
        <v>1732</v>
      </c>
      <c r="AT57" s="110">
        <v>0</v>
      </c>
      <c r="AU57"/>
      <c r="AV57" s="314"/>
      <c r="BJ57" s="79" t="s">
        <v>1160</v>
      </c>
    </row>
    <row r="58" spans="1:62" ht="15.75" thickBot="1" x14ac:dyDescent="0.3">
      <c r="A58" s="34" t="s">
        <v>1626</v>
      </c>
      <c r="AR58" s="114"/>
      <c r="AS58" s="113"/>
      <c r="AT58" s="110"/>
      <c r="AU58"/>
      <c r="AV58" s="314"/>
      <c r="BJ58" s="79" t="s">
        <v>1161</v>
      </c>
    </row>
    <row r="59" spans="1:62" ht="15.75" thickBot="1" x14ac:dyDescent="0.3">
      <c r="AR59" s="114"/>
      <c r="AS59" s="113"/>
      <c r="AT59" s="110"/>
      <c r="AU59"/>
      <c r="AV59" s="314"/>
      <c r="BJ59" s="79" t="s">
        <v>1162</v>
      </c>
    </row>
    <row r="60" spans="1:62" ht="16.5" thickBot="1" x14ac:dyDescent="0.3">
      <c r="A60" s="238" t="s">
        <v>1628</v>
      </c>
      <c r="AR60" s="114"/>
      <c r="AS60" s="113"/>
      <c r="AT60" s="110"/>
      <c r="AU60"/>
      <c r="AV60" s="314"/>
      <c r="BJ60" s="78" t="s">
        <v>1163</v>
      </c>
    </row>
    <row r="61" spans="1:62" ht="15.75" thickBot="1" x14ac:dyDescent="0.3">
      <c r="A61" s="34" t="s">
        <v>1629</v>
      </c>
      <c r="AR61" s="114"/>
      <c r="AS61" s="113"/>
      <c r="AT61" s="110"/>
      <c r="AU61"/>
      <c r="AV61" s="314"/>
      <c r="BJ61" s="79" t="s">
        <v>1164</v>
      </c>
    </row>
    <row r="62" spans="1:62" ht="15.75" thickBot="1" x14ac:dyDescent="0.3">
      <c r="A62" s="34" t="s">
        <v>1630</v>
      </c>
      <c r="AR62" s="114"/>
      <c r="AS62" s="113"/>
      <c r="AT62" s="110"/>
      <c r="AU62"/>
      <c r="AV62" s="314"/>
      <c r="BJ62" s="79" t="s">
        <v>1165</v>
      </c>
    </row>
    <row r="63" spans="1:62" ht="15.75" thickBot="1" x14ac:dyDescent="0.3">
      <c r="A63" s="34" t="s">
        <v>1631</v>
      </c>
      <c r="AR63" s="114"/>
      <c r="AS63" s="113"/>
      <c r="AT63" s="110"/>
      <c r="AU63"/>
      <c r="AV63" s="314"/>
      <c r="BJ63" s="79" t="s">
        <v>1166</v>
      </c>
    </row>
    <row r="64" spans="1:62" ht="16.5" thickBot="1" x14ac:dyDescent="0.3">
      <c r="A64" s="34" t="s">
        <v>1632</v>
      </c>
      <c r="AR64" s="114"/>
      <c r="AS64" s="113"/>
      <c r="AT64" s="110"/>
      <c r="AU64"/>
      <c r="AV64" s="314"/>
      <c r="BJ64" s="78" t="s">
        <v>1167</v>
      </c>
    </row>
    <row r="65" spans="1:62" ht="27" thickBot="1" x14ac:dyDescent="0.3">
      <c r="A65" s="237" t="s">
        <v>1633</v>
      </c>
      <c r="AR65" s="106"/>
      <c r="AS65" s="113"/>
      <c r="AT65" s="110"/>
      <c r="AU65"/>
      <c r="AV65" s="314"/>
      <c r="BJ65" s="79" t="s">
        <v>1168</v>
      </c>
    </row>
    <row r="66" spans="1:62" ht="39.75" thickBot="1" x14ac:dyDescent="0.3">
      <c r="A66" s="237" t="s">
        <v>1634</v>
      </c>
      <c r="AR66" s="106"/>
      <c r="AS66" s="113"/>
      <c r="AT66" s="110"/>
      <c r="AU66"/>
      <c r="AV66" s="314"/>
      <c r="BJ66" s="79" t="s">
        <v>1169</v>
      </c>
    </row>
    <row r="67" spans="1:62" ht="15.75" thickBot="1" x14ac:dyDescent="0.3">
      <c r="AR67" s="106"/>
      <c r="AS67" s="113"/>
      <c r="AT67" s="110"/>
      <c r="AU67"/>
      <c r="AV67" s="314"/>
      <c r="BJ67" s="79" t="s">
        <v>1170</v>
      </c>
    </row>
    <row r="68" spans="1:62" ht="15.75" thickBot="1" x14ac:dyDescent="0.3">
      <c r="A68" s="238" t="s">
        <v>1651</v>
      </c>
      <c r="AR68" s="106"/>
      <c r="AS68" s="113"/>
      <c r="AT68" s="110"/>
      <c r="AU68"/>
      <c r="AV68" s="314"/>
      <c r="BJ68" s="79" t="s">
        <v>1171</v>
      </c>
    </row>
    <row r="69" spans="1:62" ht="15.75" thickBot="1" x14ac:dyDescent="0.3">
      <c r="A69" s="34" t="s">
        <v>1653</v>
      </c>
      <c r="AR69" s="106"/>
      <c r="AS69" s="113"/>
      <c r="AT69" s="110"/>
      <c r="AU69"/>
      <c r="AV69" s="314"/>
      <c r="BJ69" s="79" t="s">
        <v>1172</v>
      </c>
    </row>
    <row r="70" spans="1:62" ht="15.75" thickBot="1" x14ac:dyDescent="0.3">
      <c r="A70" s="34" t="s">
        <v>1652</v>
      </c>
      <c r="AR70" s="106"/>
      <c r="AS70" s="113"/>
      <c r="AT70" s="110"/>
      <c r="AU70"/>
      <c r="AV70" s="314"/>
      <c r="BJ70" s="79" t="s">
        <v>1173</v>
      </c>
    </row>
    <row r="71" spans="1:62" ht="15.75" thickBot="1" x14ac:dyDescent="0.3">
      <c r="A71" s="34" t="s">
        <v>1654</v>
      </c>
      <c r="AR71" s="106"/>
      <c r="AS71" s="113"/>
      <c r="AT71" s="110"/>
      <c r="AU71"/>
      <c r="AV71" s="314"/>
      <c r="BJ71" s="79" t="s">
        <v>1174</v>
      </c>
    </row>
    <row r="72" spans="1:62" ht="15.75" thickBot="1" x14ac:dyDescent="0.3">
      <c r="A72" s="34" t="s">
        <v>1655</v>
      </c>
      <c r="AR72" s="106"/>
      <c r="AS72" s="113"/>
      <c r="AT72" s="110"/>
      <c r="AU72"/>
      <c r="AV72" s="314"/>
      <c r="BJ72" s="79" t="s">
        <v>1175</v>
      </c>
    </row>
    <row r="73" spans="1:62" ht="15.75" thickBot="1" x14ac:dyDescent="0.3">
      <c r="A73" s="34" t="s">
        <v>1656</v>
      </c>
      <c r="G73" s="18"/>
      <c r="AR73" s="106"/>
      <c r="AS73" s="113"/>
      <c r="AT73" s="110"/>
      <c r="AU73"/>
      <c r="AV73" s="314"/>
      <c r="BJ73" s="79" t="s">
        <v>1176</v>
      </c>
    </row>
    <row r="74" spans="1:62" ht="15.75" thickBot="1" x14ac:dyDescent="0.3">
      <c r="A74" s="34" t="s">
        <v>1657</v>
      </c>
      <c r="AU74"/>
      <c r="AV74" s="314"/>
      <c r="BJ74" s="79" t="s">
        <v>1177</v>
      </c>
    </row>
    <row r="75" spans="1:62" ht="24" x14ac:dyDescent="0.25">
      <c r="A75" s="34" t="s">
        <v>1658</v>
      </c>
      <c r="AR75" s="120" t="s">
        <v>1312</v>
      </c>
      <c r="AS75" s="120" t="s">
        <v>1313</v>
      </c>
      <c r="AU75"/>
      <c r="AV75" s="314"/>
      <c r="BJ75" s="79" t="s">
        <v>1178</v>
      </c>
    </row>
    <row r="76" spans="1:62" ht="15" x14ac:dyDescent="0.2">
      <c r="N76" s="23"/>
      <c r="AR76" s="121" t="s">
        <v>1734</v>
      </c>
      <c r="AS76" s="121" t="s">
        <v>1734</v>
      </c>
      <c r="BJ76" s="79" t="s">
        <v>1179</v>
      </c>
    </row>
    <row r="77" spans="1:62" ht="18.75" customHeight="1" x14ac:dyDescent="0.3">
      <c r="G77" s="19"/>
      <c r="H77" s="19"/>
      <c r="N77" s="23"/>
      <c r="AR77" s="15" t="s">
        <v>1735</v>
      </c>
      <c r="AS77" s="121" t="s">
        <v>1736</v>
      </c>
      <c r="BJ77" s="79" t="s">
        <v>1180</v>
      </c>
    </row>
    <row r="78" spans="1:62" ht="15.75" thickBot="1" x14ac:dyDescent="0.3">
      <c r="G78" s="20"/>
      <c r="H78" s="21"/>
      <c r="I78" s="22"/>
      <c r="J78" s="22"/>
      <c r="K78" s="22"/>
      <c r="L78" s="23"/>
      <c r="M78" s="23"/>
      <c r="N78" s="23"/>
      <c r="O78" s="22"/>
      <c r="P78" s="24"/>
      <c r="AS78" s="15" t="s">
        <v>1735</v>
      </c>
      <c r="BJ78" s="79" t="s">
        <v>1181</v>
      </c>
    </row>
    <row r="79" spans="1:62" ht="48.75" thickBot="1" x14ac:dyDescent="0.3">
      <c r="G79" s="25"/>
      <c r="H79" s="21"/>
      <c r="I79" s="22"/>
      <c r="J79" s="22"/>
      <c r="K79" s="22"/>
      <c r="L79" s="23"/>
      <c r="M79" s="23"/>
      <c r="N79" s="23"/>
      <c r="O79" s="22"/>
      <c r="P79" s="24"/>
      <c r="AR79" s="170" t="s">
        <v>1496</v>
      </c>
      <c r="AS79" s="172" t="s">
        <v>1519</v>
      </c>
      <c r="BJ79" s="79" t="s">
        <v>1182</v>
      </c>
    </row>
    <row r="80" spans="1:62" ht="72.75" thickBot="1" x14ac:dyDescent="0.3">
      <c r="G80" s="20"/>
      <c r="H80" s="21"/>
      <c r="I80" s="22"/>
      <c r="J80" s="22"/>
      <c r="K80" s="22"/>
      <c r="L80" s="23"/>
      <c r="M80" s="23"/>
      <c r="N80" s="23"/>
      <c r="O80" s="22"/>
      <c r="P80" s="24"/>
      <c r="AR80" s="122" t="s">
        <v>1097</v>
      </c>
      <c r="AS80" s="171" t="s">
        <v>1520</v>
      </c>
      <c r="BJ80" s="79" t="s">
        <v>1183</v>
      </c>
    </row>
    <row r="81" spans="7:62" ht="72.75" thickBot="1" x14ac:dyDescent="0.3">
      <c r="G81" s="20"/>
      <c r="H81" s="21"/>
      <c r="I81" s="22"/>
      <c r="J81" s="22"/>
      <c r="K81" s="22"/>
      <c r="L81" s="23"/>
      <c r="M81" s="23"/>
      <c r="N81" s="23"/>
      <c r="O81" s="22"/>
      <c r="P81" s="24"/>
      <c r="AR81" s="123" t="s">
        <v>1497</v>
      </c>
      <c r="AS81" s="171" t="s">
        <v>1733</v>
      </c>
      <c r="BJ81" s="79" t="s">
        <v>1184</v>
      </c>
    </row>
    <row r="82" spans="7:62" ht="15.75" x14ac:dyDescent="0.2">
      <c r="G82" s="26"/>
      <c r="H82" s="21"/>
      <c r="I82" s="22"/>
      <c r="J82" s="22"/>
      <c r="K82" s="22"/>
      <c r="L82" s="23"/>
      <c r="M82" s="23"/>
      <c r="N82" s="23"/>
      <c r="O82" s="22"/>
      <c r="P82" s="24"/>
      <c r="BJ82" s="78" t="s">
        <v>1185</v>
      </c>
    </row>
    <row r="83" spans="7:62" ht="15" x14ac:dyDescent="0.25">
      <c r="G83" s="25"/>
      <c r="H83" s="21"/>
      <c r="I83" s="22"/>
      <c r="J83" s="22"/>
      <c r="K83" s="22"/>
      <c r="L83" s="23"/>
      <c r="M83" s="23"/>
      <c r="N83" s="23"/>
      <c r="O83" s="22"/>
      <c r="P83" s="24"/>
      <c r="BJ83" s="79" t="s">
        <v>1186</v>
      </c>
    </row>
    <row r="84" spans="7:62" ht="15" x14ac:dyDescent="0.25">
      <c r="G84" s="20"/>
      <c r="H84" s="21"/>
      <c r="I84" s="22"/>
      <c r="J84" s="22"/>
      <c r="K84" s="22"/>
      <c r="L84" s="23"/>
      <c r="M84" s="23"/>
      <c r="N84" s="23"/>
      <c r="O84" s="22"/>
      <c r="P84" s="24"/>
      <c r="BJ84" s="79" t="s">
        <v>1187</v>
      </c>
    </row>
    <row r="85" spans="7:62" ht="15" x14ac:dyDescent="0.25">
      <c r="G85" s="20"/>
      <c r="H85" s="21"/>
      <c r="I85" s="22"/>
      <c r="J85" s="22"/>
      <c r="K85" s="22"/>
      <c r="L85" s="23"/>
      <c r="M85" s="23"/>
      <c r="N85" s="23"/>
      <c r="O85" s="22"/>
      <c r="P85" s="24"/>
      <c r="BJ85" s="79" t="s">
        <v>1188</v>
      </c>
    </row>
    <row r="86" spans="7:62" ht="15" x14ac:dyDescent="0.25">
      <c r="G86" s="25"/>
      <c r="H86" s="21"/>
      <c r="I86" s="22"/>
      <c r="J86" s="22"/>
      <c r="K86" s="22"/>
      <c r="L86" s="23"/>
      <c r="M86" s="23"/>
      <c r="N86" s="23"/>
      <c r="O86" s="22"/>
      <c r="P86" s="24"/>
      <c r="BJ86" s="79" t="s">
        <v>1189</v>
      </c>
    </row>
    <row r="87" spans="7:62" ht="15" x14ac:dyDescent="0.25">
      <c r="G87" s="25"/>
      <c r="H87" s="21"/>
      <c r="I87" s="22"/>
      <c r="J87" s="22"/>
      <c r="K87" s="22"/>
      <c r="L87" s="23"/>
      <c r="M87" s="23"/>
      <c r="N87" s="23"/>
      <c r="O87" s="22"/>
      <c r="P87" s="24"/>
      <c r="BJ87" s="79" t="s">
        <v>1190</v>
      </c>
    </row>
    <row r="88" spans="7:62" ht="15" x14ac:dyDescent="0.25">
      <c r="G88" s="25"/>
      <c r="H88" s="21"/>
      <c r="I88" s="22"/>
      <c r="J88" s="22"/>
      <c r="K88" s="22"/>
      <c r="L88" s="23"/>
      <c r="M88" s="23"/>
      <c r="N88" s="23"/>
      <c r="O88" s="22"/>
      <c r="P88" s="24"/>
      <c r="BJ88" s="79" t="s">
        <v>1191</v>
      </c>
    </row>
    <row r="89" spans="7:62" ht="15" x14ac:dyDescent="0.25">
      <c r="G89" s="25"/>
      <c r="H89" s="21"/>
      <c r="I89" s="22"/>
      <c r="J89" s="22"/>
      <c r="K89" s="22"/>
      <c r="L89" s="23"/>
      <c r="M89" s="23"/>
      <c r="N89" s="23"/>
      <c r="O89" s="22"/>
      <c r="P89" s="24"/>
      <c r="BJ89" s="79" t="s">
        <v>1192</v>
      </c>
    </row>
    <row r="90" spans="7:62" ht="15" x14ac:dyDescent="0.25">
      <c r="G90" s="27"/>
      <c r="H90" s="21"/>
      <c r="I90" s="22"/>
      <c r="J90" s="22"/>
      <c r="K90" s="22"/>
      <c r="L90" s="23"/>
      <c r="M90" s="23"/>
      <c r="N90" s="23"/>
      <c r="O90" s="22"/>
      <c r="P90" s="24"/>
      <c r="BJ90" s="79" t="s">
        <v>1193</v>
      </c>
    </row>
    <row r="91" spans="7:62" ht="15" x14ac:dyDescent="0.25">
      <c r="G91" s="25"/>
      <c r="H91" s="21"/>
      <c r="I91" s="22"/>
      <c r="J91" s="22"/>
      <c r="K91" s="22"/>
      <c r="L91" s="23"/>
      <c r="M91" s="23"/>
      <c r="N91" s="23"/>
      <c r="O91" s="22"/>
      <c r="P91" s="24"/>
      <c r="BJ91" s="79" t="s">
        <v>1194</v>
      </c>
    </row>
    <row r="92" spans="7:62" ht="15" x14ac:dyDescent="0.25">
      <c r="G92" s="27"/>
      <c r="H92" s="21"/>
      <c r="I92" s="22"/>
      <c r="J92" s="22"/>
      <c r="K92" s="22"/>
      <c r="L92" s="23"/>
      <c r="M92" s="23"/>
      <c r="N92" s="23"/>
      <c r="O92" s="22"/>
      <c r="P92" s="24"/>
      <c r="BJ92" s="79" t="s">
        <v>1195</v>
      </c>
    </row>
    <row r="93" spans="7:62" ht="15" x14ac:dyDescent="0.25">
      <c r="G93" s="25"/>
      <c r="H93" s="21"/>
      <c r="I93" s="22"/>
      <c r="J93" s="22"/>
      <c r="K93" s="22"/>
      <c r="L93" s="23"/>
      <c r="M93" s="23"/>
      <c r="N93" s="23"/>
      <c r="O93" s="22"/>
      <c r="P93" s="24"/>
      <c r="BJ93" s="79" t="s">
        <v>1196</v>
      </c>
    </row>
    <row r="94" spans="7:62" ht="15" x14ac:dyDescent="0.25">
      <c r="G94" s="25"/>
      <c r="H94" s="21"/>
      <c r="I94" s="22"/>
      <c r="J94" s="22"/>
      <c r="K94" s="22"/>
      <c r="L94" s="23"/>
      <c r="M94" s="23"/>
      <c r="N94" s="23"/>
      <c r="O94" s="22"/>
      <c r="P94" s="24"/>
      <c r="BJ94" s="79" t="s">
        <v>1197</v>
      </c>
    </row>
    <row r="95" spans="7:62" ht="15" x14ac:dyDescent="0.25">
      <c r="G95" s="25"/>
      <c r="H95" s="21"/>
      <c r="I95" s="22"/>
      <c r="J95" s="22"/>
      <c r="K95" s="22"/>
      <c r="L95" s="23"/>
      <c r="M95" s="23"/>
      <c r="N95" s="23"/>
      <c r="O95" s="22"/>
      <c r="P95" s="24"/>
      <c r="BJ95" s="79" t="s">
        <v>1198</v>
      </c>
    </row>
    <row r="96" spans="7:62" ht="15" x14ac:dyDescent="0.25">
      <c r="G96" s="25"/>
      <c r="H96" s="21"/>
      <c r="I96" s="22"/>
      <c r="J96" s="22"/>
      <c r="K96" s="22"/>
      <c r="L96" s="23"/>
      <c r="M96" s="23"/>
      <c r="N96" s="23"/>
      <c r="O96" s="22"/>
      <c r="P96" s="24"/>
      <c r="BJ96" s="79" t="s">
        <v>1199</v>
      </c>
    </row>
    <row r="97" spans="7:62" ht="15" x14ac:dyDescent="0.25">
      <c r="G97" s="25"/>
      <c r="H97" s="21"/>
      <c r="I97" s="22"/>
      <c r="J97" s="22"/>
      <c r="K97" s="22"/>
      <c r="L97" s="23"/>
      <c r="M97" s="23"/>
      <c r="N97" s="23"/>
      <c r="O97" s="22"/>
      <c r="P97" s="24"/>
      <c r="BJ97" s="79" t="s">
        <v>1200</v>
      </c>
    </row>
    <row r="98" spans="7:62" ht="15" x14ac:dyDescent="0.25">
      <c r="G98" s="25"/>
      <c r="H98" s="21"/>
      <c r="I98" s="22"/>
      <c r="J98" s="22"/>
      <c r="K98" s="22"/>
      <c r="L98" s="23"/>
      <c r="M98" s="23"/>
      <c r="N98" s="23"/>
      <c r="O98" s="22"/>
      <c r="P98" s="24"/>
      <c r="BJ98" s="79" t="s">
        <v>1201</v>
      </c>
    </row>
    <row r="99" spans="7:62" ht="15" x14ac:dyDescent="0.25">
      <c r="G99" s="25"/>
      <c r="H99" s="21"/>
      <c r="I99" s="22"/>
      <c r="J99" s="22"/>
      <c r="K99" s="22"/>
      <c r="L99" s="23"/>
      <c r="M99" s="23"/>
      <c r="N99" s="23"/>
      <c r="O99" s="22"/>
      <c r="P99" s="24"/>
      <c r="BJ99" s="79" t="s">
        <v>1202</v>
      </c>
    </row>
    <row r="100" spans="7:62" ht="15" x14ac:dyDescent="0.25">
      <c r="G100" s="25"/>
      <c r="H100" s="21"/>
      <c r="I100" s="22"/>
      <c r="J100" s="22"/>
      <c r="K100" s="22"/>
      <c r="L100" s="23"/>
      <c r="M100" s="23"/>
      <c r="N100" s="23"/>
      <c r="O100" s="22"/>
      <c r="P100" s="24"/>
      <c r="BJ100" s="79" t="s">
        <v>1203</v>
      </c>
    </row>
    <row r="101" spans="7:62" ht="15" x14ac:dyDescent="0.25">
      <c r="G101" s="25"/>
      <c r="H101" s="21"/>
      <c r="I101" s="22"/>
      <c r="J101" s="22"/>
      <c r="K101" s="22"/>
      <c r="L101" s="23"/>
      <c r="M101" s="23"/>
      <c r="N101" s="23"/>
      <c r="O101" s="22"/>
      <c r="P101" s="24"/>
      <c r="BJ101" s="79" t="s">
        <v>1204</v>
      </c>
    </row>
    <row r="102" spans="7:62" ht="15" x14ac:dyDescent="0.25">
      <c r="G102" s="25"/>
      <c r="H102" s="21"/>
      <c r="I102" s="22"/>
      <c r="J102" s="22"/>
      <c r="K102" s="22"/>
      <c r="L102" s="23"/>
      <c r="M102" s="23"/>
      <c r="N102" s="23"/>
      <c r="O102" s="22"/>
      <c r="P102" s="24"/>
      <c r="BJ102" s="79" t="s">
        <v>1205</v>
      </c>
    </row>
    <row r="103" spans="7:62" ht="15" x14ac:dyDescent="0.25">
      <c r="G103" s="25"/>
      <c r="H103" s="21"/>
      <c r="I103" s="22"/>
      <c r="J103" s="22"/>
      <c r="K103" s="22"/>
      <c r="L103" s="23"/>
      <c r="M103" s="23"/>
      <c r="N103" s="23"/>
      <c r="O103" s="22"/>
      <c r="P103" s="24"/>
      <c r="BJ103" s="79" t="s">
        <v>1206</v>
      </c>
    </row>
    <row r="104" spans="7:62" ht="15.75" x14ac:dyDescent="0.25">
      <c r="G104" s="25"/>
      <c r="H104" s="21"/>
      <c r="I104" s="22"/>
      <c r="J104" s="22"/>
      <c r="K104" s="22"/>
      <c r="L104" s="23"/>
      <c r="M104" s="23"/>
      <c r="N104" s="23"/>
      <c r="O104" s="22"/>
      <c r="P104" s="24"/>
      <c r="BJ104" s="78" t="s">
        <v>1207</v>
      </c>
    </row>
    <row r="105" spans="7:62" ht="15" x14ac:dyDescent="0.25">
      <c r="G105" s="25"/>
      <c r="H105" s="21"/>
      <c r="I105" s="22"/>
      <c r="J105" s="22"/>
      <c r="K105" s="22"/>
      <c r="L105" s="23"/>
      <c r="M105" s="23"/>
      <c r="N105" s="23"/>
      <c r="O105" s="22"/>
      <c r="P105" s="24"/>
      <c r="BJ105" s="79" t="s">
        <v>1208</v>
      </c>
    </row>
    <row r="106" spans="7:62" ht="15" x14ac:dyDescent="0.25">
      <c r="G106" s="25"/>
      <c r="H106" s="21"/>
      <c r="I106" s="22"/>
      <c r="J106" s="22"/>
      <c r="K106" s="22"/>
      <c r="L106" s="23"/>
      <c r="M106" s="23"/>
      <c r="N106" s="23"/>
      <c r="O106" s="22"/>
      <c r="P106" s="24"/>
      <c r="BJ106" s="79" t="s">
        <v>1209</v>
      </c>
    </row>
    <row r="107" spans="7:62" ht="15" x14ac:dyDescent="0.25">
      <c r="G107" s="27"/>
      <c r="H107" s="21"/>
      <c r="I107" s="22"/>
      <c r="J107" s="22"/>
      <c r="K107" s="22"/>
      <c r="L107" s="23"/>
      <c r="M107" s="23"/>
      <c r="N107" s="23"/>
      <c r="O107" s="22"/>
      <c r="P107" s="24"/>
      <c r="BJ107" s="79" t="s">
        <v>1208</v>
      </c>
    </row>
    <row r="108" spans="7:62" ht="15" x14ac:dyDescent="0.25">
      <c r="G108" s="25"/>
      <c r="H108" s="21"/>
      <c r="I108" s="22"/>
      <c r="J108" s="22"/>
      <c r="K108" s="22"/>
      <c r="L108" s="23"/>
      <c r="M108" s="23"/>
      <c r="N108" s="23"/>
      <c r="O108" s="22"/>
      <c r="P108" s="24"/>
      <c r="BJ108" s="79" t="s">
        <v>1210</v>
      </c>
    </row>
    <row r="109" spans="7:62" ht="15" x14ac:dyDescent="0.25">
      <c r="G109" s="25"/>
      <c r="H109" s="21"/>
      <c r="I109" s="22"/>
      <c r="J109" s="22"/>
      <c r="K109" s="22"/>
      <c r="L109" s="23"/>
      <c r="M109" s="23"/>
      <c r="N109" s="23"/>
      <c r="O109" s="22"/>
      <c r="P109" s="24"/>
      <c r="BJ109" s="79" t="s">
        <v>1211</v>
      </c>
    </row>
    <row r="110" spans="7:62" ht="15" x14ac:dyDescent="0.25">
      <c r="G110" s="25"/>
      <c r="H110" s="21"/>
      <c r="I110" s="22"/>
      <c r="J110" s="22"/>
      <c r="K110" s="22"/>
      <c r="L110" s="23"/>
      <c r="M110" s="23"/>
      <c r="N110" s="23"/>
      <c r="O110" s="22"/>
      <c r="P110" s="24"/>
      <c r="BJ110" s="79" t="s">
        <v>1212</v>
      </c>
    </row>
    <row r="111" spans="7:62" ht="15" x14ac:dyDescent="0.25">
      <c r="G111" s="25"/>
      <c r="H111" s="21"/>
      <c r="I111" s="22"/>
      <c r="J111" s="22"/>
      <c r="K111" s="22"/>
      <c r="L111" s="23"/>
      <c r="M111" s="23"/>
      <c r="N111" s="23"/>
      <c r="O111" s="22"/>
      <c r="P111" s="24"/>
      <c r="BJ111" s="79" t="s">
        <v>1213</v>
      </c>
    </row>
    <row r="112" spans="7:62" ht="15" x14ac:dyDescent="0.25">
      <c r="G112" s="25"/>
      <c r="H112" s="21"/>
      <c r="I112" s="22"/>
      <c r="J112" s="22"/>
      <c r="K112" s="22"/>
      <c r="L112" s="23"/>
      <c r="M112" s="23"/>
      <c r="N112" s="23"/>
      <c r="O112" s="22"/>
      <c r="P112" s="24"/>
      <c r="BJ112" s="79" t="s">
        <v>1214</v>
      </c>
    </row>
    <row r="113" spans="7:62" ht="15" x14ac:dyDescent="0.25">
      <c r="G113" s="25"/>
      <c r="H113" s="21"/>
      <c r="I113" s="22"/>
      <c r="J113" s="22"/>
      <c r="K113" s="22"/>
      <c r="L113" s="23"/>
      <c r="M113" s="23"/>
      <c r="N113" s="23"/>
      <c r="O113" s="22"/>
      <c r="P113" s="24"/>
      <c r="BJ113" s="79" t="s">
        <v>1215</v>
      </c>
    </row>
    <row r="114" spans="7:62" ht="15" x14ac:dyDescent="0.25">
      <c r="G114" s="25"/>
      <c r="H114" s="21"/>
      <c r="I114" s="22"/>
      <c r="J114" s="22"/>
      <c r="K114" s="22"/>
      <c r="L114" s="23"/>
      <c r="M114" s="23"/>
      <c r="N114" s="23"/>
      <c r="O114" s="22"/>
      <c r="P114" s="24"/>
      <c r="BJ114" s="79" t="s">
        <v>1216</v>
      </c>
    </row>
    <row r="115" spans="7:62" ht="15" x14ac:dyDescent="0.25">
      <c r="G115" s="25"/>
      <c r="H115" s="21"/>
      <c r="I115" s="22"/>
      <c r="J115" s="22"/>
      <c r="K115" s="22"/>
      <c r="L115" s="23"/>
      <c r="M115" s="23"/>
      <c r="N115" s="23"/>
      <c r="O115" s="22"/>
      <c r="P115" s="24"/>
      <c r="BJ115" s="79" t="s">
        <v>1217</v>
      </c>
    </row>
    <row r="116" spans="7:62" ht="15" x14ac:dyDescent="0.25">
      <c r="G116" s="27"/>
      <c r="H116" s="21"/>
      <c r="I116" s="22"/>
      <c r="J116" s="22"/>
      <c r="K116" s="22"/>
      <c r="L116" s="23"/>
      <c r="M116" s="23"/>
      <c r="N116" s="23"/>
      <c r="O116" s="22"/>
      <c r="P116" s="24"/>
      <c r="BJ116" s="79" t="s">
        <v>1218</v>
      </c>
    </row>
    <row r="117" spans="7:62" ht="15" x14ac:dyDescent="0.25">
      <c r="G117" s="25"/>
      <c r="H117" s="21"/>
      <c r="I117" s="22"/>
      <c r="J117" s="22"/>
      <c r="K117" s="22"/>
      <c r="L117" s="23"/>
      <c r="M117" s="23"/>
      <c r="N117" s="23"/>
      <c r="O117" s="22"/>
      <c r="P117" s="24"/>
      <c r="BJ117" s="79" t="s">
        <v>1219</v>
      </c>
    </row>
    <row r="118" spans="7:62" ht="15" x14ac:dyDescent="0.25">
      <c r="G118" s="25"/>
      <c r="H118" s="21"/>
      <c r="I118" s="22"/>
      <c r="J118" s="22"/>
      <c r="K118" s="22"/>
      <c r="L118" s="23"/>
      <c r="M118" s="23"/>
      <c r="N118" s="23"/>
      <c r="O118" s="22"/>
      <c r="P118" s="24"/>
      <c r="BJ118" s="79" t="s">
        <v>1220</v>
      </c>
    </row>
    <row r="119" spans="7:62" ht="15" x14ac:dyDescent="0.25">
      <c r="G119" s="27"/>
      <c r="H119" s="21"/>
      <c r="I119" s="22"/>
      <c r="J119" s="22"/>
      <c r="K119" s="22"/>
      <c r="L119" s="23"/>
      <c r="M119" s="23"/>
      <c r="N119" s="23"/>
      <c r="O119" s="22"/>
      <c r="P119" s="24"/>
      <c r="BJ119" s="79" t="s">
        <v>1221</v>
      </c>
    </row>
    <row r="120" spans="7:62" ht="15" x14ac:dyDescent="0.25">
      <c r="G120" s="27"/>
      <c r="H120" s="21"/>
      <c r="I120" s="22"/>
      <c r="J120" s="22"/>
      <c r="K120" s="22"/>
      <c r="L120" s="23"/>
      <c r="M120" s="23"/>
      <c r="N120" s="23"/>
      <c r="O120" s="22"/>
      <c r="P120" s="24"/>
      <c r="BJ120" s="79" t="s">
        <v>1222</v>
      </c>
    </row>
    <row r="121" spans="7:62" ht="15" x14ac:dyDescent="0.25">
      <c r="G121" s="25"/>
      <c r="H121" s="21"/>
      <c r="I121" s="22"/>
      <c r="J121" s="22"/>
      <c r="K121" s="22"/>
      <c r="L121" s="23"/>
      <c r="M121" s="23"/>
      <c r="N121" s="23"/>
      <c r="O121" s="22"/>
      <c r="P121" s="24"/>
      <c r="BJ121" s="79" t="s">
        <v>1223</v>
      </c>
    </row>
    <row r="122" spans="7:62" ht="15" x14ac:dyDescent="0.25">
      <c r="G122" s="20"/>
      <c r="H122" s="21"/>
      <c r="I122" s="22"/>
      <c r="J122" s="22"/>
      <c r="K122" s="22"/>
      <c r="L122" s="23"/>
      <c r="M122" s="23"/>
      <c r="N122" s="23"/>
      <c r="O122" s="22"/>
      <c r="P122" s="24"/>
      <c r="BJ122" s="79" t="s">
        <v>1224</v>
      </c>
    </row>
    <row r="123" spans="7:62" ht="15" x14ac:dyDescent="0.25">
      <c r="G123" s="25"/>
      <c r="H123" s="21"/>
      <c r="I123" s="22"/>
      <c r="J123" s="22"/>
      <c r="K123" s="22"/>
      <c r="L123" s="23"/>
      <c r="M123" s="23"/>
      <c r="N123" s="23"/>
      <c r="O123" s="22"/>
      <c r="P123" s="24"/>
      <c r="BJ123" s="79" t="s">
        <v>1225</v>
      </c>
    </row>
    <row r="124" spans="7:62" ht="15" x14ac:dyDescent="0.25">
      <c r="G124" s="25"/>
      <c r="H124" s="21"/>
      <c r="I124" s="22"/>
      <c r="J124" s="22"/>
      <c r="K124" s="22"/>
      <c r="L124" s="23"/>
      <c r="M124" s="23"/>
      <c r="N124" s="23"/>
      <c r="O124" s="22"/>
      <c r="P124" s="24"/>
      <c r="BJ124" s="79" t="s">
        <v>1226</v>
      </c>
    </row>
    <row r="125" spans="7:62" ht="15" x14ac:dyDescent="0.2">
      <c r="G125" s="26"/>
      <c r="H125" s="21"/>
      <c r="I125" s="22"/>
      <c r="J125" s="22"/>
      <c r="K125" s="22"/>
      <c r="L125" s="23"/>
      <c r="M125" s="23"/>
      <c r="N125" s="23"/>
      <c r="O125" s="22"/>
      <c r="P125" s="24"/>
      <c r="BJ125" s="79" t="s">
        <v>1227</v>
      </c>
    </row>
    <row r="126" spans="7:62" ht="15" x14ac:dyDescent="0.25">
      <c r="G126" s="25"/>
      <c r="H126" s="21"/>
      <c r="I126" s="22"/>
      <c r="J126" s="22"/>
      <c r="K126" s="22"/>
      <c r="L126" s="23"/>
      <c r="M126" s="23"/>
      <c r="N126" s="23"/>
      <c r="O126" s="22"/>
      <c r="P126" s="24"/>
      <c r="BJ126" s="79" t="s">
        <v>1228</v>
      </c>
    </row>
    <row r="127" spans="7:62" ht="15" x14ac:dyDescent="0.25">
      <c r="G127" s="25"/>
      <c r="H127" s="21"/>
      <c r="I127" s="22"/>
      <c r="J127" s="22"/>
      <c r="K127" s="22"/>
      <c r="L127" s="23"/>
      <c r="M127" s="23"/>
      <c r="N127" s="23"/>
      <c r="O127" s="22"/>
      <c r="P127" s="24"/>
      <c r="BJ127" s="79" t="s">
        <v>1229</v>
      </c>
    </row>
    <row r="128" spans="7:62" ht="15" x14ac:dyDescent="0.25">
      <c r="G128" s="25"/>
      <c r="H128" s="21"/>
      <c r="I128" s="22"/>
      <c r="J128" s="22"/>
      <c r="K128" s="22"/>
      <c r="L128" s="23"/>
      <c r="M128" s="23"/>
      <c r="N128" s="23"/>
      <c r="O128" s="22"/>
      <c r="P128" s="24"/>
      <c r="BJ128" s="79" t="s">
        <v>1230</v>
      </c>
    </row>
    <row r="129" spans="7:62" ht="15" x14ac:dyDescent="0.25">
      <c r="G129" s="25"/>
      <c r="H129" s="21"/>
      <c r="I129" s="22"/>
      <c r="J129" s="22"/>
      <c r="K129" s="22"/>
      <c r="L129" s="23"/>
      <c r="M129" s="23"/>
      <c r="N129" s="23"/>
      <c r="O129" s="22"/>
      <c r="P129" s="24"/>
      <c r="BJ129" s="79" t="s">
        <v>1231</v>
      </c>
    </row>
    <row r="130" spans="7:62" ht="15.75" x14ac:dyDescent="0.25">
      <c r="G130" s="25"/>
      <c r="H130" s="21"/>
      <c r="I130" s="22"/>
      <c r="J130" s="22"/>
      <c r="K130" s="22"/>
      <c r="L130" s="23"/>
      <c r="M130" s="23"/>
      <c r="N130" s="23"/>
      <c r="O130" s="22"/>
      <c r="P130" s="24"/>
      <c r="BJ130" s="78" t="s">
        <v>1232</v>
      </c>
    </row>
    <row r="131" spans="7:62" ht="15" x14ac:dyDescent="0.25">
      <c r="G131" s="25"/>
      <c r="H131" s="21"/>
      <c r="I131" s="22"/>
      <c r="J131" s="22"/>
      <c r="K131" s="22"/>
      <c r="L131" s="23"/>
      <c r="M131" s="23"/>
      <c r="N131" s="23"/>
      <c r="O131" s="22"/>
      <c r="P131" s="24"/>
      <c r="BJ131" s="79" t="s">
        <v>1233</v>
      </c>
    </row>
    <row r="132" spans="7:62" ht="15" x14ac:dyDescent="0.25">
      <c r="G132" s="25"/>
      <c r="H132" s="21"/>
      <c r="I132" s="22"/>
      <c r="J132" s="22"/>
      <c r="K132" s="22"/>
      <c r="L132" s="23"/>
      <c r="M132" s="23"/>
      <c r="N132" s="23"/>
      <c r="O132" s="22"/>
      <c r="P132" s="24"/>
      <c r="BJ132" s="79" t="s">
        <v>1234</v>
      </c>
    </row>
    <row r="133" spans="7:62" ht="15" x14ac:dyDescent="0.25">
      <c r="G133" s="25"/>
      <c r="H133" s="21"/>
      <c r="I133" s="22"/>
      <c r="J133" s="22"/>
      <c r="K133" s="22"/>
      <c r="L133" s="23"/>
      <c r="M133" s="23"/>
      <c r="N133" s="23"/>
      <c r="O133" s="22"/>
      <c r="P133" s="24"/>
      <c r="BJ133" s="79" t="s">
        <v>1235</v>
      </c>
    </row>
    <row r="134" spans="7:62" ht="15" x14ac:dyDescent="0.25">
      <c r="G134" s="25"/>
      <c r="H134" s="21"/>
      <c r="I134" s="22"/>
      <c r="J134" s="22"/>
      <c r="K134" s="22"/>
      <c r="L134" s="23"/>
      <c r="M134" s="23"/>
      <c r="N134" s="23"/>
      <c r="O134" s="22"/>
      <c r="P134" s="24"/>
      <c r="BJ134" s="79" t="s">
        <v>1236</v>
      </c>
    </row>
    <row r="135" spans="7:62" ht="15" x14ac:dyDescent="0.25">
      <c r="G135" s="25"/>
      <c r="H135" s="21"/>
      <c r="I135" s="22"/>
      <c r="J135" s="22"/>
      <c r="K135" s="22"/>
      <c r="L135" s="23"/>
      <c r="M135" s="23"/>
      <c r="N135" s="23"/>
      <c r="O135" s="22"/>
      <c r="P135" s="24"/>
      <c r="BJ135" s="79" t="s">
        <v>1237</v>
      </c>
    </row>
    <row r="136" spans="7:62" ht="15" x14ac:dyDescent="0.25">
      <c r="G136" s="25"/>
      <c r="H136" s="21"/>
      <c r="I136" s="22"/>
      <c r="J136" s="22"/>
      <c r="K136" s="22"/>
      <c r="L136" s="23"/>
      <c r="M136" s="23"/>
      <c r="N136" s="23"/>
      <c r="O136" s="22"/>
      <c r="P136" s="24"/>
      <c r="BJ136" s="79" t="s">
        <v>1238</v>
      </c>
    </row>
    <row r="137" spans="7:62" ht="15" x14ac:dyDescent="0.25">
      <c r="G137" s="27"/>
      <c r="H137" s="21"/>
      <c r="I137" s="22"/>
      <c r="J137" s="22"/>
      <c r="K137" s="22"/>
      <c r="L137" s="23"/>
      <c r="M137" s="23"/>
      <c r="N137" s="23"/>
      <c r="O137" s="22"/>
      <c r="P137" s="24"/>
      <c r="BJ137" s="79" t="s">
        <v>1239</v>
      </c>
    </row>
    <row r="138" spans="7:62" ht="15.75" x14ac:dyDescent="0.25">
      <c r="G138" s="25"/>
      <c r="H138" s="21"/>
      <c r="I138" s="22"/>
      <c r="J138" s="22"/>
      <c r="K138" s="22"/>
      <c r="L138" s="23"/>
      <c r="M138" s="23"/>
      <c r="N138" s="23"/>
      <c r="O138" s="22"/>
      <c r="P138" s="24"/>
      <c r="BJ138" s="78" t="s">
        <v>1240</v>
      </c>
    </row>
    <row r="139" spans="7:62" ht="15" x14ac:dyDescent="0.25">
      <c r="G139" s="27"/>
      <c r="H139" s="21"/>
      <c r="I139" s="22"/>
      <c r="J139" s="22"/>
      <c r="K139" s="22"/>
      <c r="L139" s="23"/>
      <c r="M139" s="23"/>
      <c r="N139" s="23"/>
      <c r="O139" s="22"/>
      <c r="P139" s="24"/>
      <c r="BJ139" s="79" t="s">
        <v>1241</v>
      </c>
    </row>
    <row r="140" spans="7:62" ht="15" x14ac:dyDescent="0.25">
      <c r="G140" s="25"/>
      <c r="H140" s="21"/>
      <c r="I140" s="22"/>
      <c r="J140" s="22"/>
      <c r="K140" s="22"/>
      <c r="L140" s="23"/>
      <c r="M140" s="23"/>
      <c r="N140" s="23"/>
      <c r="O140" s="22"/>
      <c r="P140" s="24"/>
      <c r="BJ140" s="79" t="s">
        <v>1242</v>
      </c>
    </row>
    <row r="141" spans="7:62" ht="15" x14ac:dyDescent="0.25">
      <c r="G141" s="25"/>
      <c r="H141" s="21"/>
      <c r="I141" s="22"/>
      <c r="J141" s="22"/>
      <c r="K141" s="22"/>
      <c r="L141" s="23"/>
      <c r="M141" s="23"/>
      <c r="N141" s="23"/>
      <c r="O141" s="22"/>
      <c r="P141" s="24"/>
      <c r="BJ141" s="79" t="s">
        <v>1243</v>
      </c>
    </row>
    <row r="142" spans="7:62" ht="15" x14ac:dyDescent="0.25">
      <c r="G142" s="25"/>
      <c r="H142" s="21"/>
      <c r="I142" s="22"/>
      <c r="J142" s="22"/>
      <c r="K142" s="22"/>
      <c r="L142" s="23"/>
      <c r="M142" s="23"/>
      <c r="N142" s="23"/>
      <c r="O142" s="22"/>
      <c r="P142" s="24"/>
      <c r="BJ142" s="79" t="s">
        <v>1244</v>
      </c>
    </row>
    <row r="143" spans="7:62" ht="15" x14ac:dyDescent="0.25">
      <c r="G143" s="27"/>
      <c r="H143" s="21"/>
      <c r="I143" s="22"/>
      <c r="J143" s="22"/>
      <c r="K143" s="22"/>
      <c r="L143" s="23"/>
      <c r="M143" s="23"/>
      <c r="N143" s="23"/>
      <c r="O143" s="22"/>
      <c r="P143" s="24"/>
      <c r="BJ143" s="79" t="s">
        <v>1245</v>
      </c>
    </row>
    <row r="144" spans="7:62" ht="15" x14ac:dyDescent="0.25">
      <c r="G144" s="25"/>
      <c r="H144" s="21"/>
      <c r="I144" s="22"/>
      <c r="J144" s="22"/>
      <c r="K144" s="22"/>
      <c r="L144" s="23"/>
      <c r="M144" s="23"/>
      <c r="N144" s="23"/>
      <c r="O144" s="22"/>
      <c r="P144" s="24"/>
      <c r="BJ144" s="79" t="s">
        <v>1246</v>
      </c>
    </row>
    <row r="145" spans="7:62" ht="15" x14ac:dyDescent="0.25">
      <c r="G145" s="25"/>
      <c r="H145" s="21"/>
      <c r="I145" s="22"/>
      <c r="J145" s="22"/>
      <c r="K145" s="22"/>
      <c r="L145" s="23"/>
      <c r="M145" s="23"/>
      <c r="N145" s="23"/>
      <c r="O145" s="22"/>
      <c r="P145" s="24"/>
      <c r="BJ145" s="79" t="s">
        <v>1247</v>
      </c>
    </row>
    <row r="146" spans="7:62" ht="15" x14ac:dyDescent="0.25">
      <c r="G146" s="25"/>
      <c r="H146" s="21"/>
      <c r="I146" s="22"/>
      <c r="J146" s="22"/>
      <c r="K146" s="22"/>
      <c r="L146" s="23"/>
      <c r="M146" s="23"/>
      <c r="N146" s="23"/>
      <c r="O146" s="22"/>
      <c r="P146" s="24"/>
      <c r="BJ146" s="79" t="s">
        <v>1248</v>
      </c>
    </row>
    <row r="147" spans="7:62" ht="15.75" x14ac:dyDescent="0.25">
      <c r="G147" s="25"/>
      <c r="H147" s="21"/>
      <c r="I147" s="22"/>
      <c r="J147" s="22"/>
      <c r="K147" s="22"/>
      <c r="L147" s="23"/>
      <c r="M147" s="23"/>
      <c r="N147" s="23"/>
      <c r="O147" s="22"/>
      <c r="P147" s="24"/>
      <c r="BJ147" s="78" t="s">
        <v>1249</v>
      </c>
    </row>
    <row r="148" spans="7:62" ht="15" x14ac:dyDescent="0.25">
      <c r="G148" s="25"/>
      <c r="H148" s="21"/>
      <c r="I148" s="22"/>
      <c r="J148" s="22"/>
      <c r="K148" s="22"/>
      <c r="L148" s="23"/>
      <c r="M148" s="23"/>
      <c r="N148" s="23"/>
      <c r="O148" s="22"/>
      <c r="P148" s="24"/>
      <c r="BJ148" s="79" t="s">
        <v>1250</v>
      </c>
    </row>
    <row r="149" spans="7:62" ht="15" x14ac:dyDescent="0.25">
      <c r="G149" s="25"/>
      <c r="H149" s="21"/>
      <c r="I149" s="22"/>
      <c r="J149" s="22"/>
      <c r="K149" s="22"/>
      <c r="L149" s="23"/>
      <c r="M149" s="23"/>
      <c r="N149" s="23"/>
      <c r="O149" s="22"/>
      <c r="P149" s="24"/>
      <c r="BJ149" s="79" t="s">
        <v>1251</v>
      </c>
    </row>
    <row r="150" spans="7:62" ht="15" x14ac:dyDescent="0.25">
      <c r="G150" s="25"/>
      <c r="H150" s="21"/>
      <c r="I150" s="22"/>
      <c r="J150" s="22"/>
      <c r="K150" s="22"/>
      <c r="L150" s="23"/>
      <c r="M150" s="23"/>
      <c r="N150" s="23"/>
      <c r="O150" s="22"/>
      <c r="P150" s="24"/>
      <c r="BJ150" s="79" t="s">
        <v>1252</v>
      </c>
    </row>
    <row r="151" spans="7:62" ht="15" x14ac:dyDescent="0.25">
      <c r="G151" s="27"/>
      <c r="H151" s="21"/>
      <c r="I151" s="22"/>
      <c r="J151" s="22"/>
      <c r="K151" s="22"/>
      <c r="L151" s="23"/>
      <c r="M151" s="23"/>
      <c r="N151" s="23"/>
      <c r="O151" s="22"/>
      <c r="P151" s="24"/>
      <c r="BJ151" s="79" t="s">
        <v>1253</v>
      </c>
    </row>
    <row r="152" spans="7:62" ht="15" x14ac:dyDescent="0.25">
      <c r="G152" s="25"/>
      <c r="H152" s="21"/>
      <c r="I152" s="22"/>
      <c r="J152" s="22"/>
      <c r="K152" s="22"/>
      <c r="L152" s="23"/>
      <c r="M152" s="23"/>
      <c r="N152" s="23"/>
      <c r="O152" s="22"/>
      <c r="P152" s="24"/>
      <c r="BJ152" s="79" t="s">
        <v>1254</v>
      </c>
    </row>
    <row r="153" spans="7:62" ht="15.75" x14ac:dyDescent="0.25">
      <c r="G153" s="25"/>
      <c r="H153" s="21"/>
      <c r="I153" s="22"/>
      <c r="J153" s="22"/>
      <c r="K153" s="22"/>
      <c r="L153" s="23"/>
      <c r="M153" s="23"/>
      <c r="N153" s="23"/>
      <c r="O153" s="22"/>
      <c r="P153" s="24"/>
      <c r="BJ153" s="78" t="s">
        <v>1255</v>
      </c>
    </row>
    <row r="154" spans="7:62" ht="15" x14ac:dyDescent="0.25">
      <c r="G154" s="25"/>
      <c r="H154" s="21"/>
      <c r="I154" s="22"/>
      <c r="J154" s="22"/>
      <c r="K154" s="22"/>
      <c r="L154" s="23"/>
      <c r="M154" s="23"/>
      <c r="N154" s="23"/>
      <c r="O154" s="22"/>
      <c r="P154" s="24"/>
      <c r="BJ154" s="79" t="s">
        <v>1256</v>
      </c>
    </row>
    <row r="155" spans="7:62" ht="15" x14ac:dyDescent="0.25">
      <c r="G155" s="25"/>
      <c r="H155" s="21"/>
      <c r="I155" s="22"/>
      <c r="J155" s="22"/>
      <c r="K155" s="22"/>
      <c r="L155" s="23"/>
      <c r="M155" s="23"/>
      <c r="N155" s="23"/>
      <c r="O155" s="22"/>
      <c r="P155" s="24"/>
      <c r="BJ155" s="79" t="s">
        <v>1257</v>
      </c>
    </row>
    <row r="156" spans="7:62" ht="15" x14ac:dyDescent="0.25">
      <c r="G156" s="25"/>
      <c r="H156" s="21"/>
      <c r="I156" s="22"/>
      <c r="J156" s="22"/>
      <c r="K156" s="22"/>
      <c r="L156" s="23"/>
      <c r="M156" s="23"/>
      <c r="N156" s="23"/>
      <c r="O156" s="22"/>
      <c r="P156" s="24"/>
      <c r="BJ156" s="79" t="s">
        <v>1258</v>
      </c>
    </row>
    <row r="157" spans="7:62" ht="15" x14ac:dyDescent="0.25">
      <c r="G157" s="25"/>
      <c r="H157" s="21"/>
      <c r="I157" s="22"/>
      <c r="J157" s="22"/>
      <c r="K157" s="22"/>
      <c r="L157" s="23"/>
      <c r="M157" s="23"/>
      <c r="N157" s="23"/>
      <c r="O157" s="22"/>
      <c r="P157" s="24"/>
      <c r="BJ157" s="79" t="s">
        <v>1259</v>
      </c>
    </row>
    <row r="158" spans="7:62" ht="15" x14ac:dyDescent="0.25">
      <c r="G158" s="25"/>
      <c r="H158" s="21"/>
      <c r="I158" s="22"/>
      <c r="J158" s="22"/>
      <c r="K158" s="22"/>
      <c r="L158" s="23"/>
      <c r="M158" s="23"/>
      <c r="N158" s="23"/>
      <c r="O158" s="22"/>
      <c r="P158" s="24"/>
      <c r="BJ158" s="79" t="s">
        <v>1260</v>
      </c>
    </row>
    <row r="159" spans="7:62" ht="15" x14ac:dyDescent="0.25">
      <c r="G159" s="25"/>
      <c r="H159" s="21"/>
      <c r="I159" s="22"/>
      <c r="J159" s="22"/>
      <c r="K159" s="22"/>
      <c r="L159" s="23"/>
      <c r="M159" s="23"/>
      <c r="N159" s="23"/>
      <c r="O159" s="22"/>
      <c r="P159" s="24"/>
      <c r="BJ159" s="79" t="s">
        <v>1261</v>
      </c>
    </row>
    <row r="160" spans="7:62" ht="15" x14ac:dyDescent="0.25">
      <c r="G160" s="27"/>
      <c r="H160" s="21"/>
      <c r="I160" s="22"/>
      <c r="J160" s="22"/>
      <c r="K160" s="22"/>
      <c r="L160" s="23"/>
      <c r="M160" s="23"/>
      <c r="N160" s="23"/>
      <c r="O160" s="22"/>
      <c r="P160" s="24"/>
      <c r="BJ160" s="79" t="s">
        <v>1262</v>
      </c>
    </row>
    <row r="161" spans="7:62" ht="15" x14ac:dyDescent="0.25">
      <c r="G161" s="25"/>
      <c r="H161" s="21"/>
      <c r="I161" s="22"/>
      <c r="J161" s="22"/>
      <c r="K161" s="22"/>
      <c r="L161" s="23"/>
      <c r="M161" s="23"/>
      <c r="N161" s="23"/>
      <c r="O161" s="22"/>
      <c r="P161" s="24"/>
      <c r="BJ161" s="79" t="s">
        <v>1263</v>
      </c>
    </row>
    <row r="162" spans="7:62" ht="15" x14ac:dyDescent="0.25">
      <c r="G162" s="25"/>
      <c r="H162" s="21"/>
      <c r="I162" s="22"/>
      <c r="J162" s="22"/>
      <c r="K162" s="22"/>
      <c r="L162" s="23"/>
      <c r="M162" s="23"/>
      <c r="N162" s="23"/>
      <c r="O162" s="22"/>
      <c r="P162" s="24"/>
      <c r="BJ162" s="79" t="s">
        <v>1264</v>
      </c>
    </row>
    <row r="163" spans="7:62" ht="15" x14ac:dyDescent="0.25">
      <c r="G163" s="27"/>
      <c r="H163" s="21"/>
      <c r="I163" s="22"/>
      <c r="J163" s="22"/>
      <c r="K163" s="22"/>
      <c r="L163" s="23"/>
      <c r="M163" s="23"/>
      <c r="N163" s="23"/>
      <c r="O163" s="22"/>
      <c r="P163" s="24"/>
      <c r="BJ163" s="79" t="s">
        <v>1265</v>
      </c>
    </row>
    <row r="164" spans="7:62" ht="15" x14ac:dyDescent="0.25">
      <c r="G164" s="27"/>
      <c r="H164" s="21"/>
      <c r="I164" s="22"/>
      <c r="J164" s="22"/>
      <c r="K164" s="22"/>
      <c r="L164" s="23"/>
      <c r="M164" s="23"/>
      <c r="N164" s="23"/>
      <c r="O164" s="22"/>
      <c r="P164" s="24"/>
    </row>
    <row r="165" spans="7:62" ht="15" x14ac:dyDescent="0.25">
      <c r="G165" s="20"/>
      <c r="H165" s="21"/>
      <c r="I165" s="22"/>
      <c r="J165" s="22"/>
      <c r="K165" s="22"/>
      <c r="L165" s="23"/>
      <c r="M165" s="23"/>
      <c r="N165" s="23"/>
      <c r="O165" s="22"/>
      <c r="P165" s="24"/>
    </row>
    <row r="166" spans="7:62" ht="15" x14ac:dyDescent="0.25">
      <c r="G166" s="20"/>
      <c r="H166" s="21"/>
      <c r="I166" s="22"/>
      <c r="J166" s="22"/>
      <c r="K166" s="22"/>
      <c r="L166" s="23"/>
      <c r="M166" s="23"/>
      <c r="N166" s="23"/>
      <c r="O166" s="22"/>
      <c r="P166" s="24"/>
    </row>
    <row r="167" spans="7:62" ht="15" x14ac:dyDescent="0.25">
      <c r="G167" s="25"/>
      <c r="H167" s="21"/>
      <c r="I167" s="22"/>
      <c r="J167" s="22"/>
      <c r="K167" s="22"/>
      <c r="L167" s="23"/>
      <c r="M167" s="23"/>
      <c r="N167" s="23"/>
      <c r="O167" s="22"/>
      <c r="P167" s="24"/>
    </row>
    <row r="168" spans="7:62" ht="15" x14ac:dyDescent="0.25">
      <c r="G168" s="25"/>
      <c r="H168" s="21"/>
      <c r="I168" s="22"/>
      <c r="J168" s="22"/>
      <c r="K168" s="22"/>
      <c r="L168" s="23"/>
      <c r="M168" s="23"/>
      <c r="N168" s="23"/>
      <c r="O168" s="22"/>
      <c r="P168" s="24"/>
    </row>
    <row r="169" spans="7:62" ht="15" x14ac:dyDescent="0.25">
      <c r="G169" s="25"/>
      <c r="H169" s="21"/>
      <c r="I169" s="22"/>
      <c r="J169" s="22"/>
      <c r="K169" s="22"/>
      <c r="L169" s="23"/>
      <c r="M169" s="23"/>
      <c r="N169" s="23"/>
      <c r="O169" s="22"/>
      <c r="P169" s="24"/>
    </row>
    <row r="170" spans="7:62" ht="15" x14ac:dyDescent="0.25">
      <c r="G170" s="25"/>
      <c r="H170" s="21"/>
      <c r="I170" s="22"/>
      <c r="J170" s="22"/>
      <c r="K170" s="22"/>
      <c r="L170" s="23"/>
      <c r="M170" s="23"/>
      <c r="N170" s="23"/>
      <c r="O170" s="22"/>
      <c r="P170" s="24"/>
    </row>
    <row r="171" spans="7:62" ht="15" x14ac:dyDescent="0.25">
      <c r="G171" s="25"/>
      <c r="H171" s="21"/>
      <c r="I171" s="22"/>
      <c r="J171" s="22"/>
      <c r="K171" s="22"/>
      <c r="L171" s="23"/>
      <c r="M171" s="23"/>
      <c r="N171" s="23"/>
      <c r="O171" s="22"/>
      <c r="P171" s="24"/>
    </row>
    <row r="172" spans="7:62" ht="15" x14ac:dyDescent="0.25">
      <c r="G172" s="25"/>
      <c r="H172" s="21"/>
      <c r="I172" s="22"/>
      <c r="J172" s="22"/>
      <c r="K172" s="22"/>
      <c r="L172" s="23"/>
      <c r="M172" s="23"/>
      <c r="N172" s="23"/>
      <c r="O172" s="22"/>
      <c r="P172" s="24"/>
    </row>
    <row r="173" spans="7:62" ht="15" x14ac:dyDescent="0.25">
      <c r="G173" s="25"/>
      <c r="H173" s="21"/>
      <c r="I173" s="22"/>
      <c r="J173" s="22"/>
      <c r="K173" s="22"/>
      <c r="L173" s="23"/>
      <c r="M173" s="23"/>
      <c r="N173" s="23"/>
      <c r="O173" s="22"/>
      <c r="P173" s="24"/>
    </row>
    <row r="174" spans="7:62" ht="15" x14ac:dyDescent="0.25">
      <c r="G174" s="25"/>
      <c r="H174" s="21"/>
      <c r="I174" s="22"/>
      <c r="J174" s="22"/>
      <c r="K174" s="22"/>
      <c r="L174" s="23"/>
      <c r="M174" s="23"/>
      <c r="N174" s="23"/>
      <c r="O174" s="22"/>
      <c r="P174" s="24"/>
    </row>
    <row r="175" spans="7:62" ht="15" x14ac:dyDescent="0.25">
      <c r="G175" s="25"/>
      <c r="H175" s="21"/>
      <c r="I175" s="22"/>
      <c r="J175" s="22"/>
      <c r="K175" s="22"/>
      <c r="L175" s="23"/>
      <c r="M175" s="23"/>
      <c r="N175" s="23"/>
      <c r="O175" s="22"/>
      <c r="P175" s="24"/>
    </row>
    <row r="176" spans="7:62" ht="15" x14ac:dyDescent="0.25">
      <c r="G176" s="25"/>
      <c r="H176" s="21"/>
      <c r="I176" s="22"/>
      <c r="J176" s="22"/>
      <c r="K176" s="22"/>
      <c r="L176" s="23"/>
      <c r="M176" s="23"/>
      <c r="N176" s="23"/>
      <c r="O176" s="22"/>
      <c r="P176" s="24"/>
    </row>
    <row r="177" spans="7:16" ht="15" x14ac:dyDescent="0.25">
      <c r="G177" s="25"/>
      <c r="H177" s="21"/>
      <c r="I177" s="22"/>
      <c r="J177" s="22"/>
      <c r="K177" s="22"/>
      <c r="L177" s="23"/>
      <c r="M177" s="23"/>
      <c r="N177" s="23"/>
      <c r="O177" s="22"/>
      <c r="P177" s="24"/>
    </row>
    <row r="178" spans="7:16" ht="15" x14ac:dyDescent="0.25">
      <c r="G178" s="25"/>
      <c r="H178" s="21"/>
      <c r="I178" s="22"/>
      <c r="J178" s="22"/>
      <c r="K178" s="22"/>
      <c r="L178" s="23"/>
      <c r="M178" s="23"/>
      <c r="N178" s="23"/>
      <c r="O178" s="22"/>
      <c r="P178" s="24"/>
    </row>
    <row r="179" spans="7:16" ht="15" x14ac:dyDescent="0.25">
      <c r="G179" s="25"/>
      <c r="H179" s="21"/>
      <c r="I179" s="22"/>
      <c r="J179" s="22"/>
      <c r="K179" s="22"/>
      <c r="L179" s="23"/>
      <c r="M179" s="23"/>
      <c r="N179" s="23"/>
      <c r="O179" s="22"/>
      <c r="P179" s="24"/>
    </row>
    <row r="180" spans="7:16" ht="15" x14ac:dyDescent="0.25">
      <c r="G180" s="25"/>
      <c r="H180" s="21"/>
      <c r="I180" s="22"/>
      <c r="J180" s="22"/>
      <c r="K180" s="22"/>
      <c r="L180" s="23"/>
      <c r="M180" s="23"/>
      <c r="N180" s="23"/>
      <c r="O180" s="22"/>
      <c r="P180" s="24"/>
    </row>
    <row r="181" spans="7:16" ht="15" x14ac:dyDescent="0.25">
      <c r="G181" s="25"/>
      <c r="H181" s="21"/>
      <c r="I181" s="22"/>
      <c r="J181" s="22"/>
      <c r="K181" s="22"/>
      <c r="L181" s="23"/>
      <c r="M181" s="23"/>
      <c r="N181" s="23"/>
      <c r="O181" s="22"/>
      <c r="P181" s="24"/>
    </row>
    <row r="182" spans="7:16" ht="15" x14ac:dyDescent="0.25">
      <c r="G182" s="20"/>
      <c r="H182" s="21"/>
      <c r="I182" s="22"/>
      <c r="J182" s="22"/>
      <c r="K182" s="22"/>
      <c r="L182" s="23"/>
      <c r="M182" s="23"/>
      <c r="N182" s="23"/>
      <c r="O182" s="22"/>
      <c r="P182" s="24"/>
    </row>
    <row r="183" spans="7:16" ht="15" x14ac:dyDescent="0.25">
      <c r="G183" s="25"/>
      <c r="H183" s="21"/>
      <c r="I183" s="22"/>
      <c r="J183" s="22"/>
      <c r="K183" s="22"/>
      <c r="L183" s="23"/>
      <c r="M183" s="23"/>
      <c r="N183" s="23"/>
      <c r="O183" s="22"/>
      <c r="P183" s="24"/>
    </row>
    <row r="184" spans="7:16" ht="15" x14ac:dyDescent="0.25">
      <c r="G184" s="20"/>
      <c r="H184" s="21"/>
      <c r="I184" s="22"/>
      <c r="J184" s="22"/>
      <c r="K184" s="22"/>
      <c r="L184" s="23"/>
      <c r="M184" s="23"/>
      <c r="N184" s="23"/>
      <c r="O184" s="22"/>
      <c r="P184" s="24"/>
    </row>
    <row r="185" spans="7:16" ht="15" x14ac:dyDescent="0.25">
      <c r="G185" s="20"/>
      <c r="H185" s="21"/>
      <c r="I185" s="22"/>
      <c r="J185" s="22"/>
      <c r="K185" s="22"/>
      <c r="L185" s="23"/>
      <c r="M185" s="23"/>
      <c r="N185" s="23"/>
      <c r="O185" s="22"/>
      <c r="P185" s="24"/>
    </row>
    <row r="186" spans="7:16" ht="15" x14ac:dyDescent="0.25">
      <c r="G186" s="20"/>
      <c r="H186" s="21"/>
      <c r="I186" s="22"/>
      <c r="J186" s="22"/>
      <c r="K186" s="22"/>
      <c r="L186" s="23"/>
      <c r="M186" s="23"/>
      <c r="N186" s="23"/>
      <c r="O186" s="22"/>
      <c r="P186" s="24"/>
    </row>
    <row r="187" spans="7:16" ht="15" x14ac:dyDescent="0.25">
      <c r="G187" s="25"/>
      <c r="H187" s="21"/>
      <c r="I187" s="22"/>
      <c r="J187" s="22"/>
      <c r="K187" s="22"/>
      <c r="L187" s="23"/>
      <c r="M187" s="23"/>
      <c r="N187" s="23"/>
      <c r="O187" s="22"/>
      <c r="P187" s="24"/>
    </row>
    <row r="188" spans="7:16" ht="15" x14ac:dyDescent="0.25">
      <c r="G188" s="25"/>
      <c r="H188" s="21"/>
      <c r="I188" s="22"/>
      <c r="J188" s="22"/>
      <c r="K188" s="22"/>
      <c r="L188" s="23"/>
      <c r="M188" s="23"/>
      <c r="N188" s="23"/>
      <c r="O188" s="22"/>
      <c r="P188" s="24"/>
    </row>
    <row r="189" spans="7:16" ht="15" x14ac:dyDescent="0.25">
      <c r="G189" s="25"/>
      <c r="H189" s="21"/>
      <c r="I189" s="22"/>
      <c r="J189" s="22"/>
      <c r="K189" s="22"/>
      <c r="L189" s="23"/>
      <c r="M189" s="23"/>
      <c r="N189" s="23"/>
      <c r="O189" s="22"/>
      <c r="P189" s="24"/>
    </row>
    <row r="190" spans="7:16" ht="15" x14ac:dyDescent="0.25">
      <c r="G190" s="25"/>
      <c r="H190" s="21"/>
      <c r="I190" s="22"/>
      <c r="J190" s="22"/>
      <c r="K190" s="22"/>
      <c r="L190" s="23"/>
      <c r="M190" s="23"/>
      <c r="N190" s="23"/>
      <c r="O190" s="22"/>
      <c r="P190" s="24"/>
    </row>
    <row r="191" spans="7:16" ht="15" x14ac:dyDescent="0.25">
      <c r="G191" s="20"/>
      <c r="H191" s="21"/>
      <c r="I191" s="22"/>
      <c r="J191" s="22"/>
      <c r="K191" s="22"/>
      <c r="L191" s="23"/>
      <c r="M191" s="23"/>
      <c r="N191" s="23"/>
      <c r="O191" s="22"/>
      <c r="P191" s="24"/>
    </row>
    <row r="192" spans="7:16" ht="15" x14ac:dyDescent="0.25">
      <c r="G192" s="25"/>
      <c r="H192" s="21"/>
      <c r="I192" s="22"/>
      <c r="J192" s="22"/>
      <c r="K192" s="22"/>
      <c r="L192" s="23"/>
      <c r="M192" s="23"/>
      <c r="N192" s="23"/>
      <c r="O192" s="22"/>
      <c r="P192" s="24"/>
    </row>
    <row r="193" spans="7:16" ht="15" x14ac:dyDescent="0.25">
      <c r="G193" s="25"/>
      <c r="H193" s="21"/>
      <c r="I193" s="22"/>
      <c r="J193" s="22"/>
      <c r="K193" s="22"/>
      <c r="L193" s="23"/>
      <c r="M193" s="23"/>
      <c r="N193" s="23"/>
      <c r="O193" s="22"/>
      <c r="P193" s="24"/>
    </row>
    <row r="194" spans="7:16" ht="15" x14ac:dyDescent="0.25">
      <c r="G194" s="25"/>
      <c r="H194" s="21"/>
      <c r="I194" s="22"/>
      <c r="J194" s="22"/>
      <c r="K194" s="22"/>
      <c r="L194" s="23"/>
      <c r="M194" s="23"/>
      <c r="N194" s="23"/>
      <c r="O194" s="22"/>
      <c r="P194" s="24"/>
    </row>
    <row r="195" spans="7:16" ht="15" x14ac:dyDescent="0.25">
      <c r="G195" s="25"/>
      <c r="H195" s="21"/>
      <c r="I195" s="22"/>
      <c r="J195" s="22"/>
      <c r="K195" s="22"/>
      <c r="L195" s="23"/>
      <c r="M195" s="23"/>
      <c r="N195" s="23"/>
      <c r="O195" s="22"/>
      <c r="P195" s="24"/>
    </row>
    <row r="196" spans="7:16" ht="15" x14ac:dyDescent="0.25">
      <c r="G196" s="20"/>
      <c r="H196" s="21"/>
      <c r="I196" s="22"/>
      <c r="J196" s="22"/>
      <c r="K196" s="22"/>
      <c r="L196" s="23"/>
      <c r="M196" s="23"/>
      <c r="N196" s="23"/>
      <c r="O196" s="22"/>
      <c r="P196" s="24"/>
    </row>
    <row r="197" spans="7:16" ht="15" x14ac:dyDescent="0.25">
      <c r="G197" s="20"/>
      <c r="H197" s="21"/>
      <c r="I197" s="22"/>
      <c r="J197" s="22"/>
      <c r="K197" s="22"/>
      <c r="L197" s="23"/>
      <c r="M197" s="23"/>
      <c r="N197" s="23"/>
      <c r="O197" s="22"/>
      <c r="P197" s="24"/>
    </row>
    <row r="198" spans="7:16" ht="15" x14ac:dyDescent="0.25">
      <c r="G198" s="25"/>
      <c r="H198" s="21"/>
      <c r="I198" s="22"/>
      <c r="J198" s="22"/>
      <c r="K198" s="22"/>
      <c r="L198" s="23"/>
      <c r="M198" s="23"/>
      <c r="N198" s="23"/>
      <c r="O198" s="22"/>
      <c r="P198" s="24"/>
    </row>
    <row r="199" spans="7:16" ht="15" x14ac:dyDescent="0.2">
      <c r="G199" s="28"/>
      <c r="H199" s="21"/>
      <c r="I199" s="22"/>
      <c r="J199" s="22"/>
      <c r="K199" s="22"/>
      <c r="L199" s="23"/>
      <c r="M199" s="23"/>
      <c r="N199" s="23"/>
      <c r="O199" s="22"/>
      <c r="P199" s="24"/>
    </row>
    <row r="200" spans="7:16" ht="15" x14ac:dyDescent="0.25">
      <c r="G200" s="25"/>
      <c r="H200" s="21"/>
      <c r="I200" s="22"/>
      <c r="J200" s="22"/>
      <c r="K200" s="22"/>
      <c r="L200" s="23"/>
      <c r="M200" s="23"/>
      <c r="N200" s="23"/>
      <c r="O200" s="22"/>
      <c r="P200" s="24"/>
    </row>
    <row r="201" spans="7:16" ht="15" x14ac:dyDescent="0.25">
      <c r="G201" s="25"/>
      <c r="H201" s="21"/>
      <c r="I201" s="22"/>
      <c r="J201" s="22"/>
      <c r="K201" s="22"/>
      <c r="L201" s="23"/>
      <c r="M201" s="23"/>
      <c r="N201" s="23"/>
      <c r="O201" s="22"/>
      <c r="P201" s="24"/>
    </row>
    <row r="202" spans="7:16" ht="15" x14ac:dyDescent="0.25">
      <c r="G202" s="25"/>
      <c r="H202" s="21"/>
      <c r="I202" s="22"/>
      <c r="J202" s="22"/>
      <c r="K202" s="22"/>
      <c r="L202" s="23"/>
      <c r="M202" s="23"/>
      <c r="N202" s="23"/>
      <c r="O202" s="22"/>
      <c r="P202" s="24"/>
    </row>
    <row r="203" spans="7:16" ht="15" x14ac:dyDescent="0.25">
      <c r="G203" s="20"/>
      <c r="H203" s="21"/>
      <c r="I203" s="22"/>
      <c r="J203" s="22"/>
      <c r="K203" s="22"/>
      <c r="L203" s="23"/>
      <c r="M203" s="23"/>
      <c r="N203" s="23"/>
      <c r="O203" s="22"/>
      <c r="P203" s="24"/>
    </row>
    <row r="204" spans="7:16" ht="15" x14ac:dyDescent="0.25">
      <c r="G204" s="25"/>
      <c r="H204" s="21"/>
      <c r="I204" s="22"/>
      <c r="J204" s="22"/>
      <c r="K204" s="22"/>
      <c r="L204" s="23"/>
      <c r="M204" s="23"/>
      <c r="N204" s="23"/>
      <c r="O204" s="22"/>
      <c r="P204" s="24"/>
    </row>
    <row r="205" spans="7:16" ht="15" x14ac:dyDescent="0.25">
      <c r="G205" s="20"/>
      <c r="H205" s="21"/>
      <c r="I205" s="22"/>
      <c r="J205" s="22"/>
      <c r="K205" s="22"/>
      <c r="L205" s="23"/>
      <c r="M205" s="23"/>
      <c r="N205" s="23"/>
      <c r="O205" s="22"/>
      <c r="P205" s="24"/>
    </row>
    <row r="206" spans="7:16" ht="15" x14ac:dyDescent="0.25">
      <c r="G206" s="20"/>
      <c r="H206" s="21"/>
      <c r="I206" s="22"/>
      <c r="J206" s="22"/>
      <c r="K206" s="22"/>
      <c r="L206" s="23"/>
      <c r="M206" s="23"/>
      <c r="N206" s="23"/>
      <c r="O206" s="22"/>
      <c r="P206" s="24"/>
    </row>
    <row r="207" spans="7:16" ht="15" x14ac:dyDescent="0.25">
      <c r="G207" s="20"/>
      <c r="H207" s="21"/>
      <c r="I207" s="22"/>
      <c r="J207" s="22"/>
      <c r="K207" s="22"/>
      <c r="L207" s="23"/>
      <c r="M207" s="23"/>
      <c r="N207" s="23"/>
      <c r="O207" s="22"/>
      <c r="P207" s="24"/>
    </row>
    <row r="208" spans="7:16" ht="15" x14ac:dyDescent="0.25">
      <c r="G208" s="20"/>
      <c r="H208" s="21"/>
      <c r="I208" s="22"/>
      <c r="J208" s="22"/>
      <c r="K208" s="22"/>
      <c r="L208" s="23"/>
      <c r="M208" s="23"/>
      <c r="N208" s="23"/>
      <c r="O208" s="22"/>
      <c r="P208" s="24"/>
    </row>
    <row r="209" spans="7:16" ht="15" x14ac:dyDescent="0.25">
      <c r="G209" s="25"/>
      <c r="H209" s="21"/>
      <c r="I209" s="22"/>
      <c r="J209" s="22"/>
      <c r="K209" s="22"/>
      <c r="L209" s="23"/>
      <c r="M209" s="23"/>
      <c r="N209" s="23"/>
      <c r="O209" s="22"/>
      <c r="P209" s="24"/>
    </row>
    <row r="210" spans="7:16" ht="15" x14ac:dyDescent="0.25">
      <c r="G210" s="25"/>
      <c r="H210" s="21"/>
      <c r="I210" s="22"/>
      <c r="J210" s="22"/>
      <c r="K210" s="22"/>
      <c r="L210" s="23"/>
      <c r="M210" s="23"/>
      <c r="N210" s="23"/>
      <c r="O210" s="22"/>
      <c r="P210" s="24"/>
    </row>
    <row r="211" spans="7:16" ht="15" x14ac:dyDescent="0.25">
      <c r="G211" s="25"/>
      <c r="H211" s="21"/>
      <c r="I211" s="22"/>
      <c r="J211" s="22"/>
      <c r="K211" s="22"/>
      <c r="L211" s="23"/>
      <c r="M211" s="23"/>
      <c r="N211" s="23"/>
      <c r="O211" s="22"/>
      <c r="P211" s="24"/>
    </row>
    <row r="212" spans="7:16" ht="15" x14ac:dyDescent="0.25">
      <c r="G212" s="25"/>
      <c r="H212" s="21"/>
      <c r="I212" s="22"/>
      <c r="J212" s="22"/>
      <c r="K212" s="22"/>
      <c r="L212" s="23"/>
      <c r="M212" s="23"/>
      <c r="N212" s="23"/>
      <c r="O212" s="22"/>
      <c r="P212" s="24"/>
    </row>
    <row r="213" spans="7:16" ht="15" x14ac:dyDescent="0.25">
      <c r="G213" s="25"/>
      <c r="H213" s="21"/>
      <c r="I213" s="22"/>
      <c r="J213" s="22"/>
      <c r="K213" s="22"/>
      <c r="L213" s="23"/>
      <c r="M213" s="23"/>
      <c r="N213" s="23"/>
      <c r="O213" s="22"/>
      <c r="P213" s="24"/>
    </row>
    <row r="214" spans="7:16" ht="15" x14ac:dyDescent="0.25">
      <c r="G214" s="25"/>
      <c r="H214" s="21"/>
      <c r="I214" s="22"/>
      <c r="J214" s="22"/>
      <c r="K214" s="22"/>
      <c r="L214" s="23"/>
      <c r="M214" s="23"/>
      <c r="N214" s="23"/>
      <c r="O214" s="22"/>
      <c r="P214" s="24"/>
    </row>
    <row r="215" spans="7:16" ht="15" x14ac:dyDescent="0.25">
      <c r="G215" s="25"/>
      <c r="H215" s="21"/>
      <c r="I215" s="22"/>
      <c r="J215" s="22"/>
      <c r="K215" s="22"/>
      <c r="L215" s="23"/>
      <c r="M215" s="23"/>
      <c r="N215" s="23"/>
      <c r="O215" s="22"/>
      <c r="P215" s="24"/>
    </row>
    <row r="216" spans="7:16" ht="15" x14ac:dyDescent="0.25">
      <c r="G216" s="25"/>
      <c r="H216" s="21"/>
      <c r="I216" s="22"/>
      <c r="J216" s="22"/>
      <c r="K216" s="22"/>
      <c r="L216" s="23"/>
      <c r="M216" s="23"/>
      <c r="N216" s="23"/>
      <c r="O216" s="22"/>
      <c r="P216" s="24"/>
    </row>
    <row r="217" spans="7:16" ht="15" x14ac:dyDescent="0.25">
      <c r="G217" s="25"/>
      <c r="H217" s="21"/>
      <c r="I217" s="22"/>
      <c r="J217" s="22"/>
      <c r="K217" s="22"/>
      <c r="L217" s="23"/>
      <c r="M217" s="23"/>
      <c r="N217" s="23"/>
      <c r="O217" s="22"/>
      <c r="P217" s="24"/>
    </row>
    <row r="218" spans="7:16" ht="15" x14ac:dyDescent="0.25">
      <c r="G218" s="25"/>
      <c r="H218" s="21"/>
      <c r="I218" s="22"/>
      <c r="J218" s="22"/>
      <c r="K218" s="22"/>
      <c r="L218" s="23"/>
      <c r="M218" s="23"/>
      <c r="N218" s="23"/>
      <c r="O218" s="22"/>
      <c r="P218" s="24"/>
    </row>
    <row r="219" spans="7:16" ht="15" x14ac:dyDescent="0.25">
      <c r="G219" s="25"/>
      <c r="H219" s="21"/>
      <c r="I219" s="22"/>
      <c r="J219" s="22"/>
      <c r="K219" s="22"/>
      <c r="L219" s="23"/>
      <c r="M219" s="23"/>
      <c r="N219" s="23"/>
      <c r="O219" s="22"/>
      <c r="P219" s="24"/>
    </row>
    <row r="220" spans="7:16" ht="15" x14ac:dyDescent="0.25">
      <c r="G220" s="25"/>
      <c r="H220" s="21"/>
      <c r="I220" s="22"/>
      <c r="J220" s="22"/>
      <c r="K220" s="22"/>
      <c r="L220" s="23"/>
      <c r="M220" s="23"/>
      <c r="N220" s="23"/>
      <c r="O220" s="22"/>
      <c r="P220" s="24"/>
    </row>
    <row r="221" spans="7:16" ht="15" x14ac:dyDescent="0.25">
      <c r="G221" s="25"/>
      <c r="H221" s="21"/>
      <c r="I221" s="22"/>
      <c r="J221" s="22"/>
      <c r="K221" s="22"/>
      <c r="L221" s="23"/>
      <c r="M221" s="23"/>
      <c r="N221" s="23"/>
      <c r="O221" s="22"/>
      <c r="P221" s="24"/>
    </row>
    <row r="222" spans="7:16" ht="15" x14ac:dyDescent="0.25">
      <c r="G222" s="25"/>
      <c r="H222" s="21"/>
      <c r="I222" s="22"/>
      <c r="J222" s="22"/>
      <c r="K222" s="22"/>
      <c r="L222" s="23"/>
      <c r="M222" s="23"/>
      <c r="N222" s="23"/>
      <c r="O222" s="22"/>
      <c r="P222" s="24"/>
    </row>
    <row r="223" spans="7:16" ht="15" x14ac:dyDescent="0.25">
      <c r="G223" s="25"/>
      <c r="H223" s="21"/>
      <c r="I223" s="22"/>
      <c r="J223" s="22"/>
      <c r="K223" s="22"/>
      <c r="L223" s="23"/>
      <c r="M223" s="23"/>
      <c r="N223" s="23"/>
      <c r="O223" s="22"/>
      <c r="P223" s="24"/>
    </row>
    <row r="224" spans="7:16" ht="15" x14ac:dyDescent="0.25">
      <c r="G224" s="25"/>
      <c r="H224" s="21"/>
      <c r="I224" s="22"/>
      <c r="J224" s="22"/>
      <c r="K224" s="22"/>
      <c r="L224" s="23"/>
      <c r="M224" s="23"/>
      <c r="N224" s="23"/>
      <c r="O224" s="22"/>
      <c r="P224" s="24"/>
    </row>
    <row r="225" spans="7:16" ht="15" x14ac:dyDescent="0.25">
      <c r="G225" s="25"/>
      <c r="H225" s="21"/>
      <c r="I225" s="22"/>
      <c r="J225" s="22"/>
      <c r="K225" s="22"/>
      <c r="L225" s="23"/>
      <c r="M225" s="23"/>
      <c r="N225" s="23"/>
      <c r="O225" s="22"/>
      <c r="P225" s="24"/>
    </row>
    <row r="226" spans="7:16" ht="15" x14ac:dyDescent="0.25">
      <c r="G226" s="25"/>
      <c r="H226" s="21"/>
      <c r="I226" s="22"/>
      <c r="J226" s="22"/>
      <c r="K226" s="22"/>
      <c r="L226" s="23"/>
      <c r="M226" s="23"/>
      <c r="N226" s="23"/>
      <c r="O226" s="22"/>
      <c r="P226" s="24"/>
    </row>
    <row r="227" spans="7:16" ht="15" x14ac:dyDescent="0.25">
      <c r="G227" s="25"/>
      <c r="H227" s="21"/>
      <c r="I227" s="22"/>
      <c r="J227" s="22"/>
      <c r="K227" s="22"/>
      <c r="L227" s="23"/>
      <c r="M227" s="23"/>
      <c r="N227" s="23"/>
      <c r="O227" s="22"/>
      <c r="P227" s="24"/>
    </row>
    <row r="228" spans="7:16" ht="15" x14ac:dyDescent="0.25">
      <c r="G228" s="25"/>
      <c r="H228" s="21"/>
      <c r="I228" s="22"/>
      <c r="J228" s="22"/>
      <c r="K228" s="22"/>
      <c r="L228" s="23"/>
      <c r="M228" s="23"/>
      <c r="N228" s="23"/>
      <c r="O228" s="22"/>
      <c r="P228" s="24"/>
    </row>
    <row r="229" spans="7:16" ht="15" x14ac:dyDescent="0.25">
      <c r="G229" s="25"/>
      <c r="H229" s="21"/>
      <c r="I229" s="22"/>
      <c r="J229" s="22"/>
      <c r="K229" s="22"/>
      <c r="L229" s="23"/>
      <c r="M229" s="23"/>
      <c r="N229" s="23"/>
      <c r="O229" s="22"/>
      <c r="P229" s="24"/>
    </row>
    <row r="230" spans="7:16" ht="15" x14ac:dyDescent="0.25">
      <c r="G230" s="25"/>
      <c r="H230" s="21"/>
      <c r="I230" s="22"/>
      <c r="J230" s="22"/>
      <c r="K230" s="22"/>
      <c r="L230" s="23"/>
      <c r="M230" s="23"/>
      <c r="N230" s="23"/>
      <c r="O230" s="22"/>
      <c r="P230" s="24"/>
    </row>
    <row r="231" spans="7:16" ht="15" x14ac:dyDescent="0.25">
      <c r="G231" s="25"/>
      <c r="H231" s="21"/>
      <c r="I231" s="22"/>
      <c r="J231" s="22"/>
      <c r="K231" s="22"/>
      <c r="L231" s="23"/>
      <c r="M231" s="23"/>
      <c r="N231" s="23"/>
      <c r="O231" s="22"/>
      <c r="P231" s="24"/>
    </row>
    <row r="232" spans="7:16" ht="15" x14ac:dyDescent="0.25">
      <c r="G232" s="25"/>
      <c r="H232" s="21"/>
      <c r="I232" s="22"/>
      <c r="J232" s="22"/>
      <c r="K232" s="22"/>
      <c r="L232" s="23"/>
      <c r="M232" s="23"/>
      <c r="N232" s="23"/>
      <c r="O232" s="22"/>
      <c r="P232" s="24"/>
    </row>
    <row r="233" spans="7:16" ht="15" x14ac:dyDescent="0.25">
      <c r="G233" s="25"/>
      <c r="H233" s="21"/>
      <c r="I233" s="22"/>
      <c r="J233" s="22"/>
      <c r="K233" s="22"/>
      <c r="L233" s="23"/>
      <c r="M233" s="23"/>
      <c r="N233" s="23"/>
      <c r="O233" s="22"/>
      <c r="P233" s="24"/>
    </row>
    <row r="234" spans="7:16" ht="15" x14ac:dyDescent="0.25">
      <c r="G234" s="25"/>
      <c r="H234" s="21"/>
      <c r="I234" s="22"/>
      <c r="J234" s="22"/>
      <c r="K234" s="22"/>
      <c r="L234" s="23"/>
      <c r="M234" s="23"/>
      <c r="N234" s="23"/>
      <c r="O234" s="22"/>
      <c r="P234" s="24"/>
    </row>
    <row r="235" spans="7:16" ht="15" x14ac:dyDescent="0.25">
      <c r="G235" s="25"/>
      <c r="H235" s="21"/>
      <c r="I235" s="22"/>
      <c r="J235" s="22"/>
      <c r="K235" s="22"/>
      <c r="L235" s="23"/>
      <c r="M235" s="23"/>
      <c r="N235" s="23"/>
      <c r="O235" s="22"/>
      <c r="P235" s="24"/>
    </row>
    <row r="236" spans="7:16" ht="15" x14ac:dyDescent="0.25">
      <c r="G236" s="25"/>
      <c r="H236" s="21"/>
      <c r="I236" s="22"/>
      <c r="J236" s="22"/>
      <c r="K236" s="22"/>
      <c r="L236" s="23"/>
      <c r="M236" s="23"/>
      <c r="N236" s="23"/>
      <c r="O236" s="22"/>
      <c r="P236" s="24"/>
    </row>
    <row r="237" spans="7:16" ht="15" x14ac:dyDescent="0.25">
      <c r="G237" s="25"/>
      <c r="H237" s="21"/>
      <c r="I237" s="22"/>
      <c r="J237" s="22"/>
      <c r="K237" s="22"/>
      <c r="L237" s="23"/>
      <c r="M237" s="23"/>
      <c r="N237" s="23"/>
      <c r="O237" s="22"/>
      <c r="P237" s="24"/>
    </row>
    <row r="238" spans="7:16" ht="15" x14ac:dyDescent="0.25">
      <c r="G238" s="25"/>
      <c r="H238" s="21"/>
      <c r="I238" s="22"/>
      <c r="J238" s="22"/>
      <c r="K238" s="22"/>
      <c r="L238" s="23"/>
      <c r="M238" s="23"/>
      <c r="N238" s="23"/>
      <c r="O238" s="22"/>
      <c r="P238" s="24"/>
    </row>
    <row r="239" spans="7:16" ht="15" x14ac:dyDescent="0.25">
      <c r="G239" s="25"/>
      <c r="H239" s="21"/>
      <c r="I239" s="22"/>
      <c r="J239" s="22"/>
      <c r="K239" s="22"/>
      <c r="L239" s="23"/>
      <c r="M239" s="23"/>
      <c r="N239" s="23"/>
      <c r="O239" s="22"/>
      <c r="P239" s="24"/>
    </row>
    <row r="240" spans="7:16" ht="15" x14ac:dyDescent="0.25">
      <c r="G240" s="25"/>
      <c r="H240" s="21"/>
      <c r="I240" s="22"/>
      <c r="J240" s="22"/>
      <c r="K240" s="22"/>
      <c r="L240" s="23"/>
      <c r="M240" s="23"/>
      <c r="N240" s="23"/>
      <c r="O240" s="22"/>
      <c r="P240" s="24"/>
    </row>
    <row r="241" spans="7:16" ht="15" x14ac:dyDescent="0.25">
      <c r="G241" s="25"/>
      <c r="H241" s="21"/>
      <c r="I241" s="22"/>
      <c r="J241" s="22"/>
      <c r="K241" s="22"/>
      <c r="L241" s="23"/>
      <c r="M241" s="23"/>
      <c r="N241" s="23"/>
      <c r="O241" s="22"/>
      <c r="P241" s="24"/>
    </row>
    <row r="242" spans="7:16" ht="15" x14ac:dyDescent="0.25">
      <c r="G242" s="25"/>
      <c r="H242" s="21"/>
      <c r="I242" s="22"/>
      <c r="J242" s="22"/>
      <c r="K242" s="22"/>
      <c r="L242" s="23"/>
      <c r="M242" s="23"/>
      <c r="N242" s="23"/>
      <c r="O242" s="22"/>
      <c r="P242" s="24"/>
    </row>
    <row r="243" spans="7:16" ht="15" x14ac:dyDescent="0.25">
      <c r="G243" s="25"/>
      <c r="H243" s="21"/>
      <c r="I243" s="22"/>
      <c r="J243" s="22"/>
      <c r="K243" s="22"/>
      <c r="L243" s="23"/>
      <c r="M243" s="23"/>
      <c r="N243" s="23"/>
      <c r="O243" s="22"/>
      <c r="P243" s="24"/>
    </row>
    <row r="244" spans="7:16" ht="15" x14ac:dyDescent="0.25">
      <c r="G244" s="25"/>
      <c r="H244" s="21"/>
      <c r="I244" s="22"/>
      <c r="J244" s="22"/>
      <c r="K244" s="22"/>
      <c r="L244" s="23"/>
      <c r="M244" s="23"/>
      <c r="N244" s="23"/>
      <c r="O244" s="22"/>
      <c r="P244" s="24"/>
    </row>
    <row r="245" spans="7:16" ht="15" x14ac:dyDescent="0.25">
      <c r="G245" s="25"/>
      <c r="H245" s="21"/>
      <c r="I245" s="22"/>
      <c r="J245" s="22"/>
      <c r="K245" s="22"/>
      <c r="L245" s="23"/>
      <c r="M245" s="23"/>
      <c r="N245" s="23"/>
      <c r="O245" s="22"/>
      <c r="P245" s="24"/>
    </row>
    <row r="246" spans="7:16" ht="15" x14ac:dyDescent="0.25">
      <c r="G246" s="25"/>
      <c r="H246" s="21"/>
      <c r="I246" s="22"/>
      <c r="J246" s="22"/>
      <c r="K246" s="22"/>
      <c r="L246" s="23"/>
      <c r="M246" s="23"/>
      <c r="N246" s="23"/>
      <c r="O246" s="22"/>
      <c r="P246" s="24"/>
    </row>
    <row r="247" spans="7:16" ht="15" x14ac:dyDescent="0.25">
      <c r="G247" s="27"/>
      <c r="H247" s="21"/>
      <c r="I247" s="22"/>
      <c r="J247" s="22"/>
      <c r="K247" s="22"/>
      <c r="L247" s="23"/>
      <c r="M247" s="23"/>
      <c r="N247" s="23"/>
      <c r="O247" s="22"/>
      <c r="P247" s="24"/>
    </row>
    <row r="248" spans="7:16" ht="15" x14ac:dyDescent="0.25">
      <c r="G248" s="27"/>
      <c r="H248" s="21"/>
      <c r="I248" s="22"/>
      <c r="J248" s="22"/>
      <c r="K248" s="22"/>
      <c r="L248" s="23"/>
      <c r="M248" s="23"/>
      <c r="N248" s="23"/>
      <c r="O248" s="22"/>
      <c r="P248" s="24"/>
    </row>
    <row r="249" spans="7:16" ht="15" x14ac:dyDescent="0.25">
      <c r="G249" s="25"/>
      <c r="H249" s="21"/>
      <c r="I249" s="22"/>
      <c r="J249" s="22"/>
      <c r="K249" s="22"/>
      <c r="L249" s="23"/>
      <c r="M249" s="23"/>
      <c r="N249" s="23"/>
      <c r="O249" s="22"/>
      <c r="P249" s="24"/>
    </row>
    <row r="250" spans="7:16" ht="15" x14ac:dyDescent="0.25">
      <c r="G250" s="25"/>
      <c r="H250" s="21"/>
      <c r="I250" s="22"/>
      <c r="J250" s="22"/>
      <c r="K250" s="22"/>
      <c r="L250" s="23"/>
      <c r="M250" s="23"/>
      <c r="N250" s="23"/>
      <c r="O250" s="22"/>
      <c r="P250" s="24"/>
    </row>
    <row r="251" spans="7:16" ht="15" x14ac:dyDescent="0.25">
      <c r="G251" s="27"/>
      <c r="H251" s="21"/>
      <c r="I251" s="22"/>
      <c r="J251" s="22"/>
      <c r="K251" s="22"/>
      <c r="L251" s="23"/>
      <c r="M251" s="23"/>
      <c r="N251" s="23"/>
      <c r="O251" s="22"/>
      <c r="P251" s="24"/>
    </row>
    <row r="252" spans="7:16" ht="15" x14ac:dyDescent="0.25">
      <c r="G252" s="27"/>
      <c r="H252" s="21"/>
      <c r="I252" s="22"/>
      <c r="J252" s="22"/>
      <c r="K252" s="22"/>
      <c r="L252" s="23"/>
      <c r="M252" s="23"/>
      <c r="N252" s="23"/>
      <c r="O252" s="22"/>
      <c r="P252" s="24"/>
    </row>
    <row r="253" spans="7:16" ht="15" x14ac:dyDescent="0.25">
      <c r="G253" s="27"/>
      <c r="H253" s="21"/>
      <c r="I253" s="22"/>
      <c r="J253" s="22"/>
      <c r="K253" s="22"/>
      <c r="L253" s="23"/>
      <c r="M253" s="23"/>
      <c r="N253" s="23"/>
      <c r="O253" s="22"/>
      <c r="P253" s="24"/>
    </row>
    <row r="254" spans="7:16" ht="15" x14ac:dyDescent="0.25">
      <c r="G254" s="27"/>
      <c r="H254" s="21"/>
      <c r="I254" s="22"/>
      <c r="J254" s="22"/>
      <c r="K254" s="22"/>
      <c r="L254" s="23"/>
      <c r="M254" s="23"/>
      <c r="N254" s="23"/>
      <c r="O254" s="22"/>
      <c r="P254" s="24"/>
    </row>
    <row r="255" spans="7:16" ht="15" x14ac:dyDescent="0.25">
      <c r="G255" s="27"/>
      <c r="H255" s="21"/>
      <c r="I255" s="22"/>
      <c r="J255" s="22"/>
      <c r="K255" s="22"/>
      <c r="L255" s="23"/>
      <c r="M255" s="23"/>
      <c r="N255" s="23"/>
      <c r="O255" s="22"/>
      <c r="P255" s="24"/>
    </row>
    <row r="256" spans="7:16" ht="15" x14ac:dyDescent="0.25">
      <c r="G256" s="25"/>
      <c r="H256" s="21"/>
      <c r="I256" s="22"/>
      <c r="J256" s="22"/>
      <c r="K256" s="22"/>
      <c r="L256" s="23"/>
      <c r="M256" s="23"/>
      <c r="N256" s="23"/>
      <c r="O256" s="22"/>
      <c r="P256" s="24"/>
    </row>
    <row r="257" spans="7:16" ht="15" x14ac:dyDescent="0.25">
      <c r="G257" s="20"/>
      <c r="H257" s="21"/>
      <c r="I257" s="22"/>
      <c r="J257" s="22"/>
      <c r="K257" s="22"/>
      <c r="L257" s="23"/>
      <c r="M257" s="23"/>
      <c r="N257" s="23"/>
      <c r="O257" s="22"/>
      <c r="P257" s="24"/>
    </row>
    <row r="258" spans="7:16" ht="15" x14ac:dyDescent="0.25">
      <c r="G258" s="25"/>
      <c r="H258" s="21"/>
      <c r="I258" s="22"/>
      <c r="J258" s="22"/>
      <c r="K258" s="22"/>
      <c r="L258" s="23"/>
      <c r="M258" s="23"/>
      <c r="N258" s="23"/>
      <c r="O258" s="22"/>
      <c r="P258" s="24"/>
    </row>
    <row r="259" spans="7:16" ht="15" x14ac:dyDescent="0.25">
      <c r="G259" s="25"/>
      <c r="H259" s="21"/>
      <c r="I259" s="22"/>
      <c r="J259" s="22"/>
      <c r="K259" s="22"/>
      <c r="L259" s="23"/>
      <c r="M259" s="23"/>
      <c r="N259" s="23"/>
      <c r="O259" s="22"/>
      <c r="P259" s="24"/>
    </row>
    <row r="260" spans="7:16" ht="15" x14ac:dyDescent="0.25">
      <c r="G260" s="25"/>
      <c r="H260" s="21"/>
      <c r="I260" s="22"/>
      <c r="J260" s="22"/>
      <c r="K260" s="22"/>
      <c r="L260" s="23"/>
      <c r="M260" s="23"/>
      <c r="N260" s="23"/>
      <c r="O260" s="22"/>
      <c r="P260" s="24"/>
    </row>
    <row r="261" spans="7:16" ht="15" x14ac:dyDescent="0.25">
      <c r="G261" s="20"/>
      <c r="H261" s="21"/>
      <c r="I261" s="22"/>
      <c r="J261" s="22"/>
      <c r="K261" s="22"/>
      <c r="L261" s="23"/>
      <c r="M261" s="23"/>
      <c r="N261" s="23"/>
      <c r="O261" s="22"/>
      <c r="P261" s="24"/>
    </row>
    <row r="262" spans="7:16" ht="15" x14ac:dyDescent="0.2">
      <c r="G262" s="26"/>
      <c r="H262" s="21"/>
      <c r="I262" s="22"/>
      <c r="J262" s="22"/>
      <c r="K262" s="22"/>
      <c r="L262" s="23"/>
      <c r="M262" s="23"/>
      <c r="N262" s="23"/>
      <c r="O262" s="22"/>
      <c r="P262" s="24"/>
    </row>
    <row r="263" spans="7:16" ht="15" x14ac:dyDescent="0.25">
      <c r="G263" s="20"/>
      <c r="H263" s="21"/>
      <c r="I263" s="22"/>
      <c r="J263" s="22"/>
      <c r="K263" s="22"/>
      <c r="L263" s="23"/>
      <c r="M263" s="23"/>
      <c r="N263" s="23"/>
      <c r="O263" s="22"/>
      <c r="P263" s="24"/>
    </row>
    <row r="264" spans="7:16" ht="15" x14ac:dyDescent="0.25">
      <c r="G264" s="20"/>
      <c r="H264" s="21"/>
      <c r="I264" s="22"/>
      <c r="J264" s="22"/>
      <c r="K264" s="22"/>
      <c r="L264" s="23"/>
      <c r="M264" s="23"/>
      <c r="N264" s="23"/>
      <c r="O264" s="22"/>
      <c r="P264" s="24"/>
    </row>
    <row r="265" spans="7:16" ht="15" x14ac:dyDescent="0.25">
      <c r="G265" s="20"/>
      <c r="H265" s="21"/>
      <c r="I265" s="22"/>
      <c r="J265" s="22"/>
      <c r="K265" s="22"/>
      <c r="L265" s="23"/>
      <c r="M265" s="23"/>
      <c r="N265" s="23"/>
      <c r="O265" s="22"/>
      <c r="P265" s="24"/>
    </row>
    <row r="266" spans="7:16" ht="15" x14ac:dyDescent="0.25">
      <c r="G266" s="20"/>
      <c r="H266" s="21"/>
      <c r="I266" s="22"/>
      <c r="J266" s="22"/>
      <c r="K266" s="22"/>
      <c r="L266" s="23"/>
      <c r="M266" s="23"/>
      <c r="N266" s="23"/>
      <c r="O266" s="22"/>
      <c r="P266" s="24"/>
    </row>
    <row r="267" spans="7:16" ht="15" x14ac:dyDescent="0.25">
      <c r="G267" s="20"/>
      <c r="H267" s="21"/>
      <c r="I267" s="22"/>
      <c r="J267" s="22"/>
      <c r="K267" s="22"/>
      <c r="L267" s="23"/>
      <c r="M267" s="23"/>
      <c r="N267" s="23"/>
      <c r="O267" s="22"/>
      <c r="P267" s="24"/>
    </row>
    <row r="268" spans="7:16" ht="15" x14ac:dyDescent="0.25">
      <c r="G268" s="20"/>
      <c r="H268" s="21"/>
      <c r="I268" s="22"/>
      <c r="J268" s="22"/>
      <c r="K268" s="22"/>
      <c r="L268" s="23"/>
      <c r="M268" s="23"/>
      <c r="N268" s="23"/>
      <c r="O268" s="22"/>
      <c r="P268" s="24"/>
    </row>
    <row r="269" spans="7:16" ht="15" x14ac:dyDescent="0.25">
      <c r="G269" s="20"/>
      <c r="H269" s="21"/>
      <c r="I269" s="22"/>
      <c r="J269" s="22"/>
      <c r="K269" s="22"/>
      <c r="L269" s="23"/>
      <c r="M269" s="23"/>
      <c r="N269" s="23"/>
      <c r="O269" s="22"/>
      <c r="P269" s="24"/>
    </row>
    <row r="270" spans="7:16" ht="15" x14ac:dyDescent="0.25">
      <c r="G270" s="20"/>
      <c r="H270" s="21"/>
      <c r="I270" s="22"/>
      <c r="J270" s="22"/>
      <c r="K270" s="22"/>
      <c r="L270" s="23"/>
      <c r="M270" s="23"/>
      <c r="N270" s="23"/>
      <c r="O270" s="22"/>
      <c r="P270" s="24"/>
    </row>
    <row r="271" spans="7:16" ht="15" x14ac:dyDescent="0.25">
      <c r="G271" s="25"/>
      <c r="H271" s="21"/>
      <c r="I271" s="22"/>
      <c r="J271" s="22"/>
      <c r="K271" s="22"/>
      <c r="L271" s="23"/>
      <c r="M271" s="23"/>
      <c r="N271" s="23"/>
      <c r="O271" s="22"/>
      <c r="P271" s="24"/>
    </row>
    <row r="272" spans="7:16" ht="15" x14ac:dyDescent="0.25">
      <c r="G272" s="25"/>
      <c r="H272" s="21"/>
      <c r="I272" s="22"/>
      <c r="J272" s="22"/>
      <c r="K272" s="22"/>
      <c r="L272" s="23"/>
      <c r="M272" s="23"/>
      <c r="N272" s="23"/>
      <c r="O272" s="22"/>
      <c r="P272" s="24"/>
    </row>
    <row r="273" spans="7:16" ht="15" x14ac:dyDescent="0.25">
      <c r="G273" s="20"/>
      <c r="H273" s="21"/>
      <c r="I273" s="22"/>
      <c r="J273" s="22"/>
      <c r="K273" s="22"/>
      <c r="L273" s="23"/>
      <c r="M273" s="23"/>
      <c r="N273" s="23"/>
      <c r="O273" s="22"/>
      <c r="P273" s="24"/>
    </row>
    <row r="274" spans="7:16" ht="15" x14ac:dyDescent="0.25">
      <c r="G274" s="20"/>
      <c r="H274" s="21"/>
      <c r="I274" s="22"/>
      <c r="J274" s="22"/>
      <c r="K274" s="22"/>
      <c r="L274" s="23"/>
      <c r="M274" s="23"/>
      <c r="N274" s="23"/>
      <c r="O274" s="22"/>
      <c r="P274" s="24"/>
    </row>
    <row r="275" spans="7:16" ht="15" x14ac:dyDescent="0.25">
      <c r="G275" s="20"/>
      <c r="H275" s="21"/>
      <c r="I275" s="22"/>
      <c r="J275" s="22"/>
      <c r="K275" s="22"/>
      <c r="L275" s="23"/>
      <c r="M275" s="23"/>
      <c r="N275" s="23"/>
      <c r="O275" s="22"/>
      <c r="P275" s="24"/>
    </row>
    <row r="276" spans="7:16" ht="15" x14ac:dyDescent="0.25">
      <c r="G276" s="25"/>
      <c r="H276" s="21"/>
      <c r="I276" s="22"/>
      <c r="J276" s="22"/>
      <c r="K276" s="22"/>
      <c r="L276" s="23"/>
      <c r="M276" s="23"/>
      <c r="N276" s="23"/>
      <c r="O276" s="22"/>
      <c r="P276" s="24"/>
    </row>
    <row r="277" spans="7:16" ht="15" x14ac:dyDescent="0.25">
      <c r="G277" s="20"/>
      <c r="H277" s="21"/>
      <c r="I277" s="22"/>
      <c r="J277" s="22"/>
      <c r="K277" s="22"/>
      <c r="L277" s="23"/>
      <c r="M277" s="23"/>
      <c r="N277" s="23"/>
      <c r="O277" s="22"/>
      <c r="P277" s="24"/>
    </row>
    <row r="278" spans="7:16" ht="15" x14ac:dyDescent="0.25">
      <c r="G278" s="25"/>
      <c r="H278" s="21"/>
      <c r="I278" s="22"/>
      <c r="J278" s="22"/>
      <c r="K278" s="22"/>
      <c r="L278" s="23"/>
      <c r="M278" s="23"/>
      <c r="N278" s="23"/>
      <c r="O278" s="22"/>
      <c r="P278" s="24"/>
    </row>
    <row r="279" spans="7:16" ht="15" x14ac:dyDescent="0.25">
      <c r="G279" s="20"/>
      <c r="H279" s="21"/>
      <c r="I279" s="22"/>
      <c r="J279" s="22"/>
      <c r="K279" s="22"/>
      <c r="L279" s="23"/>
      <c r="M279" s="23"/>
      <c r="N279" s="23"/>
      <c r="O279" s="22"/>
      <c r="P279" s="24"/>
    </row>
    <row r="280" spans="7:16" ht="15" x14ac:dyDescent="0.25">
      <c r="G280" s="20"/>
      <c r="H280" s="21"/>
      <c r="I280" s="22"/>
      <c r="J280" s="22"/>
      <c r="K280" s="22"/>
      <c r="L280" s="23"/>
      <c r="M280" s="23"/>
      <c r="N280" s="23"/>
      <c r="O280" s="22"/>
      <c r="P280" s="24"/>
    </row>
    <row r="281" spans="7:16" ht="15" x14ac:dyDescent="0.25">
      <c r="G281" s="20"/>
      <c r="H281" s="21"/>
      <c r="I281" s="22"/>
      <c r="J281" s="22"/>
      <c r="K281" s="22"/>
      <c r="L281" s="23"/>
      <c r="M281" s="23"/>
      <c r="N281" s="23"/>
      <c r="O281" s="22"/>
      <c r="P281" s="24"/>
    </row>
    <row r="282" spans="7:16" ht="15" x14ac:dyDescent="0.25">
      <c r="G282" s="20"/>
      <c r="H282" s="21"/>
      <c r="I282" s="22"/>
      <c r="J282" s="22"/>
      <c r="K282" s="22"/>
      <c r="L282" s="23"/>
      <c r="M282" s="23"/>
      <c r="N282" s="23"/>
      <c r="O282" s="22"/>
      <c r="P282" s="24"/>
    </row>
    <row r="283" spans="7:16" ht="15" x14ac:dyDescent="0.25">
      <c r="G283" s="20"/>
      <c r="H283" s="21"/>
      <c r="I283" s="22"/>
      <c r="J283" s="22"/>
      <c r="K283" s="22"/>
      <c r="L283" s="23"/>
      <c r="M283" s="23"/>
      <c r="N283" s="23"/>
      <c r="O283" s="22"/>
      <c r="P283" s="24"/>
    </row>
    <row r="284" spans="7:16" ht="15" x14ac:dyDescent="0.25">
      <c r="G284" s="25"/>
      <c r="H284" s="21"/>
      <c r="I284" s="22"/>
      <c r="J284" s="22"/>
      <c r="K284" s="22"/>
      <c r="L284" s="23"/>
      <c r="M284" s="23"/>
      <c r="N284" s="23"/>
      <c r="O284" s="22"/>
      <c r="P284" s="24"/>
    </row>
    <row r="285" spans="7:16" ht="15" x14ac:dyDescent="0.25">
      <c r="G285" s="25"/>
      <c r="H285" s="21"/>
      <c r="I285" s="22"/>
      <c r="J285" s="22"/>
      <c r="K285" s="22"/>
      <c r="L285" s="23"/>
      <c r="M285" s="23"/>
      <c r="N285" s="23"/>
      <c r="O285" s="22"/>
      <c r="P285" s="24"/>
    </row>
    <row r="286" spans="7:16" ht="15" x14ac:dyDescent="0.25">
      <c r="G286" s="25"/>
      <c r="H286" s="21"/>
      <c r="I286" s="22"/>
      <c r="J286" s="22"/>
      <c r="K286" s="22"/>
      <c r="L286" s="23"/>
      <c r="M286" s="23"/>
      <c r="N286" s="23"/>
      <c r="O286" s="22"/>
      <c r="P286" s="24"/>
    </row>
    <row r="287" spans="7:16" ht="15" x14ac:dyDescent="0.2">
      <c r="G287" s="29"/>
      <c r="H287" s="21"/>
      <c r="I287" s="22"/>
      <c r="J287" s="22"/>
      <c r="K287" s="22"/>
      <c r="L287" s="23"/>
      <c r="M287" s="23"/>
      <c r="N287" s="23"/>
      <c r="O287" s="22"/>
      <c r="P287" s="24"/>
    </row>
    <row r="288" spans="7:16" ht="15" x14ac:dyDescent="0.25">
      <c r="G288" s="25"/>
      <c r="H288" s="21"/>
      <c r="I288" s="22"/>
      <c r="J288" s="22"/>
      <c r="K288" s="22"/>
      <c r="L288" s="23"/>
      <c r="M288" s="23"/>
      <c r="N288" s="23"/>
      <c r="O288" s="22"/>
      <c r="P288" s="24"/>
    </row>
    <row r="289" spans="7:16" ht="15" x14ac:dyDescent="0.25">
      <c r="G289" s="25"/>
      <c r="H289" s="21"/>
      <c r="I289" s="22"/>
      <c r="J289" s="22"/>
      <c r="K289" s="22"/>
      <c r="L289" s="23"/>
      <c r="M289" s="23"/>
      <c r="N289" s="23"/>
      <c r="O289" s="22"/>
      <c r="P289" s="24"/>
    </row>
    <row r="290" spans="7:16" ht="15" x14ac:dyDescent="0.25">
      <c r="G290" s="20"/>
      <c r="H290" s="21"/>
      <c r="I290" s="22"/>
      <c r="J290" s="22"/>
      <c r="K290" s="22"/>
      <c r="L290" s="23"/>
      <c r="M290" s="23"/>
      <c r="N290" s="23"/>
      <c r="O290" s="22"/>
      <c r="P290" s="24"/>
    </row>
    <row r="291" spans="7:16" ht="15" x14ac:dyDescent="0.25">
      <c r="G291" s="20"/>
      <c r="H291" s="21"/>
      <c r="I291" s="22"/>
      <c r="J291" s="22"/>
      <c r="K291" s="22"/>
      <c r="L291" s="23"/>
      <c r="M291" s="23"/>
      <c r="N291" s="23"/>
      <c r="O291" s="22"/>
      <c r="P291" s="24"/>
    </row>
    <row r="292" spans="7:16" ht="15" x14ac:dyDescent="0.25">
      <c r="G292" s="20"/>
      <c r="H292" s="21"/>
      <c r="I292" s="22"/>
      <c r="J292" s="22"/>
      <c r="K292" s="22"/>
      <c r="L292" s="23"/>
      <c r="M292" s="23"/>
      <c r="N292" s="23"/>
      <c r="O292" s="22"/>
      <c r="P292" s="24"/>
    </row>
    <row r="293" spans="7:16" ht="15" x14ac:dyDescent="0.25">
      <c r="G293" s="25"/>
      <c r="H293" s="21"/>
      <c r="I293" s="22"/>
      <c r="J293" s="22"/>
      <c r="K293" s="22"/>
      <c r="L293" s="23"/>
      <c r="M293" s="23"/>
      <c r="N293" s="23"/>
      <c r="O293" s="22"/>
      <c r="P293" s="24"/>
    </row>
    <row r="294" spans="7:16" ht="15" x14ac:dyDescent="0.25">
      <c r="G294" s="20"/>
      <c r="H294" s="21"/>
      <c r="I294" s="22"/>
      <c r="J294" s="22"/>
      <c r="K294" s="22"/>
      <c r="L294" s="23"/>
      <c r="M294" s="23"/>
      <c r="N294" s="23"/>
      <c r="O294" s="22"/>
      <c r="P294" s="24"/>
    </row>
    <row r="295" spans="7:16" ht="15" x14ac:dyDescent="0.25">
      <c r="G295" s="25"/>
      <c r="H295" s="21"/>
      <c r="I295" s="22"/>
      <c r="J295" s="22"/>
      <c r="K295" s="22"/>
      <c r="L295" s="23"/>
      <c r="M295" s="23"/>
      <c r="N295" s="23"/>
      <c r="O295" s="22"/>
      <c r="P295" s="24"/>
    </row>
    <row r="296" spans="7:16" ht="15" x14ac:dyDescent="0.25">
      <c r="G296" s="25"/>
      <c r="H296" s="21"/>
      <c r="I296" s="22"/>
      <c r="J296" s="22"/>
      <c r="K296" s="22"/>
      <c r="L296" s="23"/>
      <c r="M296" s="23"/>
      <c r="N296" s="23"/>
      <c r="O296" s="22"/>
      <c r="P296" s="24"/>
    </row>
    <row r="297" spans="7:16" ht="15" x14ac:dyDescent="0.25">
      <c r="G297" s="25"/>
      <c r="H297" s="21"/>
      <c r="I297" s="22"/>
      <c r="J297" s="22"/>
      <c r="K297" s="22"/>
      <c r="L297" s="23"/>
      <c r="M297" s="23"/>
      <c r="N297" s="23"/>
      <c r="O297" s="22"/>
      <c r="P297" s="24"/>
    </row>
    <row r="298" spans="7:16" ht="15" x14ac:dyDescent="0.25">
      <c r="G298" s="25"/>
      <c r="H298" s="21"/>
      <c r="I298" s="22"/>
      <c r="J298" s="22"/>
      <c r="K298" s="22"/>
      <c r="L298" s="23"/>
      <c r="M298" s="23"/>
      <c r="N298" s="23"/>
      <c r="O298" s="22"/>
      <c r="P298" s="24"/>
    </row>
    <row r="299" spans="7:16" ht="15" x14ac:dyDescent="0.25">
      <c r="G299" s="25"/>
      <c r="H299" s="21"/>
      <c r="I299" s="22"/>
      <c r="J299" s="22"/>
      <c r="K299" s="22"/>
      <c r="L299" s="23"/>
      <c r="M299" s="23"/>
      <c r="N299" s="23"/>
      <c r="O299" s="22"/>
      <c r="P299" s="24"/>
    </row>
    <row r="300" spans="7:16" ht="15" x14ac:dyDescent="0.25">
      <c r="G300" s="25"/>
      <c r="H300" s="21"/>
      <c r="I300" s="22"/>
      <c r="J300" s="22"/>
      <c r="K300" s="22"/>
      <c r="L300" s="23"/>
      <c r="M300" s="23"/>
      <c r="N300" s="23"/>
      <c r="O300" s="22"/>
      <c r="P300" s="24"/>
    </row>
    <row r="301" spans="7:16" ht="15" x14ac:dyDescent="0.25">
      <c r="G301" s="25"/>
      <c r="H301" s="21"/>
      <c r="I301" s="22"/>
      <c r="J301" s="22"/>
      <c r="K301" s="22"/>
      <c r="L301" s="23"/>
      <c r="M301" s="23"/>
      <c r="N301" s="23"/>
      <c r="O301" s="22"/>
      <c r="P301" s="24"/>
    </row>
    <row r="302" spans="7:16" ht="15" x14ac:dyDescent="0.25">
      <c r="G302" s="25"/>
      <c r="H302" s="21"/>
      <c r="I302" s="22"/>
      <c r="J302" s="22"/>
      <c r="K302" s="22"/>
      <c r="L302" s="23"/>
      <c r="M302" s="23"/>
      <c r="N302" s="23"/>
      <c r="O302" s="22"/>
      <c r="P302" s="24"/>
    </row>
    <row r="303" spans="7:16" ht="15" x14ac:dyDescent="0.25">
      <c r="G303" s="25"/>
      <c r="H303" s="21"/>
      <c r="I303" s="22"/>
      <c r="J303" s="22"/>
      <c r="K303" s="22"/>
      <c r="L303" s="23"/>
      <c r="M303" s="23"/>
      <c r="N303" s="23"/>
      <c r="O303" s="22"/>
      <c r="P303" s="24"/>
    </row>
    <row r="304" spans="7:16" ht="15" x14ac:dyDescent="0.25">
      <c r="G304" s="25"/>
      <c r="H304" s="21"/>
      <c r="I304" s="22"/>
      <c r="J304" s="22"/>
      <c r="K304" s="22"/>
      <c r="L304" s="23"/>
      <c r="M304" s="23"/>
      <c r="N304" s="23"/>
      <c r="O304" s="22"/>
      <c r="P304" s="24"/>
    </row>
    <row r="305" spans="7:16" ht="15" x14ac:dyDescent="0.25">
      <c r="G305" s="25"/>
      <c r="H305" s="21"/>
      <c r="I305" s="22"/>
      <c r="J305" s="22"/>
      <c r="K305" s="22"/>
      <c r="L305" s="23"/>
      <c r="M305" s="23"/>
      <c r="N305" s="23"/>
      <c r="O305" s="22"/>
      <c r="P305" s="24"/>
    </row>
    <row r="306" spans="7:16" ht="15" x14ac:dyDescent="0.25">
      <c r="G306" s="25"/>
      <c r="H306" s="21"/>
      <c r="I306" s="22"/>
      <c r="J306" s="22"/>
      <c r="K306" s="22"/>
      <c r="L306" s="23"/>
      <c r="M306" s="23"/>
      <c r="N306" s="23"/>
      <c r="O306" s="22"/>
      <c r="P306" s="24"/>
    </row>
    <row r="307" spans="7:16" ht="15" x14ac:dyDescent="0.25">
      <c r="G307" s="25"/>
      <c r="H307" s="21"/>
      <c r="I307" s="22"/>
      <c r="J307" s="22"/>
      <c r="K307" s="22"/>
      <c r="L307" s="23"/>
      <c r="M307" s="23"/>
      <c r="N307" s="23"/>
      <c r="O307" s="22"/>
      <c r="P307" s="24"/>
    </row>
    <row r="308" spans="7:16" ht="15" x14ac:dyDescent="0.25">
      <c r="G308" s="25"/>
      <c r="H308" s="21"/>
      <c r="I308" s="22"/>
      <c r="J308" s="22"/>
      <c r="K308" s="22"/>
      <c r="L308" s="23"/>
      <c r="M308" s="23"/>
      <c r="N308" s="23"/>
      <c r="O308" s="22"/>
      <c r="P308" s="24"/>
    </row>
    <row r="309" spans="7:16" ht="15" x14ac:dyDescent="0.25">
      <c r="G309" s="25"/>
      <c r="H309" s="21"/>
      <c r="I309" s="22"/>
      <c r="J309" s="22"/>
      <c r="K309" s="22"/>
      <c r="L309" s="23"/>
      <c r="M309" s="23"/>
      <c r="N309" s="23"/>
      <c r="O309" s="22"/>
      <c r="P309" s="24"/>
    </row>
    <row r="310" spans="7:16" ht="15" x14ac:dyDescent="0.25">
      <c r="G310" s="25"/>
      <c r="H310" s="21"/>
      <c r="I310" s="22"/>
      <c r="J310" s="22"/>
      <c r="K310" s="22"/>
      <c r="L310" s="23"/>
      <c r="M310" s="23"/>
      <c r="N310" s="23"/>
      <c r="O310" s="22"/>
      <c r="P310" s="24"/>
    </row>
    <row r="311" spans="7:16" ht="15" x14ac:dyDescent="0.25">
      <c r="G311" s="25"/>
      <c r="H311" s="21"/>
      <c r="I311" s="22"/>
      <c r="J311" s="22"/>
      <c r="K311" s="22"/>
      <c r="L311" s="23"/>
      <c r="M311" s="23"/>
      <c r="N311" s="23"/>
      <c r="O311" s="22"/>
      <c r="P311" s="24"/>
    </row>
    <row r="312" spans="7:16" ht="15" x14ac:dyDescent="0.25">
      <c r="G312" s="20"/>
      <c r="H312" s="21"/>
      <c r="I312" s="22"/>
      <c r="J312" s="22"/>
      <c r="K312" s="22"/>
      <c r="L312" s="23"/>
      <c r="M312" s="23"/>
      <c r="N312" s="23"/>
      <c r="O312" s="22"/>
      <c r="P312" s="24"/>
    </row>
    <row r="313" spans="7:16" ht="15" x14ac:dyDescent="0.25">
      <c r="G313" s="20"/>
      <c r="H313" s="21"/>
      <c r="I313" s="22"/>
      <c r="J313" s="22"/>
      <c r="K313" s="22"/>
      <c r="L313" s="23"/>
      <c r="M313" s="23"/>
      <c r="N313" s="23"/>
      <c r="O313" s="22"/>
      <c r="P313" s="24"/>
    </row>
    <row r="314" spans="7:16" ht="15" x14ac:dyDescent="0.25">
      <c r="G314" s="25"/>
      <c r="H314" s="21"/>
      <c r="I314" s="22"/>
      <c r="J314" s="22"/>
      <c r="K314" s="22"/>
      <c r="L314" s="23"/>
      <c r="M314" s="23"/>
      <c r="N314" s="23"/>
      <c r="O314" s="22"/>
      <c r="P314" s="24"/>
    </row>
    <row r="315" spans="7:16" ht="15" x14ac:dyDescent="0.25">
      <c r="G315" s="27"/>
      <c r="H315" s="21"/>
      <c r="I315" s="22"/>
      <c r="J315" s="22"/>
      <c r="K315" s="22"/>
      <c r="L315" s="23"/>
      <c r="M315" s="23"/>
      <c r="N315" s="23"/>
      <c r="O315" s="22"/>
      <c r="P315" s="24"/>
    </row>
    <row r="316" spans="7:16" ht="15" x14ac:dyDescent="0.25">
      <c r="G316" s="27"/>
      <c r="H316" s="21"/>
      <c r="I316" s="22"/>
      <c r="J316" s="22"/>
      <c r="K316" s="22"/>
      <c r="L316" s="23"/>
      <c r="M316" s="23"/>
      <c r="N316" s="23"/>
      <c r="O316" s="22"/>
      <c r="P316" s="24"/>
    </row>
    <row r="317" spans="7:16" ht="15" x14ac:dyDescent="0.25">
      <c r="G317" s="25"/>
      <c r="H317" s="21"/>
      <c r="I317" s="22"/>
      <c r="J317" s="22"/>
      <c r="K317" s="22"/>
      <c r="L317" s="23"/>
      <c r="M317" s="23"/>
      <c r="N317" s="23"/>
      <c r="O317" s="22"/>
      <c r="P317" s="24"/>
    </row>
    <row r="318" spans="7:16" ht="15" x14ac:dyDescent="0.25">
      <c r="G318" s="27"/>
      <c r="H318" s="21"/>
      <c r="I318" s="22"/>
      <c r="J318" s="22"/>
      <c r="K318" s="22"/>
      <c r="L318" s="23"/>
      <c r="M318" s="23"/>
      <c r="N318" s="23"/>
      <c r="O318" s="22"/>
      <c r="P318" s="24"/>
    </row>
    <row r="319" spans="7:16" ht="15" x14ac:dyDescent="0.25">
      <c r="G319" s="25"/>
      <c r="H319" s="21"/>
      <c r="I319" s="22"/>
      <c r="J319" s="22"/>
      <c r="K319" s="22"/>
      <c r="L319" s="23"/>
      <c r="M319" s="23"/>
      <c r="N319" s="23"/>
      <c r="O319" s="22"/>
      <c r="P319" s="24"/>
    </row>
    <row r="320" spans="7:16" ht="15" x14ac:dyDescent="0.25">
      <c r="G320" s="25"/>
      <c r="H320" s="21"/>
      <c r="I320" s="22"/>
      <c r="J320" s="22"/>
      <c r="K320" s="22"/>
      <c r="L320" s="23"/>
      <c r="M320" s="23"/>
      <c r="N320" s="23"/>
      <c r="O320" s="22"/>
      <c r="P320" s="24"/>
    </row>
    <row r="321" spans="7:16" ht="15" x14ac:dyDescent="0.25">
      <c r="G321" s="27"/>
      <c r="H321" s="21"/>
      <c r="I321" s="22"/>
      <c r="J321" s="22"/>
      <c r="K321" s="22"/>
      <c r="L321" s="23"/>
      <c r="M321" s="23"/>
      <c r="N321" s="23"/>
      <c r="O321" s="22"/>
      <c r="P321" s="24"/>
    </row>
    <row r="322" spans="7:16" ht="15" x14ac:dyDescent="0.25">
      <c r="G322" s="27"/>
      <c r="H322" s="21"/>
      <c r="I322" s="22"/>
      <c r="J322" s="22"/>
      <c r="K322" s="22"/>
      <c r="L322" s="23"/>
      <c r="M322" s="23"/>
      <c r="N322" s="23"/>
      <c r="O322" s="22"/>
      <c r="P322" s="24"/>
    </row>
    <row r="323" spans="7:16" ht="15" x14ac:dyDescent="0.25">
      <c r="G323" s="25"/>
      <c r="H323" s="21"/>
      <c r="I323" s="22"/>
      <c r="J323" s="22"/>
      <c r="K323" s="22"/>
      <c r="L323" s="23"/>
      <c r="M323" s="23"/>
      <c r="N323" s="23"/>
      <c r="O323" s="22"/>
      <c r="P323" s="24"/>
    </row>
    <row r="324" spans="7:16" ht="15" x14ac:dyDescent="0.25">
      <c r="G324" s="27"/>
      <c r="H324" s="21"/>
      <c r="I324" s="22"/>
      <c r="J324" s="22"/>
      <c r="K324" s="22"/>
      <c r="L324" s="23"/>
      <c r="M324" s="23"/>
      <c r="N324" s="23"/>
      <c r="O324" s="22"/>
      <c r="P324" s="24"/>
    </row>
    <row r="325" spans="7:16" ht="15" x14ac:dyDescent="0.25">
      <c r="G325" s="25"/>
      <c r="H325" s="21"/>
      <c r="I325" s="22"/>
      <c r="J325" s="22"/>
      <c r="K325" s="22"/>
      <c r="L325" s="23"/>
      <c r="M325" s="23"/>
      <c r="N325" s="23"/>
      <c r="O325" s="22"/>
      <c r="P325" s="24"/>
    </row>
    <row r="326" spans="7:16" ht="15" x14ac:dyDescent="0.25">
      <c r="G326" s="25"/>
      <c r="H326" s="21"/>
      <c r="I326" s="22"/>
      <c r="J326" s="22"/>
      <c r="K326" s="22"/>
      <c r="L326" s="23"/>
      <c r="M326" s="23"/>
      <c r="N326" s="23"/>
      <c r="O326" s="22"/>
      <c r="P326" s="24"/>
    </row>
    <row r="327" spans="7:16" ht="15" x14ac:dyDescent="0.25">
      <c r="G327" s="25"/>
      <c r="H327" s="21"/>
      <c r="I327" s="22"/>
      <c r="J327" s="22"/>
      <c r="K327" s="22"/>
      <c r="L327" s="23"/>
      <c r="M327" s="23"/>
      <c r="N327" s="23"/>
      <c r="O327" s="22"/>
      <c r="P327" s="24"/>
    </row>
    <row r="328" spans="7:16" ht="15" x14ac:dyDescent="0.25">
      <c r="G328" s="25"/>
      <c r="H328" s="21"/>
      <c r="I328" s="22"/>
      <c r="J328" s="22"/>
      <c r="K328" s="22"/>
      <c r="L328" s="23"/>
      <c r="M328" s="23"/>
      <c r="N328" s="23"/>
      <c r="O328" s="22"/>
      <c r="P328" s="24"/>
    </row>
    <row r="329" spans="7:16" ht="15" x14ac:dyDescent="0.25">
      <c r="G329" s="25"/>
      <c r="H329" s="21"/>
      <c r="I329" s="22"/>
      <c r="J329" s="22"/>
      <c r="K329" s="22"/>
      <c r="L329" s="23"/>
      <c r="M329" s="23"/>
      <c r="N329" s="23"/>
      <c r="O329" s="22"/>
      <c r="P329" s="24"/>
    </row>
    <row r="330" spans="7:16" ht="15" x14ac:dyDescent="0.25">
      <c r="G330" s="25"/>
      <c r="H330" s="21"/>
      <c r="I330" s="22"/>
      <c r="J330" s="22"/>
      <c r="K330" s="22"/>
      <c r="L330" s="23"/>
      <c r="M330" s="23"/>
      <c r="N330" s="23"/>
      <c r="O330" s="22"/>
      <c r="P330" s="24"/>
    </row>
    <row r="331" spans="7:16" ht="15" x14ac:dyDescent="0.25">
      <c r="G331" s="25"/>
      <c r="H331" s="21"/>
      <c r="I331" s="22"/>
      <c r="J331" s="22"/>
      <c r="K331" s="22"/>
      <c r="L331" s="23"/>
      <c r="M331" s="23"/>
      <c r="N331" s="23"/>
      <c r="O331" s="22"/>
      <c r="P331" s="24"/>
    </row>
    <row r="332" spans="7:16" ht="15" x14ac:dyDescent="0.25">
      <c r="G332" s="27"/>
      <c r="H332" s="21"/>
      <c r="I332" s="22"/>
      <c r="J332" s="22"/>
      <c r="K332" s="22"/>
      <c r="L332" s="23"/>
      <c r="M332" s="23"/>
      <c r="N332" s="23"/>
      <c r="O332" s="22"/>
      <c r="P332" s="24"/>
    </row>
    <row r="333" spans="7:16" ht="15" x14ac:dyDescent="0.25">
      <c r="G333" s="27"/>
      <c r="H333" s="21"/>
      <c r="I333" s="22"/>
      <c r="J333" s="22"/>
      <c r="K333" s="22"/>
      <c r="L333" s="23"/>
      <c r="M333" s="23"/>
      <c r="N333" s="23"/>
      <c r="O333" s="22"/>
      <c r="P333" s="24"/>
    </row>
    <row r="334" spans="7:16" ht="15" x14ac:dyDescent="0.25">
      <c r="G334" s="25"/>
      <c r="H334" s="21"/>
      <c r="I334" s="22"/>
      <c r="J334" s="22"/>
      <c r="K334" s="22"/>
      <c r="L334" s="23"/>
      <c r="M334" s="23"/>
      <c r="N334" s="23"/>
      <c r="O334" s="22"/>
      <c r="P334" s="24"/>
    </row>
    <row r="335" spans="7:16" ht="15" x14ac:dyDescent="0.25">
      <c r="G335" s="20"/>
      <c r="H335" s="21"/>
      <c r="I335" s="22"/>
      <c r="J335" s="22"/>
      <c r="K335" s="22"/>
      <c r="L335" s="23"/>
      <c r="M335" s="23"/>
      <c r="N335" s="23"/>
      <c r="O335" s="22"/>
      <c r="P335" s="24"/>
    </row>
    <row r="336" spans="7:16" ht="15" x14ac:dyDescent="0.25">
      <c r="G336" s="20"/>
      <c r="H336" s="21"/>
      <c r="I336" s="22"/>
      <c r="J336" s="22"/>
      <c r="K336" s="22"/>
      <c r="L336" s="23"/>
      <c r="M336" s="23"/>
      <c r="N336" s="23"/>
      <c r="O336" s="22"/>
      <c r="P336" s="24"/>
    </row>
    <row r="337" spans="7:16" ht="15" x14ac:dyDescent="0.25">
      <c r="G337" s="20"/>
      <c r="H337" s="21"/>
      <c r="I337" s="22"/>
      <c r="J337" s="22"/>
      <c r="K337" s="22"/>
      <c r="L337" s="23"/>
      <c r="M337" s="23"/>
      <c r="N337" s="23"/>
      <c r="O337" s="22"/>
      <c r="P337" s="24"/>
    </row>
    <row r="338" spans="7:16" ht="15" x14ac:dyDescent="0.25">
      <c r="G338" s="20"/>
      <c r="H338" s="21"/>
      <c r="I338" s="22"/>
      <c r="J338" s="22"/>
      <c r="K338" s="22"/>
      <c r="L338" s="23"/>
      <c r="M338" s="23"/>
      <c r="O338" s="22"/>
      <c r="P338" s="24"/>
    </row>
    <row r="339" spans="7:16" ht="15" x14ac:dyDescent="0.25">
      <c r="G339" s="20"/>
      <c r="H339" s="21"/>
      <c r="I339" s="22"/>
      <c r="J339" s="22"/>
      <c r="K339" s="22"/>
      <c r="L339" s="23"/>
      <c r="M339" s="23"/>
      <c r="O339" s="22"/>
      <c r="P339" s="24"/>
    </row>
  </sheetData>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disablePrompts="1"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tableParts count="4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47"/>
  <sheetViews>
    <sheetView topLeftCell="A2" workbookViewId="0">
      <selection activeCell="E5" sqref="E5"/>
    </sheetView>
  </sheetViews>
  <sheetFormatPr baseColWidth="10" defaultRowHeight="15" x14ac:dyDescent="0.25"/>
  <cols>
    <col min="2" max="2" width="6" style="15" customWidth="1"/>
    <col min="3" max="3" width="22.7109375" style="15" customWidth="1"/>
    <col min="4" max="4" width="18.28515625" style="15" bestFit="1" customWidth="1"/>
    <col min="5" max="5" width="30.28515625" style="15" customWidth="1"/>
    <col min="6" max="7" width="22.42578125" style="15" bestFit="1" customWidth="1"/>
  </cols>
  <sheetData>
    <row r="1" spans="2:7" x14ac:dyDescent="0.25">
      <c r="B1" s="13"/>
      <c r="C1" s="13"/>
      <c r="D1" s="13"/>
      <c r="E1" s="13"/>
      <c r="F1" s="13"/>
      <c r="G1" s="13"/>
    </row>
    <row r="2" spans="2:7" x14ac:dyDescent="0.25">
      <c r="B2" s="46" t="s">
        <v>4</v>
      </c>
      <c r="C2" s="612" t="s">
        <v>6</v>
      </c>
      <c r="D2" s="612"/>
      <c r="E2" s="612"/>
      <c r="F2" s="612"/>
      <c r="G2" s="613"/>
    </row>
    <row r="3" spans="2:7" x14ac:dyDescent="0.25">
      <c r="B3" s="49" t="s">
        <v>4</v>
      </c>
      <c r="C3" s="63" t="s">
        <v>1100</v>
      </c>
      <c r="D3" s="42" t="s">
        <v>1101</v>
      </c>
      <c r="E3" s="42" t="s">
        <v>1097</v>
      </c>
      <c r="F3" s="63" t="s">
        <v>1102</v>
      </c>
      <c r="G3" s="64" t="s">
        <v>1094</v>
      </c>
    </row>
    <row r="4" spans="2:7" x14ac:dyDescent="0.25">
      <c r="B4" s="49" t="s">
        <v>4</v>
      </c>
      <c r="C4" s="42">
        <v>1</v>
      </c>
      <c r="D4" s="42">
        <v>2</v>
      </c>
      <c r="E4" s="42">
        <v>3</v>
      </c>
      <c r="F4" s="42">
        <v>4</v>
      </c>
      <c r="G4" s="43">
        <v>5</v>
      </c>
    </row>
    <row r="5" spans="2:7" ht="41.25" customHeight="1" x14ac:dyDescent="0.25">
      <c r="B5" s="42">
        <v>1</v>
      </c>
      <c r="C5" s="50" t="s">
        <v>630</v>
      </c>
      <c r="D5" s="50" t="s">
        <v>631</v>
      </c>
      <c r="E5" s="51" t="s">
        <v>632</v>
      </c>
      <c r="F5" s="52" t="s">
        <v>633</v>
      </c>
      <c r="G5" s="53" t="s">
        <v>634</v>
      </c>
    </row>
    <row r="6" spans="2:7" ht="41.25" customHeight="1" x14ac:dyDescent="0.25">
      <c r="B6" s="42">
        <v>2</v>
      </c>
      <c r="C6" s="50" t="s">
        <v>637</v>
      </c>
      <c r="D6" s="50" t="s">
        <v>638</v>
      </c>
      <c r="E6" s="51" t="s">
        <v>639</v>
      </c>
      <c r="F6" s="52" t="s">
        <v>640</v>
      </c>
      <c r="G6" s="54" t="s">
        <v>641</v>
      </c>
    </row>
    <row r="7" spans="2:7" ht="41.25" customHeight="1" x14ac:dyDescent="0.25">
      <c r="B7" s="42">
        <v>3</v>
      </c>
      <c r="C7" s="50" t="s">
        <v>644</v>
      </c>
      <c r="D7" s="51" t="s">
        <v>639</v>
      </c>
      <c r="E7" s="52" t="s">
        <v>645</v>
      </c>
      <c r="F7" s="55" t="s">
        <v>646</v>
      </c>
      <c r="G7" s="54" t="s">
        <v>647</v>
      </c>
    </row>
    <row r="8" spans="2:7" ht="41.25" customHeight="1" x14ac:dyDescent="0.25">
      <c r="B8" s="42">
        <v>4</v>
      </c>
      <c r="C8" s="51" t="s">
        <v>9</v>
      </c>
      <c r="D8" s="52" t="s">
        <v>640</v>
      </c>
      <c r="E8" s="52" t="s">
        <v>650</v>
      </c>
      <c r="F8" s="55" t="s">
        <v>651</v>
      </c>
      <c r="G8" s="54" t="s">
        <v>652</v>
      </c>
    </row>
    <row r="9" spans="2:7" ht="41.25" customHeight="1" x14ac:dyDescent="0.25">
      <c r="B9" s="56">
        <v>5</v>
      </c>
      <c r="C9" s="57" t="s">
        <v>634</v>
      </c>
      <c r="D9" s="57" t="s">
        <v>655</v>
      </c>
      <c r="E9" s="71" t="s">
        <v>647</v>
      </c>
      <c r="F9" s="58" t="s">
        <v>652</v>
      </c>
      <c r="G9" s="59" t="s">
        <v>657</v>
      </c>
    </row>
    <row r="11" spans="2:7" x14ac:dyDescent="0.25">
      <c r="B11" s="63"/>
      <c r="C11" s="42"/>
      <c r="D11" s="34"/>
      <c r="E11" s="34"/>
      <c r="F11" s="34"/>
    </row>
    <row r="12" spans="2:7" x14ac:dyDescent="0.25">
      <c r="B12" s="67"/>
      <c r="C12" s="42"/>
      <c r="D12" s="34"/>
      <c r="E12" s="34"/>
      <c r="F12" s="34"/>
    </row>
    <row r="13" spans="2:7" x14ac:dyDescent="0.25">
      <c r="B13" s="67"/>
      <c r="C13" s="42"/>
      <c r="D13" s="34"/>
      <c r="E13" s="34"/>
      <c r="F13" s="34"/>
    </row>
    <row r="14" spans="2:7" x14ac:dyDescent="0.25">
      <c r="B14" s="67"/>
      <c r="C14" s="42"/>
      <c r="D14" s="34"/>
      <c r="E14" s="34"/>
      <c r="F14" s="34"/>
      <c r="G14" s="65"/>
    </row>
    <row r="15" spans="2:7" x14ac:dyDescent="0.25">
      <c r="B15" s="67"/>
      <c r="C15" s="42"/>
      <c r="D15" s="34"/>
      <c r="E15" s="42"/>
      <c r="F15" s="34"/>
      <c r="G15" s="42"/>
    </row>
    <row r="16" spans="2:7" x14ac:dyDescent="0.25">
      <c r="B16" s="68"/>
      <c r="C16" s="42"/>
      <c r="D16" s="34"/>
      <c r="E16" s="34"/>
      <c r="F16" s="34"/>
      <c r="G16" s="65"/>
    </row>
    <row r="17" spans="2:6" x14ac:dyDescent="0.25">
      <c r="B17" s="68"/>
      <c r="C17" s="42"/>
      <c r="D17" s="34"/>
      <c r="E17" s="34"/>
      <c r="F17" s="34"/>
    </row>
    <row r="18" spans="2:6" x14ac:dyDescent="0.25">
      <c r="B18" s="14"/>
    </row>
    <row r="19" spans="2:6" x14ac:dyDescent="0.25">
      <c r="B19" s="14"/>
    </row>
    <row r="20" spans="2:6" x14ac:dyDescent="0.25">
      <c r="B20" s="14"/>
    </row>
    <row r="21" spans="2:6" x14ac:dyDescent="0.25">
      <c r="B21" s="14"/>
    </row>
    <row r="22" spans="2:6" x14ac:dyDescent="0.25">
      <c r="B22" s="14"/>
    </row>
    <row r="23" spans="2:6" x14ac:dyDescent="0.25">
      <c r="B23" s="14"/>
    </row>
    <row r="24" spans="2:6" x14ac:dyDescent="0.25">
      <c r="B24" s="14"/>
    </row>
    <row r="25" spans="2:6" x14ac:dyDescent="0.25">
      <c r="B25" s="14"/>
    </row>
    <row r="26" spans="2:6" x14ac:dyDescent="0.25">
      <c r="B26" s="14"/>
    </row>
    <row r="27" spans="2:6" x14ac:dyDescent="0.25">
      <c r="B27" s="14"/>
    </row>
    <row r="28" spans="2:6" x14ac:dyDescent="0.25">
      <c r="B28" s="14"/>
    </row>
    <row r="29" spans="2:6" x14ac:dyDescent="0.25">
      <c r="B29" s="14"/>
    </row>
    <row r="30" spans="2:6" x14ac:dyDescent="0.25">
      <c r="B30" s="14"/>
    </row>
    <row r="31" spans="2:6" x14ac:dyDescent="0.25">
      <c r="B31" s="14"/>
    </row>
    <row r="32" spans="2:6" x14ac:dyDescent="0.25">
      <c r="B32" s="14"/>
    </row>
    <row r="33" spans="2:2" x14ac:dyDescent="0.25">
      <c r="B33" s="1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sheetData>
  <mergeCells count="1">
    <mergeCell ref="C2:G2"/>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40"/>
    <col min="7" max="7" width="15.28515625" style="40" customWidth="1"/>
    <col min="8" max="8" width="17" style="40" customWidth="1"/>
    <col min="9" max="9" width="7.42578125" style="40"/>
    <col min="10" max="10" width="16.7109375" style="40" bestFit="1" customWidth="1"/>
    <col min="11" max="11" width="40.7109375" style="40" customWidth="1"/>
    <col min="12" max="12" width="7.42578125" style="40"/>
    <col min="13" max="13" width="1.42578125" style="40" bestFit="1" customWidth="1"/>
    <col min="14" max="14" width="7.42578125" style="40"/>
    <col min="15" max="15" width="45.7109375" style="40" bestFit="1" customWidth="1"/>
    <col min="16" max="16" width="1.42578125" style="40" bestFit="1" customWidth="1"/>
    <col min="17" max="17" width="7.42578125" style="40"/>
    <col min="18" max="18" width="1.42578125" style="40" bestFit="1" customWidth="1"/>
    <col min="19" max="20" width="7.42578125" style="40"/>
    <col min="21" max="21" width="16.7109375" style="40" bestFit="1" customWidth="1"/>
    <col min="22" max="22" width="21.42578125" style="40" bestFit="1" customWidth="1"/>
    <col min="23" max="16384" width="7.42578125" style="40"/>
  </cols>
  <sheetData>
    <row r="1" spans="1:51" s="39" customFormat="1" x14ac:dyDescent="0.2">
      <c r="A1" s="39" t="s">
        <v>331</v>
      </c>
      <c r="B1" s="39" t="s">
        <v>1</v>
      </c>
      <c r="C1" s="40" t="s">
        <v>4</v>
      </c>
      <c r="D1" s="40" t="s">
        <v>332</v>
      </c>
      <c r="E1" s="40" t="s">
        <v>333</v>
      </c>
      <c r="F1" s="40" t="s">
        <v>334</v>
      </c>
      <c r="G1" s="40" t="s">
        <v>335</v>
      </c>
      <c r="H1" s="40"/>
      <c r="I1" s="40" t="s">
        <v>4</v>
      </c>
      <c r="J1" s="39" t="s">
        <v>5</v>
      </c>
      <c r="K1" s="39" t="s">
        <v>6</v>
      </c>
      <c r="L1" s="40" t="s">
        <v>4</v>
      </c>
      <c r="N1" s="618" t="s">
        <v>336</v>
      </c>
      <c r="O1" s="618"/>
      <c r="P1" s="39" t="s">
        <v>4</v>
      </c>
      <c r="Q1" s="39" t="s">
        <v>337</v>
      </c>
      <c r="R1" s="39" t="s">
        <v>4</v>
      </c>
      <c r="S1" s="39" t="s">
        <v>338</v>
      </c>
      <c r="T1" s="39" t="s">
        <v>339</v>
      </c>
      <c r="U1" s="39" t="s">
        <v>2</v>
      </c>
      <c r="V1" s="39" t="s">
        <v>340</v>
      </c>
      <c r="W1" s="39" t="s">
        <v>341</v>
      </c>
      <c r="X1" s="39" t="s">
        <v>342</v>
      </c>
      <c r="Y1" s="39" t="s">
        <v>343</v>
      </c>
      <c r="Z1" s="39" t="s">
        <v>344</v>
      </c>
      <c r="AA1" s="39" t="s">
        <v>345</v>
      </c>
      <c r="AB1" s="39" t="s">
        <v>346</v>
      </c>
      <c r="AC1" s="39" t="s">
        <v>347</v>
      </c>
      <c r="AD1" s="39" t="s">
        <v>348</v>
      </c>
      <c r="AE1" s="39" t="s">
        <v>349</v>
      </c>
      <c r="AF1" s="39" t="s">
        <v>350</v>
      </c>
      <c r="AG1" s="39" t="s">
        <v>351</v>
      </c>
      <c r="AH1" s="39" t="s">
        <v>352</v>
      </c>
      <c r="AI1" s="39" t="s">
        <v>353</v>
      </c>
      <c r="AJ1" s="39" t="s">
        <v>354</v>
      </c>
      <c r="AK1" s="39" t="s">
        <v>355</v>
      </c>
      <c r="AL1" s="39" t="s">
        <v>356</v>
      </c>
      <c r="AM1" s="39" t="s">
        <v>357</v>
      </c>
      <c r="AN1" s="39" t="s">
        <v>358</v>
      </c>
      <c r="AO1" s="39" t="s">
        <v>359</v>
      </c>
      <c r="AP1" s="39" t="s">
        <v>360</v>
      </c>
      <c r="AQ1" s="39" t="s">
        <v>361</v>
      </c>
      <c r="AR1" s="39" t="s">
        <v>362</v>
      </c>
      <c r="AS1" s="39" t="s">
        <v>363</v>
      </c>
      <c r="AT1" s="39" t="s">
        <v>364</v>
      </c>
      <c r="AU1" s="39" t="s">
        <v>365</v>
      </c>
      <c r="AV1" s="39" t="s">
        <v>366</v>
      </c>
      <c r="AW1" s="39" t="s">
        <v>367</v>
      </c>
      <c r="AX1" s="39" t="s">
        <v>368</v>
      </c>
      <c r="AY1" s="39" t="s">
        <v>369</v>
      </c>
    </row>
    <row r="2" spans="1:51" ht="22.5" x14ac:dyDescent="0.2">
      <c r="A2" s="40">
        <v>1</v>
      </c>
      <c r="B2" s="41" t="s">
        <v>370</v>
      </c>
      <c r="C2" s="40" t="s">
        <v>4</v>
      </c>
      <c r="D2" s="40">
        <v>5</v>
      </c>
      <c r="E2" s="40" t="s">
        <v>338</v>
      </c>
      <c r="F2" s="40" t="s">
        <v>371</v>
      </c>
      <c r="G2" s="40" t="s">
        <v>372</v>
      </c>
      <c r="H2" s="40" t="s">
        <v>373</v>
      </c>
      <c r="I2" s="40" t="s">
        <v>4</v>
      </c>
      <c r="J2" s="40" t="s">
        <v>1085</v>
      </c>
      <c r="K2" s="63" t="s">
        <v>1090</v>
      </c>
      <c r="L2" s="40" t="s">
        <v>4</v>
      </c>
      <c r="N2" s="40">
        <v>1</v>
      </c>
      <c r="O2" s="40" t="s">
        <v>446</v>
      </c>
      <c r="P2" s="40" t="s">
        <v>4</v>
      </c>
      <c r="Q2" s="40" t="s">
        <v>370</v>
      </c>
      <c r="R2" s="40" t="s">
        <v>4</v>
      </c>
      <c r="S2" s="40" t="s">
        <v>372</v>
      </c>
      <c r="T2" s="40" t="s">
        <v>372</v>
      </c>
      <c r="U2" s="40" t="s">
        <v>372</v>
      </c>
      <c r="V2" s="40" t="s">
        <v>372</v>
      </c>
      <c r="W2" s="40" t="s">
        <v>372</v>
      </c>
      <c r="X2" s="40" t="s">
        <v>372</v>
      </c>
      <c r="Y2" s="40" t="s">
        <v>372</v>
      </c>
      <c r="Z2" s="40" t="s">
        <v>372</v>
      </c>
      <c r="AA2" s="40" t="s">
        <v>372</v>
      </c>
      <c r="AB2" s="40" t="s">
        <v>372</v>
      </c>
      <c r="AC2" s="40" t="s">
        <v>372</v>
      </c>
      <c r="AD2" s="40" t="s">
        <v>372</v>
      </c>
      <c r="AE2" s="40" t="s">
        <v>372</v>
      </c>
      <c r="AF2" s="40" t="s">
        <v>372</v>
      </c>
      <c r="AG2" s="40" t="s">
        <v>372</v>
      </c>
      <c r="AH2" s="40" t="s">
        <v>372</v>
      </c>
      <c r="AI2" s="40" t="s">
        <v>372</v>
      </c>
      <c r="AJ2" s="40" t="s">
        <v>372</v>
      </c>
      <c r="AK2" s="40" t="s">
        <v>372</v>
      </c>
      <c r="AL2" s="40" t="s">
        <v>372</v>
      </c>
      <c r="AM2" s="40" t="s">
        <v>372</v>
      </c>
      <c r="AN2" s="40" t="s">
        <v>372</v>
      </c>
      <c r="AO2" s="40" t="s">
        <v>372</v>
      </c>
      <c r="AP2" s="40" t="s">
        <v>372</v>
      </c>
      <c r="AQ2" s="40" t="s">
        <v>372</v>
      </c>
      <c r="AR2" s="40" t="s">
        <v>372</v>
      </c>
      <c r="AS2" s="40" t="s">
        <v>372</v>
      </c>
      <c r="AT2" s="40" t="s">
        <v>372</v>
      </c>
      <c r="AU2" s="40" t="s">
        <v>372</v>
      </c>
      <c r="AV2" s="40" t="s">
        <v>372</v>
      </c>
      <c r="AW2" s="40" t="s">
        <v>372</v>
      </c>
      <c r="AX2" s="40" t="s">
        <v>372</v>
      </c>
      <c r="AY2" s="40" t="s">
        <v>372</v>
      </c>
    </row>
    <row r="3" spans="1:51" x14ac:dyDescent="0.2">
      <c r="A3" s="40">
        <v>5</v>
      </c>
      <c r="B3" s="41" t="s">
        <v>338</v>
      </c>
      <c r="C3" s="40" t="s">
        <v>4</v>
      </c>
      <c r="D3" s="40">
        <v>5</v>
      </c>
      <c r="E3" s="40" t="s">
        <v>338</v>
      </c>
      <c r="F3" s="40" t="s">
        <v>376</v>
      </c>
      <c r="G3" s="40" t="s">
        <v>377</v>
      </c>
      <c r="H3" s="40" t="s">
        <v>378</v>
      </c>
      <c r="I3" s="40" t="s">
        <v>4</v>
      </c>
      <c r="J3" s="40" t="s">
        <v>1086</v>
      </c>
      <c r="K3" s="42" t="s">
        <v>1091</v>
      </c>
      <c r="L3" s="40" t="s">
        <v>4</v>
      </c>
      <c r="N3" s="40">
        <v>2</v>
      </c>
      <c r="O3" s="40" t="s">
        <v>11</v>
      </c>
      <c r="P3" s="40" t="s">
        <v>4</v>
      </c>
      <c r="Q3" s="40" t="s">
        <v>382</v>
      </c>
      <c r="R3" s="40" t="s">
        <v>4</v>
      </c>
      <c r="S3" s="40" t="s">
        <v>377</v>
      </c>
      <c r="T3" s="40" t="s">
        <v>383</v>
      </c>
      <c r="U3" s="40" t="s">
        <v>384</v>
      </c>
      <c r="V3" s="40" t="s">
        <v>385</v>
      </c>
      <c r="W3" s="40" t="s">
        <v>386</v>
      </c>
      <c r="X3" s="40" t="s">
        <v>387</v>
      </c>
      <c r="Y3" s="40" t="s">
        <v>388</v>
      </c>
      <c r="Z3" s="40" t="s">
        <v>389</v>
      </c>
      <c r="AA3" s="40" t="s">
        <v>390</v>
      </c>
      <c r="AB3" s="40" t="s">
        <v>391</v>
      </c>
      <c r="AC3" s="40" t="s">
        <v>392</v>
      </c>
      <c r="AD3" s="40" t="s">
        <v>393</v>
      </c>
      <c r="AE3" s="40" t="s">
        <v>394</v>
      </c>
      <c r="AF3" s="40" t="s">
        <v>395</v>
      </c>
      <c r="AG3" s="40" t="s">
        <v>396</v>
      </c>
      <c r="AH3" s="40" t="s">
        <v>397</v>
      </c>
      <c r="AI3" s="40" t="s">
        <v>398</v>
      </c>
      <c r="AJ3" s="40" t="s">
        <v>399</v>
      </c>
      <c r="AK3" s="40" t="s">
        <v>400</v>
      </c>
      <c r="AL3" s="40" t="s">
        <v>401</v>
      </c>
      <c r="AM3" s="40" t="s">
        <v>402</v>
      </c>
      <c r="AN3" s="40" t="s">
        <v>403</v>
      </c>
      <c r="AO3" s="40" t="s">
        <v>404</v>
      </c>
      <c r="AP3" s="40" t="s">
        <v>405</v>
      </c>
      <c r="AQ3" s="40" t="s">
        <v>406</v>
      </c>
      <c r="AR3" s="40" t="s">
        <v>407</v>
      </c>
      <c r="AS3" s="40" t="s">
        <v>408</v>
      </c>
      <c r="AT3" s="40" t="s">
        <v>409</v>
      </c>
      <c r="AU3" s="40" t="s">
        <v>410</v>
      </c>
      <c r="AV3" s="40" t="s">
        <v>410</v>
      </c>
      <c r="AW3" s="40" t="s">
        <v>410</v>
      </c>
      <c r="AX3" s="40" t="s">
        <v>410</v>
      </c>
      <c r="AY3" s="40" t="s">
        <v>410</v>
      </c>
    </row>
    <row r="4" spans="1:51" x14ac:dyDescent="0.2">
      <c r="A4" s="40">
        <v>8</v>
      </c>
      <c r="B4" s="41" t="s">
        <v>339</v>
      </c>
      <c r="C4" s="40" t="s">
        <v>4</v>
      </c>
      <c r="D4" s="40">
        <v>5</v>
      </c>
      <c r="E4" s="40" t="s">
        <v>338</v>
      </c>
      <c r="F4" s="40" t="s">
        <v>411</v>
      </c>
      <c r="G4" s="40" t="s">
        <v>412</v>
      </c>
      <c r="H4" s="40" t="s">
        <v>413</v>
      </c>
      <c r="I4" s="40" t="s">
        <v>4</v>
      </c>
      <c r="J4" s="40" t="s">
        <v>1087</v>
      </c>
      <c r="K4" s="42" t="s">
        <v>1092</v>
      </c>
      <c r="L4" s="40" t="s">
        <v>4</v>
      </c>
      <c r="N4" s="40">
        <v>3</v>
      </c>
      <c r="O4" s="40" t="s">
        <v>381</v>
      </c>
      <c r="P4" s="40" t="s">
        <v>4</v>
      </c>
      <c r="S4" s="40" t="s">
        <v>412</v>
      </c>
      <c r="T4" s="40" t="s">
        <v>416</v>
      </c>
      <c r="U4" s="40" t="s">
        <v>417</v>
      </c>
      <c r="V4" s="40" t="s">
        <v>418</v>
      </c>
      <c r="W4" s="40" t="s">
        <v>419</v>
      </c>
      <c r="X4" s="40" t="s">
        <v>420</v>
      </c>
      <c r="Y4" s="40" t="s">
        <v>421</v>
      </c>
      <c r="Z4" s="40" t="s">
        <v>422</v>
      </c>
      <c r="AA4" s="40" t="s">
        <v>423</v>
      </c>
      <c r="AB4" s="40" t="s">
        <v>424</v>
      </c>
      <c r="AC4" s="40" t="s">
        <v>425</v>
      </c>
      <c r="AD4" s="40" t="s">
        <v>426</v>
      </c>
      <c r="AE4" s="40" t="s">
        <v>427</v>
      </c>
      <c r="AF4" s="40" t="s">
        <v>428</v>
      </c>
      <c r="AG4" s="40" t="s">
        <v>429</v>
      </c>
      <c r="AH4" s="40" t="s">
        <v>430</v>
      </c>
      <c r="AI4" s="40" t="s">
        <v>431</v>
      </c>
      <c r="AJ4" s="40" t="s">
        <v>432</v>
      </c>
      <c r="AK4" s="40" t="s">
        <v>433</v>
      </c>
      <c r="AL4" s="40" t="s">
        <v>434</v>
      </c>
      <c r="AM4" s="40" t="s">
        <v>435</v>
      </c>
      <c r="AN4" s="40" t="s">
        <v>436</v>
      </c>
      <c r="AO4" s="40" t="s">
        <v>437</v>
      </c>
      <c r="AP4" s="40" t="s">
        <v>438</v>
      </c>
      <c r="AQ4" s="40" t="s">
        <v>439</v>
      </c>
      <c r="AR4" s="40" t="s">
        <v>440</v>
      </c>
      <c r="AS4" s="40" t="s">
        <v>441</v>
      </c>
      <c r="AT4" s="41"/>
      <c r="AU4" s="41"/>
      <c r="AV4" s="41"/>
      <c r="AW4" s="41"/>
      <c r="AX4" s="41"/>
      <c r="AY4" s="41"/>
    </row>
    <row r="5" spans="1:51" ht="22.5" x14ac:dyDescent="0.2">
      <c r="A5" s="40">
        <v>11</v>
      </c>
      <c r="B5" s="41" t="s">
        <v>2</v>
      </c>
      <c r="C5" s="40" t="s">
        <v>4</v>
      </c>
      <c r="D5" s="40">
        <v>5</v>
      </c>
      <c r="E5" s="40" t="s">
        <v>338</v>
      </c>
      <c r="F5" s="40" t="s">
        <v>442</v>
      </c>
      <c r="G5" s="40" t="s">
        <v>443</v>
      </c>
      <c r="H5" s="40" t="s">
        <v>444</v>
      </c>
      <c r="I5" s="40" t="s">
        <v>4</v>
      </c>
      <c r="J5" s="40" t="s">
        <v>1088</v>
      </c>
      <c r="K5" s="63" t="s">
        <v>1093</v>
      </c>
      <c r="L5" s="40" t="s">
        <v>4</v>
      </c>
      <c r="N5" s="40">
        <v>4</v>
      </c>
      <c r="O5" s="40" t="s">
        <v>375</v>
      </c>
      <c r="P5" s="40" t="s">
        <v>4</v>
      </c>
      <c r="S5" s="40" t="s">
        <v>443</v>
      </c>
      <c r="T5" s="40" t="s">
        <v>447</v>
      </c>
      <c r="U5" s="40" t="s">
        <v>448</v>
      </c>
      <c r="V5" s="40" t="s">
        <v>449</v>
      </c>
      <c r="W5" s="40" t="s">
        <v>450</v>
      </c>
      <c r="X5" s="40" t="s">
        <v>451</v>
      </c>
      <c r="Y5" s="40" t="s">
        <v>452</v>
      </c>
      <c r="Z5" s="40" t="s">
        <v>453</v>
      </c>
      <c r="AA5" s="40" t="s">
        <v>454</v>
      </c>
      <c r="AB5" s="40" t="s">
        <v>455</v>
      </c>
      <c r="AC5" s="40" t="s">
        <v>456</v>
      </c>
      <c r="AD5" s="40" t="s">
        <v>457</v>
      </c>
      <c r="AE5" s="40" t="s">
        <v>458</v>
      </c>
      <c r="AF5" s="40" t="s">
        <v>459</v>
      </c>
      <c r="AG5" s="40" t="s">
        <v>460</v>
      </c>
      <c r="AH5" s="40" t="s">
        <v>461</v>
      </c>
      <c r="AI5" s="40" t="s">
        <v>462</v>
      </c>
      <c r="AJ5" s="40" t="s">
        <v>463</v>
      </c>
      <c r="AK5" s="40" t="s">
        <v>464</v>
      </c>
      <c r="AL5" s="40" t="s">
        <v>465</v>
      </c>
      <c r="AM5" s="40" t="s">
        <v>466</v>
      </c>
      <c r="AN5" s="40" t="s">
        <v>467</v>
      </c>
      <c r="AO5" s="40" t="s">
        <v>468</v>
      </c>
      <c r="AP5" s="40" t="s">
        <v>469</v>
      </c>
      <c r="AQ5" s="40" t="s">
        <v>470</v>
      </c>
      <c r="AR5" s="40" t="s">
        <v>471</v>
      </c>
      <c r="AS5" s="40" t="s">
        <v>472</v>
      </c>
      <c r="AT5" s="41"/>
      <c r="AU5" s="41"/>
      <c r="AV5" s="41"/>
      <c r="AW5" s="41"/>
      <c r="AX5" s="41"/>
      <c r="AY5" s="41"/>
    </row>
    <row r="6" spans="1:51" x14ac:dyDescent="0.2">
      <c r="A6" s="40">
        <v>13</v>
      </c>
      <c r="B6" s="41" t="s">
        <v>340</v>
      </c>
      <c r="C6" s="40" t="s">
        <v>4</v>
      </c>
      <c r="D6" s="40">
        <v>5</v>
      </c>
      <c r="E6" s="40" t="s">
        <v>338</v>
      </c>
      <c r="F6" s="40" t="s">
        <v>473</v>
      </c>
      <c r="G6" s="40" t="s">
        <v>474</v>
      </c>
      <c r="H6" s="40" t="s">
        <v>475</v>
      </c>
      <c r="I6" s="40" t="s">
        <v>4</v>
      </c>
      <c r="J6" s="40" t="s">
        <v>1089</v>
      </c>
      <c r="K6" s="43" t="s">
        <v>1094</v>
      </c>
      <c r="L6" s="40" t="s">
        <v>4</v>
      </c>
      <c r="S6" s="40" t="s">
        <v>474</v>
      </c>
      <c r="T6" s="40" t="s">
        <v>478</v>
      </c>
      <c r="U6" s="40" t="s">
        <v>479</v>
      </c>
      <c r="V6" s="40" t="s">
        <v>480</v>
      </c>
      <c r="W6" s="40" t="s">
        <v>481</v>
      </c>
      <c r="X6" s="40" t="s">
        <v>482</v>
      </c>
      <c r="Y6" s="40" t="s">
        <v>483</v>
      </c>
      <c r="Z6" s="40" t="s">
        <v>484</v>
      </c>
      <c r="AA6" s="40" t="s">
        <v>485</v>
      </c>
      <c r="AB6" s="40" t="s">
        <v>486</v>
      </c>
      <c r="AC6" s="40" t="s">
        <v>487</v>
      </c>
      <c r="AD6" s="40" t="s">
        <v>488</v>
      </c>
      <c r="AE6" s="40" t="s">
        <v>489</v>
      </c>
      <c r="AF6" s="40" t="s">
        <v>490</v>
      </c>
      <c r="AG6" s="40" t="s">
        <v>491</v>
      </c>
      <c r="AH6" s="40" t="s">
        <v>492</v>
      </c>
      <c r="AI6" s="40" t="s">
        <v>493</v>
      </c>
      <c r="AJ6" s="40" t="s">
        <v>494</v>
      </c>
      <c r="AK6" s="41"/>
      <c r="AL6" s="40" t="s">
        <v>495</v>
      </c>
      <c r="AM6" s="40" t="s">
        <v>496</v>
      </c>
      <c r="AN6" s="40" t="s">
        <v>497</v>
      </c>
      <c r="AO6" s="40" t="s">
        <v>498</v>
      </c>
      <c r="AP6" s="40" t="s">
        <v>422</v>
      </c>
      <c r="AQ6" s="41"/>
      <c r="AR6" s="41"/>
      <c r="AS6" s="40" t="s">
        <v>499</v>
      </c>
      <c r="AT6" s="41"/>
      <c r="AU6" s="41"/>
      <c r="AV6" s="41"/>
      <c r="AW6" s="41"/>
      <c r="AX6" s="41"/>
      <c r="AY6" s="41"/>
    </row>
    <row r="7" spans="1:51" x14ac:dyDescent="0.2">
      <c r="A7" s="40">
        <v>15</v>
      </c>
      <c r="B7" s="41" t="s">
        <v>341</v>
      </c>
      <c r="C7" s="40" t="s">
        <v>4</v>
      </c>
      <c r="D7" s="40">
        <v>5</v>
      </c>
      <c r="E7" s="40" t="s">
        <v>338</v>
      </c>
      <c r="F7" s="40" t="s">
        <v>500</v>
      </c>
      <c r="G7" s="40" t="s">
        <v>501</v>
      </c>
      <c r="H7" s="40" t="s">
        <v>502</v>
      </c>
      <c r="I7" s="40" t="s">
        <v>4</v>
      </c>
      <c r="S7" s="40" t="s">
        <v>501</v>
      </c>
      <c r="T7" s="40" t="s">
        <v>503</v>
      </c>
      <c r="U7" s="40" t="s">
        <v>504</v>
      </c>
      <c r="V7" s="40" t="s">
        <v>505</v>
      </c>
      <c r="W7" s="40" t="s">
        <v>506</v>
      </c>
      <c r="X7" s="40" t="s">
        <v>436</v>
      </c>
      <c r="Y7" s="41"/>
      <c r="Z7" s="40" t="s">
        <v>436</v>
      </c>
      <c r="AA7" s="40" t="s">
        <v>507</v>
      </c>
      <c r="AB7" s="40" t="s">
        <v>508</v>
      </c>
      <c r="AC7" s="40" t="s">
        <v>509</v>
      </c>
      <c r="AD7" s="40" t="s">
        <v>510</v>
      </c>
      <c r="AE7" s="40" t="s">
        <v>511</v>
      </c>
      <c r="AF7" s="40" t="s">
        <v>512</v>
      </c>
      <c r="AG7" s="40" t="s">
        <v>513</v>
      </c>
      <c r="AH7" s="40" t="s">
        <v>514</v>
      </c>
      <c r="AI7" s="40" t="s">
        <v>515</v>
      </c>
      <c r="AJ7" s="40" t="s">
        <v>516</v>
      </c>
      <c r="AK7" s="41"/>
      <c r="AL7" s="40" t="s">
        <v>517</v>
      </c>
      <c r="AM7" s="40" t="s">
        <v>518</v>
      </c>
      <c r="AN7" s="41"/>
      <c r="AO7" s="40" t="s">
        <v>519</v>
      </c>
      <c r="AP7" s="40" t="s">
        <v>484</v>
      </c>
      <c r="AQ7" s="41"/>
      <c r="AR7" s="41"/>
      <c r="AS7" s="41"/>
      <c r="AT7" s="41"/>
      <c r="AU7" s="41"/>
      <c r="AV7" s="41"/>
      <c r="AW7" s="41"/>
      <c r="AX7" s="41"/>
      <c r="AY7" s="41"/>
    </row>
    <row r="8" spans="1:51" x14ac:dyDescent="0.2">
      <c r="A8" s="40">
        <v>17</v>
      </c>
      <c r="B8" s="41" t="s">
        <v>342</v>
      </c>
      <c r="C8" s="40" t="s">
        <v>4</v>
      </c>
      <c r="D8" s="40">
        <v>5</v>
      </c>
      <c r="E8" s="40" t="s">
        <v>338</v>
      </c>
      <c r="F8" s="40" t="s">
        <v>520</v>
      </c>
      <c r="G8" s="40" t="s">
        <v>521</v>
      </c>
      <c r="H8" s="40" t="s">
        <v>522</v>
      </c>
      <c r="I8" s="40" t="s">
        <v>4</v>
      </c>
      <c r="J8" s="40" t="str">
        <f>+UPPER(J2)</f>
        <v>RARO</v>
      </c>
      <c r="K8" s="40" t="str">
        <f>+UPPER(K2)</f>
        <v xml:space="preserve">LIGERAMENTE DAÑINO
</v>
      </c>
      <c r="S8" s="40" t="s">
        <v>521</v>
      </c>
      <c r="T8" s="40" t="s">
        <v>523</v>
      </c>
      <c r="U8" s="40" t="s">
        <v>524</v>
      </c>
      <c r="V8" s="40" t="s">
        <v>525</v>
      </c>
      <c r="W8" s="40" t="s">
        <v>526</v>
      </c>
      <c r="X8" s="40" t="s">
        <v>527</v>
      </c>
      <c r="Y8" s="41"/>
      <c r="Z8" s="40" t="s">
        <v>528</v>
      </c>
      <c r="AA8" s="41"/>
      <c r="AB8" s="40" t="s">
        <v>529</v>
      </c>
      <c r="AC8" s="40" t="s">
        <v>530</v>
      </c>
      <c r="AD8" s="41"/>
      <c r="AE8" s="41"/>
      <c r="AF8" s="41"/>
      <c r="AG8" s="40" t="s">
        <v>531</v>
      </c>
      <c r="AH8" s="41"/>
      <c r="AI8" s="40" t="s">
        <v>532</v>
      </c>
      <c r="AJ8" s="40" t="s">
        <v>533</v>
      </c>
      <c r="AK8" s="41"/>
      <c r="AL8" s="41"/>
      <c r="AM8" s="40" t="s">
        <v>534</v>
      </c>
      <c r="AN8" s="41"/>
      <c r="AO8" s="40" t="s">
        <v>535</v>
      </c>
      <c r="AP8" s="40" t="s">
        <v>536</v>
      </c>
      <c r="AQ8" s="41"/>
      <c r="AR8" s="41"/>
      <c r="AS8" s="41"/>
      <c r="AT8" s="41"/>
      <c r="AU8" s="41"/>
      <c r="AV8" s="41"/>
      <c r="AW8" s="41"/>
      <c r="AX8" s="41"/>
      <c r="AY8" s="41"/>
    </row>
    <row r="9" spans="1:51" x14ac:dyDescent="0.2">
      <c r="A9" s="40">
        <v>18</v>
      </c>
      <c r="B9" s="41" t="s">
        <v>343</v>
      </c>
      <c r="C9" s="40" t="s">
        <v>4</v>
      </c>
      <c r="D9" s="40">
        <v>5</v>
      </c>
      <c r="E9" s="40" t="s">
        <v>338</v>
      </c>
      <c r="F9" s="40" t="s">
        <v>537</v>
      </c>
      <c r="G9" s="40" t="s">
        <v>538</v>
      </c>
      <c r="H9" s="40" t="s">
        <v>539</v>
      </c>
      <c r="I9" s="40" t="s">
        <v>4</v>
      </c>
      <c r="J9" s="40" t="str">
        <f t="shared" ref="J9:J12" si="0">+UPPER(J3)</f>
        <v>IMPROBABLE</v>
      </c>
      <c r="K9" s="40" t="str">
        <f t="shared" ref="K9:K13" si="1">+UPPER(K3)</f>
        <v xml:space="preserve">MENOR </v>
      </c>
      <c r="S9" s="40" t="s">
        <v>538</v>
      </c>
      <c r="T9" s="40" t="s">
        <v>540</v>
      </c>
      <c r="U9" s="40" t="s">
        <v>541</v>
      </c>
      <c r="V9" s="40" t="s">
        <v>542</v>
      </c>
      <c r="W9" s="40" t="s">
        <v>543</v>
      </c>
      <c r="X9" s="41"/>
      <c r="Y9" s="41"/>
      <c r="Z9" s="40" t="s">
        <v>544</v>
      </c>
      <c r="AA9" s="41"/>
      <c r="AB9" s="40" t="s">
        <v>545</v>
      </c>
      <c r="AC9" s="40" t="s">
        <v>546</v>
      </c>
      <c r="AD9" s="41"/>
      <c r="AE9" s="41"/>
      <c r="AF9" s="41"/>
      <c r="AG9" s="40" t="s">
        <v>547</v>
      </c>
      <c r="AH9" s="41"/>
      <c r="AI9" s="40" t="s">
        <v>548</v>
      </c>
      <c r="AJ9" s="41"/>
      <c r="AK9" s="41"/>
      <c r="AL9" s="41"/>
      <c r="AM9" s="40" t="s">
        <v>549</v>
      </c>
      <c r="AN9" s="41"/>
      <c r="AO9" s="40" t="s">
        <v>550</v>
      </c>
      <c r="AP9" s="40" t="s">
        <v>551</v>
      </c>
      <c r="AQ9" s="41"/>
      <c r="AR9" s="41"/>
      <c r="AS9" s="41"/>
      <c r="AT9" s="41"/>
      <c r="AU9" s="41"/>
      <c r="AV9" s="41"/>
      <c r="AW9" s="41"/>
      <c r="AX9" s="41"/>
      <c r="AY9" s="41"/>
    </row>
    <row r="10" spans="1:51" x14ac:dyDescent="0.2">
      <c r="A10" s="40">
        <v>19</v>
      </c>
      <c r="B10" s="41" t="s">
        <v>344</v>
      </c>
      <c r="C10" s="40" t="s">
        <v>4</v>
      </c>
      <c r="D10" s="40">
        <v>5</v>
      </c>
      <c r="E10" s="40" t="s">
        <v>338</v>
      </c>
      <c r="F10" s="40" t="s">
        <v>552</v>
      </c>
      <c r="G10" s="40" t="s">
        <v>553</v>
      </c>
      <c r="H10" s="40" t="s">
        <v>554</v>
      </c>
      <c r="I10" s="40" t="s">
        <v>4</v>
      </c>
      <c r="J10" s="40" t="str">
        <f t="shared" si="0"/>
        <v>MODERADO</v>
      </c>
      <c r="K10" s="40" t="str">
        <f t="shared" si="1"/>
        <v xml:space="preserve">MODERADO </v>
      </c>
      <c r="S10" s="40" t="s">
        <v>553</v>
      </c>
      <c r="T10" s="41"/>
      <c r="U10" s="40" t="s">
        <v>555</v>
      </c>
      <c r="V10" s="40" t="s">
        <v>556</v>
      </c>
      <c r="W10" s="40" t="s">
        <v>557</v>
      </c>
      <c r="X10" s="41"/>
      <c r="Y10" s="41"/>
      <c r="Z10" s="41"/>
      <c r="AA10" s="41"/>
      <c r="AB10" s="40" t="s">
        <v>558</v>
      </c>
      <c r="AC10" s="40" t="s">
        <v>559</v>
      </c>
      <c r="AD10" s="41"/>
      <c r="AE10" s="41"/>
      <c r="AF10" s="41"/>
      <c r="AG10" s="40" t="s">
        <v>560</v>
      </c>
      <c r="AH10" s="41"/>
      <c r="AI10" s="40" t="s">
        <v>561</v>
      </c>
      <c r="AJ10" s="41"/>
      <c r="AK10" s="41"/>
      <c r="AL10" s="41"/>
      <c r="AM10" s="40" t="s">
        <v>562</v>
      </c>
      <c r="AN10" s="41"/>
      <c r="AO10" s="40" t="s">
        <v>563</v>
      </c>
      <c r="AP10" s="40" t="s">
        <v>564</v>
      </c>
      <c r="AQ10" s="41"/>
      <c r="AR10" s="41"/>
      <c r="AS10" s="41"/>
      <c r="AT10" s="41"/>
      <c r="AU10" s="41"/>
      <c r="AV10" s="41"/>
      <c r="AW10" s="41"/>
      <c r="AX10" s="41"/>
      <c r="AY10" s="41"/>
    </row>
    <row r="11" spans="1:51" x14ac:dyDescent="0.2">
      <c r="A11" s="40">
        <v>20</v>
      </c>
      <c r="B11" s="41" t="s">
        <v>345</v>
      </c>
      <c r="C11" s="40" t="s">
        <v>4</v>
      </c>
      <c r="D11" s="40">
        <v>5</v>
      </c>
      <c r="E11" s="40" t="s">
        <v>338</v>
      </c>
      <c r="F11" s="40" t="s">
        <v>565</v>
      </c>
      <c r="G11" s="40" t="s">
        <v>451</v>
      </c>
      <c r="H11" s="40" t="s">
        <v>566</v>
      </c>
      <c r="I11" s="40" t="s">
        <v>4</v>
      </c>
      <c r="J11" s="40" t="str">
        <f t="shared" si="0"/>
        <v xml:space="preserve">PROBABLE </v>
      </c>
      <c r="K11" s="40" t="str">
        <f t="shared" si="1"/>
        <v xml:space="preserve">DAÑINO
</v>
      </c>
      <c r="S11" s="40" t="s">
        <v>451</v>
      </c>
      <c r="T11" s="41"/>
      <c r="U11" s="40" t="s">
        <v>567</v>
      </c>
      <c r="V11" s="41"/>
      <c r="W11" s="40" t="s">
        <v>568</v>
      </c>
      <c r="X11" s="41"/>
      <c r="Y11" s="41"/>
      <c r="Z11" s="41"/>
      <c r="AA11" s="41"/>
      <c r="AB11" s="41"/>
      <c r="AC11" s="40" t="s">
        <v>569</v>
      </c>
      <c r="AD11" s="41"/>
      <c r="AE11" s="41"/>
      <c r="AF11" s="41"/>
      <c r="AG11" s="41"/>
      <c r="AH11" s="41"/>
      <c r="AI11" s="41"/>
      <c r="AJ11" s="41"/>
      <c r="AK11" s="41"/>
      <c r="AL11" s="41"/>
      <c r="AM11" s="40" t="s">
        <v>570</v>
      </c>
      <c r="AN11" s="41"/>
      <c r="AO11" s="40" t="s">
        <v>571</v>
      </c>
      <c r="AP11" s="40" t="s">
        <v>572</v>
      </c>
      <c r="AQ11" s="41"/>
      <c r="AR11" s="41"/>
      <c r="AS11" s="41"/>
      <c r="AT11" s="41"/>
      <c r="AU11" s="41"/>
      <c r="AV11" s="41"/>
      <c r="AW11" s="41"/>
      <c r="AX11" s="41"/>
      <c r="AY11" s="41"/>
    </row>
    <row r="12" spans="1:51" x14ac:dyDescent="0.2">
      <c r="A12" s="40">
        <v>23</v>
      </c>
      <c r="B12" s="41" t="s">
        <v>346</v>
      </c>
      <c r="C12" s="40" t="s">
        <v>4</v>
      </c>
      <c r="D12" s="40">
        <v>5</v>
      </c>
      <c r="E12" s="40" t="s">
        <v>338</v>
      </c>
      <c r="F12" s="40" t="s">
        <v>573</v>
      </c>
      <c r="G12" s="40" t="s">
        <v>574</v>
      </c>
      <c r="H12" s="40" t="s">
        <v>575</v>
      </c>
      <c r="I12" s="40" t="s">
        <v>4</v>
      </c>
      <c r="J12" s="40" t="str">
        <f t="shared" si="0"/>
        <v>CASI CERTEZA</v>
      </c>
      <c r="K12" s="40" t="str">
        <f t="shared" si="1"/>
        <v>EXTREMADAMENTE DAÑINO</v>
      </c>
      <c r="S12" s="40" t="s">
        <v>574</v>
      </c>
      <c r="T12" s="41"/>
      <c r="U12" s="40" t="s">
        <v>576</v>
      </c>
      <c r="V12" s="41"/>
      <c r="W12" s="40" t="s">
        <v>577</v>
      </c>
      <c r="X12" s="41"/>
      <c r="Y12" s="41"/>
      <c r="Z12" s="41"/>
      <c r="AA12" s="41"/>
      <c r="AB12" s="41"/>
      <c r="AC12" s="40" t="s">
        <v>578</v>
      </c>
      <c r="AD12" s="41"/>
      <c r="AE12" s="41"/>
      <c r="AF12" s="41"/>
      <c r="AG12" s="41"/>
      <c r="AH12" s="41"/>
      <c r="AI12" s="41"/>
      <c r="AJ12" s="41"/>
      <c r="AK12" s="41"/>
      <c r="AL12" s="41"/>
      <c r="AM12" s="40" t="s">
        <v>579</v>
      </c>
      <c r="AN12" s="41"/>
      <c r="AO12" s="40" t="s">
        <v>580</v>
      </c>
      <c r="AP12" s="40" t="s">
        <v>581</v>
      </c>
      <c r="AQ12" s="41"/>
      <c r="AR12" s="41"/>
      <c r="AS12" s="41"/>
      <c r="AT12" s="41"/>
      <c r="AU12" s="41"/>
      <c r="AV12" s="41"/>
      <c r="AW12" s="41"/>
      <c r="AX12" s="41"/>
      <c r="AY12" s="41"/>
    </row>
    <row r="13" spans="1:51" x14ac:dyDescent="0.2">
      <c r="A13" s="40">
        <v>25</v>
      </c>
      <c r="B13" s="41" t="s">
        <v>347</v>
      </c>
      <c r="C13" s="40" t="s">
        <v>4</v>
      </c>
      <c r="D13" s="40">
        <v>5</v>
      </c>
      <c r="E13" s="40" t="s">
        <v>338</v>
      </c>
      <c r="F13" s="40" t="s">
        <v>582</v>
      </c>
      <c r="G13" s="40" t="s">
        <v>482</v>
      </c>
      <c r="H13" s="40" t="s">
        <v>583</v>
      </c>
      <c r="I13" s="40" t="s">
        <v>4</v>
      </c>
      <c r="K13" s="40" t="str">
        <f t="shared" si="1"/>
        <v/>
      </c>
      <c r="S13" s="40" t="s">
        <v>482</v>
      </c>
      <c r="T13" s="41"/>
      <c r="U13" s="40" t="s">
        <v>584</v>
      </c>
      <c r="V13" s="41"/>
      <c r="W13" s="40" t="s">
        <v>585</v>
      </c>
      <c r="X13" s="41"/>
      <c r="Y13" s="41"/>
      <c r="Z13" s="41"/>
      <c r="AA13" s="41"/>
      <c r="AB13" s="41"/>
      <c r="AC13" s="40" t="s">
        <v>586</v>
      </c>
      <c r="AD13" s="41"/>
      <c r="AE13" s="41"/>
      <c r="AF13" s="41"/>
      <c r="AG13" s="41"/>
      <c r="AH13" s="41"/>
      <c r="AI13" s="41"/>
      <c r="AJ13" s="41"/>
      <c r="AK13" s="41"/>
      <c r="AL13" s="41"/>
      <c r="AM13" s="41"/>
      <c r="AN13" s="41"/>
      <c r="AO13" s="41"/>
      <c r="AP13" s="40" t="s">
        <v>587</v>
      </c>
      <c r="AQ13" s="41"/>
      <c r="AR13" s="41"/>
      <c r="AS13" s="41"/>
      <c r="AT13" s="41"/>
      <c r="AU13" s="41"/>
      <c r="AV13" s="41"/>
      <c r="AW13" s="41"/>
      <c r="AX13" s="41"/>
      <c r="AY13" s="41"/>
    </row>
    <row r="14" spans="1:51" x14ac:dyDescent="0.2">
      <c r="A14" s="40">
        <v>27</v>
      </c>
      <c r="B14" s="41" t="s">
        <v>348</v>
      </c>
      <c r="C14" s="40" t="s">
        <v>4</v>
      </c>
      <c r="D14" s="40">
        <v>5</v>
      </c>
      <c r="E14" s="40" t="s">
        <v>338</v>
      </c>
      <c r="F14" s="40" t="s">
        <v>588</v>
      </c>
      <c r="G14" s="40" t="s">
        <v>589</v>
      </c>
      <c r="H14" s="40" t="s">
        <v>590</v>
      </c>
      <c r="I14" s="40" t="s">
        <v>4</v>
      </c>
      <c r="S14" s="40" t="s">
        <v>589</v>
      </c>
      <c r="T14" s="41"/>
      <c r="U14" s="40" t="s">
        <v>591</v>
      </c>
      <c r="V14" s="41"/>
      <c r="W14" s="40" t="s">
        <v>592</v>
      </c>
      <c r="X14" s="41"/>
      <c r="Y14" s="41"/>
      <c r="Z14" s="41"/>
      <c r="AA14" s="41"/>
      <c r="AB14" s="41"/>
      <c r="AC14" s="40" t="s">
        <v>593</v>
      </c>
      <c r="AD14" s="41"/>
      <c r="AE14" s="41"/>
      <c r="AF14" s="41"/>
      <c r="AG14" s="41"/>
      <c r="AH14" s="41"/>
      <c r="AI14" s="41"/>
      <c r="AJ14" s="41"/>
      <c r="AK14" s="41"/>
      <c r="AL14" s="41"/>
      <c r="AM14" s="41"/>
      <c r="AN14" s="41"/>
      <c r="AO14" s="41"/>
      <c r="AP14" s="40" t="s">
        <v>594</v>
      </c>
      <c r="AQ14" s="41"/>
      <c r="AR14" s="41"/>
      <c r="AS14" s="41"/>
      <c r="AT14" s="41"/>
      <c r="AU14" s="41"/>
      <c r="AV14" s="41"/>
      <c r="AW14" s="41"/>
      <c r="AX14" s="41"/>
      <c r="AY14" s="41"/>
    </row>
    <row r="15" spans="1:51" x14ac:dyDescent="0.2">
      <c r="A15" s="40">
        <v>41</v>
      </c>
      <c r="B15" s="41" t="s">
        <v>349</v>
      </c>
      <c r="C15" s="40" t="s">
        <v>4</v>
      </c>
      <c r="D15" s="40">
        <v>5</v>
      </c>
      <c r="E15" s="40" t="s">
        <v>338</v>
      </c>
      <c r="F15" s="40" t="s">
        <v>595</v>
      </c>
      <c r="G15" s="40" t="s">
        <v>596</v>
      </c>
      <c r="H15" s="40" t="s">
        <v>597</v>
      </c>
      <c r="I15" s="40" t="s">
        <v>4</v>
      </c>
      <c r="S15" s="40" t="s">
        <v>596</v>
      </c>
      <c r="T15" s="41"/>
      <c r="U15" s="40" t="s">
        <v>598</v>
      </c>
      <c r="V15" s="41"/>
      <c r="W15" s="41"/>
      <c r="X15" s="41"/>
      <c r="Y15" s="41"/>
      <c r="Z15" s="41"/>
      <c r="AA15" s="41"/>
      <c r="AB15" s="41"/>
      <c r="AC15" s="40" t="s">
        <v>599</v>
      </c>
      <c r="AD15" s="41"/>
      <c r="AE15" s="41"/>
      <c r="AF15" s="41"/>
      <c r="AG15" s="41"/>
      <c r="AH15" s="41"/>
      <c r="AI15" s="41"/>
      <c r="AJ15" s="41"/>
      <c r="AK15" s="41"/>
      <c r="AL15" s="41"/>
      <c r="AM15" s="41"/>
      <c r="AN15" s="41"/>
      <c r="AO15" s="41"/>
      <c r="AP15" s="40" t="s">
        <v>600</v>
      </c>
      <c r="AQ15" s="41"/>
      <c r="AR15" s="41"/>
      <c r="AS15" s="41"/>
      <c r="AT15" s="41"/>
      <c r="AU15" s="41"/>
      <c r="AV15" s="41"/>
      <c r="AW15" s="41"/>
      <c r="AX15" s="41"/>
      <c r="AY15" s="41"/>
    </row>
    <row r="16" spans="1:51" x14ac:dyDescent="0.2">
      <c r="A16" s="40">
        <v>44</v>
      </c>
      <c r="B16" s="41" t="s">
        <v>350</v>
      </c>
      <c r="C16" s="40" t="s">
        <v>4</v>
      </c>
      <c r="D16" s="40">
        <v>5</v>
      </c>
      <c r="E16" s="40" t="s">
        <v>338</v>
      </c>
      <c r="F16" s="40" t="s">
        <v>601</v>
      </c>
      <c r="G16" s="40" t="s">
        <v>602</v>
      </c>
      <c r="H16" s="40" t="s">
        <v>603</v>
      </c>
      <c r="I16" s="40" t="s">
        <v>4</v>
      </c>
      <c r="S16" s="40" t="s">
        <v>602</v>
      </c>
      <c r="T16" s="41"/>
      <c r="U16" s="40" t="s">
        <v>604</v>
      </c>
      <c r="V16" s="41"/>
      <c r="W16" s="41"/>
      <c r="X16" s="41"/>
      <c r="Y16" s="41"/>
      <c r="Z16" s="41"/>
      <c r="AA16" s="41"/>
      <c r="AB16" s="41"/>
      <c r="AC16" s="41"/>
      <c r="AD16" s="41"/>
      <c r="AE16" s="41"/>
      <c r="AF16" s="41"/>
      <c r="AG16" s="41"/>
      <c r="AH16" s="41"/>
      <c r="AI16" s="41"/>
      <c r="AJ16" s="41"/>
      <c r="AK16" s="41"/>
      <c r="AL16" s="41"/>
      <c r="AM16" s="41"/>
      <c r="AN16" s="41"/>
      <c r="AO16" s="41"/>
      <c r="AP16" s="40" t="s">
        <v>605</v>
      </c>
      <c r="AQ16" s="41"/>
      <c r="AR16" s="41"/>
      <c r="AS16" s="41"/>
      <c r="AT16" s="41"/>
      <c r="AU16" s="41"/>
      <c r="AV16" s="41"/>
      <c r="AW16" s="41"/>
      <c r="AX16" s="41"/>
      <c r="AY16" s="41"/>
    </row>
    <row r="17" spans="1:51" x14ac:dyDescent="0.2">
      <c r="A17" s="40">
        <v>47</v>
      </c>
      <c r="B17" s="41" t="s">
        <v>351</v>
      </c>
      <c r="C17" s="40" t="s">
        <v>4</v>
      </c>
      <c r="D17" s="40">
        <v>5</v>
      </c>
      <c r="E17" s="40" t="s">
        <v>338</v>
      </c>
      <c r="F17" s="40" t="s">
        <v>606</v>
      </c>
      <c r="G17" s="40" t="s">
        <v>607</v>
      </c>
      <c r="H17" s="40" t="s">
        <v>608</v>
      </c>
      <c r="I17" s="40" t="s">
        <v>4</v>
      </c>
      <c r="S17" s="40" t="s">
        <v>607</v>
      </c>
      <c r="T17" s="41"/>
      <c r="U17" s="40" t="s">
        <v>609</v>
      </c>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row>
    <row r="18" spans="1:51" x14ac:dyDescent="0.2">
      <c r="A18" s="40">
        <v>50</v>
      </c>
      <c r="B18" s="41" t="s">
        <v>352</v>
      </c>
      <c r="C18" s="40" t="s">
        <v>4</v>
      </c>
      <c r="D18" s="40">
        <v>5</v>
      </c>
      <c r="E18" s="40" t="s">
        <v>338</v>
      </c>
      <c r="F18" s="40" t="s">
        <v>610</v>
      </c>
      <c r="G18" s="40" t="s">
        <v>611</v>
      </c>
      <c r="H18" s="40" t="s">
        <v>612</v>
      </c>
      <c r="I18" s="40" t="s">
        <v>4</v>
      </c>
      <c r="S18" s="40" t="s">
        <v>611</v>
      </c>
      <c r="T18" s="41"/>
      <c r="U18" s="40" t="s">
        <v>613</v>
      </c>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row>
    <row r="19" spans="1:51" x14ac:dyDescent="0.2">
      <c r="A19" s="40">
        <v>52</v>
      </c>
      <c r="B19" s="41" t="s">
        <v>353</v>
      </c>
      <c r="C19" s="40" t="s">
        <v>4</v>
      </c>
      <c r="D19" s="40">
        <v>8</v>
      </c>
      <c r="E19" s="40" t="s">
        <v>339</v>
      </c>
      <c r="F19" s="40" t="s">
        <v>614</v>
      </c>
      <c r="G19" s="40" t="s">
        <v>372</v>
      </c>
      <c r="H19" s="40" t="s">
        <v>615</v>
      </c>
      <c r="I19" s="40" t="s">
        <v>4</v>
      </c>
      <c r="U19" s="40" t="s">
        <v>616</v>
      </c>
    </row>
    <row r="20" spans="1:51" x14ac:dyDescent="0.2">
      <c r="A20" s="40">
        <v>54</v>
      </c>
      <c r="B20" s="41" t="s">
        <v>354</v>
      </c>
      <c r="C20" s="40" t="s">
        <v>4</v>
      </c>
      <c r="D20" s="40">
        <v>8</v>
      </c>
      <c r="E20" s="40" t="s">
        <v>339</v>
      </c>
      <c r="F20" s="40" t="s">
        <v>617</v>
      </c>
      <c r="G20" s="40" t="s">
        <v>383</v>
      </c>
      <c r="H20" s="40" t="s">
        <v>618</v>
      </c>
      <c r="I20" s="40" t="s">
        <v>4</v>
      </c>
      <c r="R20" s="39"/>
      <c r="U20" s="40" t="s">
        <v>619</v>
      </c>
    </row>
    <row r="21" spans="1:51" x14ac:dyDescent="0.2">
      <c r="A21" s="40">
        <v>63</v>
      </c>
      <c r="B21" s="41" t="s">
        <v>355</v>
      </c>
      <c r="C21" s="40" t="s">
        <v>4</v>
      </c>
      <c r="D21" s="40">
        <v>8</v>
      </c>
      <c r="E21" s="40" t="s">
        <v>339</v>
      </c>
      <c r="F21" s="40" t="s">
        <v>620</v>
      </c>
      <c r="G21" s="40" t="s">
        <v>416</v>
      </c>
      <c r="H21" s="40" t="s">
        <v>621</v>
      </c>
      <c r="I21" s="40" t="s">
        <v>4</v>
      </c>
    </row>
    <row r="22" spans="1:51" ht="15" x14ac:dyDescent="0.25">
      <c r="A22" s="40">
        <v>66</v>
      </c>
      <c r="B22" s="41" t="s">
        <v>356</v>
      </c>
      <c r="C22" s="40" t="s">
        <v>4</v>
      </c>
      <c r="D22" s="40">
        <v>8</v>
      </c>
      <c r="E22" s="40" t="s">
        <v>339</v>
      </c>
      <c r="F22" s="40" t="s">
        <v>622</v>
      </c>
      <c r="G22" s="40" t="s">
        <v>447</v>
      </c>
      <c r="H22" s="40" t="s">
        <v>623</v>
      </c>
      <c r="I22" s="40" t="s">
        <v>4</v>
      </c>
      <c r="S22" s="44"/>
      <c r="T22" s="45" t="s">
        <v>4</v>
      </c>
      <c r="U22" s="46" t="s">
        <v>4</v>
      </c>
      <c r="V22" s="46" t="s">
        <v>4</v>
      </c>
      <c r="W22" s="612" t="s">
        <v>6</v>
      </c>
      <c r="X22" s="612"/>
      <c r="Y22" s="612"/>
      <c r="Z22" s="612"/>
      <c r="AA22" s="613"/>
      <c r="AB22" s="47"/>
      <c r="AC22" s="44"/>
      <c r="AD22" s="44"/>
    </row>
    <row r="23" spans="1:51" ht="11.25" customHeight="1" x14ac:dyDescent="0.2">
      <c r="A23" s="40">
        <v>68</v>
      </c>
      <c r="B23" s="41" t="s">
        <v>357</v>
      </c>
      <c r="C23" s="40" t="s">
        <v>4</v>
      </c>
      <c r="D23" s="40">
        <v>8</v>
      </c>
      <c r="E23" s="40" t="s">
        <v>339</v>
      </c>
      <c r="F23" s="40" t="s">
        <v>624</v>
      </c>
      <c r="G23" s="40" t="s">
        <v>478</v>
      </c>
      <c r="H23" s="40" t="s">
        <v>625</v>
      </c>
      <c r="I23" s="40" t="s">
        <v>4</v>
      </c>
      <c r="S23" s="44"/>
      <c r="T23" s="48" t="s">
        <v>4</v>
      </c>
      <c r="U23" s="49" t="s">
        <v>4</v>
      </c>
      <c r="V23" s="49" t="s">
        <v>4</v>
      </c>
      <c r="W23" s="42" t="s">
        <v>8</v>
      </c>
      <c r="X23" s="42" t="s">
        <v>380</v>
      </c>
      <c r="Y23" s="42" t="s">
        <v>415</v>
      </c>
      <c r="Z23" s="42" t="s">
        <v>445</v>
      </c>
      <c r="AA23" s="43" t="s">
        <v>477</v>
      </c>
      <c r="AB23" s="40" t="s">
        <v>4</v>
      </c>
      <c r="AC23" s="44"/>
      <c r="AD23" s="44"/>
    </row>
    <row r="24" spans="1:51" x14ac:dyDescent="0.2">
      <c r="A24" s="40">
        <v>70</v>
      </c>
      <c r="B24" s="41" t="s">
        <v>358</v>
      </c>
      <c r="C24" s="40" t="s">
        <v>4</v>
      </c>
      <c r="D24" s="40">
        <v>8</v>
      </c>
      <c r="E24" s="40" t="s">
        <v>339</v>
      </c>
      <c r="F24" s="40" t="s">
        <v>626</v>
      </c>
      <c r="G24" s="40" t="s">
        <v>503</v>
      </c>
      <c r="H24" s="40" t="s">
        <v>627</v>
      </c>
      <c r="I24" s="40" t="s">
        <v>4</v>
      </c>
      <c r="S24" s="44"/>
      <c r="T24" s="48" t="s">
        <v>4</v>
      </c>
      <c r="U24" s="49" t="s">
        <v>4</v>
      </c>
      <c r="V24" s="49" t="s">
        <v>4</v>
      </c>
      <c r="W24" s="42">
        <v>1</v>
      </c>
      <c r="X24" s="42">
        <v>2</v>
      </c>
      <c r="Y24" s="42">
        <v>3</v>
      </c>
      <c r="Z24" s="42">
        <v>4</v>
      </c>
      <c r="AA24" s="43">
        <v>5</v>
      </c>
      <c r="AB24" s="40" t="s">
        <v>4</v>
      </c>
      <c r="AC24" s="44"/>
      <c r="AD24" s="44"/>
    </row>
    <row r="25" spans="1:51" x14ac:dyDescent="0.2">
      <c r="A25" s="40">
        <v>73</v>
      </c>
      <c r="B25" s="41" t="s">
        <v>359</v>
      </c>
      <c r="C25" s="40" t="s">
        <v>4</v>
      </c>
      <c r="D25" s="40">
        <v>8</v>
      </c>
      <c r="E25" s="40" t="s">
        <v>339</v>
      </c>
      <c r="F25" s="40" t="s">
        <v>628</v>
      </c>
      <c r="G25" s="40" t="s">
        <v>523</v>
      </c>
      <c r="H25" s="40" t="s">
        <v>629</v>
      </c>
      <c r="I25" s="40" t="s">
        <v>4</v>
      </c>
      <c r="S25" s="44"/>
      <c r="T25" s="619" t="s">
        <v>5</v>
      </c>
      <c r="U25" s="42" t="s">
        <v>374</v>
      </c>
      <c r="V25" s="42">
        <v>1</v>
      </c>
      <c r="W25" s="50" t="s">
        <v>630</v>
      </c>
      <c r="X25" s="50" t="s">
        <v>631</v>
      </c>
      <c r="Y25" s="51" t="s">
        <v>632</v>
      </c>
      <c r="Z25" s="52" t="s">
        <v>633</v>
      </c>
      <c r="AA25" s="53" t="s">
        <v>634</v>
      </c>
      <c r="AB25" s="40" t="s">
        <v>4</v>
      </c>
    </row>
    <row r="26" spans="1:51" x14ac:dyDescent="0.2">
      <c r="A26" s="40">
        <v>76</v>
      </c>
      <c r="B26" s="41" t="s">
        <v>360</v>
      </c>
      <c r="C26" s="40" t="s">
        <v>4</v>
      </c>
      <c r="D26" s="40">
        <v>8</v>
      </c>
      <c r="E26" s="40" t="s">
        <v>339</v>
      </c>
      <c r="F26" s="40" t="s">
        <v>635</v>
      </c>
      <c r="G26" s="40" t="s">
        <v>540</v>
      </c>
      <c r="H26" s="40" t="s">
        <v>636</v>
      </c>
      <c r="I26" s="40" t="s">
        <v>4</v>
      </c>
      <c r="S26" s="44"/>
      <c r="T26" s="619"/>
      <c r="U26" s="42" t="s">
        <v>379</v>
      </c>
      <c r="V26" s="42">
        <v>2</v>
      </c>
      <c r="W26" s="50" t="s">
        <v>637</v>
      </c>
      <c r="X26" s="50" t="s">
        <v>638</v>
      </c>
      <c r="Y26" s="51" t="s">
        <v>639</v>
      </c>
      <c r="Z26" s="52" t="s">
        <v>640</v>
      </c>
      <c r="AA26" s="54" t="s">
        <v>641</v>
      </c>
      <c r="AB26" s="40" t="s">
        <v>4</v>
      </c>
    </row>
    <row r="27" spans="1:51" x14ac:dyDescent="0.2">
      <c r="A27" s="40">
        <v>81</v>
      </c>
      <c r="B27" s="41" t="s">
        <v>361</v>
      </c>
      <c r="C27" s="40" t="s">
        <v>4</v>
      </c>
      <c r="D27" s="40">
        <v>11</v>
      </c>
      <c r="E27" s="40" t="s">
        <v>2</v>
      </c>
      <c r="F27" s="40" t="s">
        <v>642</v>
      </c>
      <c r="G27" s="40" t="s">
        <v>372</v>
      </c>
      <c r="H27" s="40" t="s">
        <v>643</v>
      </c>
      <c r="I27" s="40" t="s">
        <v>4</v>
      </c>
      <c r="S27" s="44"/>
      <c r="T27" s="619"/>
      <c r="U27" s="42" t="s">
        <v>414</v>
      </c>
      <c r="V27" s="42">
        <v>3</v>
      </c>
      <c r="W27" s="50" t="s">
        <v>644</v>
      </c>
      <c r="X27" s="51" t="s">
        <v>639</v>
      </c>
      <c r="Y27" s="52" t="s">
        <v>645</v>
      </c>
      <c r="Z27" s="55" t="s">
        <v>646</v>
      </c>
      <c r="AA27" s="54" t="s">
        <v>647</v>
      </c>
      <c r="AB27" s="40" t="s">
        <v>4</v>
      </c>
    </row>
    <row r="28" spans="1:51" x14ac:dyDescent="0.2">
      <c r="A28" s="40">
        <v>85</v>
      </c>
      <c r="B28" s="41" t="s">
        <v>362</v>
      </c>
      <c r="C28" s="40" t="s">
        <v>4</v>
      </c>
      <c r="D28" s="40">
        <v>11</v>
      </c>
      <c r="E28" s="40" t="s">
        <v>2</v>
      </c>
      <c r="F28" s="40" t="s">
        <v>648</v>
      </c>
      <c r="G28" s="40" t="s">
        <v>384</v>
      </c>
      <c r="H28" s="40" t="s">
        <v>649</v>
      </c>
      <c r="I28" s="40" t="s">
        <v>4</v>
      </c>
      <c r="S28" s="44"/>
      <c r="T28" s="619"/>
      <c r="U28" s="42" t="s">
        <v>7</v>
      </c>
      <c r="V28" s="42">
        <v>4</v>
      </c>
      <c r="W28" s="51" t="s">
        <v>9</v>
      </c>
      <c r="X28" s="52" t="s">
        <v>640</v>
      </c>
      <c r="Y28" s="52" t="s">
        <v>650</v>
      </c>
      <c r="Z28" s="55" t="s">
        <v>651</v>
      </c>
      <c r="AA28" s="54" t="s">
        <v>652</v>
      </c>
      <c r="AB28" s="40" t="s">
        <v>4</v>
      </c>
    </row>
    <row r="29" spans="1:51" ht="11.25" customHeight="1" x14ac:dyDescent="0.2">
      <c r="A29" s="40">
        <v>86</v>
      </c>
      <c r="B29" s="41" t="s">
        <v>363</v>
      </c>
      <c r="C29" s="40" t="s">
        <v>4</v>
      </c>
      <c r="D29" s="40">
        <v>11</v>
      </c>
      <c r="E29" s="40" t="s">
        <v>2</v>
      </c>
      <c r="F29" s="40" t="s">
        <v>653</v>
      </c>
      <c r="G29" s="40" t="s">
        <v>417</v>
      </c>
      <c r="H29" s="40" t="s">
        <v>654</v>
      </c>
      <c r="I29" s="40" t="s">
        <v>4</v>
      </c>
      <c r="S29" s="44"/>
      <c r="T29" s="620"/>
      <c r="U29" s="56" t="s">
        <v>476</v>
      </c>
      <c r="V29" s="56">
        <v>5</v>
      </c>
      <c r="W29" s="57" t="s">
        <v>634</v>
      </c>
      <c r="X29" s="57" t="s">
        <v>655</v>
      </c>
      <c r="Y29" s="58" t="s">
        <v>656</v>
      </c>
      <c r="Z29" s="58" t="s">
        <v>652</v>
      </c>
      <c r="AA29" s="59" t="s">
        <v>657</v>
      </c>
      <c r="AB29" s="40" t="s">
        <v>4</v>
      </c>
    </row>
    <row r="30" spans="1:51" x14ac:dyDescent="0.2">
      <c r="A30" s="40">
        <v>88</v>
      </c>
      <c r="B30" s="41" t="s">
        <v>364</v>
      </c>
      <c r="C30" s="40" t="s">
        <v>4</v>
      </c>
      <c r="D30" s="40">
        <v>11</v>
      </c>
      <c r="E30" s="40" t="s">
        <v>2</v>
      </c>
      <c r="F30" s="40" t="s">
        <v>658</v>
      </c>
      <c r="G30" s="40" t="s">
        <v>448</v>
      </c>
      <c r="H30" s="40" t="s">
        <v>659</v>
      </c>
      <c r="I30" s="40" t="s">
        <v>4</v>
      </c>
    </row>
    <row r="31" spans="1:51" x14ac:dyDescent="0.2">
      <c r="A31" s="40">
        <v>91</v>
      </c>
      <c r="B31" s="41" t="s">
        <v>365</v>
      </c>
      <c r="C31" s="40" t="s">
        <v>4</v>
      </c>
      <c r="D31" s="40">
        <v>11</v>
      </c>
      <c r="E31" s="40" t="s">
        <v>2</v>
      </c>
      <c r="F31" s="40" t="s">
        <v>660</v>
      </c>
      <c r="G31" s="40" t="s">
        <v>479</v>
      </c>
      <c r="H31" s="40" t="s">
        <v>661</v>
      </c>
      <c r="I31" s="40" t="s">
        <v>4</v>
      </c>
    </row>
    <row r="32" spans="1:51" x14ac:dyDescent="0.2">
      <c r="A32" s="40">
        <v>94</v>
      </c>
      <c r="B32" s="41" t="s">
        <v>366</v>
      </c>
      <c r="C32" s="40" t="s">
        <v>4</v>
      </c>
      <c r="D32" s="40">
        <v>11</v>
      </c>
      <c r="E32" s="40" t="s">
        <v>2</v>
      </c>
      <c r="F32" s="40" t="s">
        <v>662</v>
      </c>
      <c r="G32" s="40" t="s">
        <v>504</v>
      </c>
      <c r="H32" s="40" t="s">
        <v>663</v>
      </c>
      <c r="I32" s="40" t="s">
        <v>4</v>
      </c>
    </row>
    <row r="33" spans="1:17" x14ac:dyDescent="0.2">
      <c r="A33" s="40">
        <v>95</v>
      </c>
      <c r="B33" s="41" t="s">
        <v>367</v>
      </c>
      <c r="C33" s="40" t="s">
        <v>4</v>
      </c>
      <c r="D33" s="40">
        <v>11</v>
      </c>
      <c r="E33" s="40" t="s">
        <v>2</v>
      </c>
      <c r="F33" s="40" t="s">
        <v>664</v>
      </c>
      <c r="G33" s="40" t="s">
        <v>524</v>
      </c>
      <c r="H33" s="40" t="s">
        <v>665</v>
      </c>
      <c r="I33" s="40" t="s">
        <v>4</v>
      </c>
    </row>
    <row r="34" spans="1:17" x14ac:dyDescent="0.2">
      <c r="A34" s="40">
        <v>97</v>
      </c>
      <c r="B34" s="41" t="s">
        <v>368</v>
      </c>
      <c r="C34" s="40" t="s">
        <v>4</v>
      </c>
      <c r="D34" s="40">
        <v>11</v>
      </c>
      <c r="E34" s="40" t="s">
        <v>2</v>
      </c>
      <c r="F34" s="40" t="s">
        <v>666</v>
      </c>
      <c r="G34" s="40" t="s">
        <v>541</v>
      </c>
      <c r="H34" s="40" t="s">
        <v>667</v>
      </c>
      <c r="I34" s="40" t="s">
        <v>4</v>
      </c>
    </row>
    <row r="35" spans="1:17" ht="12.75" x14ac:dyDescent="0.2">
      <c r="A35" s="40">
        <v>99</v>
      </c>
      <c r="B35" s="41" t="s">
        <v>369</v>
      </c>
      <c r="C35" s="40" t="s">
        <v>4</v>
      </c>
      <c r="D35" s="40">
        <v>11</v>
      </c>
      <c r="E35" s="40" t="s">
        <v>2</v>
      </c>
      <c r="F35" s="40" t="s">
        <v>668</v>
      </c>
      <c r="G35" s="40" t="s">
        <v>555</v>
      </c>
      <c r="H35" s="40" t="s">
        <v>669</v>
      </c>
      <c r="I35" s="40" t="s">
        <v>4</v>
      </c>
      <c r="O35" s="84"/>
    </row>
    <row r="36" spans="1:17" ht="12.75" x14ac:dyDescent="0.2">
      <c r="D36" s="40">
        <v>11</v>
      </c>
      <c r="E36" s="40" t="s">
        <v>2</v>
      </c>
      <c r="F36" s="40" t="s">
        <v>670</v>
      </c>
      <c r="G36" s="40" t="s">
        <v>567</v>
      </c>
      <c r="H36" s="40" t="s">
        <v>671</v>
      </c>
      <c r="I36" s="40" t="s">
        <v>4</v>
      </c>
      <c r="O36" s="85"/>
    </row>
    <row r="37" spans="1:17" ht="12.75" x14ac:dyDescent="0.2">
      <c r="A37" s="41" t="s">
        <v>370</v>
      </c>
      <c r="B37" s="41" t="s">
        <v>370</v>
      </c>
      <c r="C37" s="40" t="s">
        <v>4</v>
      </c>
      <c r="D37" s="40">
        <v>11</v>
      </c>
      <c r="E37" s="40" t="s">
        <v>2</v>
      </c>
      <c r="F37" s="40" t="s">
        <v>672</v>
      </c>
      <c r="G37" s="40" t="s">
        <v>576</v>
      </c>
      <c r="H37" s="40" t="s">
        <v>673</v>
      </c>
      <c r="I37" s="40" t="s">
        <v>4</v>
      </c>
      <c r="O37" s="84"/>
    </row>
    <row r="38" spans="1:17" ht="12.75" x14ac:dyDescent="0.2">
      <c r="A38" s="41" t="s">
        <v>338</v>
      </c>
      <c r="B38" s="41" t="s">
        <v>338</v>
      </c>
      <c r="C38" s="40" t="s">
        <v>4</v>
      </c>
      <c r="D38" s="40">
        <v>11</v>
      </c>
      <c r="E38" s="40" t="s">
        <v>2</v>
      </c>
      <c r="F38" s="40" t="s">
        <v>674</v>
      </c>
      <c r="G38" s="40" t="s">
        <v>584</v>
      </c>
      <c r="H38" s="40" t="s">
        <v>675</v>
      </c>
      <c r="I38" s="40" t="s">
        <v>4</v>
      </c>
      <c r="O38" s="85"/>
    </row>
    <row r="39" spans="1:17" ht="12.75" x14ac:dyDescent="0.2">
      <c r="A39" s="41" t="s">
        <v>339</v>
      </c>
      <c r="B39" s="41" t="s">
        <v>339</v>
      </c>
      <c r="C39" s="40" t="s">
        <v>4</v>
      </c>
      <c r="D39" s="40">
        <v>11</v>
      </c>
      <c r="E39" s="40" t="s">
        <v>2</v>
      </c>
      <c r="F39" s="40" t="s">
        <v>676</v>
      </c>
      <c r="G39" s="40" t="s">
        <v>591</v>
      </c>
      <c r="H39" s="40" t="s">
        <v>677</v>
      </c>
      <c r="I39" s="40" t="s">
        <v>4</v>
      </c>
      <c r="K39" s="60"/>
      <c r="O39" s="84"/>
      <c r="Q39" s="41"/>
    </row>
    <row r="40" spans="1:17" ht="12.75" x14ac:dyDescent="0.2">
      <c r="A40" s="41" t="s">
        <v>2</v>
      </c>
      <c r="B40" s="41" t="s">
        <v>2</v>
      </c>
      <c r="C40" s="40" t="s">
        <v>4</v>
      </c>
      <c r="D40" s="40">
        <v>11</v>
      </c>
      <c r="E40" s="40" t="s">
        <v>2</v>
      </c>
      <c r="F40" s="40" t="s">
        <v>678</v>
      </c>
      <c r="G40" s="40" t="s">
        <v>598</v>
      </c>
      <c r="H40" s="40" t="s">
        <v>679</v>
      </c>
      <c r="I40" s="40" t="s">
        <v>4</v>
      </c>
      <c r="K40" s="60"/>
      <c r="O40" s="85"/>
      <c r="Q40" s="41"/>
    </row>
    <row r="41" spans="1:17" ht="12.75" x14ac:dyDescent="0.2">
      <c r="A41" s="41" t="s">
        <v>340</v>
      </c>
      <c r="B41" s="41" t="s">
        <v>340</v>
      </c>
      <c r="C41" s="40" t="s">
        <v>4</v>
      </c>
      <c r="D41" s="40">
        <v>11</v>
      </c>
      <c r="E41" s="40" t="s">
        <v>2</v>
      </c>
      <c r="F41" s="40" t="s">
        <v>680</v>
      </c>
      <c r="G41" s="40" t="s">
        <v>604</v>
      </c>
      <c r="H41" s="40" t="s">
        <v>681</v>
      </c>
      <c r="I41" s="40" t="s">
        <v>4</v>
      </c>
      <c r="O41" s="84"/>
      <c r="Q41" s="41"/>
    </row>
    <row r="42" spans="1:17" ht="12.75" x14ac:dyDescent="0.2">
      <c r="A42" s="41" t="s">
        <v>341</v>
      </c>
      <c r="B42" s="41" t="s">
        <v>341</v>
      </c>
      <c r="C42" s="40" t="s">
        <v>4</v>
      </c>
      <c r="D42" s="40">
        <v>11</v>
      </c>
      <c r="E42" s="40" t="s">
        <v>2</v>
      </c>
      <c r="F42" s="40" t="s">
        <v>682</v>
      </c>
      <c r="G42" s="40" t="s">
        <v>609</v>
      </c>
      <c r="H42" s="40" t="s">
        <v>683</v>
      </c>
      <c r="I42" s="40" t="s">
        <v>4</v>
      </c>
      <c r="K42" s="60"/>
      <c r="O42" s="85"/>
      <c r="Q42" s="41"/>
    </row>
    <row r="43" spans="1:17" ht="12.75" x14ac:dyDescent="0.2">
      <c r="A43" s="41" t="s">
        <v>342</v>
      </c>
      <c r="B43" s="41" t="s">
        <v>342</v>
      </c>
      <c r="C43" s="40" t="s">
        <v>4</v>
      </c>
      <c r="D43" s="40">
        <v>11</v>
      </c>
      <c r="E43" s="40" t="s">
        <v>2</v>
      </c>
      <c r="F43" s="40" t="s">
        <v>684</v>
      </c>
      <c r="G43" s="40" t="s">
        <v>613</v>
      </c>
      <c r="H43" s="40" t="s">
        <v>685</v>
      </c>
      <c r="I43" s="40" t="s">
        <v>4</v>
      </c>
      <c r="K43" s="60"/>
      <c r="O43" s="84"/>
      <c r="Q43" s="41"/>
    </row>
    <row r="44" spans="1:17" ht="12.75" x14ac:dyDescent="0.2">
      <c r="A44" s="41" t="s">
        <v>343</v>
      </c>
      <c r="B44" s="41" t="s">
        <v>343</v>
      </c>
      <c r="C44" s="40" t="s">
        <v>4</v>
      </c>
      <c r="D44" s="40">
        <v>13</v>
      </c>
      <c r="E44" s="40" t="s">
        <v>340</v>
      </c>
      <c r="F44" s="40" t="s">
        <v>686</v>
      </c>
      <c r="G44" s="40" t="s">
        <v>372</v>
      </c>
      <c r="H44" s="40" t="s">
        <v>687</v>
      </c>
      <c r="I44" s="40" t="s">
        <v>4</v>
      </c>
      <c r="K44" s="60"/>
      <c r="O44" s="85"/>
      <c r="Q44" s="41"/>
    </row>
    <row r="45" spans="1:17" ht="12.75" x14ac:dyDescent="0.2">
      <c r="A45" s="41" t="s">
        <v>344</v>
      </c>
      <c r="B45" s="41" t="s">
        <v>344</v>
      </c>
      <c r="C45" s="40" t="s">
        <v>4</v>
      </c>
      <c r="D45" s="40">
        <v>13</v>
      </c>
      <c r="E45" s="40" t="s">
        <v>340</v>
      </c>
      <c r="F45" s="40" t="s">
        <v>688</v>
      </c>
      <c r="G45" s="40" t="s">
        <v>385</v>
      </c>
      <c r="H45" s="40" t="s">
        <v>689</v>
      </c>
      <c r="I45" s="40" t="s">
        <v>4</v>
      </c>
      <c r="K45" s="60"/>
      <c r="O45" s="84"/>
      <c r="Q45" s="41"/>
    </row>
    <row r="46" spans="1:17" ht="12.75" x14ac:dyDescent="0.2">
      <c r="A46" s="41" t="s">
        <v>345</v>
      </c>
      <c r="B46" s="41" t="s">
        <v>345</v>
      </c>
      <c r="C46" s="40" t="s">
        <v>4</v>
      </c>
      <c r="D46" s="40">
        <v>13</v>
      </c>
      <c r="E46" s="40" t="s">
        <v>340</v>
      </c>
      <c r="F46" s="40" t="s">
        <v>690</v>
      </c>
      <c r="G46" s="40" t="s">
        <v>418</v>
      </c>
      <c r="H46" s="40" t="s">
        <v>691</v>
      </c>
      <c r="I46" s="40" t="s">
        <v>4</v>
      </c>
      <c r="K46" s="60"/>
      <c r="O46" s="85"/>
      <c r="Q46" s="41"/>
    </row>
    <row r="47" spans="1:17" ht="12.75" x14ac:dyDescent="0.2">
      <c r="A47" s="41" t="s">
        <v>346</v>
      </c>
      <c r="B47" s="41" t="s">
        <v>346</v>
      </c>
      <c r="C47" s="40" t="s">
        <v>4</v>
      </c>
      <c r="D47" s="40">
        <v>13</v>
      </c>
      <c r="E47" s="40" t="s">
        <v>340</v>
      </c>
      <c r="F47" s="40" t="s">
        <v>692</v>
      </c>
      <c r="G47" s="40" t="s">
        <v>449</v>
      </c>
      <c r="H47" s="40" t="s">
        <v>693</v>
      </c>
      <c r="I47" s="40" t="s">
        <v>4</v>
      </c>
      <c r="K47" s="60"/>
      <c r="O47" s="84"/>
      <c r="Q47" s="41"/>
    </row>
    <row r="48" spans="1:17" ht="12.75" x14ac:dyDescent="0.2">
      <c r="A48" s="41" t="s">
        <v>347</v>
      </c>
      <c r="B48" s="41" t="s">
        <v>347</v>
      </c>
      <c r="C48" s="40" t="s">
        <v>4</v>
      </c>
      <c r="D48" s="40">
        <v>13</v>
      </c>
      <c r="E48" s="40" t="s">
        <v>340</v>
      </c>
      <c r="F48" s="40" t="s">
        <v>694</v>
      </c>
      <c r="G48" s="40" t="s">
        <v>480</v>
      </c>
      <c r="H48" s="40" t="s">
        <v>695</v>
      </c>
      <c r="I48" s="40" t="s">
        <v>4</v>
      </c>
      <c r="K48" s="60"/>
      <c r="O48" s="85"/>
      <c r="Q48" s="41"/>
    </row>
    <row r="49" spans="1:17" ht="12.75" x14ac:dyDescent="0.2">
      <c r="A49" s="41" t="s">
        <v>348</v>
      </c>
      <c r="B49" s="41" t="s">
        <v>348</v>
      </c>
      <c r="C49" s="40" t="s">
        <v>4</v>
      </c>
      <c r="D49" s="40">
        <v>13</v>
      </c>
      <c r="E49" s="40" t="s">
        <v>340</v>
      </c>
      <c r="F49" s="40" t="s">
        <v>696</v>
      </c>
      <c r="G49" s="40" t="s">
        <v>505</v>
      </c>
      <c r="H49" s="40" t="s">
        <v>697</v>
      </c>
      <c r="I49" s="40" t="s">
        <v>4</v>
      </c>
      <c r="K49" s="60"/>
      <c r="O49" s="84"/>
      <c r="Q49" s="41"/>
    </row>
    <row r="50" spans="1:17" ht="12.75" x14ac:dyDescent="0.2">
      <c r="A50" s="41" t="s">
        <v>349</v>
      </c>
      <c r="B50" s="41" t="s">
        <v>349</v>
      </c>
      <c r="C50" s="40" t="s">
        <v>4</v>
      </c>
      <c r="D50" s="40">
        <v>13</v>
      </c>
      <c r="E50" s="40" t="s">
        <v>340</v>
      </c>
      <c r="F50" s="40" t="s">
        <v>698</v>
      </c>
      <c r="G50" s="40" t="s">
        <v>525</v>
      </c>
      <c r="H50" s="40" t="s">
        <v>699</v>
      </c>
      <c r="I50" s="40" t="s">
        <v>4</v>
      </c>
      <c r="K50" s="60"/>
      <c r="O50" s="85"/>
      <c r="Q50" s="41"/>
    </row>
    <row r="51" spans="1:17" ht="12.75" x14ac:dyDescent="0.2">
      <c r="A51" s="41" t="s">
        <v>350</v>
      </c>
      <c r="B51" s="41" t="s">
        <v>700</v>
      </c>
      <c r="C51" s="40" t="s">
        <v>4</v>
      </c>
      <c r="D51" s="40">
        <v>13</v>
      </c>
      <c r="E51" s="40" t="s">
        <v>340</v>
      </c>
      <c r="F51" s="40" t="s">
        <v>701</v>
      </c>
      <c r="G51" s="40" t="s">
        <v>542</v>
      </c>
      <c r="H51" s="40" t="s">
        <v>702</v>
      </c>
      <c r="I51" s="40" t="s">
        <v>4</v>
      </c>
      <c r="K51" s="60"/>
      <c r="O51" s="84"/>
      <c r="Q51" s="41"/>
    </row>
    <row r="52" spans="1:17" ht="12.75" x14ac:dyDescent="0.2">
      <c r="A52" s="41" t="s">
        <v>351</v>
      </c>
      <c r="B52" s="41" t="s">
        <v>351</v>
      </c>
      <c r="C52" s="40" t="s">
        <v>4</v>
      </c>
      <c r="D52" s="40">
        <v>13</v>
      </c>
      <c r="E52" s="40" t="s">
        <v>340</v>
      </c>
      <c r="F52" s="40" t="s">
        <v>703</v>
      </c>
      <c r="G52" s="40" t="s">
        <v>556</v>
      </c>
      <c r="H52" s="40" t="s">
        <v>704</v>
      </c>
      <c r="I52" s="40" t="s">
        <v>4</v>
      </c>
      <c r="K52" s="60"/>
      <c r="O52" s="85"/>
      <c r="Q52" s="41"/>
    </row>
    <row r="53" spans="1:17" ht="12.75" x14ac:dyDescent="0.2">
      <c r="A53" s="41" t="s">
        <v>352</v>
      </c>
      <c r="B53" s="41" t="s">
        <v>352</v>
      </c>
      <c r="C53" s="40" t="s">
        <v>4</v>
      </c>
      <c r="D53" s="40">
        <v>15</v>
      </c>
      <c r="E53" s="40" t="s">
        <v>341</v>
      </c>
      <c r="F53" s="40" t="s">
        <v>705</v>
      </c>
      <c r="G53" s="40" t="s">
        <v>372</v>
      </c>
      <c r="H53" s="40" t="s">
        <v>706</v>
      </c>
      <c r="I53" s="40" t="s">
        <v>4</v>
      </c>
      <c r="K53" s="60"/>
      <c r="O53" s="84"/>
      <c r="Q53" s="41"/>
    </row>
    <row r="54" spans="1:17" ht="12.75" x14ac:dyDescent="0.2">
      <c r="A54" s="41" t="s">
        <v>353</v>
      </c>
      <c r="B54" s="41" t="s">
        <v>353</v>
      </c>
      <c r="C54" s="40" t="s">
        <v>4</v>
      </c>
      <c r="D54" s="40">
        <v>15</v>
      </c>
      <c r="E54" s="40" t="s">
        <v>341</v>
      </c>
      <c r="F54" s="40" t="s">
        <v>707</v>
      </c>
      <c r="G54" s="40" t="s">
        <v>386</v>
      </c>
      <c r="H54" s="40" t="s">
        <v>708</v>
      </c>
      <c r="I54" s="40" t="s">
        <v>4</v>
      </c>
      <c r="K54" s="60"/>
      <c r="O54" s="85"/>
      <c r="Q54" s="41"/>
    </row>
    <row r="55" spans="1:17" ht="12.75" x14ac:dyDescent="0.2">
      <c r="A55" s="41" t="s">
        <v>354</v>
      </c>
      <c r="B55" s="41" t="s">
        <v>709</v>
      </c>
      <c r="C55" s="40" t="s">
        <v>4</v>
      </c>
      <c r="D55" s="40">
        <v>15</v>
      </c>
      <c r="E55" s="40" t="s">
        <v>341</v>
      </c>
      <c r="F55" s="40" t="s">
        <v>710</v>
      </c>
      <c r="G55" s="40" t="s">
        <v>419</v>
      </c>
      <c r="H55" s="40" t="s">
        <v>711</v>
      </c>
      <c r="I55" s="40" t="s">
        <v>4</v>
      </c>
      <c r="O55" s="84"/>
      <c r="Q55" s="41"/>
    </row>
    <row r="56" spans="1:17" ht="12.75" x14ac:dyDescent="0.2">
      <c r="A56" s="41" t="s">
        <v>355</v>
      </c>
      <c r="B56" s="41" t="s">
        <v>355</v>
      </c>
      <c r="C56" s="40" t="s">
        <v>4</v>
      </c>
      <c r="D56" s="40">
        <v>15</v>
      </c>
      <c r="E56" s="40" t="s">
        <v>341</v>
      </c>
      <c r="F56" s="40" t="s">
        <v>712</v>
      </c>
      <c r="G56" s="40" t="s">
        <v>450</v>
      </c>
      <c r="H56" s="40" t="s">
        <v>713</v>
      </c>
      <c r="I56" s="40" t="s">
        <v>4</v>
      </c>
      <c r="K56" s="60"/>
      <c r="O56" s="85"/>
      <c r="Q56" s="41"/>
    </row>
    <row r="57" spans="1:17" ht="12.75" x14ac:dyDescent="0.2">
      <c r="A57" s="41" t="s">
        <v>356</v>
      </c>
      <c r="B57" s="41" t="s">
        <v>356</v>
      </c>
      <c r="C57" s="40" t="s">
        <v>4</v>
      </c>
      <c r="D57" s="40">
        <v>15</v>
      </c>
      <c r="E57" s="40" t="s">
        <v>341</v>
      </c>
      <c r="F57" s="40" t="s">
        <v>714</v>
      </c>
      <c r="G57" s="40" t="s">
        <v>481</v>
      </c>
      <c r="H57" s="40" t="s">
        <v>715</v>
      </c>
      <c r="I57" s="40" t="s">
        <v>4</v>
      </c>
      <c r="K57" s="60"/>
      <c r="O57" s="84"/>
      <c r="Q57" s="41"/>
    </row>
    <row r="58" spans="1:17" ht="12.75" x14ac:dyDescent="0.2">
      <c r="A58" s="41" t="s">
        <v>357</v>
      </c>
      <c r="B58" s="41" t="s">
        <v>357</v>
      </c>
      <c r="C58" s="40" t="s">
        <v>4</v>
      </c>
      <c r="D58" s="40">
        <v>15</v>
      </c>
      <c r="E58" s="40" t="s">
        <v>341</v>
      </c>
      <c r="F58" s="40" t="s">
        <v>716</v>
      </c>
      <c r="G58" s="40" t="s">
        <v>506</v>
      </c>
      <c r="H58" s="40" t="s">
        <v>717</v>
      </c>
      <c r="I58" s="40" t="s">
        <v>4</v>
      </c>
      <c r="K58" s="60"/>
      <c r="O58" s="85"/>
      <c r="Q58" s="41"/>
    </row>
    <row r="59" spans="1:17" ht="12.75" x14ac:dyDescent="0.2">
      <c r="A59" s="41" t="s">
        <v>358</v>
      </c>
      <c r="B59" s="41" t="s">
        <v>358</v>
      </c>
      <c r="C59" s="40" t="s">
        <v>4</v>
      </c>
      <c r="D59" s="40">
        <v>15</v>
      </c>
      <c r="E59" s="40" t="s">
        <v>341</v>
      </c>
      <c r="F59" s="40" t="s">
        <v>718</v>
      </c>
      <c r="G59" s="40" t="s">
        <v>526</v>
      </c>
      <c r="H59" s="40" t="s">
        <v>719</v>
      </c>
      <c r="I59" s="40" t="s">
        <v>4</v>
      </c>
      <c r="K59" s="60"/>
      <c r="O59" s="84"/>
      <c r="Q59" s="41"/>
    </row>
    <row r="60" spans="1:17" ht="12.75" x14ac:dyDescent="0.2">
      <c r="A60" s="41" t="s">
        <v>359</v>
      </c>
      <c r="B60" s="41" t="s">
        <v>359</v>
      </c>
      <c r="C60" s="40" t="s">
        <v>4</v>
      </c>
      <c r="D60" s="40">
        <v>15</v>
      </c>
      <c r="E60" s="40" t="s">
        <v>341</v>
      </c>
      <c r="F60" s="40" t="s">
        <v>720</v>
      </c>
      <c r="G60" s="40" t="s">
        <v>543</v>
      </c>
      <c r="H60" s="40" t="s">
        <v>721</v>
      </c>
      <c r="I60" s="40" t="s">
        <v>4</v>
      </c>
      <c r="O60" s="85"/>
      <c r="Q60" s="41"/>
    </row>
    <row r="61" spans="1:17" ht="12.75" x14ac:dyDescent="0.2">
      <c r="A61" s="41" t="s">
        <v>360</v>
      </c>
      <c r="B61" s="41" t="s">
        <v>360</v>
      </c>
      <c r="C61" s="40" t="s">
        <v>4</v>
      </c>
      <c r="D61" s="40">
        <v>15</v>
      </c>
      <c r="E61" s="40" t="s">
        <v>341</v>
      </c>
      <c r="F61" s="40" t="s">
        <v>722</v>
      </c>
      <c r="G61" s="40" t="s">
        <v>557</v>
      </c>
      <c r="H61" s="40" t="s">
        <v>723</v>
      </c>
      <c r="I61" s="40" t="s">
        <v>4</v>
      </c>
      <c r="K61" s="60"/>
      <c r="O61" s="84"/>
      <c r="Q61" s="41"/>
    </row>
    <row r="62" spans="1:17" ht="12.75" x14ac:dyDescent="0.2">
      <c r="A62" s="41" t="s">
        <v>361</v>
      </c>
      <c r="B62" s="41" t="s">
        <v>361</v>
      </c>
      <c r="C62" s="40" t="s">
        <v>4</v>
      </c>
      <c r="D62" s="40">
        <v>15</v>
      </c>
      <c r="E62" s="40" t="s">
        <v>341</v>
      </c>
      <c r="F62" s="40" t="s">
        <v>724</v>
      </c>
      <c r="G62" s="40" t="s">
        <v>568</v>
      </c>
      <c r="H62" s="40" t="s">
        <v>725</v>
      </c>
      <c r="I62" s="40" t="s">
        <v>4</v>
      </c>
      <c r="K62" s="60"/>
      <c r="O62" s="85"/>
      <c r="Q62" s="41"/>
    </row>
    <row r="63" spans="1:17" ht="12.75" x14ac:dyDescent="0.2">
      <c r="A63" s="41" t="s">
        <v>362</v>
      </c>
      <c r="B63" s="41" t="s">
        <v>362</v>
      </c>
      <c r="C63" s="40" t="s">
        <v>4</v>
      </c>
      <c r="D63" s="40">
        <v>15</v>
      </c>
      <c r="E63" s="40" t="s">
        <v>341</v>
      </c>
      <c r="F63" s="40" t="s">
        <v>726</v>
      </c>
      <c r="G63" s="40" t="s">
        <v>577</v>
      </c>
      <c r="H63" s="40" t="s">
        <v>727</v>
      </c>
      <c r="I63" s="40" t="s">
        <v>4</v>
      </c>
      <c r="K63" s="60"/>
      <c r="O63" s="84"/>
      <c r="Q63" s="41"/>
    </row>
    <row r="64" spans="1:17" ht="12.75" x14ac:dyDescent="0.2">
      <c r="A64" s="41" t="s">
        <v>363</v>
      </c>
      <c r="B64" s="41" t="s">
        <v>363</v>
      </c>
      <c r="C64" s="40" t="s">
        <v>4</v>
      </c>
      <c r="D64" s="40">
        <v>15</v>
      </c>
      <c r="E64" s="40" t="s">
        <v>341</v>
      </c>
      <c r="F64" s="40" t="s">
        <v>728</v>
      </c>
      <c r="G64" s="40" t="s">
        <v>585</v>
      </c>
      <c r="H64" s="40" t="s">
        <v>729</v>
      </c>
      <c r="I64" s="40" t="s">
        <v>4</v>
      </c>
      <c r="K64" s="60"/>
      <c r="O64" s="85"/>
      <c r="Q64" s="41"/>
    </row>
    <row r="65" spans="1:17" ht="12.75" x14ac:dyDescent="0.2">
      <c r="A65" s="41" t="s">
        <v>364</v>
      </c>
      <c r="B65" s="41" t="s">
        <v>730</v>
      </c>
      <c r="C65" s="40" t="s">
        <v>4</v>
      </c>
      <c r="D65" s="40">
        <v>15</v>
      </c>
      <c r="E65" s="40" t="s">
        <v>341</v>
      </c>
      <c r="F65" s="40" t="s">
        <v>731</v>
      </c>
      <c r="G65" s="40" t="s">
        <v>592</v>
      </c>
      <c r="H65" s="40" t="s">
        <v>732</v>
      </c>
      <c r="I65" s="40" t="s">
        <v>4</v>
      </c>
      <c r="K65" s="60"/>
      <c r="O65" s="84"/>
      <c r="Q65" s="41"/>
    </row>
    <row r="66" spans="1:17" ht="12.75" x14ac:dyDescent="0.2">
      <c r="A66" s="41" t="s">
        <v>365</v>
      </c>
      <c r="B66" s="41" t="s">
        <v>365</v>
      </c>
      <c r="C66" s="40" t="s">
        <v>4</v>
      </c>
      <c r="D66" s="40">
        <v>17</v>
      </c>
      <c r="E66" s="40" t="s">
        <v>342</v>
      </c>
      <c r="F66" s="40" t="s">
        <v>733</v>
      </c>
      <c r="G66" s="40" t="s">
        <v>372</v>
      </c>
      <c r="H66" s="40" t="s">
        <v>734</v>
      </c>
      <c r="I66" s="40" t="s">
        <v>4</v>
      </c>
      <c r="K66" s="60"/>
      <c r="O66" s="85"/>
      <c r="Q66" s="41"/>
    </row>
    <row r="67" spans="1:17" x14ac:dyDescent="0.2">
      <c r="A67" s="41" t="s">
        <v>366</v>
      </c>
      <c r="B67" s="41" t="s">
        <v>366</v>
      </c>
      <c r="C67" s="40" t="s">
        <v>4</v>
      </c>
      <c r="D67" s="40">
        <v>17</v>
      </c>
      <c r="E67" s="40" t="s">
        <v>342</v>
      </c>
      <c r="F67" s="40" t="s">
        <v>735</v>
      </c>
      <c r="G67" s="40" t="s">
        <v>387</v>
      </c>
      <c r="H67" s="40" t="s">
        <v>736</v>
      </c>
      <c r="I67" s="40" t="s">
        <v>4</v>
      </c>
      <c r="K67" s="60"/>
      <c r="Q67" s="41"/>
    </row>
    <row r="68" spans="1:17" x14ac:dyDescent="0.2">
      <c r="A68" s="41" t="s">
        <v>367</v>
      </c>
      <c r="B68" s="41" t="s">
        <v>367</v>
      </c>
      <c r="C68" s="40" t="s">
        <v>4</v>
      </c>
      <c r="D68" s="40">
        <v>17</v>
      </c>
      <c r="E68" s="40" t="s">
        <v>342</v>
      </c>
      <c r="F68" s="40" t="s">
        <v>737</v>
      </c>
      <c r="G68" s="40" t="s">
        <v>420</v>
      </c>
      <c r="H68" s="40" t="s">
        <v>738</v>
      </c>
      <c r="I68" s="40" t="s">
        <v>4</v>
      </c>
    </row>
    <row r="69" spans="1:17" x14ac:dyDescent="0.2">
      <c r="A69" s="41" t="s">
        <v>368</v>
      </c>
      <c r="B69" s="41" t="s">
        <v>368</v>
      </c>
      <c r="C69" s="40" t="s">
        <v>4</v>
      </c>
      <c r="D69" s="40">
        <v>17</v>
      </c>
      <c r="E69" s="40" t="s">
        <v>342</v>
      </c>
      <c r="F69" s="40" t="s">
        <v>739</v>
      </c>
      <c r="G69" s="40" t="s">
        <v>451</v>
      </c>
      <c r="H69" s="40" t="s">
        <v>740</v>
      </c>
      <c r="I69" s="40" t="s">
        <v>4</v>
      </c>
    </row>
    <row r="70" spans="1:17" x14ac:dyDescent="0.2">
      <c r="A70" s="41" t="s">
        <v>369</v>
      </c>
      <c r="B70" s="41" t="s">
        <v>369</v>
      </c>
      <c r="C70" s="40" t="s">
        <v>4</v>
      </c>
      <c r="D70" s="40">
        <v>17</v>
      </c>
      <c r="E70" s="40" t="s">
        <v>342</v>
      </c>
      <c r="F70" s="40" t="s">
        <v>741</v>
      </c>
      <c r="G70" s="40" t="s">
        <v>482</v>
      </c>
      <c r="H70" s="40" t="s">
        <v>742</v>
      </c>
      <c r="I70" s="40" t="s">
        <v>4</v>
      </c>
    </row>
    <row r="71" spans="1:17" x14ac:dyDescent="0.2">
      <c r="D71" s="40">
        <v>17</v>
      </c>
      <c r="E71" s="40" t="s">
        <v>342</v>
      </c>
      <c r="F71" s="40" t="s">
        <v>743</v>
      </c>
      <c r="G71" s="40" t="s">
        <v>436</v>
      </c>
      <c r="H71" s="40" t="s">
        <v>744</v>
      </c>
      <c r="I71" s="40" t="s">
        <v>4</v>
      </c>
    </row>
    <row r="72" spans="1:17" x14ac:dyDescent="0.2">
      <c r="D72" s="40">
        <v>17</v>
      </c>
      <c r="E72" s="40" t="s">
        <v>342</v>
      </c>
      <c r="F72" s="40" t="s">
        <v>745</v>
      </c>
      <c r="G72" s="40" t="s">
        <v>527</v>
      </c>
      <c r="H72" s="40" t="s">
        <v>746</v>
      </c>
      <c r="I72" s="40" t="s">
        <v>4</v>
      </c>
    </row>
    <row r="73" spans="1:17" x14ac:dyDescent="0.2">
      <c r="D73" s="40">
        <v>18</v>
      </c>
      <c r="E73" s="40" t="s">
        <v>343</v>
      </c>
      <c r="F73" s="40" t="s">
        <v>747</v>
      </c>
      <c r="G73" s="40" t="s">
        <v>372</v>
      </c>
      <c r="H73" s="40" t="s">
        <v>748</v>
      </c>
      <c r="I73" s="40" t="s">
        <v>4</v>
      </c>
    </row>
    <row r="74" spans="1:17" x14ac:dyDescent="0.2">
      <c r="D74" s="40">
        <v>18</v>
      </c>
      <c r="E74" s="40" t="s">
        <v>343</v>
      </c>
      <c r="F74" s="40" t="s">
        <v>749</v>
      </c>
      <c r="G74" s="40" t="s">
        <v>388</v>
      </c>
      <c r="H74" s="40" t="s">
        <v>750</v>
      </c>
      <c r="I74" s="40" t="s">
        <v>4</v>
      </c>
    </row>
    <row r="75" spans="1:17" x14ac:dyDescent="0.2">
      <c r="D75" s="40">
        <v>18</v>
      </c>
      <c r="E75" s="40" t="s">
        <v>343</v>
      </c>
      <c r="F75" s="40" t="s">
        <v>751</v>
      </c>
      <c r="G75" s="40" t="s">
        <v>421</v>
      </c>
      <c r="H75" s="40" t="s">
        <v>752</v>
      </c>
      <c r="I75" s="40" t="s">
        <v>4</v>
      </c>
    </row>
    <row r="76" spans="1:17" x14ac:dyDescent="0.2">
      <c r="D76" s="40">
        <v>18</v>
      </c>
      <c r="E76" s="40" t="s">
        <v>343</v>
      </c>
      <c r="F76" s="40" t="s">
        <v>753</v>
      </c>
      <c r="G76" s="40" t="s">
        <v>452</v>
      </c>
      <c r="H76" s="40" t="s">
        <v>754</v>
      </c>
      <c r="I76" s="40" t="s">
        <v>4</v>
      </c>
    </row>
    <row r="77" spans="1:17" x14ac:dyDescent="0.2">
      <c r="D77" s="40">
        <v>18</v>
      </c>
      <c r="E77" s="40" t="s">
        <v>343</v>
      </c>
      <c r="F77" s="40" t="s">
        <v>755</v>
      </c>
      <c r="G77" s="40" t="s">
        <v>483</v>
      </c>
      <c r="H77" s="40" t="s">
        <v>756</v>
      </c>
      <c r="I77" s="40" t="s">
        <v>4</v>
      </c>
    </row>
    <row r="78" spans="1:17" x14ac:dyDescent="0.2">
      <c r="D78" s="40">
        <v>19</v>
      </c>
      <c r="E78" s="40" t="s">
        <v>344</v>
      </c>
      <c r="F78" s="40" t="s">
        <v>757</v>
      </c>
      <c r="G78" s="40" t="s">
        <v>372</v>
      </c>
      <c r="H78" s="40" t="s">
        <v>758</v>
      </c>
      <c r="I78" s="40" t="s">
        <v>4</v>
      </c>
    </row>
    <row r="79" spans="1:17" x14ac:dyDescent="0.2">
      <c r="D79" s="40">
        <v>19</v>
      </c>
      <c r="E79" s="40" t="s">
        <v>344</v>
      </c>
      <c r="F79" s="40" t="s">
        <v>759</v>
      </c>
      <c r="G79" s="40" t="s">
        <v>389</v>
      </c>
      <c r="H79" s="40" t="s">
        <v>760</v>
      </c>
      <c r="I79" s="40" t="s">
        <v>4</v>
      </c>
    </row>
    <row r="80" spans="1:17" x14ac:dyDescent="0.2">
      <c r="D80" s="40">
        <v>19</v>
      </c>
      <c r="E80" s="40" t="s">
        <v>344</v>
      </c>
      <c r="F80" s="40" t="s">
        <v>761</v>
      </c>
      <c r="G80" s="40" t="s">
        <v>422</v>
      </c>
      <c r="H80" s="40" t="s">
        <v>762</v>
      </c>
      <c r="I80" s="40" t="s">
        <v>4</v>
      </c>
    </row>
    <row r="81" spans="4:9" x14ac:dyDescent="0.2">
      <c r="D81" s="40">
        <v>19</v>
      </c>
      <c r="E81" s="40" t="s">
        <v>344</v>
      </c>
      <c r="F81" s="40" t="s">
        <v>763</v>
      </c>
      <c r="G81" s="40" t="s">
        <v>453</v>
      </c>
      <c r="H81" s="40" t="s">
        <v>764</v>
      </c>
      <c r="I81" s="40" t="s">
        <v>4</v>
      </c>
    </row>
    <row r="82" spans="4:9" x14ac:dyDescent="0.2">
      <c r="D82" s="40">
        <v>19</v>
      </c>
      <c r="E82" s="40" t="s">
        <v>344</v>
      </c>
      <c r="F82" s="40" t="s">
        <v>765</v>
      </c>
      <c r="G82" s="40" t="s">
        <v>484</v>
      </c>
      <c r="H82" s="40" t="s">
        <v>766</v>
      </c>
      <c r="I82" s="40" t="s">
        <v>4</v>
      </c>
    </row>
    <row r="83" spans="4:9" x14ac:dyDescent="0.2">
      <c r="D83" s="40">
        <v>19</v>
      </c>
      <c r="E83" s="40" t="s">
        <v>344</v>
      </c>
      <c r="F83" s="40" t="s">
        <v>767</v>
      </c>
      <c r="G83" s="40" t="s">
        <v>436</v>
      </c>
      <c r="H83" s="40" t="s">
        <v>768</v>
      </c>
      <c r="I83" s="40" t="s">
        <v>4</v>
      </c>
    </row>
    <row r="84" spans="4:9" x14ac:dyDescent="0.2">
      <c r="D84" s="40">
        <v>19</v>
      </c>
      <c r="E84" s="40" t="s">
        <v>344</v>
      </c>
      <c r="F84" s="40" t="s">
        <v>769</v>
      </c>
      <c r="G84" s="40" t="s">
        <v>528</v>
      </c>
      <c r="H84" s="40" t="s">
        <v>770</v>
      </c>
      <c r="I84" s="40" t="s">
        <v>4</v>
      </c>
    </row>
    <row r="85" spans="4:9" x14ac:dyDescent="0.2">
      <c r="D85" s="40">
        <v>19</v>
      </c>
      <c r="E85" s="40" t="s">
        <v>344</v>
      </c>
      <c r="F85" s="40" t="s">
        <v>771</v>
      </c>
      <c r="G85" s="40" t="s">
        <v>544</v>
      </c>
      <c r="H85" s="40" t="s">
        <v>772</v>
      </c>
      <c r="I85" s="40" t="s">
        <v>4</v>
      </c>
    </row>
    <row r="86" spans="4:9" x14ac:dyDescent="0.2">
      <c r="D86" s="40">
        <v>20</v>
      </c>
      <c r="E86" s="40" t="s">
        <v>345</v>
      </c>
      <c r="F86" s="40" t="s">
        <v>773</v>
      </c>
      <c r="G86" s="40" t="s">
        <v>372</v>
      </c>
      <c r="H86" s="40" t="s">
        <v>774</v>
      </c>
      <c r="I86" s="40" t="s">
        <v>4</v>
      </c>
    </row>
    <row r="87" spans="4:9" x14ac:dyDescent="0.2">
      <c r="D87" s="40">
        <v>20</v>
      </c>
      <c r="E87" s="40" t="s">
        <v>345</v>
      </c>
      <c r="F87" s="40" t="s">
        <v>775</v>
      </c>
      <c r="G87" s="40" t="s">
        <v>390</v>
      </c>
      <c r="H87" s="40" t="s">
        <v>776</v>
      </c>
      <c r="I87" s="40" t="s">
        <v>4</v>
      </c>
    </row>
    <row r="88" spans="4:9" x14ac:dyDescent="0.2">
      <c r="D88" s="40">
        <v>20</v>
      </c>
      <c r="E88" s="40" t="s">
        <v>345</v>
      </c>
      <c r="F88" s="40" t="s">
        <v>777</v>
      </c>
      <c r="G88" s="40" t="s">
        <v>423</v>
      </c>
      <c r="H88" s="40" t="s">
        <v>778</v>
      </c>
      <c r="I88" s="40" t="s">
        <v>4</v>
      </c>
    </row>
    <row r="89" spans="4:9" x14ac:dyDescent="0.2">
      <c r="D89" s="40">
        <v>20</v>
      </c>
      <c r="E89" s="40" t="s">
        <v>345</v>
      </c>
      <c r="F89" s="40" t="s">
        <v>779</v>
      </c>
      <c r="G89" s="40" t="s">
        <v>454</v>
      </c>
      <c r="H89" s="40" t="s">
        <v>780</v>
      </c>
      <c r="I89" s="40" t="s">
        <v>4</v>
      </c>
    </row>
    <row r="90" spans="4:9" x14ac:dyDescent="0.2">
      <c r="D90" s="40">
        <v>20</v>
      </c>
      <c r="E90" s="40" t="s">
        <v>345</v>
      </c>
      <c r="F90" s="40" t="s">
        <v>781</v>
      </c>
      <c r="G90" s="40" t="s">
        <v>485</v>
      </c>
      <c r="H90" s="40" t="s">
        <v>782</v>
      </c>
      <c r="I90" s="40" t="s">
        <v>4</v>
      </c>
    </row>
    <row r="91" spans="4:9" x14ac:dyDescent="0.2">
      <c r="D91" s="40">
        <v>20</v>
      </c>
      <c r="E91" s="40" t="s">
        <v>345</v>
      </c>
      <c r="F91" s="40" t="s">
        <v>783</v>
      </c>
      <c r="G91" s="40" t="s">
        <v>507</v>
      </c>
      <c r="H91" s="40" t="s">
        <v>784</v>
      </c>
      <c r="I91" s="40" t="s">
        <v>4</v>
      </c>
    </row>
    <row r="92" spans="4:9" x14ac:dyDescent="0.2">
      <c r="D92" s="40">
        <v>23</v>
      </c>
      <c r="E92" s="40" t="s">
        <v>346</v>
      </c>
      <c r="F92" s="40" t="s">
        <v>785</v>
      </c>
      <c r="G92" s="40" t="s">
        <v>372</v>
      </c>
      <c r="H92" s="40" t="s">
        <v>786</v>
      </c>
      <c r="I92" s="40" t="s">
        <v>4</v>
      </c>
    </row>
    <row r="93" spans="4:9" x14ac:dyDescent="0.2">
      <c r="D93" s="40">
        <v>23</v>
      </c>
      <c r="E93" s="40" t="s">
        <v>346</v>
      </c>
      <c r="F93" s="40" t="s">
        <v>787</v>
      </c>
      <c r="G93" s="40" t="s">
        <v>391</v>
      </c>
      <c r="H93" s="40" t="s">
        <v>788</v>
      </c>
      <c r="I93" s="40" t="s">
        <v>4</v>
      </c>
    </row>
    <row r="94" spans="4:9" x14ac:dyDescent="0.2">
      <c r="D94" s="40">
        <v>23</v>
      </c>
      <c r="E94" s="40" t="s">
        <v>346</v>
      </c>
      <c r="F94" s="40" t="s">
        <v>789</v>
      </c>
      <c r="G94" s="40" t="s">
        <v>424</v>
      </c>
      <c r="H94" s="40" t="s">
        <v>790</v>
      </c>
      <c r="I94" s="40" t="s">
        <v>4</v>
      </c>
    </row>
    <row r="95" spans="4:9" x14ac:dyDescent="0.2">
      <c r="D95" s="40">
        <v>23</v>
      </c>
      <c r="E95" s="40" t="s">
        <v>346</v>
      </c>
      <c r="F95" s="40" t="s">
        <v>791</v>
      </c>
      <c r="G95" s="40" t="s">
        <v>455</v>
      </c>
      <c r="H95" s="40" t="s">
        <v>792</v>
      </c>
      <c r="I95" s="40" t="s">
        <v>4</v>
      </c>
    </row>
    <row r="96" spans="4:9" x14ac:dyDescent="0.2">
      <c r="D96" s="40">
        <v>23</v>
      </c>
      <c r="E96" s="40" t="s">
        <v>346</v>
      </c>
      <c r="F96" s="40" t="s">
        <v>793</v>
      </c>
      <c r="G96" s="40" t="s">
        <v>486</v>
      </c>
      <c r="H96" s="40" t="s">
        <v>794</v>
      </c>
      <c r="I96" s="40" t="s">
        <v>4</v>
      </c>
    </row>
    <row r="97" spans="4:9" x14ac:dyDescent="0.2">
      <c r="D97" s="40">
        <v>23</v>
      </c>
      <c r="E97" s="40" t="s">
        <v>346</v>
      </c>
      <c r="F97" s="40" t="s">
        <v>795</v>
      </c>
      <c r="G97" s="40" t="s">
        <v>508</v>
      </c>
      <c r="H97" s="40" t="s">
        <v>796</v>
      </c>
      <c r="I97" s="40" t="s">
        <v>4</v>
      </c>
    </row>
    <row r="98" spans="4:9" x14ac:dyDescent="0.2">
      <c r="D98" s="40">
        <v>23</v>
      </c>
      <c r="E98" s="40" t="s">
        <v>346</v>
      </c>
      <c r="F98" s="40" t="s">
        <v>797</v>
      </c>
      <c r="G98" s="40" t="s">
        <v>529</v>
      </c>
      <c r="H98" s="40" t="s">
        <v>798</v>
      </c>
      <c r="I98" s="40" t="s">
        <v>4</v>
      </c>
    </row>
    <row r="99" spans="4:9" x14ac:dyDescent="0.2">
      <c r="D99" s="40">
        <v>23</v>
      </c>
      <c r="E99" s="40" t="s">
        <v>346</v>
      </c>
      <c r="F99" s="40" t="s">
        <v>799</v>
      </c>
      <c r="G99" s="40" t="s">
        <v>545</v>
      </c>
      <c r="H99" s="40" t="s">
        <v>800</v>
      </c>
      <c r="I99" s="40" t="s">
        <v>4</v>
      </c>
    </row>
    <row r="100" spans="4:9" x14ac:dyDescent="0.2">
      <c r="D100" s="40">
        <v>23</v>
      </c>
      <c r="E100" s="40" t="s">
        <v>346</v>
      </c>
      <c r="F100" s="40" t="s">
        <v>801</v>
      </c>
      <c r="G100" s="40" t="s">
        <v>558</v>
      </c>
      <c r="H100" s="40" t="s">
        <v>802</v>
      </c>
      <c r="I100" s="40" t="s">
        <v>4</v>
      </c>
    </row>
    <row r="101" spans="4:9" x14ac:dyDescent="0.2">
      <c r="D101" s="40">
        <v>25</v>
      </c>
      <c r="E101" s="40" t="s">
        <v>347</v>
      </c>
      <c r="F101" s="40" t="s">
        <v>803</v>
      </c>
      <c r="G101" s="40" t="s">
        <v>372</v>
      </c>
      <c r="H101" s="40" t="s">
        <v>804</v>
      </c>
      <c r="I101" s="40" t="s">
        <v>4</v>
      </c>
    </row>
    <row r="102" spans="4:9" x14ac:dyDescent="0.2">
      <c r="D102" s="40">
        <v>25</v>
      </c>
      <c r="E102" s="40" t="s">
        <v>347</v>
      </c>
      <c r="F102" s="40" t="s">
        <v>805</v>
      </c>
      <c r="G102" s="40" t="s">
        <v>392</v>
      </c>
      <c r="H102" s="40" t="s">
        <v>806</v>
      </c>
      <c r="I102" s="40" t="s">
        <v>4</v>
      </c>
    </row>
    <row r="103" spans="4:9" x14ac:dyDescent="0.2">
      <c r="D103" s="40">
        <v>25</v>
      </c>
      <c r="E103" s="40" t="s">
        <v>347</v>
      </c>
      <c r="F103" s="40" t="s">
        <v>807</v>
      </c>
      <c r="G103" s="40" t="s">
        <v>425</v>
      </c>
      <c r="H103" s="40" t="s">
        <v>808</v>
      </c>
      <c r="I103" s="40" t="s">
        <v>4</v>
      </c>
    </row>
    <row r="104" spans="4:9" x14ac:dyDescent="0.2">
      <c r="D104" s="40">
        <v>25</v>
      </c>
      <c r="E104" s="40" t="s">
        <v>347</v>
      </c>
      <c r="F104" s="40" t="s">
        <v>809</v>
      </c>
      <c r="G104" s="40" t="s">
        <v>456</v>
      </c>
      <c r="H104" s="40" t="s">
        <v>810</v>
      </c>
      <c r="I104" s="40" t="s">
        <v>4</v>
      </c>
    </row>
    <row r="105" spans="4:9" x14ac:dyDescent="0.2">
      <c r="D105" s="40">
        <v>25</v>
      </c>
      <c r="E105" s="40" t="s">
        <v>347</v>
      </c>
      <c r="F105" s="40" t="s">
        <v>811</v>
      </c>
      <c r="G105" s="40" t="s">
        <v>487</v>
      </c>
      <c r="H105" s="40" t="s">
        <v>812</v>
      </c>
      <c r="I105" s="40" t="s">
        <v>4</v>
      </c>
    </row>
    <row r="106" spans="4:9" x14ac:dyDescent="0.2">
      <c r="D106" s="40">
        <v>25</v>
      </c>
      <c r="E106" s="40" t="s">
        <v>347</v>
      </c>
      <c r="F106" s="40" t="s">
        <v>813</v>
      </c>
      <c r="G106" s="40" t="s">
        <v>509</v>
      </c>
      <c r="H106" s="40" t="s">
        <v>814</v>
      </c>
      <c r="I106" s="40" t="s">
        <v>4</v>
      </c>
    </row>
    <row r="107" spans="4:9" x14ac:dyDescent="0.2">
      <c r="D107" s="40">
        <v>25</v>
      </c>
      <c r="E107" s="40" t="s">
        <v>347</v>
      </c>
      <c r="F107" s="40" t="s">
        <v>815</v>
      </c>
      <c r="G107" s="40" t="s">
        <v>530</v>
      </c>
      <c r="H107" s="40" t="s">
        <v>816</v>
      </c>
      <c r="I107" s="40" t="s">
        <v>4</v>
      </c>
    </row>
    <row r="108" spans="4:9" x14ac:dyDescent="0.2">
      <c r="D108" s="40">
        <v>25</v>
      </c>
      <c r="E108" s="40" t="s">
        <v>347</v>
      </c>
      <c r="F108" s="40" t="s">
        <v>817</v>
      </c>
      <c r="G108" s="40" t="s">
        <v>546</v>
      </c>
      <c r="H108" s="40" t="s">
        <v>818</v>
      </c>
      <c r="I108" s="40" t="s">
        <v>4</v>
      </c>
    </row>
    <row r="109" spans="4:9" x14ac:dyDescent="0.2">
      <c r="D109" s="40">
        <v>25</v>
      </c>
      <c r="E109" s="40" t="s">
        <v>347</v>
      </c>
      <c r="F109" s="40" t="s">
        <v>819</v>
      </c>
      <c r="G109" s="40" t="s">
        <v>559</v>
      </c>
      <c r="H109" s="40" t="s">
        <v>820</v>
      </c>
      <c r="I109" s="40" t="s">
        <v>4</v>
      </c>
    </row>
    <row r="110" spans="4:9" x14ac:dyDescent="0.2">
      <c r="D110" s="40">
        <v>25</v>
      </c>
      <c r="E110" s="40" t="s">
        <v>347</v>
      </c>
      <c r="F110" s="40" t="s">
        <v>821</v>
      </c>
      <c r="G110" s="40" t="s">
        <v>569</v>
      </c>
      <c r="H110" s="40" t="s">
        <v>822</v>
      </c>
      <c r="I110" s="40" t="s">
        <v>4</v>
      </c>
    </row>
    <row r="111" spans="4:9" x14ac:dyDescent="0.2">
      <c r="D111" s="40">
        <v>25</v>
      </c>
      <c r="E111" s="40" t="s">
        <v>347</v>
      </c>
      <c r="F111" s="40" t="s">
        <v>823</v>
      </c>
      <c r="G111" s="40" t="s">
        <v>578</v>
      </c>
      <c r="H111" s="40" t="s">
        <v>824</v>
      </c>
      <c r="I111" s="40" t="s">
        <v>4</v>
      </c>
    </row>
    <row r="112" spans="4:9" x14ac:dyDescent="0.2">
      <c r="D112" s="40">
        <v>25</v>
      </c>
      <c r="E112" s="40" t="s">
        <v>347</v>
      </c>
      <c r="F112" s="40" t="s">
        <v>825</v>
      </c>
      <c r="G112" s="40" t="s">
        <v>586</v>
      </c>
      <c r="H112" s="40" t="s">
        <v>826</v>
      </c>
      <c r="I112" s="40" t="s">
        <v>4</v>
      </c>
    </row>
    <row r="113" spans="4:9" x14ac:dyDescent="0.2">
      <c r="D113" s="40">
        <v>25</v>
      </c>
      <c r="E113" s="40" t="s">
        <v>347</v>
      </c>
      <c r="F113" s="40" t="s">
        <v>827</v>
      </c>
      <c r="G113" s="40" t="s">
        <v>593</v>
      </c>
      <c r="H113" s="40" t="s">
        <v>828</v>
      </c>
      <c r="I113" s="40" t="s">
        <v>4</v>
      </c>
    </row>
    <row r="114" spans="4:9" x14ac:dyDescent="0.2">
      <c r="D114" s="40">
        <v>25</v>
      </c>
      <c r="E114" s="40" t="s">
        <v>347</v>
      </c>
      <c r="F114" s="40" t="s">
        <v>829</v>
      </c>
      <c r="G114" s="40" t="s">
        <v>599</v>
      </c>
      <c r="H114" s="40" t="s">
        <v>830</v>
      </c>
      <c r="I114" s="40" t="s">
        <v>4</v>
      </c>
    </row>
    <row r="115" spans="4:9" x14ac:dyDescent="0.2">
      <c r="D115" s="40">
        <v>27</v>
      </c>
      <c r="E115" s="40" t="s">
        <v>348</v>
      </c>
      <c r="F115" s="40" t="s">
        <v>831</v>
      </c>
      <c r="G115" s="40" t="s">
        <v>372</v>
      </c>
      <c r="H115" s="40" t="s">
        <v>832</v>
      </c>
      <c r="I115" s="40" t="s">
        <v>4</v>
      </c>
    </row>
    <row r="116" spans="4:9" x14ac:dyDescent="0.2">
      <c r="D116" s="40">
        <v>27</v>
      </c>
      <c r="E116" s="40" t="s">
        <v>348</v>
      </c>
      <c r="F116" s="40" t="s">
        <v>833</v>
      </c>
      <c r="G116" s="40" t="s">
        <v>393</v>
      </c>
      <c r="H116" s="40" t="s">
        <v>834</v>
      </c>
      <c r="I116" s="40" t="s">
        <v>4</v>
      </c>
    </row>
    <row r="117" spans="4:9" x14ac:dyDescent="0.2">
      <c r="D117" s="40">
        <v>27</v>
      </c>
      <c r="E117" s="40" t="s">
        <v>348</v>
      </c>
      <c r="F117" s="40" t="s">
        <v>835</v>
      </c>
      <c r="G117" s="40" t="s">
        <v>426</v>
      </c>
      <c r="H117" s="40" t="s">
        <v>836</v>
      </c>
      <c r="I117" s="40" t="s">
        <v>4</v>
      </c>
    </row>
    <row r="118" spans="4:9" x14ac:dyDescent="0.2">
      <c r="D118" s="40">
        <v>27</v>
      </c>
      <c r="E118" s="40" t="s">
        <v>348</v>
      </c>
      <c r="F118" s="40" t="s">
        <v>837</v>
      </c>
      <c r="G118" s="40" t="s">
        <v>457</v>
      </c>
      <c r="H118" s="40" t="s">
        <v>838</v>
      </c>
      <c r="I118" s="40" t="s">
        <v>4</v>
      </c>
    </row>
    <row r="119" spans="4:9" x14ac:dyDescent="0.2">
      <c r="D119" s="40">
        <v>27</v>
      </c>
      <c r="E119" s="40" t="s">
        <v>348</v>
      </c>
      <c r="F119" s="40" t="s">
        <v>839</v>
      </c>
      <c r="G119" s="40" t="s">
        <v>488</v>
      </c>
      <c r="H119" s="40" t="s">
        <v>840</v>
      </c>
      <c r="I119" s="40" t="s">
        <v>4</v>
      </c>
    </row>
    <row r="120" spans="4:9" x14ac:dyDescent="0.2">
      <c r="D120" s="40">
        <v>27</v>
      </c>
      <c r="E120" s="40" t="s">
        <v>348</v>
      </c>
      <c r="F120" s="40" t="s">
        <v>841</v>
      </c>
      <c r="G120" s="40" t="s">
        <v>510</v>
      </c>
      <c r="H120" s="40" t="s">
        <v>842</v>
      </c>
      <c r="I120" s="40" t="s">
        <v>4</v>
      </c>
    </row>
    <row r="121" spans="4:9" x14ac:dyDescent="0.2">
      <c r="D121" s="40">
        <v>41</v>
      </c>
      <c r="E121" s="40" t="s">
        <v>349</v>
      </c>
      <c r="F121" s="40" t="s">
        <v>843</v>
      </c>
      <c r="G121" s="40" t="s">
        <v>372</v>
      </c>
      <c r="H121" s="40" t="s">
        <v>844</v>
      </c>
      <c r="I121" s="40" t="s">
        <v>4</v>
      </c>
    </row>
    <row r="122" spans="4:9" x14ac:dyDescent="0.2">
      <c r="D122" s="40">
        <v>41</v>
      </c>
      <c r="E122" s="40" t="s">
        <v>349</v>
      </c>
      <c r="F122" s="40" t="s">
        <v>845</v>
      </c>
      <c r="G122" s="40" t="s">
        <v>394</v>
      </c>
      <c r="H122" s="40" t="s">
        <v>846</v>
      </c>
      <c r="I122" s="40" t="s">
        <v>4</v>
      </c>
    </row>
    <row r="123" spans="4:9" x14ac:dyDescent="0.2">
      <c r="D123" s="40">
        <v>41</v>
      </c>
      <c r="E123" s="40" t="s">
        <v>349</v>
      </c>
      <c r="F123" s="40" t="s">
        <v>847</v>
      </c>
      <c r="G123" s="40" t="s">
        <v>427</v>
      </c>
      <c r="H123" s="40" t="s">
        <v>848</v>
      </c>
      <c r="I123" s="40" t="s">
        <v>4</v>
      </c>
    </row>
    <row r="124" spans="4:9" x14ac:dyDescent="0.2">
      <c r="D124" s="40">
        <v>41</v>
      </c>
      <c r="E124" s="40" t="s">
        <v>349</v>
      </c>
      <c r="F124" s="40" t="s">
        <v>849</v>
      </c>
      <c r="G124" s="40" t="s">
        <v>458</v>
      </c>
      <c r="H124" s="40" t="s">
        <v>850</v>
      </c>
      <c r="I124" s="40" t="s">
        <v>4</v>
      </c>
    </row>
    <row r="125" spans="4:9" x14ac:dyDescent="0.2">
      <c r="D125" s="40">
        <v>41</v>
      </c>
      <c r="E125" s="40" t="s">
        <v>349</v>
      </c>
      <c r="F125" s="40" t="s">
        <v>851</v>
      </c>
      <c r="G125" s="40" t="s">
        <v>489</v>
      </c>
      <c r="H125" s="40" t="s">
        <v>852</v>
      </c>
      <c r="I125" s="40" t="s">
        <v>4</v>
      </c>
    </row>
    <row r="126" spans="4:9" x14ac:dyDescent="0.2">
      <c r="D126" s="40">
        <v>41</v>
      </c>
      <c r="E126" s="40" t="s">
        <v>349</v>
      </c>
      <c r="F126" s="40" t="s">
        <v>853</v>
      </c>
      <c r="G126" s="40" t="s">
        <v>511</v>
      </c>
      <c r="H126" s="40" t="s">
        <v>854</v>
      </c>
      <c r="I126" s="40" t="s">
        <v>4</v>
      </c>
    </row>
    <row r="127" spans="4:9" x14ac:dyDescent="0.2">
      <c r="D127" s="40">
        <v>44</v>
      </c>
      <c r="E127" s="40" t="s">
        <v>350</v>
      </c>
      <c r="F127" s="40" t="s">
        <v>855</v>
      </c>
      <c r="G127" s="40" t="s">
        <v>372</v>
      </c>
      <c r="H127" s="40" t="s">
        <v>856</v>
      </c>
      <c r="I127" s="40" t="s">
        <v>4</v>
      </c>
    </row>
    <row r="128" spans="4:9" x14ac:dyDescent="0.2">
      <c r="D128" s="40">
        <v>44</v>
      </c>
      <c r="E128" s="40" t="s">
        <v>350</v>
      </c>
      <c r="F128" s="40" t="s">
        <v>857</v>
      </c>
      <c r="G128" s="40" t="s">
        <v>395</v>
      </c>
      <c r="H128" s="40" t="s">
        <v>858</v>
      </c>
      <c r="I128" s="40" t="s">
        <v>4</v>
      </c>
    </row>
    <row r="129" spans="4:9" x14ac:dyDescent="0.2">
      <c r="D129" s="40">
        <v>44</v>
      </c>
      <c r="E129" s="40" t="s">
        <v>350</v>
      </c>
      <c r="F129" s="40" t="s">
        <v>859</v>
      </c>
      <c r="G129" s="40" t="s">
        <v>428</v>
      </c>
      <c r="H129" s="40" t="s">
        <v>860</v>
      </c>
      <c r="I129" s="40" t="s">
        <v>4</v>
      </c>
    </row>
    <row r="130" spans="4:9" x14ac:dyDescent="0.2">
      <c r="D130" s="40">
        <v>44</v>
      </c>
      <c r="E130" s="40" t="s">
        <v>350</v>
      </c>
      <c r="F130" s="40" t="s">
        <v>861</v>
      </c>
      <c r="G130" s="40" t="s">
        <v>459</v>
      </c>
      <c r="H130" s="40" t="s">
        <v>862</v>
      </c>
      <c r="I130" s="40" t="s">
        <v>4</v>
      </c>
    </row>
    <row r="131" spans="4:9" x14ac:dyDescent="0.2">
      <c r="D131" s="40">
        <v>44</v>
      </c>
      <c r="E131" s="40" t="s">
        <v>350</v>
      </c>
      <c r="F131" s="40" t="s">
        <v>863</v>
      </c>
      <c r="G131" s="40" t="s">
        <v>490</v>
      </c>
      <c r="H131" s="40" t="s">
        <v>864</v>
      </c>
      <c r="I131" s="40" t="s">
        <v>4</v>
      </c>
    </row>
    <row r="132" spans="4:9" x14ac:dyDescent="0.2">
      <c r="D132" s="40">
        <v>44</v>
      </c>
      <c r="E132" s="40" t="s">
        <v>350</v>
      </c>
      <c r="F132" s="40" t="s">
        <v>865</v>
      </c>
      <c r="G132" s="40" t="s">
        <v>512</v>
      </c>
      <c r="H132" s="40" t="s">
        <v>866</v>
      </c>
      <c r="I132" s="40" t="s">
        <v>4</v>
      </c>
    </row>
    <row r="133" spans="4:9" x14ac:dyDescent="0.2">
      <c r="D133" s="40">
        <v>47</v>
      </c>
      <c r="E133" s="40" t="s">
        <v>351</v>
      </c>
      <c r="F133" s="40" t="s">
        <v>867</v>
      </c>
      <c r="G133" s="40" t="s">
        <v>372</v>
      </c>
      <c r="H133" s="40" t="s">
        <v>868</v>
      </c>
      <c r="I133" s="40" t="s">
        <v>4</v>
      </c>
    </row>
    <row r="134" spans="4:9" x14ac:dyDescent="0.2">
      <c r="D134" s="40">
        <v>47</v>
      </c>
      <c r="E134" s="40" t="s">
        <v>351</v>
      </c>
      <c r="F134" s="40" t="s">
        <v>869</v>
      </c>
      <c r="G134" s="40" t="s">
        <v>396</v>
      </c>
      <c r="H134" s="40" t="s">
        <v>870</v>
      </c>
      <c r="I134" s="40" t="s">
        <v>4</v>
      </c>
    </row>
    <row r="135" spans="4:9" x14ac:dyDescent="0.2">
      <c r="D135" s="40">
        <v>47</v>
      </c>
      <c r="E135" s="40" t="s">
        <v>351</v>
      </c>
      <c r="F135" s="40" t="s">
        <v>871</v>
      </c>
      <c r="G135" s="40" t="s">
        <v>429</v>
      </c>
      <c r="H135" s="40" t="s">
        <v>872</v>
      </c>
      <c r="I135" s="40" t="s">
        <v>4</v>
      </c>
    </row>
    <row r="136" spans="4:9" x14ac:dyDescent="0.2">
      <c r="D136" s="40">
        <v>47</v>
      </c>
      <c r="E136" s="40" t="s">
        <v>351</v>
      </c>
      <c r="F136" s="40" t="s">
        <v>873</v>
      </c>
      <c r="G136" s="40" t="s">
        <v>460</v>
      </c>
      <c r="H136" s="40" t="s">
        <v>874</v>
      </c>
      <c r="I136" s="40" t="s">
        <v>4</v>
      </c>
    </row>
    <row r="137" spans="4:9" x14ac:dyDescent="0.2">
      <c r="D137" s="40">
        <v>47</v>
      </c>
      <c r="E137" s="40" t="s">
        <v>351</v>
      </c>
      <c r="F137" s="40" t="s">
        <v>875</v>
      </c>
      <c r="G137" s="40" t="s">
        <v>491</v>
      </c>
      <c r="H137" s="40" t="s">
        <v>876</v>
      </c>
      <c r="I137" s="40" t="s">
        <v>4</v>
      </c>
    </row>
    <row r="138" spans="4:9" x14ac:dyDescent="0.2">
      <c r="D138" s="40">
        <v>47</v>
      </c>
      <c r="E138" s="40" t="s">
        <v>351</v>
      </c>
      <c r="F138" s="40" t="s">
        <v>877</v>
      </c>
      <c r="G138" s="40" t="s">
        <v>513</v>
      </c>
      <c r="H138" s="40" t="s">
        <v>878</v>
      </c>
      <c r="I138" s="40" t="s">
        <v>4</v>
      </c>
    </row>
    <row r="139" spans="4:9" x14ac:dyDescent="0.2">
      <c r="D139" s="40">
        <v>47</v>
      </c>
      <c r="E139" s="40" t="s">
        <v>351</v>
      </c>
      <c r="F139" s="40" t="s">
        <v>879</v>
      </c>
      <c r="G139" s="40" t="s">
        <v>531</v>
      </c>
      <c r="H139" s="40" t="s">
        <v>880</v>
      </c>
      <c r="I139" s="40" t="s">
        <v>4</v>
      </c>
    </row>
    <row r="140" spans="4:9" x14ac:dyDescent="0.2">
      <c r="D140" s="40">
        <v>47</v>
      </c>
      <c r="E140" s="40" t="s">
        <v>351</v>
      </c>
      <c r="F140" s="40" t="s">
        <v>881</v>
      </c>
      <c r="G140" s="40" t="s">
        <v>547</v>
      </c>
      <c r="H140" s="40" t="s">
        <v>882</v>
      </c>
      <c r="I140" s="40" t="s">
        <v>4</v>
      </c>
    </row>
    <row r="141" spans="4:9" x14ac:dyDescent="0.2">
      <c r="D141" s="40">
        <v>47</v>
      </c>
      <c r="E141" s="40" t="s">
        <v>351</v>
      </c>
      <c r="F141" s="40" t="s">
        <v>883</v>
      </c>
      <c r="G141" s="40" t="s">
        <v>560</v>
      </c>
      <c r="H141" s="40" t="s">
        <v>884</v>
      </c>
      <c r="I141" s="40" t="s">
        <v>4</v>
      </c>
    </row>
    <row r="142" spans="4:9" x14ac:dyDescent="0.2">
      <c r="D142" s="40">
        <v>50</v>
      </c>
      <c r="E142" s="40" t="s">
        <v>352</v>
      </c>
      <c r="F142" s="40" t="s">
        <v>885</v>
      </c>
      <c r="G142" s="40" t="s">
        <v>372</v>
      </c>
      <c r="H142" s="40" t="s">
        <v>886</v>
      </c>
      <c r="I142" s="40" t="s">
        <v>4</v>
      </c>
    </row>
    <row r="143" spans="4:9" x14ac:dyDescent="0.2">
      <c r="D143" s="40">
        <v>50</v>
      </c>
      <c r="E143" s="40" t="s">
        <v>352</v>
      </c>
      <c r="F143" s="40" t="s">
        <v>887</v>
      </c>
      <c r="G143" s="40" t="s">
        <v>397</v>
      </c>
      <c r="H143" s="40" t="s">
        <v>888</v>
      </c>
      <c r="I143" s="40" t="s">
        <v>4</v>
      </c>
    </row>
    <row r="144" spans="4:9" x14ac:dyDescent="0.2">
      <c r="D144" s="40">
        <v>50</v>
      </c>
      <c r="E144" s="40" t="s">
        <v>352</v>
      </c>
      <c r="F144" s="40" t="s">
        <v>889</v>
      </c>
      <c r="G144" s="40" t="s">
        <v>430</v>
      </c>
      <c r="H144" s="40" t="s">
        <v>890</v>
      </c>
      <c r="I144" s="40" t="s">
        <v>4</v>
      </c>
    </row>
    <row r="145" spans="4:9" x14ac:dyDescent="0.2">
      <c r="D145" s="40">
        <v>50</v>
      </c>
      <c r="E145" s="40" t="s">
        <v>352</v>
      </c>
      <c r="F145" s="40" t="s">
        <v>891</v>
      </c>
      <c r="G145" s="40" t="s">
        <v>461</v>
      </c>
      <c r="H145" s="40" t="s">
        <v>892</v>
      </c>
      <c r="I145" s="40" t="s">
        <v>4</v>
      </c>
    </row>
    <row r="146" spans="4:9" x14ac:dyDescent="0.2">
      <c r="D146" s="40">
        <v>50</v>
      </c>
      <c r="E146" s="40" t="s">
        <v>352</v>
      </c>
      <c r="F146" s="40" t="s">
        <v>893</v>
      </c>
      <c r="G146" s="40" t="s">
        <v>492</v>
      </c>
      <c r="H146" s="40" t="s">
        <v>894</v>
      </c>
      <c r="I146" s="40" t="s">
        <v>4</v>
      </c>
    </row>
    <row r="147" spans="4:9" x14ac:dyDescent="0.2">
      <c r="D147" s="40">
        <v>50</v>
      </c>
      <c r="E147" s="40" t="s">
        <v>352</v>
      </c>
      <c r="F147" s="40" t="s">
        <v>895</v>
      </c>
      <c r="G147" s="40" t="s">
        <v>514</v>
      </c>
      <c r="H147" s="40" t="s">
        <v>896</v>
      </c>
      <c r="I147" s="40" t="s">
        <v>4</v>
      </c>
    </row>
    <row r="148" spans="4:9" x14ac:dyDescent="0.2">
      <c r="D148" s="40">
        <v>52</v>
      </c>
      <c r="E148" s="40" t="s">
        <v>353</v>
      </c>
      <c r="F148" s="40" t="s">
        <v>897</v>
      </c>
      <c r="G148" s="40" t="s">
        <v>372</v>
      </c>
      <c r="H148" s="40" t="s">
        <v>898</v>
      </c>
      <c r="I148" s="40" t="s">
        <v>4</v>
      </c>
    </row>
    <row r="149" spans="4:9" x14ac:dyDescent="0.2">
      <c r="D149" s="40">
        <v>52</v>
      </c>
      <c r="E149" s="40" t="s">
        <v>353</v>
      </c>
      <c r="F149" s="40" t="s">
        <v>899</v>
      </c>
      <c r="G149" s="40" t="s">
        <v>398</v>
      </c>
      <c r="H149" s="40" t="s">
        <v>900</v>
      </c>
      <c r="I149" s="40" t="s">
        <v>4</v>
      </c>
    </row>
    <row r="150" spans="4:9" x14ac:dyDescent="0.2">
      <c r="D150" s="40">
        <v>52</v>
      </c>
      <c r="E150" s="40" t="s">
        <v>353</v>
      </c>
      <c r="F150" s="40" t="s">
        <v>901</v>
      </c>
      <c r="G150" s="40" t="s">
        <v>431</v>
      </c>
      <c r="H150" s="40" t="s">
        <v>902</v>
      </c>
      <c r="I150" s="40" t="s">
        <v>4</v>
      </c>
    </row>
    <row r="151" spans="4:9" x14ac:dyDescent="0.2">
      <c r="D151" s="40">
        <v>52</v>
      </c>
      <c r="E151" s="40" t="s">
        <v>353</v>
      </c>
      <c r="F151" s="40" t="s">
        <v>903</v>
      </c>
      <c r="G151" s="40" t="s">
        <v>462</v>
      </c>
      <c r="H151" s="40" t="s">
        <v>904</v>
      </c>
      <c r="I151" s="40" t="s">
        <v>4</v>
      </c>
    </row>
    <row r="152" spans="4:9" x14ac:dyDescent="0.2">
      <c r="D152" s="40">
        <v>52</v>
      </c>
      <c r="E152" s="40" t="s">
        <v>353</v>
      </c>
      <c r="F152" s="40" t="s">
        <v>905</v>
      </c>
      <c r="G152" s="40" t="s">
        <v>493</v>
      </c>
      <c r="H152" s="40" t="s">
        <v>906</v>
      </c>
      <c r="I152" s="40" t="s">
        <v>4</v>
      </c>
    </row>
    <row r="153" spans="4:9" x14ac:dyDescent="0.2">
      <c r="D153" s="40">
        <v>52</v>
      </c>
      <c r="E153" s="40" t="s">
        <v>353</v>
      </c>
      <c r="F153" s="40" t="s">
        <v>907</v>
      </c>
      <c r="G153" s="40" t="s">
        <v>515</v>
      </c>
      <c r="H153" s="40" t="s">
        <v>908</v>
      </c>
      <c r="I153" s="40" t="s">
        <v>4</v>
      </c>
    </row>
    <row r="154" spans="4:9" x14ac:dyDescent="0.2">
      <c r="D154" s="40">
        <v>52</v>
      </c>
      <c r="E154" s="40" t="s">
        <v>353</v>
      </c>
      <c r="F154" s="40" t="s">
        <v>909</v>
      </c>
      <c r="G154" s="40" t="s">
        <v>532</v>
      </c>
      <c r="H154" s="40" t="s">
        <v>910</v>
      </c>
      <c r="I154" s="40" t="s">
        <v>4</v>
      </c>
    </row>
    <row r="155" spans="4:9" x14ac:dyDescent="0.2">
      <c r="D155" s="40">
        <v>52</v>
      </c>
      <c r="E155" s="40" t="s">
        <v>353</v>
      </c>
      <c r="F155" s="40" t="s">
        <v>911</v>
      </c>
      <c r="G155" s="40" t="s">
        <v>548</v>
      </c>
      <c r="H155" s="40" t="s">
        <v>912</v>
      </c>
      <c r="I155" s="40" t="s">
        <v>4</v>
      </c>
    </row>
    <row r="156" spans="4:9" x14ac:dyDescent="0.2">
      <c r="D156" s="40">
        <v>52</v>
      </c>
      <c r="E156" s="40" t="s">
        <v>353</v>
      </c>
      <c r="F156" s="40" t="s">
        <v>913</v>
      </c>
      <c r="G156" s="40" t="s">
        <v>561</v>
      </c>
      <c r="H156" s="40" t="s">
        <v>914</v>
      </c>
      <c r="I156" s="40" t="s">
        <v>4</v>
      </c>
    </row>
    <row r="157" spans="4:9" x14ac:dyDescent="0.2">
      <c r="D157" s="40">
        <v>54</v>
      </c>
      <c r="E157" s="40" t="s">
        <v>354</v>
      </c>
      <c r="F157" s="40" t="s">
        <v>915</v>
      </c>
      <c r="G157" s="40" t="s">
        <v>372</v>
      </c>
      <c r="H157" s="40" t="s">
        <v>916</v>
      </c>
      <c r="I157" s="40" t="s">
        <v>4</v>
      </c>
    </row>
    <row r="158" spans="4:9" x14ac:dyDescent="0.2">
      <c r="D158" s="40">
        <v>54</v>
      </c>
      <c r="E158" s="40" t="s">
        <v>354</v>
      </c>
      <c r="F158" s="40" t="s">
        <v>917</v>
      </c>
      <c r="G158" s="40" t="s">
        <v>399</v>
      </c>
      <c r="H158" s="40" t="s">
        <v>918</v>
      </c>
      <c r="I158" s="40" t="s">
        <v>4</v>
      </c>
    </row>
    <row r="159" spans="4:9" x14ac:dyDescent="0.2">
      <c r="D159" s="40">
        <v>54</v>
      </c>
      <c r="E159" s="40" t="s">
        <v>354</v>
      </c>
      <c r="F159" s="40" t="s">
        <v>919</v>
      </c>
      <c r="G159" s="40" t="s">
        <v>432</v>
      </c>
      <c r="H159" s="40" t="s">
        <v>920</v>
      </c>
      <c r="I159" s="40" t="s">
        <v>4</v>
      </c>
    </row>
    <row r="160" spans="4:9" x14ac:dyDescent="0.2">
      <c r="D160" s="40">
        <v>54</v>
      </c>
      <c r="E160" s="40" t="s">
        <v>354</v>
      </c>
      <c r="F160" s="40" t="s">
        <v>921</v>
      </c>
      <c r="G160" s="40" t="s">
        <v>463</v>
      </c>
      <c r="H160" s="40" t="s">
        <v>922</v>
      </c>
      <c r="I160" s="40" t="s">
        <v>4</v>
      </c>
    </row>
    <row r="161" spans="4:9" x14ac:dyDescent="0.2">
      <c r="D161" s="40">
        <v>54</v>
      </c>
      <c r="E161" s="40" t="s">
        <v>354</v>
      </c>
      <c r="F161" s="40" t="s">
        <v>923</v>
      </c>
      <c r="G161" s="40" t="s">
        <v>494</v>
      </c>
      <c r="H161" s="40" t="s">
        <v>924</v>
      </c>
      <c r="I161" s="40" t="s">
        <v>4</v>
      </c>
    </row>
    <row r="162" spans="4:9" x14ac:dyDescent="0.2">
      <c r="D162" s="40">
        <v>54</v>
      </c>
      <c r="E162" s="40" t="s">
        <v>354</v>
      </c>
      <c r="F162" s="40" t="s">
        <v>925</v>
      </c>
      <c r="G162" s="40" t="s">
        <v>516</v>
      </c>
      <c r="H162" s="40" t="s">
        <v>926</v>
      </c>
      <c r="I162" s="40" t="s">
        <v>4</v>
      </c>
    </row>
    <row r="163" spans="4:9" x14ac:dyDescent="0.2">
      <c r="D163" s="40">
        <v>54</v>
      </c>
      <c r="E163" s="40" t="s">
        <v>354</v>
      </c>
      <c r="F163" s="40" t="s">
        <v>927</v>
      </c>
      <c r="G163" s="40" t="s">
        <v>533</v>
      </c>
      <c r="H163" s="40" t="s">
        <v>928</v>
      </c>
      <c r="I163" s="40" t="s">
        <v>4</v>
      </c>
    </row>
    <row r="164" spans="4:9" x14ac:dyDescent="0.2">
      <c r="D164" s="40">
        <v>63</v>
      </c>
      <c r="E164" s="40" t="s">
        <v>355</v>
      </c>
      <c r="F164" s="40" t="s">
        <v>929</v>
      </c>
      <c r="G164" s="40" t="s">
        <v>372</v>
      </c>
      <c r="H164" s="40" t="s">
        <v>930</v>
      </c>
      <c r="I164" s="40" t="s">
        <v>4</v>
      </c>
    </row>
    <row r="165" spans="4:9" x14ac:dyDescent="0.2">
      <c r="D165" s="40">
        <v>63</v>
      </c>
      <c r="E165" s="40" t="s">
        <v>355</v>
      </c>
      <c r="F165" s="40" t="s">
        <v>931</v>
      </c>
      <c r="G165" s="40" t="s">
        <v>400</v>
      </c>
      <c r="H165" s="40" t="s">
        <v>932</v>
      </c>
      <c r="I165" s="40" t="s">
        <v>4</v>
      </c>
    </row>
    <row r="166" spans="4:9" x14ac:dyDescent="0.2">
      <c r="D166" s="40">
        <v>63</v>
      </c>
      <c r="E166" s="40" t="s">
        <v>355</v>
      </c>
      <c r="F166" s="40" t="s">
        <v>933</v>
      </c>
      <c r="G166" s="40" t="s">
        <v>433</v>
      </c>
      <c r="H166" s="40" t="s">
        <v>934</v>
      </c>
      <c r="I166" s="40" t="s">
        <v>4</v>
      </c>
    </row>
    <row r="167" spans="4:9" x14ac:dyDescent="0.2">
      <c r="D167" s="40">
        <v>63</v>
      </c>
      <c r="E167" s="40" t="s">
        <v>355</v>
      </c>
      <c r="F167" s="40" t="s">
        <v>935</v>
      </c>
      <c r="G167" s="40" t="s">
        <v>464</v>
      </c>
      <c r="H167" s="40" t="s">
        <v>936</v>
      </c>
      <c r="I167" s="40" t="s">
        <v>4</v>
      </c>
    </row>
    <row r="168" spans="4:9" x14ac:dyDescent="0.2">
      <c r="D168" s="40">
        <v>66</v>
      </c>
      <c r="E168" s="40" t="s">
        <v>356</v>
      </c>
      <c r="F168" s="40" t="s">
        <v>937</v>
      </c>
      <c r="G168" s="40" t="s">
        <v>372</v>
      </c>
      <c r="H168" s="40" t="s">
        <v>938</v>
      </c>
      <c r="I168" s="40" t="s">
        <v>4</v>
      </c>
    </row>
    <row r="169" spans="4:9" x14ac:dyDescent="0.2">
      <c r="D169" s="40">
        <v>66</v>
      </c>
      <c r="E169" s="40" t="s">
        <v>356</v>
      </c>
      <c r="F169" s="40" t="s">
        <v>939</v>
      </c>
      <c r="G169" s="40" t="s">
        <v>401</v>
      </c>
      <c r="H169" s="40" t="s">
        <v>940</v>
      </c>
      <c r="I169" s="40" t="s">
        <v>4</v>
      </c>
    </row>
    <row r="170" spans="4:9" x14ac:dyDescent="0.2">
      <c r="D170" s="40">
        <v>66</v>
      </c>
      <c r="E170" s="40" t="s">
        <v>356</v>
      </c>
      <c r="F170" s="40" t="s">
        <v>941</v>
      </c>
      <c r="G170" s="40" t="s">
        <v>434</v>
      </c>
      <c r="H170" s="40" t="s">
        <v>942</v>
      </c>
      <c r="I170" s="40" t="s">
        <v>4</v>
      </c>
    </row>
    <row r="171" spans="4:9" x14ac:dyDescent="0.2">
      <c r="D171" s="40">
        <v>66</v>
      </c>
      <c r="E171" s="40" t="s">
        <v>356</v>
      </c>
      <c r="F171" s="40" t="s">
        <v>943</v>
      </c>
      <c r="G171" s="40" t="s">
        <v>465</v>
      </c>
      <c r="H171" s="40" t="s">
        <v>944</v>
      </c>
      <c r="I171" s="40" t="s">
        <v>4</v>
      </c>
    </row>
    <row r="172" spans="4:9" x14ac:dyDescent="0.2">
      <c r="D172" s="40">
        <v>66</v>
      </c>
      <c r="E172" s="40" t="s">
        <v>356</v>
      </c>
      <c r="F172" s="40" t="s">
        <v>945</v>
      </c>
      <c r="G172" s="40" t="s">
        <v>495</v>
      </c>
      <c r="H172" s="40" t="s">
        <v>946</v>
      </c>
      <c r="I172" s="40" t="s">
        <v>4</v>
      </c>
    </row>
    <row r="173" spans="4:9" x14ac:dyDescent="0.2">
      <c r="D173" s="40">
        <v>66</v>
      </c>
      <c r="E173" s="40" t="s">
        <v>356</v>
      </c>
      <c r="F173" s="40" t="s">
        <v>947</v>
      </c>
      <c r="G173" s="40" t="s">
        <v>517</v>
      </c>
      <c r="H173" s="40" t="s">
        <v>948</v>
      </c>
      <c r="I173" s="40" t="s">
        <v>4</v>
      </c>
    </row>
    <row r="174" spans="4:9" x14ac:dyDescent="0.2">
      <c r="D174" s="40">
        <v>68</v>
      </c>
      <c r="E174" s="40" t="s">
        <v>357</v>
      </c>
      <c r="F174" s="40" t="s">
        <v>949</v>
      </c>
      <c r="G174" s="40" t="s">
        <v>372</v>
      </c>
      <c r="H174" s="40" t="s">
        <v>950</v>
      </c>
      <c r="I174" s="40" t="s">
        <v>4</v>
      </c>
    </row>
    <row r="175" spans="4:9" x14ac:dyDescent="0.2">
      <c r="D175" s="40">
        <v>68</v>
      </c>
      <c r="E175" s="40" t="s">
        <v>357</v>
      </c>
      <c r="F175" s="40" t="s">
        <v>951</v>
      </c>
      <c r="G175" s="40" t="s">
        <v>402</v>
      </c>
      <c r="H175" s="40" t="s">
        <v>952</v>
      </c>
      <c r="I175" s="40" t="s">
        <v>4</v>
      </c>
    </row>
    <row r="176" spans="4:9" x14ac:dyDescent="0.2">
      <c r="D176" s="40">
        <v>68</v>
      </c>
      <c r="E176" s="40" t="s">
        <v>357</v>
      </c>
      <c r="F176" s="40" t="s">
        <v>953</v>
      </c>
      <c r="G176" s="40" t="s">
        <v>435</v>
      </c>
      <c r="H176" s="40" t="s">
        <v>954</v>
      </c>
      <c r="I176" s="40" t="s">
        <v>4</v>
      </c>
    </row>
    <row r="177" spans="4:9" x14ac:dyDescent="0.2">
      <c r="D177" s="40">
        <v>68</v>
      </c>
      <c r="E177" s="40" t="s">
        <v>357</v>
      </c>
      <c r="F177" s="40" t="s">
        <v>955</v>
      </c>
      <c r="G177" s="40" t="s">
        <v>466</v>
      </c>
      <c r="H177" s="40" t="s">
        <v>956</v>
      </c>
      <c r="I177" s="40" t="s">
        <v>4</v>
      </c>
    </row>
    <row r="178" spans="4:9" x14ac:dyDescent="0.2">
      <c r="D178" s="40">
        <v>68</v>
      </c>
      <c r="E178" s="40" t="s">
        <v>357</v>
      </c>
      <c r="F178" s="40" t="s">
        <v>957</v>
      </c>
      <c r="G178" s="40" t="s">
        <v>496</v>
      </c>
      <c r="H178" s="40" t="s">
        <v>958</v>
      </c>
      <c r="I178" s="40" t="s">
        <v>4</v>
      </c>
    </row>
    <row r="179" spans="4:9" x14ac:dyDescent="0.2">
      <c r="D179" s="40">
        <v>68</v>
      </c>
      <c r="E179" s="40" t="s">
        <v>357</v>
      </c>
      <c r="F179" s="40" t="s">
        <v>959</v>
      </c>
      <c r="G179" s="40" t="s">
        <v>518</v>
      </c>
      <c r="H179" s="40" t="s">
        <v>960</v>
      </c>
      <c r="I179" s="40" t="s">
        <v>4</v>
      </c>
    </row>
    <row r="180" spans="4:9" x14ac:dyDescent="0.2">
      <c r="D180" s="40">
        <v>68</v>
      </c>
      <c r="E180" s="40" t="s">
        <v>357</v>
      </c>
      <c r="F180" s="40" t="s">
        <v>961</v>
      </c>
      <c r="G180" s="40" t="s">
        <v>534</v>
      </c>
      <c r="H180" s="40" t="s">
        <v>962</v>
      </c>
      <c r="I180" s="40" t="s">
        <v>4</v>
      </c>
    </row>
    <row r="181" spans="4:9" x14ac:dyDescent="0.2">
      <c r="D181" s="40">
        <v>68</v>
      </c>
      <c r="E181" s="40" t="s">
        <v>357</v>
      </c>
      <c r="F181" s="40" t="s">
        <v>963</v>
      </c>
      <c r="G181" s="40" t="s">
        <v>549</v>
      </c>
      <c r="H181" s="40" t="s">
        <v>964</v>
      </c>
      <c r="I181" s="40" t="s">
        <v>4</v>
      </c>
    </row>
    <row r="182" spans="4:9" x14ac:dyDescent="0.2">
      <c r="D182" s="40">
        <v>68</v>
      </c>
      <c r="E182" s="40" t="s">
        <v>357</v>
      </c>
      <c r="F182" s="40" t="s">
        <v>965</v>
      </c>
      <c r="G182" s="40" t="s">
        <v>562</v>
      </c>
      <c r="H182" s="40" t="s">
        <v>966</v>
      </c>
      <c r="I182" s="40" t="s">
        <v>4</v>
      </c>
    </row>
    <row r="183" spans="4:9" x14ac:dyDescent="0.2">
      <c r="D183" s="40">
        <v>68</v>
      </c>
      <c r="E183" s="40" t="s">
        <v>357</v>
      </c>
      <c r="F183" s="40" t="s">
        <v>967</v>
      </c>
      <c r="G183" s="40" t="s">
        <v>570</v>
      </c>
      <c r="H183" s="40" t="s">
        <v>968</v>
      </c>
      <c r="I183" s="40" t="s">
        <v>4</v>
      </c>
    </row>
    <row r="184" spans="4:9" x14ac:dyDescent="0.2">
      <c r="D184" s="40">
        <v>68</v>
      </c>
      <c r="E184" s="40" t="s">
        <v>357</v>
      </c>
      <c r="F184" s="40" t="s">
        <v>969</v>
      </c>
      <c r="G184" s="40" t="s">
        <v>579</v>
      </c>
      <c r="H184" s="40" t="s">
        <v>970</v>
      </c>
      <c r="I184" s="40" t="s">
        <v>4</v>
      </c>
    </row>
    <row r="185" spans="4:9" x14ac:dyDescent="0.2">
      <c r="D185" s="40">
        <v>70</v>
      </c>
      <c r="E185" s="40" t="s">
        <v>358</v>
      </c>
      <c r="F185" s="40" t="s">
        <v>971</v>
      </c>
      <c r="G185" s="40" t="s">
        <v>372</v>
      </c>
      <c r="H185" s="40" t="s">
        <v>972</v>
      </c>
      <c r="I185" s="40" t="s">
        <v>4</v>
      </c>
    </row>
    <row r="186" spans="4:9" x14ac:dyDescent="0.2">
      <c r="D186" s="40">
        <v>70</v>
      </c>
      <c r="E186" s="40" t="s">
        <v>358</v>
      </c>
      <c r="F186" s="40" t="s">
        <v>973</v>
      </c>
      <c r="G186" s="40" t="s">
        <v>403</v>
      </c>
      <c r="H186" s="40" t="s">
        <v>974</v>
      </c>
      <c r="I186" s="40" t="s">
        <v>4</v>
      </c>
    </row>
    <row r="187" spans="4:9" x14ac:dyDescent="0.2">
      <c r="D187" s="40">
        <v>70</v>
      </c>
      <c r="E187" s="40" t="s">
        <v>358</v>
      </c>
      <c r="F187" s="40" t="s">
        <v>975</v>
      </c>
      <c r="G187" s="40" t="s">
        <v>436</v>
      </c>
      <c r="H187" s="40" t="s">
        <v>976</v>
      </c>
      <c r="I187" s="40" t="s">
        <v>4</v>
      </c>
    </row>
    <row r="188" spans="4:9" x14ac:dyDescent="0.2">
      <c r="D188" s="40">
        <v>70</v>
      </c>
      <c r="E188" s="40" t="s">
        <v>358</v>
      </c>
      <c r="F188" s="40" t="s">
        <v>977</v>
      </c>
      <c r="G188" s="40" t="s">
        <v>467</v>
      </c>
      <c r="H188" s="40" t="s">
        <v>978</v>
      </c>
      <c r="I188" s="40" t="s">
        <v>4</v>
      </c>
    </row>
    <row r="189" spans="4:9" x14ac:dyDescent="0.2">
      <c r="D189" s="40">
        <v>70</v>
      </c>
      <c r="E189" s="40" t="s">
        <v>358</v>
      </c>
      <c r="F189" s="40" t="s">
        <v>979</v>
      </c>
      <c r="G189" s="40" t="s">
        <v>497</v>
      </c>
      <c r="H189" s="40" t="s">
        <v>980</v>
      </c>
      <c r="I189" s="40" t="s">
        <v>4</v>
      </c>
    </row>
    <row r="190" spans="4:9" x14ac:dyDescent="0.2">
      <c r="D190" s="40">
        <v>73</v>
      </c>
      <c r="E190" s="40" t="s">
        <v>359</v>
      </c>
      <c r="F190" s="40" t="s">
        <v>981</v>
      </c>
      <c r="G190" s="40" t="s">
        <v>372</v>
      </c>
      <c r="H190" s="40" t="s">
        <v>982</v>
      </c>
      <c r="I190" s="40" t="s">
        <v>4</v>
      </c>
    </row>
    <row r="191" spans="4:9" x14ac:dyDescent="0.2">
      <c r="D191" s="40">
        <v>73</v>
      </c>
      <c r="E191" s="40" t="s">
        <v>359</v>
      </c>
      <c r="F191" s="40" t="s">
        <v>983</v>
      </c>
      <c r="G191" s="40" t="s">
        <v>404</v>
      </c>
      <c r="H191" s="40" t="s">
        <v>984</v>
      </c>
      <c r="I191" s="40" t="s">
        <v>4</v>
      </c>
    </row>
    <row r="192" spans="4:9" x14ac:dyDescent="0.2">
      <c r="D192" s="40">
        <v>73</v>
      </c>
      <c r="E192" s="40" t="s">
        <v>359</v>
      </c>
      <c r="F192" s="40" t="s">
        <v>985</v>
      </c>
      <c r="G192" s="40" t="s">
        <v>437</v>
      </c>
      <c r="H192" s="40" t="s">
        <v>986</v>
      </c>
      <c r="I192" s="40" t="s">
        <v>4</v>
      </c>
    </row>
    <row r="193" spans="4:9" x14ac:dyDescent="0.2">
      <c r="D193" s="40">
        <v>73</v>
      </c>
      <c r="E193" s="40" t="s">
        <v>359</v>
      </c>
      <c r="F193" s="40" t="s">
        <v>987</v>
      </c>
      <c r="G193" s="40" t="s">
        <v>468</v>
      </c>
      <c r="H193" s="40" t="s">
        <v>988</v>
      </c>
      <c r="I193" s="40" t="s">
        <v>4</v>
      </c>
    </row>
    <row r="194" spans="4:9" x14ac:dyDescent="0.2">
      <c r="D194" s="40">
        <v>73</v>
      </c>
      <c r="E194" s="40" t="s">
        <v>359</v>
      </c>
      <c r="F194" s="40" t="s">
        <v>989</v>
      </c>
      <c r="G194" s="40" t="s">
        <v>498</v>
      </c>
      <c r="H194" s="40" t="s">
        <v>990</v>
      </c>
      <c r="I194" s="40" t="s">
        <v>4</v>
      </c>
    </row>
    <row r="195" spans="4:9" x14ac:dyDescent="0.2">
      <c r="D195" s="40">
        <v>73</v>
      </c>
      <c r="E195" s="40" t="s">
        <v>359</v>
      </c>
      <c r="F195" s="40" t="s">
        <v>991</v>
      </c>
      <c r="G195" s="40" t="s">
        <v>519</v>
      </c>
      <c r="H195" s="40" t="s">
        <v>992</v>
      </c>
      <c r="I195" s="40" t="s">
        <v>4</v>
      </c>
    </row>
    <row r="196" spans="4:9" x14ac:dyDescent="0.2">
      <c r="D196" s="40">
        <v>73</v>
      </c>
      <c r="E196" s="40" t="s">
        <v>359</v>
      </c>
      <c r="F196" s="40" t="s">
        <v>993</v>
      </c>
      <c r="G196" s="40" t="s">
        <v>535</v>
      </c>
      <c r="H196" s="40" t="s">
        <v>994</v>
      </c>
      <c r="I196" s="40" t="s">
        <v>4</v>
      </c>
    </row>
    <row r="197" spans="4:9" x14ac:dyDescent="0.2">
      <c r="D197" s="40">
        <v>73</v>
      </c>
      <c r="E197" s="40" t="s">
        <v>359</v>
      </c>
      <c r="F197" s="40" t="s">
        <v>995</v>
      </c>
      <c r="G197" s="40" t="s">
        <v>550</v>
      </c>
      <c r="H197" s="40" t="s">
        <v>996</v>
      </c>
      <c r="I197" s="40" t="s">
        <v>4</v>
      </c>
    </row>
    <row r="198" spans="4:9" x14ac:dyDescent="0.2">
      <c r="D198" s="40">
        <v>73</v>
      </c>
      <c r="E198" s="40" t="s">
        <v>359</v>
      </c>
      <c r="F198" s="40" t="s">
        <v>997</v>
      </c>
      <c r="G198" s="40" t="s">
        <v>563</v>
      </c>
      <c r="H198" s="40" t="s">
        <v>998</v>
      </c>
      <c r="I198" s="40" t="s">
        <v>4</v>
      </c>
    </row>
    <row r="199" spans="4:9" x14ac:dyDescent="0.2">
      <c r="D199" s="40">
        <v>73</v>
      </c>
      <c r="E199" s="40" t="s">
        <v>359</v>
      </c>
      <c r="F199" s="40" t="s">
        <v>999</v>
      </c>
      <c r="G199" s="40" t="s">
        <v>571</v>
      </c>
      <c r="H199" s="40" t="s">
        <v>1000</v>
      </c>
      <c r="I199" s="40" t="s">
        <v>4</v>
      </c>
    </row>
    <row r="200" spans="4:9" x14ac:dyDescent="0.2">
      <c r="D200" s="40">
        <v>73</v>
      </c>
      <c r="E200" s="40" t="s">
        <v>359</v>
      </c>
      <c r="F200" s="40" t="s">
        <v>1001</v>
      </c>
      <c r="G200" s="40" t="s">
        <v>580</v>
      </c>
      <c r="H200" s="40" t="s">
        <v>1002</v>
      </c>
      <c r="I200" s="40" t="s">
        <v>4</v>
      </c>
    </row>
    <row r="201" spans="4:9" x14ac:dyDescent="0.2">
      <c r="D201" s="40">
        <v>76</v>
      </c>
      <c r="E201" s="40" t="s">
        <v>360</v>
      </c>
      <c r="F201" s="40" t="s">
        <v>1003</v>
      </c>
      <c r="G201" s="40" t="s">
        <v>372</v>
      </c>
      <c r="H201" s="40" t="s">
        <v>1004</v>
      </c>
      <c r="I201" s="40" t="s">
        <v>4</v>
      </c>
    </row>
    <row r="202" spans="4:9" x14ac:dyDescent="0.2">
      <c r="D202" s="40">
        <v>76</v>
      </c>
      <c r="E202" s="40" t="s">
        <v>360</v>
      </c>
      <c r="F202" s="40" t="s">
        <v>1005</v>
      </c>
      <c r="G202" s="40" t="s">
        <v>405</v>
      </c>
      <c r="H202" s="40" t="s">
        <v>1006</v>
      </c>
      <c r="I202" s="40" t="s">
        <v>4</v>
      </c>
    </row>
    <row r="203" spans="4:9" x14ac:dyDescent="0.2">
      <c r="D203" s="40">
        <v>76</v>
      </c>
      <c r="E203" s="40" t="s">
        <v>360</v>
      </c>
      <c r="F203" s="40" t="s">
        <v>1007</v>
      </c>
      <c r="G203" s="40" t="s">
        <v>438</v>
      </c>
      <c r="H203" s="40" t="s">
        <v>1008</v>
      </c>
      <c r="I203" s="40" t="s">
        <v>4</v>
      </c>
    </row>
    <row r="204" spans="4:9" x14ac:dyDescent="0.2">
      <c r="D204" s="40">
        <v>76</v>
      </c>
      <c r="E204" s="40" t="s">
        <v>360</v>
      </c>
      <c r="F204" s="40" t="s">
        <v>1009</v>
      </c>
      <c r="G204" s="40" t="s">
        <v>469</v>
      </c>
      <c r="H204" s="40" t="s">
        <v>1010</v>
      </c>
      <c r="I204" s="40" t="s">
        <v>4</v>
      </c>
    </row>
    <row r="205" spans="4:9" x14ac:dyDescent="0.2">
      <c r="D205" s="40">
        <v>76</v>
      </c>
      <c r="E205" s="40" t="s">
        <v>360</v>
      </c>
      <c r="F205" s="40" t="s">
        <v>1011</v>
      </c>
      <c r="G205" s="40" t="s">
        <v>422</v>
      </c>
      <c r="H205" s="40" t="s">
        <v>1012</v>
      </c>
      <c r="I205" s="40" t="s">
        <v>4</v>
      </c>
    </row>
    <row r="206" spans="4:9" x14ac:dyDescent="0.2">
      <c r="D206" s="40">
        <v>76</v>
      </c>
      <c r="E206" s="40" t="s">
        <v>360</v>
      </c>
      <c r="F206" s="40" t="s">
        <v>1013</v>
      </c>
      <c r="G206" s="40" t="s">
        <v>484</v>
      </c>
      <c r="H206" s="40" t="s">
        <v>1014</v>
      </c>
      <c r="I206" s="40" t="s">
        <v>4</v>
      </c>
    </row>
    <row r="207" spans="4:9" x14ac:dyDescent="0.2">
      <c r="D207" s="40">
        <v>76</v>
      </c>
      <c r="E207" s="40" t="s">
        <v>360</v>
      </c>
      <c r="F207" s="40" t="s">
        <v>1015</v>
      </c>
      <c r="G207" s="40" t="s">
        <v>536</v>
      </c>
      <c r="H207" s="40" t="s">
        <v>1016</v>
      </c>
      <c r="I207" s="40" t="s">
        <v>4</v>
      </c>
    </row>
    <row r="208" spans="4:9" x14ac:dyDescent="0.2">
      <c r="D208" s="40">
        <v>76</v>
      </c>
      <c r="E208" s="40" t="s">
        <v>360</v>
      </c>
      <c r="F208" s="40" t="s">
        <v>1017</v>
      </c>
      <c r="G208" s="40" t="s">
        <v>551</v>
      </c>
      <c r="H208" s="40" t="s">
        <v>1018</v>
      </c>
      <c r="I208" s="40" t="s">
        <v>4</v>
      </c>
    </row>
    <row r="209" spans="4:9" x14ac:dyDescent="0.2">
      <c r="D209" s="40">
        <v>76</v>
      </c>
      <c r="E209" s="40" t="s">
        <v>360</v>
      </c>
      <c r="F209" s="40" t="s">
        <v>1019</v>
      </c>
      <c r="G209" s="40" t="s">
        <v>564</v>
      </c>
      <c r="H209" s="40" t="s">
        <v>1020</v>
      </c>
      <c r="I209" s="40" t="s">
        <v>4</v>
      </c>
    </row>
    <row r="210" spans="4:9" x14ac:dyDescent="0.2">
      <c r="D210" s="40">
        <v>76</v>
      </c>
      <c r="E210" s="40" t="s">
        <v>360</v>
      </c>
      <c r="F210" s="40" t="s">
        <v>1021</v>
      </c>
      <c r="G210" s="40" t="s">
        <v>572</v>
      </c>
      <c r="H210" s="40" t="s">
        <v>1022</v>
      </c>
      <c r="I210" s="40" t="s">
        <v>4</v>
      </c>
    </row>
    <row r="211" spans="4:9" x14ac:dyDescent="0.2">
      <c r="D211" s="40">
        <v>76</v>
      </c>
      <c r="E211" s="40" t="s">
        <v>360</v>
      </c>
      <c r="F211" s="40" t="s">
        <v>1023</v>
      </c>
      <c r="G211" s="40" t="s">
        <v>581</v>
      </c>
      <c r="H211" s="40" t="s">
        <v>1024</v>
      </c>
      <c r="I211" s="40" t="s">
        <v>4</v>
      </c>
    </row>
    <row r="212" spans="4:9" x14ac:dyDescent="0.2">
      <c r="D212" s="40">
        <v>76</v>
      </c>
      <c r="E212" s="40" t="s">
        <v>360</v>
      </c>
      <c r="F212" s="40" t="s">
        <v>1025</v>
      </c>
      <c r="G212" s="40" t="s">
        <v>587</v>
      </c>
      <c r="H212" s="40" t="s">
        <v>1026</v>
      </c>
      <c r="I212" s="40" t="s">
        <v>4</v>
      </c>
    </row>
    <row r="213" spans="4:9" x14ac:dyDescent="0.2">
      <c r="D213" s="40">
        <v>76</v>
      </c>
      <c r="E213" s="40" t="s">
        <v>360</v>
      </c>
      <c r="F213" s="40" t="s">
        <v>1027</v>
      </c>
      <c r="G213" s="40" t="s">
        <v>594</v>
      </c>
      <c r="H213" s="40" t="s">
        <v>1028</v>
      </c>
      <c r="I213" s="40" t="s">
        <v>4</v>
      </c>
    </row>
    <row r="214" spans="4:9" x14ac:dyDescent="0.2">
      <c r="D214" s="40">
        <v>76</v>
      </c>
      <c r="E214" s="40" t="s">
        <v>360</v>
      </c>
      <c r="F214" s="40" t="s">
        <v>1029</v>
      </c>
      <c r="G214" s="40" t="s">
        <v>600</v>
      </c>
      <c r="H214" s="40" t="s">
        <v>1030</v>
      </c>
      <c r="I214" s="40" t="s">
        <v>4</v>
      </c>
    </row>
    <row r="215" spans="4:9" x14ac:dyDescent="0.2">
      <c r="D215" s="40">
        <v>76</v>
      </c>
      <c r="E215" s="40" t="s">
        <v>360</v>
      </c>
      <c r="F215" s="40" t="s">
        <v>1031</v>
      </c>
      <c r="G215" s="40" t="s">
        <v>605</v>
      </c>
      <c r="H215" s="40" t="s">
        <v>1032</v>
      </c>
      <c r="I215" s="40" t="s">
        <v>4</v>
      </c>
    </row>
    <row r="216" spans="4:9" x14ac:dyDescent="0.2">
      <c r="D216" s="40">
        <v>81</v>
      </c>
      <c r="E216" s="40" t="s">
        <v>361</v>
      </c>
      <c r="F216" s="40" t="s">
        <v>1033</v>
      </c>
      <c r="G216" s="40" t="s">
        <v>372</v>
      </c>
      <c r="H216" s="40" t="s">
        <v>1034</v>
      </c>
      <c r="I216" s="40" t="s">
        <v>4</v>
      </c>
    </row>
    <row r="217" spans="4:9" x14ac:dyDescent="0.2">
      <c r="D217" s="40">
        <v>81</v>
      </c>
      <c r="E217" s="40" t="s">
        <v>361</v>
      </c>
      <c r="F217" s="40" t="s">
        <v>1035</v>
      </c>
      <c r="G217" s="40" t="s">
        <v>406</v>
      </c>
      <c r="H217" s="40" t="s">
        <v>1036</v>
      </c>
      <c r="I217" s="40" t="s">
        <v>4</v>
      </c>
    </row>
    <row r="218" spans="4:9" x14ac:dyDescent="0.2">
      <c r="D218" s="40">
        <v>81</v>
      </c>
      <c r="E218" s="40" t="s">
        <v>361</v>
      </c>
      <c r="F218" s="40" t="s">
        <v>1037</v>
      </c>
      <c r="G218" s="40" t="s">
        <v>439</v>
      </c>
      <c r="H218" s="40" t="s">
        <v>1038</v>
      </c>
      <c r="I218" s="40" t="s">
        <v>4</v>
      </c>
    </row>
    <row r="219" spans="4:9" x14ac:dyDescent="0.2">
      <c r="D219" s="40">
        <v>81</v>
      </c>
      <c r="E219" s="40" t="s">
        <v>361</v>
      </c>
      <c r="F219" s="40" t="s">
        <v>1039</v>
      </c>
      <c r="G219" s="40" t="s">
        <v>470</v>
      </c>
      <c r="H219" s="40" t="s">
        <v>1040</v>
      </c>
      <c r="I219" s="40" t="s">
        <v>4</v>
      </c>
    </row>
    <row r="220" spans="4:9" x14ac:dyDescent="0.2">
      <c r="D220" s="40">
        <v>85</v>
      </c>
      <c r="E220" s="40" t="s">
        <v>362</v>
      </c>
      <c r="F220" s="40" t="s">
        <v>1041</v>
      </c>
      <c r="G220" s="40" t="s">
        <v>372</v>
      </c>
      <c r="H220" s="40" t="s">
        <v>1042</v>
      </c>
      <c r="I220" s="40" t="s">
        <v>4</v>
      </c>
    </row>
    <row r="221" spans="4:9" x14ac:dyDescent="0.2">
      <c r="D221" s="40">
        <v>85</v>
      </c>
      <c r="E221" s="40" t="s">
        <v>362</v>
      </c>
      <c r="F221" s="40" t="s">
        <v>1043</v>
      </c>
      <c r="G221" s="40" t="s">
        <v>407</v>
      </c>
      <c r="H221" s="40" t="s">
        <v>1044</v>
      </c>
      <c r="I221" s="40" t="s">
        <v>4</v>
      </c>
    </row>
    <row r="222" spans="4:9" x14ac:dyDescent="0.2">
      <c r="D222" s="40">
        <v>85</v>
      </c>
      <c r="E222" s="40" t="s">
        <v>362</v>
      </c>
      <c r="F222" s="40" t="s">
        <v>1045</v>
      </c>
      <c r="G222" s="40" t="s">
        <v>440</v>
      </c>
      <c r="H222" s="40" t="s">
        <v>1046</v>
      </c>
      <c r="I222" s="40" t="s">
        <v>4</v>
      </c>
    </row>
    <row r="223" spans="4:9" x14ac:dyDescent="0.2">
      <c r="D223" s="40">
        <v>85</v>
      </c>
      <c r="E223" s="40" t="s">
        <v>362</v>
      </c>
      <c r="F223" s="40" t="s">
        <v>1047</v>
      </c>
      <c r="G223" s="40" t="s">
        <v>471</v>
      </c>
      <c r="H223" s="40" t="s">
        <v>1048</v>
      </c>
      <c r="I223" s="40" t="s">
        <v>4</v>
      </c>
    </row>
    <row r="224" spans="4:9" x14ac:dyDescent="0.2">
      <c r="D224" s="40">
        <v>86</v>
      </c>
      <c r="E224" s="40" t="s">
        <v>363</v>
      </c>
      <c r="F224" s="40" t="s">
        <v>1049</v>
      </c>
      <c r="G224" s="40" t="s">
        <v>372</v>
      </c>
      <c r="H224" s="40" t="s">
        <v>1050</v>
      </c>
      <c r="I224" s="40" t="s">
        <v>4</v>
      </c>
    </row>
    <row r="225" spans="4:9" x14ac:dyDescent="0.2">
      <c r="D225" s="40">
        <v>86</v>
      </c>
      <c r="E225" s="40" t="s">
        <v>363</v>
      </c>
      <c r="F225" s="40" t="s">
        <v>1051</v>
      </c>
      <c r="G225" s="40" t="s">
        <v>408</v>
      </c>
      <c r="H225" s="40" t="s">
        <v>1052</v>
      </c>
      <c r="I225" s="40" t="s">
        <v>4</v>
      </c>
    </row>
    <row r="226" spans="4:9" x14ac:dyDescent="0.2">
      <c r="D226" s="40">
        <v>86</v>
      </c>
      <c r="E226" s="40" t="s">
        <v>363</v>
      </c>
      <c r="F226" s="40" t="s">
        <v>1053</v>
      </c>
      <c r="G226" s="40" t="s">
        <v>441</v>
      </c>
      <c r="H226" s="40" t="s">
        <v>1054</v>
      </c>
      <c r="I226" s="40" t="s">
        <v>4</v>
      </c>
    </row>
    <row r="227" spans="4:9" x14ac:dyDescent="0.2">
      <c r="D227" s="40">
        <v>86</v>
      </c>
      <c r="E227" s="40" t="s">
        <v>363</v>
      </c>
      <c r="F227" s="40" t="s">
        <v>1055</v>
      </c>
      <c r="G227" s="40" t="s">
        <v>472</v>
      </c>
      <c r="H227" s="40" t="s">
        <v>1056</v>
      </c>
      <c r="I227" s="40" t="s">
        <v>4</v>
      </c>
    </row>
    <row r="228" spans="4:9" x14ac:dyDescent="0.2">
      <c r="D228" s="40">
        <v>86</v>
      </c>
      <c r="E228" s="40" t="s">
        <v>363</v>
      </c>
      <c r="F228" s="40" t="s">
        <v>1057</v>
      </c>
      <c r="G228" s="40" t="s">
        <v>499</v>
      </c>
      <c r="H228" s="40" t="s">
        <v>1058</v>
      </c>
      <c r="I228" s="40" t="s">
        <v>4</v>
      </c>
    </row>
    <row r="229" spans="4:9" x14ac:dyDescent="0.2">
      <c r="D229" s="40">
        <v>88</v>
      </c>
      <c r="E229" s="40" t="s">
        <v>364</v>
      </c>
      <c r="F229" s="40" t="s">
        <v>1059</v>
      </c>
      <c r="G229" s="40" t="s">
        <v>372</v>
      </c>
      <c r="H229" s="40" t="s">
        <v>1060</v>
      </c>
      <c r="I229" s="40" t="s">
        <v>4</v>
      </c>
    </row>
    <row r="230" spans="4:9" x14ac:dyDescent="0.2">
      <c r="D230" s="40">
        <v>88</v>
      </c>
      <c r="E230" s="40" t="s">
        <v>364</v>
      </c>
      <c r="F230" s="40" t="s">
        <v>1061</v>
      </c>
      <c r="G230" s="40" t="s">
        <v>409</v>
      </c>
      <c r="H230" s="40" t="s">
        <v>1062</v>
      </c>
      <c r="I230" s="40" t="s">
        <v>4</v>
      </c>
    </row>
    <row r="231" spans="4:9" x14ac:dyDescent="0.2">
      <c r="D231" s="40">
        <v>91</v>
      </c>
      <c r="E231" s="41" t="s">
        <v>365</v>
      </c>
      <c r="F231" s="40" t="s">
        <v>1063</v>
      </c>
      <c r="G231" s="40" t="s">
        <v>372</v>
      </c>
      <c r="H231" s="40" t="s">
        <v>1064</v>
      </c>
      <c r="I231" s="40" t="s">
        <v>4</v>
      </c>
    </row>
    <row r="232" spans="4:9" x14ac:dyDescent="0.2">
      <c r="D232" s="40">
        <v>91</v>
      </c>
      <c r="E232" s="40" t="s">
        <v>365</v>
      </c>
      <c r="F232" s="40" t="s">
        <v>1065</v>
      </c>
      <c r="G232" s="40" t="s">
        <v>410</v>
      </c>
      <c r="H232" s="40" t="s">
        <v>1066</v>
      </c>
      <c r="I232" s="40" t="s">
        <v>4</v>
      </c>
    </row>
    <row r="233" spans="4:9" x14ac:dyDescent="0.2">
      <c r="D233" s="40">
        <v>94</v>
      </c>
      <c r="E233" s="41" t="s">
        <v>366</v>
      </c>
      <c r="F233" s="40" t="s">
        <v>1067</v>
      </c>
      <c r="G233" s="40" t="s">
        <v>372</v>
      </c>
      <c r="H233" s="40" t="s">
        <v>1068</v>
      </c>
      <c r="I233" s="40" t="s">
        <v>4</v>
      </c>
    </row>
    <row r="234" spans="4:9" x14ac:dyDescent="0.2">
      <c r="D234" s="40">
        <v>94</v>
      </c>
      <c r="E234" s="40" t="s">
        <v>366</v>
      </c>
      <c r="F234" s="40" t="s">
        <v>1069</v>
      </c>
      <c r="G234" s="40" t="s">
        <v>410</v>
      </c>
      <c r="H234" s="40" t="s">
        <v>1070</v>
      </c>
      <c r="I234" s="40" t="s">
        <v>4</v>
      </c>
    </row>
    <row r="235" spans="4:9" x14ac:dyDescent="0.2">
      <c r="D235" s="40">
        <v>95</v>
      </c>
      <c r="E235" s="41" t="s">
        <v>367</v>
      </c>
      <c r="F235" s="40" t="s">
        <v>1071</v>
      </c>
      <c r="G235" s="40" t="s">
        <v>372</v>
      </c>
      <c r="H235" s="40" t="s">
        <v>1072</v>
      </c>
      <c r="I235" s="40" t="s">
        <v>4</v>
      </c>
    </row>
    <row r="236" spans="4:9" x14ac:dyDescent="0.2">
      <c r="D236" s="40">
        <v>95</v>
      </c>
      <c r="E236" s="40" t="s">
        <v>367</v>
      </c>
      <c r="F236" s="40" t="s">
        <v>1073</v>
      </c>
      <c r="G236" s="40" t="s">
        <v>410</v>
      </c>
      <c r="H236" s="40" t="s">
        <v>1074</v>
      </c>
      <c r="I236" s="40" t="s">
        <v>4</v>
      </c>
    </row>
    <row r="237" spans="4:9" x14ac:dyDescent="0.2">
      <c r="D237" s="40">
        <v>97</v>
      </c>
      <c r="E237" s="41" t="s">
        <v>368</v>
      </c>
      <c r="F237" s="40" t="s">
        <v>1075</v>
      </c>
      <c r="G237" s="40" t="s">
        <v>372</v>
      </c>
      <c r="H237" s="40" t="s">
        <v>1076</v>
      </c>
      <c r="I237" s="40" t="s">
        <v>4</v>
      </c>
    </row>
    <row r="238" spans="4:9" x14ac:dyDescent="0.2">
      <c r="D238" s="40">
        <v>97</v>
      </c>
      <c r="E238" s="40" t="s">
        <v>368</v>
      </c>
      <c r="F238" s="40" t="s">
        <v>1077</v>
      </c>
      <c r="G238" s="40" t="s">
        <v>410</v>
      </c>
      <c r="H238" s="40" t="s">
        <v>1078</v>
      </c>
      <c r="I238" s="40" t="s">
        <v>4</v>
      </c>
    </row>
    <row r="239" spans="4:9" x14ac:dyDescent="0.2">
      <c r="D239" s="40">
        <v>99</v>
      </c>
      <c r="E239" s="41" t="s">
        <v>369</v>
      </c>
      <c r="F239" s="40" t="s">
        <v>1079</v>
      </c>
      <c r="G239" s="40" t="s">
        <v>372</v>
      </c>
      <c r="H239" s="40" t="s">
        <v>1080</v>
      </c>
      <c r="I239" s="40" t="s">
        <v>4</v>
      </c>
    </row>
    <row r="240" spans="4:9" x14ac:dyDescent="0.2">
      <c r="D240" s="40">
        <v>99</v>
      </c>
      <c r="E240" s="40" t="s">
        <v>369</v>
      </c>
      <c r="F240" s="40" t="s">
        <v>1081</v>
      </c>
      <c r="G240" s="40" t="s">
        <v>410</v>
      </c>
      <c r="H240" s="40" t="s">
        <v>1082</v>
      </c>
      <c r="I240" s="40" t="s">
        <v>4</v>
      </c>
    </row>
  </sheetData>
  <mergeCells count="3">
    <mergeCell ref="N1:O1"/>
    <mergeCell ref="W22:AA22"/>
    <mergeCell ref="T25:T29"/>
  </mergeCells>
  <pageMargins left="0.7" right="0.7" top="0.75" bottom="0.75" header="0.3" footer="0.3"/>
  <pageSetup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114</vt:i4>
      </vt:variant>
    </vt:vector>
  </HeadingPairs>
  <TitlesOfParts>
    <vt:vector size="124"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CONTROL_EVIDENCIA</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Jorge Alvarez Viviescas</cp:lastModifiedBy>
  <cp:lastPrinted>2018-10-02T13:57:21Z</cp:lastPrinted>
  <dcterms:created xsi:type="dcterms:W3CDTF">2015-04-19T18:03:35Z</dcterms:created>
  <dcterms:modified xsi:type="dcterms:W3CDTF">2018-12-10T23:14:40Z</dcterms:modified>
</cp:coreProperties>
</file>